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70" yWindow="45" windowWidth="28215" windowHeight="7110" tabRatio="855"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Report'!$A$1:$BT$53</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LRAM'!$B$402</definedName>
    <definedName name="Table_5_d.__2018_Lost_Revenues_Work_Form">'5.  2015-2020 LRAM'!$B$585</definedName>
    <definedName name="Table_5_e.__2019_Lost_Revenues_Work_Form">'5.  2015-2020 LRAM'!$B$768</definedName>
    <definedName name="Table_5_f.__2020_Lost_Revenues_Work_Form">'5.  2015-2020 LRAM'!$B$951</definedName>
    <definedName name="Targets">'[1]LDC Targets'!$A$3:$D$83</definedName>
  </definedNames>
  <calcPr calcId="145621"/>
</workbook>
</file>

<file path=xl/calcChain.xml><?xml version="1.0" encoding="utf-8"?>
<calcChain xmlns="http://schemas.openxmlformats.org/spreadsheetml/2006/main">
  <c r="X61" i="79" l="1"/>
  <c r="W61" i="79"/>
  <c r="V61" i="79"/>
  <c r="U61" i="79"/>
  <c r="T61" i="79"/>
  <c r="S61" i="79"/>
  <c r="R61" i="79"/>
  <c r="Q61" i="79"/>
  <c r="P61" i="79"/>
  <c r="M61" i="79"/>
  <c r="L61" i="79"/>
  <c r="K61" i="79"/>
  <c r="J61" i="79"/>
  <c r="I61" i="79"/>
  <c r="H61" i="79"/>
  <c r="G61" i="79"/>
  <c r="F61" i="79"/>
  <c r="E61" i="79"/>
  <c r="X58" i="79"/>
  <c r="W58" i="79"/>
  <c r="V58" i="79"/>
  <c r="U58" i="79"/>
  <c r="T58" i="79"/>
  <c r="S58" i="79"/>
  <c r="R58" i="79"/>
  <c r="Q58" i="79"/>
  <c r="P58" i="79"/>
  <c r="O58" i="79"/>
  <c r="M58" i="79"/>
  <c r="L58" i="79"/>
  <c r="K58" i="79"/>
  <c r="J58" i="79"/>
  <c r="I58" i="79"/>
  <c r="H58" i="79"/>
  <c r="G58" i="79"/>
  <c r="F58" i="79"/>
  <c r="E58" i="79"/>
  <c r="D58" i="79"/>
  <c r="X122" i="79"/>
  <c r="W122" i="79"/>
  <c r="V122" i="79"/>
  <c r="U122" i="79"/>
  <c r="T122" i="79"/>
  <c r="S122" i="79"/>
  <c r="R122" i="79"/>
  <c r="Q122" i="79"/>
  <c r="P122" i="79"/>
  <c r="O122" i="79"/>
  <c r="M122" i="79"/>
  <c r="L122" i="79"/>
  <c r="K122" i="79"/>
  <c r="J122" i="79"/>
  <c r="I122" i="79"/>
  <c r="H122" i="79"/>
  <c r="G122" i="79"/>
  <c r="F122" i="79"/>
  <c r="E122" i="79"/>
  <c r="D122" i="79"/>
  <c r="X326" i="79"/>
  <c r="W326" i="79"/>
  <c r="V326" i="79"/>
  <c r="U326" i="79"/>
  <c r="T326" i="79"/>
  <c r="S326" i="79"/>
  <c r="R326" i="79"/>
  <c r="Q326" i="79"/>
  <c r="P326" i="79"/>
  <c r="M326" i="79"/>
  <c r="L326" i="79"/>
  <c r="K326" i="79"/>
  <c r="J326" i="79"/>
  <c r="I326" i="79"/>
  <c r="H326" i="79"/>
  <c r="G326" i="79"/>
  <c r="F326" i="79"/>
  <c r="E326" i="79"/>
  <c r="X320" i="79"/>
  <c r="W320" i="79"/>
  <c r="V320" i="79"/>
  <c r="U320" i="79"/>
  <c r="T320" i="79"/>
  <c r="S320" i="79"/>
  <c r="R320" i="79"/>
  <c r="Q320" i="79"/>
  <c r="P320" i="79"/>
  <c r="M320" i="79"/>
  <c r="L320" i="79"/>
  <c r="K320" i="79"/>
  <c r="J320" i="79"/>
  <c r="I320" i="79"/>
  <c r="H320" i="79"/>
  <c r="G320" i="79"/>
  <c r="F320" i="79"/>
  <c r="E320" i="79"/>
  <c r="X308" i="79"/>
  <c r="W308" i="79"/>
  <c r="V308" i="79"/>
  <c r="U308" i="79"/>
  <c r="T308" i="79"/>
  <c r="S308" i="79"/>
  <c r="R308" i="79"/>
  <c r="Q308" i="79"/>
  <c r="P308" i="79"/>
  <c r="M308" i="79"/>
  <c r="L308" i="79"/>
  <c r="K308" i="79"/>
  <c r="J308" i="79"/>
  <c r="I308" i="79"/>
  <c r="H308" i="79"/>
  <c r="G308" i="79"/>
  <c r="F308" i="79"/>
  <c r="E308" i="79"/>
  <c r="X301" i="79"/>
  <c r="W301" i="79"/>
  <c r="V301" i="79"/>
  <c r="U301" i="79"/>
  <c r="T301" i="79"/>
  <c r="S301" i="79"/>
  <c r="R301" i="79"/>
  <c r="Q301" i="79"/>
  <c r="P301" i="79"/>
  <c r="M301" i="79"/>
  <c r="L301" i="79"/>
  <c r="K301" i="79"/>
  <c r="J301" i="79"/>
  <c r="I301" i="79"/>
  <c r="H301" i="79"/>
  <c r="G301" i="79"/>
  <c r="F301" i="79"/>
  <c r="E301" i="79"/>
  <c r="M295" i="79"/>
  <c r="L295" i="79"/>
  <c r="K295" i="79"/>
  <c r="J295" i="79"/>
  <c r="I295" i="79"/>
  <c r="H295" i="79"/>
  <c r="G295" i="79"/>
  <c r="F295" i="79"/>
  <c r="E295" i="79"/>
  <c r="X295" i="79"/>
  <c r="W295" i="79"/>
  <c r="V295" i="79"/>
  <c r="U295" i="79"/>
  <c r="T295" i="79"/>
  <c r="S295" i="79"/>
  <c r="R295" i="79"/>
  <c r="Q295" i="79"/>
  <c r="P295" i="79"/>
  <c r="X292" i="79"/>
  <c r="W292" i="79"/>
  <c r="V292" i="79"/>
  <c r="U292" i="79"/>
  <c r="T292" i="79"/>
  <c r="S292" i="79"/>
  <c r="R292" i="79"/>
  <c r="Q292" i="79"/>
  <c r="P292" i="79"/>
  <c r="M292" i="79"/>
  <c r="L292" i="79"/>
  <c r="K292" i="79"/>
  <c r="J292" i="79"/>
  <c r="I292" i="79"/>
  <c r="H292" i="79"/>
  <c r="G292" i="79"/>
  <c r="F292" i="79"/>
  <c r="E292" i="79"/>
  <c r="C47" i="47" l="1"/>
  <c r="C48" i="47" s="1"/>
  <c r="X325" i="79" l="1"/>
  <c r="W325" i="79"/>
  <c r="V325" i="79"/>
  <c r="U325" i="79"/>
  <c r="T325" i="79"/>
  <c r="S325" i="79"/>
  <c r="R325" i="79"/>
  <c r="Q325" i="79"/>
  <c r="X319" i="79"/>
  <c r="W319" i="79"/>
  <c r="V319" i="79"/>
  <c r="U319" i="79"/>
  <c r="T319" i="79"/>
  <c r="S319" i="79"/>
  <c r="R319" i="79"/>
  <c r="Q319" i="79"/>
  <c r="P325" i="79"/>
  <c r="P319" i="79"/>
  <c r="M325" i="79"/>
  <c r="L325" i="79"/>
  <c r="K325" i="79"/>
  <c r="J325" i="79"/>
  <c r="I325" i="79"/>
  <c r="H325" i="79"/>
  <c r="G325" i="79"/>
  <c r="F325" i="79"/>
  <c r="M319" i="79"/>
  <c r="L319" i="79"/>
  <c r="K319" i="79"/>
  <c r="J319" i="79"/>
  <c r="I319" i="79"/>
  <c r="H319" i="79"/>
  <c r="G319" i="79"/>
  <c r="F319" i="79"/>
  <c r="E325" i="79"/>
  <c r="E319" i="79"/>
  <c r="X307" i="79"/>
  <c r="W307" i="79"/>
  <c r="V307" i="79"/>
  <c r="U307" i="79"/>
  <c r="T307" i="79"/>
  <c r="S307" i="79"/>
  <c r="R307" i="79"/>
  <c r="Q307" i="79"/>
  <c r="X304" i="79"/>
  <c r="W304" i="79"/>
  <c r="V304" i="79"/>
  <c r="U304" i="79"/>
  <c r="T304" i="79"/>
  <c r="S304" i="79"/>
  <c r="R304" i="79"/>
  <c r="Q304" i="79"/>
  <c r="X300" i="79"/>
  <c r="W300" i="79"/>
  <c r="V300" i="79"/>
  <c r="U300" i="79"/>
  <c r="T300" i="79"/>
  <c r="S300" i="79"/>
  <c r="R300" i="79"/>
  <c r="Q300" i="79"/>
  <c r="X294" i="79"/>
  <c r="W294" i="79"/>
  <c r="V294" i="79"/>
  <c r="U294" i="79"/>
  <c r="T294" i="79"/>
  <c r="S294" i="79"/>
  <c r="R294" i="79"/>
  <c r="Q294" i="79"/>
  <c r="X291" i="79"/>
  <c r="W291" i="79"/>
  <c r="V291" i="79"/>
  <c r="U291" i="79"/>
  <c r="T291" i="79"/>
  <c r="S291" i="79"/>
  <c r="R291" i="79"/>
  <c r="Q291" i="79"/>
  <c r="P307" i="79"/>
  <c r="P304" i="79"/>
  <c r="P300" i="79"/>
  <c r="P294" i="79"/>
  <c r="P291" i="79"/>
  <c r="M307" i="79"/>
  <c r="L307" i="79"/>
  <c r="K307" i="79"/>
  <c r="J307" i="79"/>
  <c r="I307" i="79"/>
  <c r="H307" i="79"/>
  <c r="G307" i="79"/>
  <c r="F307" i="79"/>
  <c r="M304" i="79"/>
  <c r="L304" i="79"/>
  <c r="K304" i="79"/>
  <c r="J304" i="79"/>
  <c r="I304" i="79"/>
  <c r="H304" i="79"/>
  <c r="G304" i="79"/>
  <c r="F304" i="79"/>
  <c r="M300" i="79"/>
  <c r="L300" i="79"/>
  <c r="K300" i="79"/>
  <c r="J300" i="79"/>
  <c r="I300" i="79"/>
  <c r="H300" i="79"/>
  <c r="G300" i="79"/>
  <c r="F300" i="79"/>
  <c r="M294" i="79"/>
  <c r="L294" i="79"/>
  <c r="K294" i="79"/>
  <c r="J294" i="79"/>
  <c r="I294" i="79"/>
  <c r="H294" i="79"/>
  <c r="G294" i="79"/>
  <c r="F294" i="79"/>
  <c r="M291" i="79"/>
  <c r="L291" i="79"/>
  <c r="K291" i="79"/>
  <c r="J291" i="79"/>
  <c r="I291" i="79"/>
  <c r="H291" i="79"/>
  <c r="G291" i="79"/>
  <c r="F291" i="79"/>
  <c r="E307" i="79"/>
  <c r="E304" i="79"/>
  <c r="E300" i="79"/>
  <c r="E294" i="79"/>
  <c r="E291" i="79"/>
  <c r="X277" i="79"/>
  <c r="W277" i="79"/>
  <c r="W381" i="79" s="1"/>
  <c r="V277" i="79"/>
  <c r="U277" i="79"/>
  <c r="T277" i="79"/>
  <c r="S277" i="79"/>
  <c r="R277" i="79"/>
  <c r="Q277" i="79"/>
  <c r="P277" i="79"/>
  <c r="M277" i="79"/>
  <c r="M381" i="79" s="1"/>
  <c r="L277" i="79"/>
  <c r="K277" i="79"/>
  <c r="J277" i="79"/>
  <c r="I277" i="79"/>
  <c r="H277" i="79"/>
  <c r="G277" i="79"/>
  <c r="F277" i="79"/>
  <c r="F381" i="79" s="1"/>
  <c r="E277" i="79"/>
  <c r="E381" i="79" s="1"/>
  <c r="AL278" i="79"/>
  <c r="AK278" i="79"/>
  <c r="AJ278" i="79"/>
  <c r="AI278" i="79"/>
  <c r="AH278" i="79"/>
  <c r="AG278" i="79"/>
  <c r="AF278" i="79"/>
  <c r="AE278" i="79"/>
  <c r="AD278" i="79"/>
  <c r="AC278" i="79"/>
  <c r="AB278" i="79"/>
  <c r="AA278" i="79"/>
  <c r="Z278" i="79"/>
  <c r="Y278" i="79"/>
  <c r="N278" i="79"/>
  <c r="AM277" i="79"/>
  <c r="X121" i="79"/>
  <c r="W121" i="79"/>
  <c r="V121" i="79"/>
  <c r="U121" i="79"/>
  <c r="T121" i="79"/>
  <c r="S121" i="79"/>
  <c r="R121" i="79"/>
  <c r="Q121" i="79"/>
  <c r="X114" i="79"/>
  <c r="W114" i="79"/>
  <c r="V114" i="79"/>
  <c r="U114" i="79"/>
  <c r="T114" i="79"/>
  <c r="S114" i="79"/>
  <c r="R114" i="79"/>
  <c r="Q114" i="79"/>
  <c r="X109" i="79"/>
  <c r="W109" i="79"/>
  <c r="V109" i="79"/>
  <c r="U109" i="79"/>
  <c r="T109" i="79"/>
  <c r="S109" i="79"/>
  <c r="R109" i="79"/>
  <c r="Q109" i="79"/>
  <c r="X108" i="79"/>
  <c r="W108" i="79"/>
  <c r="V108" i="79"/>
  <c r="U108" i="79"/>
  <c r="T108" i="79"/>
  <c r="S108" i="79"/>
  <c r="R108" i="79"/>
  <c r="Q108" i="79"/>
  <c r="X106" i="79"/>
  <c r="W106" i="79"/>
  <c r="V106" i="79"/>
  <c r="U106" i="79"/>
  <c r="T106" i="79"/>
  <c r="S106" i="79"/>
  <c r="R106" i="79"/>
  <c r="Q106" i="79"/>
  <c r="X105" i="79"/>
  <c r="W105" i="79"/>
  <c r="V105" i="79"/>
  <c r="U105" i="79"/>
  <c r="T105" i="79"/>
  <c r="S105" i="79"/>
  <c r="R105" i="79"/>
  <c r="Q105" i="79"/>
  <c r="P121" i="79"/>
  <c r="P114" i="79"/>
  <c r="P109" i="79"/>
  <c r="P108" i="79"/>
  <c r="P106" i="79"/>
  <c r="P105" i="79"/>
  <c r="M121" i="79"/>
  <c r="L121" i="79"/>
  <c r="K121" i="79"/>
  <c r="J121" i="79"/>
  <c r="I121" i="79"/>
  <c r="H121" i="79"/>
  <c r="G121" i="79"/>
  <c r="F121" i="79"/>
  <c r="M114" i="79"/>
  <c r="L114" i="79"/>
  <c r="K114" i="79"/>
  <c r="J114" i="79"/>
  <c r="I114" i="79"/>
  <c r="H114" i="79"/>
  <c r="G114" i="79"/>
  <c r="F114" i="79"/>
  <c r="M109" i="79"/>
  <c r="L109" i="79"/>
  <c r="K109" i="79"/>
  <c r="J109" i="79"/>
  <c r="I109" i="79"/>
  <c r="H109" i="79"/>
  <c r="G109" i="79"/>
  <c r="F109" i="79"/>
  <c r="M108" i="79"/>
  <c r="L108" i="79"/>
  <c r="K108" i="79"/>
  <c r="J108" i="79"/>
  <c r="I108" i="79"/>
  <c r="H108" i="79"/>
  <c r="G108" i="79"/>
  <c r="F108" i="79"/>
  <c r="M106" i="79"/>
  <c r="L106" i="79"/>
  <c r="K106" i="79"/>
  <c r="J106" i="79"/>
  <c r="I106" i="79"/>
  <c r="H106" i="79"/>
  <c r="G106" i="79"/>
  <c r="F106" i="79"/>
  <c r="M105" i="79"/>
  <c r="L105" i="79"/>
  <c r="K105" i="79"/>
  <c r="J105" i="79"/>
  <c r="I105" i="79"/>
  <c r="H105" i="79"/>
  <c r="G105" i="79"/>
  <c r="F105" i="79"/>
  <c r="E121" i="79"/>
  <c r="E114" i="79"/>
  <c r="E109" i="79"/>
  <c r="E108" i="79"/>
  <c r="E106" i="79"/>
  <c r="E105" i="79"/>
  <c r="X80" i="79"/>
  <c r="W80" i="79"/>
  <c r="V80" i="79"/>
  <c r="U80" i="79"/>
  <c r="T80" i="79"/>
  <c r="S80" i="79"/>
  <c r="R80" i="79"/>
  <c r="Q80" i="79"/>
  <c r="X76" i="79"/>
  <c r="W76" i="79"/>
  <c r="V76" i="79"/>
  <c r="U76" i="79"/>
  <c r="T76" i="79"/>
  <c r="S76" i="79"/>
  <c r="R76" i="79"/>
  <c r="Q76" i="79"/>
  <c r="X73" i="79"/>
  <c r="W73" i="79"/>
  <c r="V73" i="79"/>
  <c r="U73" i="79"/>
  <c r="T73" i="79"/>
  <c r="S73" i="79"/>
  <c r="R73" i="79"/>
  <c r="Q73" i="79"/>
  <c r="X70" i="79"/>
  <c r="W70" i="79"/>
  <c r="V70" i="79"/>
  <c r="U70" i="79"/>
  <c r="T70" i="79"/>
  <c r="S70" i="79"/>
  <c r="R70" i="79"/>
  <c r="Q70" i="79"/>
  <c r="P80" i="79"/>
  <c r="P76" i="79"/>
  <c r="P73" i="79"/>
  <c r="P70" i="79"/>
  <c r="M80" i="79"/>
  <c r="L80" i="79"/>
  <c r="K80" i="79"/>
  <c r="J80" i="79"/>
  <c r="I80" i="79"/>
  <c r="H80" i="79"/>
  <c r="G80" i="79"/>
  <c r="F80" i="79"/>
  <c r="M76" i="79"/>
  <c r="L76" i="79"/>
  <c r="K76" i="79"/>
  <c r="J76" i="79"/>
  <c r="I76" i="79"/>
  <c r="H76" i="79"/>
  <c r="G76" i="79"/>
  <c r="F76" i="79"/>
  <c r="M73" i="79"/>
  <c r="L73" i="79"/>
  <c r="K73" i="79"/>
  <c r="J73" i="79"/>
  <c r="I73" i="79"/>
  <c r="H73" i="79"/>
  <c r="G73" i="79"/>
  <c r="F73" i="79"/>
  <c r="M70" i="79"/>
  <c r="L70" i="79"/>
  <c r="K70" i="79"/>
  <c r="J70" i="79"/>
  <c r="I70" i="79"/>
  <c r="H70" i="79"/>
  <c r="G70" i="79"/>
  <c r="F70" i="79"/>
  <c r="E80" i="79"/>
  <c r="E76" i="79"/>
  <c r="E73" i="79"/>
  <c r="E70" i="79"/>
  <c r="Y48" i="79"/>
  <c r="X64" i="79"/>
  <c r="W64" i="79"/>
  <c r="V64" i="79"/>
  <c r="U64" i="79"/>
  <c r="T64" i="79"/>
  <c r="S64" i="79"/>
  <c r="R64" i="79"/>
  <c r="Q64" i="79"/>
  <c r="X60" i="79"/>
  <c r="W60" i="79"/>
  <c r="V60" i="79"/>
  <c r="U60" i="79"/>
  <c r="T60" i="79"/>
  <c r="S60" i="79"/>
  <c r="R60" i="79"/>
  <c r="Q60" i="79"/>
  <c r="X57" i="79"/>
  <c r="W57" i="79"/>
  <c r="V57" i="79"/>
  <c r="U57" i="79"/>
  <c r="T57" i="79"/>
  <c r="S57" i="79"/>
  <c r="R57" i="79"/>
  <c r="Q57" i="79"/>
  <c r="X55" i="79"/>
  <c r="W55" i="79"/>
  <c r="V55" i="79"/>
  <c r="U55" i="79"/>
  <c r="T55" i="79"/>
  <c r="S55" i="79"/>
  <c r="R55" i="79"/>
  <c r="Q55" i="79"/>
  <c r="X54" i="79"/>
  <c r="W54" i="79"/>
  <c r="V54" i="79"/>
  <c r="U54" i="79"/>
  <c r="T54" i="79"/>
  <c r="S54" i="79"/>
  <c r="R54" i="79"/>
  <c r="Q54" i="79"/>
  <c r="X48" i="79"/>
  <c r="W48" i="79"/>
  <c r="V48" i="79"/>
  <c r="U48" i="79"/>
  <c r="T48" i="79"/>
  <c r="S48" i="79"/>
  <c r="R48" i="79"/>
  <c r="Q48" i="79"/>
  <c r="X47" i="79"/>
  <c r="W47" i="79"/>
  <c r="V47" i="79"/>
  <c r="U47" i="79"/>
  <c r="T47" i="79"/>
  <c r="S47" i="79"/>
  <c r="R47" i="79"/>
  <c r="Q47" i="79"/>
  <c r="X44" i="79"/>
  <c r="W44" i="79"/>
  <c r="V44" i="79"/>
  <c r="U44" i="79"/>
  <c r="T44" i="79"/>
  <c r="S44" i="79"/>
  <c r="R44" i="79"/>
  <c r="Q44" i="79"/>
  <c r="X41" i="79"/>
  <c r="W41" i="79"/>
  <c r="V41" i="79"/>
  <c r="U41" i="79"/>
  <c r="T41" i="79"/>
  <c r="S41" i="79"/>
  <c r="R41" i="79"/>
  <c r="Q41" i="79"/>
  <c r="X39" i="79"/>
  <c r="W39" i="79"/>
  <c r="V39" i="79"/>
  <c r="U39" i="79"/>
  <c r="T39" i="79"/>
  <c r="S39" i="79"/>
  <c r="R39" i="79"/>
  <c r="Q39" i="79"/>
  <c r="X38" i="79"/>
  <c r="W38" i="79"/>
  <c r="V38" i="79"/>
  <c r="U38" i="79"/>
  <c r="T38" i="79"/>
  <c r="S38" i="79"/>
  <c r="R38" i="79"/>
  <c r="Q38" i="79"/>
  <c r="P64" i="79"/>
  <c r="P60" i="79"/>
  <c r="P57" i="79"/>
  <c r="P55" i="79"/>
  <c r="P54" i="79"/>
  <c r="P48" i="79"/>
  <c r="P47" i="79"/>
  <c r="P44" i="79"/>
  <c r="P41" i="79"/>
  <c r="P39" i="79"/>
  <c r="P38" i="79"/>
  <c r="M64" i="79"/>
  <c r="L64" i="79"/>
  <c r="K64" i="79"/>
  <c r="J64" i="79"/>
  <c r="I64" i="79"/>
  <c r="H64" i="79"/>
  <c r="G64" i="79"/>
  <c r="F64" i="79"/>
  <c r="M60" i="79"/>
  <c r="L60" i="79"/>
  <c r="K60" i="79"/>
  <c r="J60" i="79"/>
  <c r="I60" i="79"/>
  <c r="H60" i="79"/>
  <c r="G60" i="79"/>
  <c r="F60" i="79"/>
  <c r="M57" i="79"/>
  <c r="L57" i="79"/>
  <c r="K57" i="79"/>
  <c r="J57" i="79"/>
  <c r="I57" i="79"/>
  <c r="H57" i="79"/>
  <c r="G57" i="79"/>
  <c r="F57" i="79"/>
  <c r="M55" i="79"/>
  <c r="L55" i="79"/>
  <c r="K55" i="79"/>
  <c r="J55" i="79"/>
  <c r="I55" i="79"/>
  <c r="H55" i="79"/>
  <c r="G55" i="79"/>
  <c r="F55" i="79"/>
  <c r="M54" i="79"/>
  <c r="L54" i="79"/>
  <c r="K54" i="79"/>
  <c r="J54" i="79"/>
  <c r="I54" i="79"/>
  <c r="H54" i="79"/>
  <c r="G54" i="79"/>
  <c r="F54" i="79"/>
  <c r="M48" i="79"/>
  <c r="L48" i="79"/>
  <c r="K48" i="79"/>
  <c r="J48" i="79"/>
  <c r="I48" i="79"/>
  <c r="H48" i="79"/>
  <c r="G48" i="79"/>
  <c r="F48" i="79"/>
  <c r="M47" i="79"/>
  <c r="L47" i="79"/>
  <c r="K47" i="79"/>
  <c r="J47" i="79"/>
  <c r="I47" i="79"/>
  <c r="H47" i="79"/>
  <c r="G47" i="79"/>
  <c r="F47" i="79"/>
  <c r="M44" i="79"/>
  <c r="L44" i="79"/>
  <c r="K44" i="79"/>
  <c r="J44" i="79"/>
  <c r="I44" i="79"/>
  <c r="H44" i="79"/>
  <c r="G44" i="79"/>
  <c r="F44" i="79"/>
  <c r="M41" i="79"/>
  <c r="L41" i="79"/>
  <c r="K41" i="79"/>
  <c r="J41" i="79"/>
  <c r="I41" i="79"/>
  <c r="H41" i="79"/>
  <c r="G41" i="79"/>
  <c r="F41" i="79"/>
  <c r="M39" i="79"/>
  <c r="L39" i="79"/>
  <c r="K39" i="79"/>
  <c r="J39" i="79"/>
  <c r="I39" i="79"/>
  <c r="H39" i="79"/>
  <c r="G39" i="79"/>
  <c r="F39" i="79"/>
  <c r="M38" i="79"/>
  <c r="L38" i="79"/>
  <c r="K38" i="79"/>
  <c r="J38" i="79"/>
  <c r="I38" i="79"/>
  <c r="I195" i="79" s="1"/>
  <c r="H38" i="79"/>
  <c r="G38" i="79"/>
  <c r="F38" i="79"/>
  <c r="E64" i="79"/>
  <c r="E60" i="79"/>
  <c r="E57" i="79"/>
  <c r="E55" i="79"/>
  <c r="E54" i="79"/>
  <c r="E48" i="79"/>
  <c r="E47" i="79"/>
  <c r="E44" i="79"/>
  <c r="E41" i="79"/>
  <c r="E39" i="79"/>
  <c r="E38" i="79"/>
  <c r="I513" i="46"/>
  <c r="X507" i="46"/>
  <c r="W507" i="46"/>
  <c r="V507" i="46"/>
  <c r="U507" i="46"/>
  <c r="T507" i="46"/>
  <c r="S507" i="46"/>
  <c r="R507" i="46"/>
  <c r="Q507" i="46"/>
  <c r="P507" i="46"/>
  <c r="M507" i="46"/>
  <c r="L507" i="46"/>
  <c r="K507" i="46"/>
  <c r="J507" i="46"/>
  <c r="I507" i="46"/>
  <c r="H507" i="46"/>
  <c r="G507" i="46"/>
  <c r="F507" i="46"/>
  <c r="E507" i="46"/>
  <c r="X477" i="46"/>
  <c r="W477" i="46"/>
  <c r="V477" i="46"/>
  <c r="U477" i="46"/>
  <c r="T477" i="46"/>
  <c r="S477" i="46"/>
  <c r="R477" i="46"/>
  <c r="Q477" i="46"/>
  <c r="X473" i="46"/>
  <c r="W473" i="46"/>
  <c r="V473" i="46"/>
  <c r="U473" i="46"/>
  <c r="T473" i="46"/>
  <c r="S473" i="46"/>
  <c r="R473" i="46"/>
  <c r="Q473" i="46"/>
  <c r="P477" i="46"/>
  <c r="P473" i="46"/>
  <c r="M477" i="46"/>
  <c r="L477" i="46"/>
  <c r="K477" i="46"/>
  <c r="J477" i="46"/>
  <c r="I477" i="46"/>
  <c r="H477" i="46"/>
  <c r="G477" i="46"/>
  <c r="F477" i="46"/>
  <c r="M473" i="46"/>
  <c r="L473" i="46"/>
  <c r="K473" i="46"/>
  <c r="J473" i="46"/>
  <c r="I473" i="46"/>
  <c r="H473" i="46"/>
  <c r="G473" i="46"/>
  <c r="F473" i="46"/>
  <c r="E477" i="46"/>
  <c r="E473" i="46"/>
  <c r="X467" i="46"/>
  <c r="W467" i="46"/>
  <c r="V467" i="46"/>
  <c r="U467" i="46"/>
  <c r="T467" i="46"/>
  <c r="S467" i="46"/>
  <c r="R467" i="46"/>
  <c r="Q467" i="46"/>
  <c r="X464" i="46"/>
  <c r="W464" i="46"/>
  <c r="V464" i="46"/>
  <c r="U464" i="46"/>
  <c r="T464" i="46"/>
  <c r="S464" i="46"/>
  <c r="R464" i="46"/>
  <c r="Q464" i="46"/>
  <c r="X457" i="46"/>
  <c r="W457" i="46"/>
  <c r="V457" i="46"/>
  <c r="U457" i="46"/>
  <c r="T457" i="46"/>
  <c r="S457" i="46"/>
  <c r="R457" i="46"/>
  <c r="Q457" i="46"/>
  <c r="X448" i="46"/>
  <c r="W448" i="46"/>
  <c r="V448" i="46"/>
  <c r="U448" i="46"/>
  <c r="T448" i="46"/>
  <c r="S448" i="46"/>
  <c r="R448" i="46"/>
  <c r="Q448" i="46"/>
  <c r="X439" i="46"/>
  <c r="W439" i="46"/>
  <c r="V439" i="46"/>
  <c r="U439" i="46"/>
  <c r="T439" i="46"/>
  <c r="S439" i="46"/>
  <c r="R439" i="46"/>
  <c r="Q439" i="46"/>
  <c r="X436" i="46"/>
  <c r="W436" i="46"/>
  <c r="V436" i="46"/>
  <c r="U436" i="46"/>
  <c r="T436" i="46"/>
  <c r="S436" i="46"/>
  <c r="R436" i="46"/>
  <c r="Q436" i="46"/>
  <c r="P467" i="46"/>
  <c r="P464" i="46"/>
  <c r="P457" i="46"/>
  <c r="P448" i="46"/>
  <c r="P439" i="46"/>
  <c r="P436" i="46"/>
  <c r="M467" i="46"/>
  <c r="L467" i="46"/>
  <c r="K467" i="46"/>
  <c r="J467" i="46"/>
  <c r="I467" i="46"/>
  <c r="H467" i="46"/>
  <c r="G467" i="46"/>
  <c r="F467" i="46"/>
  <c r="M464" i="46"/>
  <c r="L464" i="46"/>
  <c r="K464" i="46"/>
  <c r="J464" i="46"/>
  <c r="I464" i="46"/>
  <c r="H464" i="46"/>
  <c r="G464" i="46"/>
  <c r="F464" i="46"/>
  <c r="M457" i="46"/>
  <c r="L457" i="46"/>
  <c r="K457" i="46"/>
  <c r="J457" i="46"/>
  <c r="I457" i="46"/>
  <c r="H457" i="46"/>
  <c r="G457" i="46"/>
  <c r="F457" i="46"/>
  <c r="M448" i="46"/>
  <c r="L448" i="46"/>
  <c r="K448" i="46"/>
  <c r="J448" i="46"/>
  <c r="I448" i="46"/>
  <c r="H448" i="46"/>
  <c r="G448" i="46"/>
  <c r="F448" i="46"/>
  <c r="M439" i="46"/>
  <c r="L439" i="46"/>
  <c r="K439" i="46"/>
  <c r="J439" i="46"/>
  <c r="I439" i="46"/>
  <c r="H439" i="46"/>
  <c r="G439" i="46"/>
  <c r="F439" i="46"/>
  <c r="M436" i="46"/>
  <c r="L436" i="46"/>
  <c r="K436" i="46"/>
  <c r="J436" i="46"/>
  <c r="I436" i="46"/>
  <c r="H436" i="46"/>
  <c r="G436" i="46"/>
  <c r="F436" i="46"/>
  <c r="E467" i="46"/>
  <c r="E464" i="46"/>
  <c r="E448" i="46"/>
  <c r="E457" i="46"/>
  <c r="E439" i="46"/>
  <c r="E436" i="46"/>
  <c r="X432" i="46"/>
  <c r="W432" i="46"/>
  <c r="V432" i="46"/>
  <c r="U432" i="46"/>
  <c r="T432" i="46"/>
  <c r="S432" i="46"/>
  <c r="R432" i="46"/>
  <c r="Q432" i="46"/>
  <c r="X420" i="46"/>
  <c r="W420" i="46"/>
  <c r="V420" i="46"/>
  <c r="U420" i="46"/>
  <c r="T420" i="46"/>
  <c r="S420" i="46"/>
  <c r="R420" i="46"/>
  <c r="Q420" i="46"/>
  <c r="X417" i="46"/>
  <c r="W417" i="46"/>
  <c r="V417" i="46"/>
  <c r="U417" i="46"/>
  <c r="T417" i="46"/>
  <c r="S417" i="46"/>
  <c r="R417" i="46"/>
  <c r="Q417" i="46"/>
  <c r="X414" i="46"/>
  <c r="W414" i="46"/>
  <c r="V414" i="46"/>
  <c r="U414" i="46"/>
  <c r="T414" i="46"/>
  <c r="S414" i="46"/>
  <c r="R414" i="46"/>
  <c r="Q414" i="46"/>
  <c r="X411" i="46"/>
  <c r="W411" i="46"/>
  <c r="V411" i="46"/>
  <c r="U411" i="46"/>
  <c r="T411" i="46"/>
  <c r="S411" i="46"/>
  <c r="R411" i="46"/>
  <c r="Q411" i="46"/>
  <c r="X408" i="46"/>
  <c r="W408" i="46"/>
  <c r="V408" i="46"/>
  <c r="U408" i="46"/>
  <c r="T408" i="46"/>
  <c r="S408" i="46"/>
  <c r="R408" i="46"/>
  <c r="Q408" i="46"/>
  <c r="P432" i="46"/>
  <c r="P420" i="46"/>
  <c r="P417" i="46"/>
  <c r="P414" i="46"/>
  <c r="P411" i="46"/>
  <c r="P408" i="46"/>
  <c r="M432" i="46"/>
  <c r="L432" i="46"/>
  <c r="K432" i="46"/>
  <c r="J432" i="46"/>
  <c r="I432" i="46"/>
  <c r="H432" i="46"/>
  <c r="G432" i="46"/>
  <c r="F432" i="46"/>
  <c r="M420" i="46"/>
  <c r="L420" i="46"/>
  <c r="K420" i="46"/>
  <c r="J420" i="46"/>
  <c r="I420" i="46"/>
  <c r="H420" i="46"/>
  <c r="G420" i="46"/>
  <c r="F420" i="46"/>
  <c r="M417" i="46"/>
  <c r="L417" i="46"/>
  <c r="K417" i="46"/>
  <c r="J417" i="46"/>
  <c r="I417" i="46"/>
  <c r="H417" i="46"/>
  <c r="G417" i="46"/>
  <c r="F417" i="46"/>
  <c r="M414" i="46"/>
  <c r="L414" i="46"/>
  <c r="K414" i="46"/>
  <c r="J414" i="46"/>
  <c r="I414" i="46"/>
  <c r="H414" i="46"/>
  <c r="G414" i="46"/>
  <c r="F414" i="46"/>
  <c r="M411" i="46"/>
  <c r="L411" i="46"/>
  <c r="K411" i="46"/>
  <c r="J411" i="46"/>
  <c r="I411" i="46"/>
  <c r="H411" i="46"/>
  <c r="G411" i="46"/>
  <c r="F411" i="46"/>
  <c r="M408" i="46"/>
  <c r="L408" i="46"/>
  <c r="K408" i="46"/>
  <c r="J408" i="46"/>
  <c r="I408" i="46"/>
  <c r="H408" i="46"/>
  <c r="G408" i="46"/>
  <c r="F408" i="46"/>
  <c r="E408" i="46"/>
  <c r="E432" i="46"/>
  <c r="E420" i="46"/>
  <c r="E417" i="46"/>
  <c r="E414" i="46"/>
  <c r="E411" i="46"/>
  <c r="M348" i="46"/>
  <c r="L348" i="46"/>
  <c r="K348" i="46"/>
  <c r="J348" i="46"/>
  <c r="I348" i="46"/>
  <c r="H348" i="46"/>
  <c r="G348" i="46"/>
  <c r="F348" i="46"/>
  <c r="M344" i="46"/>
  <c r="L344" i="46"/>
  <c r="K344" i="46"/>
  <c r="J344" i="46"/>
  <c r="I344" i="46"/>
  <c r="H344" i="46"/>
  <c r="G344" i="46"/>
  <c r="F344" i="46"/>
  <c r="E348" i="46"/>
  <c r="E344" i="46"/>
  <c r="X348" i="46"/>
  <c r="W348" i="46"/>
  <c r="V348" i="46"/>
  <c r="U348" i="46"/>
  <c r="T348" i="46"/>
  <c r="S348" i="46"/>
  <c r="R348" i="46"/>
  <c r="Q348" i="46"/>
  <c r="X344" i="46"/>
  <c r="W344" i="46"/>
  <c r="V344" i="46"/>
  <c r="U344" i="46"/>
  <c r="T344" i="46"/>
  <c r="S344" i="46"/>
  <c r="R344" i="46"/>
  <c r="Q344" i="46"/>
  <c r="P348" i="46"/>
  <c r="P344" i="46"/>
  <c r="X339" i="46"/>
  <c r="W339" i="46"/>
  <c r="V339" i="46"/>
  <c r="U339" i="46"/>
  <c r="T339" i="46"/>
  <c r="S339" i="46"/>
  <c r="R339" i="46"/>
  <c r="Q339" i="46"/>
  <c r="X338" i="46"/>
  <c r="W338" i="46"/>
  <c r="V338" i="46"/>
  <c r="U338" i="46"/>
  <c r="T338" i="46"/>
  <c r="S338" i="46"/>
  <c r="R338" i="46"/>
  <c r="Q338" i="46"/>
  <c r="X333" i="46"/>
  <c r="W333" i="46"/>
  <c r="V333" i="46"/>
  <c r="U333" i="46"/>
  <c r="T333" i="46"/>
  <c r="S333" i="46"/>
  <c r="R333" i="46"/>
  <c r="Q333" i="46"/>
  <c r="X328" i="46"/>
  <c r="W328" i="46"/>
  <c r="V328" i="46"/>
  <c r="U328" i="46"/>
  <c r="T328" i="46"/>
  <c r="S328" i="46"/>
  <c r="R328" i="46"/>
  <c r="Q328" i="46"/>
  <c r="X320" i="46"/>
  <c r="W320" i="46"/>
  <c r="V320" i="46"/>
  <c r="U320" i="46"/>
  <c r="T320" i="46"/>
  <c r="S320" i="46"/>
  <c r="R320" i="46"/>
  <c r="Q320" i="46"/>
  <c r="X319" i="46"/>
  <c r="W319" i="46"/>
  <c r="V319" i="46"/>
  <c r="U319" i="46"/>
  <c r="T319" i="46"/>
  <c r="S319" i="46"/>
  <c r="R319" i="46"/>
  <c r="Q319" i="46"/>
  <c r="X316" i="46"/>
  <c r="W316" i="46"/>
  <c r="V316" i="46"/>
  <c r="U316" i="46"/>
  <c r="T316" i="46"/>
  <c r="S316" i="46"/>
  <c r="R316" i="46"/>
  <c r="Q316" i="46"/>
  <c r="X311" i="46"/>
  <c r="W311" i="46"/>
  <c r="V311" i="46"/>
  <c r="U311" i="46"/>
  <c r="T311" i="46"/>
  <c r="S311" i="46"/>
  <c r="R311" i="46"/>
  <c r="Q311" i="46"/>
  <c r="X310" i="46"/>
  <c r="W310" i="46"/>
  <c r="V310" i="46"/>
  <c r="U310" i="46"/>
  <c r="T310" i="46"/>
  <c r="S310" i="46"/>
  <c r="R310" i="46"/>
  <c r="Q310" i="46"/>
  <c r="X308" i="46"/>
  <c r="W308" i="46"/>
  <c r="V308" i="46"/>
  <c r="U308" i="46"/>
  <c r="T308" i="46"/>
  <c r="S308" i="46"/>
  <c r="R308" i="46"/>
  <c r="Q308" i="46"/>
  <c r="X307" i="46"/>
  <c r="W307" i="46"/>
  <c r="V307" i="46"/>
  <c r="U307" i="46"/>
  <c r="T307" i="46"/>
  <c r="S307" i="46"/>
  <c r="R307" i="46"/>
  <c r="Q307" i="46"/>
  <c r="P339" i="46"/>
  <c r="P338" i="46"/>
  <c r="P333" i="46"/>
  <c r="P328" i="46"/>
  <c r="P320" i="46"/>
  <c r="P319" i="46"/>
  <c r="P316" i="46"/>
  <c r="P311" i="46"/>
  <c r="P310" i="46"/>
  <c r="P308" i="46"/>
  <c r="P307" i="46"/>
  <c r="M339" i="46"/>
  <c r="L339" i="46"/>
  <c r="K339" i="46"/>
  <c r="J339" i="46"/>
  <c r="I339" i="46"/>
  <c r="H339" i="46"/>
  <c r="G339" i="46"/>
  <c r="F339" i="46"/>
  <c r="M338" i="46"/>
  <c r="L338" i="46"/>
  <c r="K338" i="46"/>
  <c r="J338" i="46"/>
  <c r="I338" i="46"/>
  <c r="H338" i="46"/>
  <c r="G338" i="46"/>
  <c r="F338" i="46"/>
  <c r="M333" i="46"/>
  <c r="L333" i="46"/>
  <c r="K333" i="46"/>
  <c r="J333" i="46"/>
  <c r="I333" i="46"/>
  <c r="H333" i="46"/>
  <c r="G333" i="46"/>
  <c r="F333" i="46"/>
  <c r="M328" i="46"/>
  <c r="L328" i="46"/>
  <c r="K328" i="46"/>
  <c r="J328" i="46"/>
  <c r="I328" i="46"/>
  <c r="H328" i="46"/>
  <c r="G328" i="46"/>
  <c r="F328" i="46"/>
  <c r="M320" i="46"/>
  <c r="L320" i="46"/>
  <c r="K320" i="46"/>
  <c r="J320" i="46"/>
  <c r="I320" i="46"/>
  <c r="H320" i="46"/>
  <c r="G320" i="46"/>
  <c r="F320" i="46"/>
  <c r="M319" i="46"/>
  <c r="L319" i="46"/>
  <c r="K319" i="46"/>
  <c r="J319" i="46"/>
  <c r="I319" i="46"/>
  <c r="H319" i="46"/>
  <c r="G319" i="46"/>
  <c r="F319" i="46"/>
  <c r="M316" i="46"/>
  <c r="L316" i="46"/>
  <c r="K316" i="46"/>
  <c r="J316" i="46"/>
  <c r="I316" i="46"/>
  <c r="H316" i="46"/>
  <c r="G316" i="46"/>
  <c r="F316" i="46"/>
  <c r="M311" i="46"/>
  <c r="L311" i="46"/>
  <c r="K311" i="46"/>
  <c r="J311" i="46"/>
  <c r="I311" i="46"/>
  <c r="H311" i="46"/>
  <c r="G311" i="46"/>
  <c r="F311" i="46"/>
  <c r="M310" i="46"/>
  <c r="L310" i="46"/>
  <c r="K310" i="46"/>
  <c r="J310" i="46"/>
  <c r="I310" i="46"/>
  <c r="H310" i="46"/>
  <c r="G310" i="46"/>
  <c r="F310" i="46"/>
  <c r="M308" i="46"/>
  <c r="L308" i="46"/>
  <c r="K308" i="46"/>
  <c r="J308" i="46"/>
  <c r="I308" i="46"/>
  <c r="H308" i="46"/>
  <c r="G308" i="46"/>
  <c r="F308" i="46"/>
  <c r="M307" i="46"/>
  <c r="L307" i="46"/>
  <c r="K307" i="46"/>
  <c r="J307" i="46"/>
  <c r="I307" i="46"/>
  <c r="H307" i="46"/>
  <c r="G307" i="46"/>
  <c r="F307" i="46"/>
  <c r="E339" i="46"/>
  <c r="E338" i="46"/>
  <c r="E328" i="46"/>
  <c r="E333" i="46"/>
  <c r="E320" i="46"/>
  <c r="E319" i="46"/>
  <c r="E316" i="46"/>
  <c r="E311" i="46"/>
  <c r="E310" i="46"/>
  <c r="E308" i="46"/>
  <c r="E307" i="46"/>
  <c r="X291" i="46"/>
  <c r="W291" i="46"/>
  <c r="V291" i="46"/>
  <c r="U291" i="46"/>
  <c r="T291" i="46"/>
  <c r="S291" i="46"/>
  <c r="R291" i="46"/>
  <c r="Q291" i="46"/>
  <c r="X289" i="46"/>
  <c r="W289" i="46"/>
  <c r="V289" i="46"/>
  <c r="U289" i="46"/>
  <c r="T289" i="46"/>
  <c r="S289" i="46"/>
  <c r="R289" i="46"/>
  <c r="Q289" i="46"/>
  <c r="X288" i="46"/>
  <c r="W288" i="46"/>
  <c r="V288" i="46"/>
  <c r="U288" i="46"/>
  <c r="T288" i="46"/>
  <c r="S288" i="46"/>
  <c r="R288" i="46"/>
  <c r="Q288" i="46"/>
  <c r="X286" i="46"/>
  <c r="W286" i="46"/>
  <c r="V286" i="46"/>
  <c r="U286" i="46"/>
  <c r="T286" i="46"/>
  <c r="S286" i="46"/>
  <c r="R286" i="46"/>
  <c r="Q286" i="46"/>
  <c r="X285" i="46"/>
  <c r="W285" i="46"/>
  <c r="V285" i="46"/>
  <c r="U285" i="46"/>
  <c r="T285" i="46"/>
  <c r="S285" i="46"/>
  <c r="R285" i="46"/>
  <c r="Q285" i="46"/>
  <c r="X282" i="46"/>
  <c r="W282" i="46"/>
  <c r="V282" i="46"/>
  <c r="U282" i="46"/>
  <c r="T282" i="46"/>
  <c r="S282" i="46"/>
  <c r="R282" i="46"/>
  <c r="Q282" i="46"/>
  <c r="X279" i="46"/>
  <c r="W279" i="46"/>
  <c r="V279" i="46"/>
  <c r="U279" i="46"/>
  <c r="T279" i="46"/>
  <c r="S279" i="46"/>
  <c r="R279" i="46"/>
  <c r="Q279" i="46"/>
  <c r="P291" i="46"/>
  <c r="P289" i="46"/>
  <c r="P288" i="46"/>
  <c r="P286" i="46"/>
  <c r="P285" i="46"/>
  <c r="P282" i="46"/>
  <c r="P279" i="46"/>
  <c r="M291" i="46"/>
  <c r="L291" i="46"/>
  <c r="K291" i="46"/>
  <c r="J291" i="46"/>
  <c r="I291" i="46"/>
  <c r="H291" i="46"/>
  <c r="G291" i="46"/>
  <c r="F291" i="46"/>
  <c r="M289" i="46"/>
  <c r="L289" i="46"/>
  <c r="K289" i="46"/>
  <c r="J289" i="46"/>
  <c r="I289" i="46"/>
  <c r="H289" i="46"/>
  <c r="G289" i="46"/>
  <c r="F289" i="46"/>
  <c r="M288" i="46"/>
  <c r="L288" i="46"/>
  <c r="K288" i="46"/>
  <c r="J288" i="46"/>
  <c r="I288" i="46"/>
  <c r="H288" i="46"/>
  <c r="G288" i="46"/>
  <c r="F288" i="46"/>
  <c r="M286" i="46"/>
  <c r="L286" i="46"/>
  <c r="K286" i="46"/>
  <c r="J286" i="46"/>
  <c r="I286" i="46"/>
  <c r="H286" i="46"/>
  <c r="G286" i="46"/>
  <c r="F286" i="46"/>
  <c r="M285" i="46"/>
  <c r="L285" i="46"/>
  <c r="K285" i="46"/>
  <c r="J285" i="46"/>
  <c r="I285" i="46"/>
  <c r="H285" i="46"/>
  <c r="G285" i="46"/>
  <c r="F285" i="46"/>
  <c r="M282" i="46"/>
  <c r="L282" i="46"/>
  <c r="K282" i="46"/>
  <c r="J282" i="46"/>
  <c r="I282" i="46"/>
  <c r="H282" i="46"/>
  <c r="G282" i="46"/>
  <c r="F282" i="46"/>
  <c r="M279" i="46"/>
  <c r="L279" i="46"/>
  <c r="K279" i="46"/>
  <c r="J279" i="46"/>
  <c r="I279" i="46"/>
  <c r="H279" i="46"/>
  <c r="G279" i="46"/>
  <c r="F279" i="46"/>
  <c r="E291" i="46"/>
  <c r="E289" i="46"/>
  <c r="E288" i="46"/>
  <c r="E286" i="46"/>
  <c r="E285" i="46"/>
  <c r="E282" i="46"/>
  <c r="E279" i="46"/>
  <c r="R381" i="79" l="1"/>
  <c r="W384" i="46"/>
  <c r="I381" i="79"/>
  <c r="S381" i="79"/>
  <c r="S384" i="46"/>
  <c r="T513" i="46"/>
  <c r="H384" i="46"/>
  <c r="T384" i="46"/>
  <c r="F384" i="46"/>
  <c r="U513" i="46"/>
  <c r="V513" i="46"/>
  <c r="X384" i="46"/>
  <c r="W513" i="46"/>
  <c r="L384" i="46"/>
  <c r="I384" i="46"/>
  <c r="H513" i="46"/>
  <c r="P381" i="79"/>
  <c r="X381" i="79"/>
  <c r="V384" i="46"/>
  <c r="K195" i="79"/>
  <c r="R195" i="79"/>
  <c r="G381" i="79"/>
  <c r="Q381" i="79"/>
  <c r="E513" i="46"/>
  <c r="X513" i="46"/>
  <c r="T195" i="79"/>
  <c r="Q384" i="46"/>
  <c r="K384" i="46"/>
  <c r="Q513" i="46"/>
  <c r="M513" i="46"/>
  <c r="F195" i="79"/>
  <c r="J381" i="79"/>
  <c r="T381" i="79"/>
  <c r="G513" i="46"/>
  <c r="H381" i="79"/>
  <c r="J384" i="46"/>
  <c r="K513" i="46"/>
  <c r="R384" i="46"/>
  <c r="R513" i="46"/>
  <c r="K381" i="79"/>
  <c r="U381" i="79"/>
  <c r="L513" i="46"/>
  <c r="E384" i="46"/>
  <c r="G384" i="46"/>
  <c r="P384" i="46"/>
  <c r="M384" i="46"/>
  <c r="U384" i="46"/>
  <c r="F513" i="46"/>
  <c r="P513" i="46"/>
  <c r="S513" i="46"/>
  <c r="J513" i="46"/>
  <c r="G195" i="79"/>
  <c r="L381" i="79"/>
  <c r="V381" i="79"/>
  <c r="M195" i="79"/>
  <c r="P195" i="79"/>
  <c r="U195" i="79"/>
  <c r="V195" i="79"/>
  <c r="X195" i="79"/>
  <c r="W195" i="79"/>
  <c r="E195" i="79"/>
  <c r="J195" i="79"/>
  <c r="Q195" i="79"/>
  <c r="L195" i="79"/>
  <c r="S195" i="79"/>
  <c r="H195" i="79"/>
  <c r="X233" i="46"/>
  <c r="W233" i="46"/>
  <c r="V233" i="46"/>
  <c r="U233" i="46"/>
  <c r="T233" i="46"/>
  <c r="S233" i="46"/>
  <c r="R233" i="46"/>
  <c r="Q233" i="46"/>
  <c r="X220" i="46"/>
  <c r="W220" i="46"/>
  <c r="V220" i="46"/>
  <c r="U220" i="46"/>
  <c r="T220" i="46"/>
  <c r="S220" i="46"/>
  <c r="R220" i="46"/>
  <c r="Q220" i="46"/>
  <c r="X219" i="46"/>
  <c r="W219" i="46"/>
  <c r="V219" i="46"/>
  <c r="U219" i="46"/>
  <c r="T219" i="46"/>
  <c r="S219" i="46"/>
  <c r="R219" i="46"/>
  <c r="Q219" i="46"/>
  <c r="X215" i="46"/>
  <c r="W215" i="46"/>
  <c r="V215" i="46"/>
  <c r="U215" i="46"/>
  <c r="T215" i="46"/>
  <c r="S215" i="46"/>
  <c r="R215" i="46"/>
  <c r="Q215" i="46"/>
  <c r="X210" i="46"/>
  <c r="W210" i="46"/>
  <c r="V210" i="46"/>
  <c r="U210" i="46"/>
  <c r="T210" i="46"/>
  <c r="S210" i="46"/>
  <c r="R210" i="46"/>
  <c r="Q210" i="46"/>
  <c r="X209" i="46"/>
  <c r="W209" i="46"/>
  <c r="V209" i="46"/>
  <c r="U209" i="46"/>
  <c r="T209" i="46"/>
  <c r="S209" i="46"/>
  <c r="R209" i="46"/>
  <c r="Q209" i="46"/>
  <c r="P233" i="46"/>
  <c r="P220" i="46"/>
  <c r="P219" i="46"/>
  <c r="P215" i="46"/>
  <c r="P210" i="46"/>
  <c r="P209" i="46"/>
  <c r="M233" i="46"/>
  <c r="L233" i="46"/>
  <c r="K233" i="46"/>
  <c r="J233" i="46"/>
  <c r="I233" i="46"/>
  <c r="H233" i="46"/>
  <c r="G233" i="46"/>
  <c r="F233" i="46"/>
  <c r="M220" i="46"/>
  <c r="L220" i="46"/>
  <c r="K220" i="46"/>
  <c r="J220" i="46"/>
  <c r="I220" i="46"/>
  <c r="H220" i="46"/>
  <c r="G220" i="46"/>
  <c r="F220" i="46"/>
  <c r="M219" i="46"/>
  <c r="L219" i="46"/>
  <c r="K219" i="46"/>
  <c r="J219" i="46"/>
  <c r="I219" i="46"/>
  <c r="H219" i="46"/>
  <c r="G219" i="46"/>
  <c r="F219" i="46"/>
  <c r="M215" i="46"/>
  <c r="L215" i="46"/>
  <c r="K215" i="46"/>
  <c r="J215" i="46"/>
  <c r="I215" i="46"/>
  <c r="H215" i="46"/>
  <c r="G215" i="46"/>
  <c r="F215" i="46"/>
  <c r="M210" i="46"/>
  <c r="L210" i="46"/>
  <c r="K210" i="46"/>
  <c r="J210" i="46"/>
  <c r="I210" i="46"/>
  <c r="H210" i="46"/>
  <c r="G210" i="46"/>
  <c r="F210" i="46"/>
  <c r="M209" i="46"/>
  <c r="L209" i="46"/>
  <c r="K209" i="46"/>
  <c r="J209" i="46"/>
  <c r="I209" i="46"/>
  <c r="H209" i="46"/>
  <c r="G209" i="46"/>
  <c r="F209" i="46"/>
  <c r="E233" i="46"/>
  <c r="E220" i="46"/>
  <c r="E219" i="46"/>
  <c r="E215" i="46"/>
  <c r="E210" i="46"/>
  <c r="E209" i="46"/>
  <c r="X199" i="46"/>
  <c r="W199" i="46"/>
  <c r="V199" i="46"/>
  <c r="U199" i="46"/>
  <c r="T199" i="46"/>
  <c r="S199" i="46"/>
  <c r="R199" i="46"/>
  <c r="Q199" i="46"/>
  <c r="X191" i="46"/>
  <c r="W191" i="46"/>
  <c r="V191" i="46"/>
  <c r="U191" i="46"/>
  <c r="T191" i="46"/>
  <c r="S191" i="46"/>
  <c r="R191" i="46"/>
  <c r="Q191" i="46"/>
  <c r="X187" i="46"/>
  <c r="W187" i="46"/>
  <c r="V187" i="46"/>
  <c r="U187" i="46"/>
  <c r="T187" i="46"/>
  <c r="S187" i="46"/>
  <c r="R187" i="46"/>
  <c r="Q187" i="46"/>
  <c r="X182" i="46"/>
  <c r="W182" i="46"/>
  <c r="V182" i="46"/>
  <c r="U182" i="46"/>
  <c r="T182" i="46"/>
  <c r="S182" i="46"/>
  <c r="R182" i="46"/>
  <c r="Q182" i="46"/>
  <c r="X181" i="46"/>
  <c r="W181" i="46"/>
  <c r="V181" i="46"/>
  <c r="U181" i="46"/>
  <c r="T181" i="46"/>
  <c r="S181" i="46"/>
  <c r="R181" i="46"/>
  <c r="Q181" i="46"/>
  <c r="X179" i="46"/>
  <c r="W179" i="46"/>
  <c r="V179" i="46"/>
  <c r="U179" i="46"/>
  <c r="T179" i="46"/>
  <c r="S179" i="46"/>
  <c r="R179" i="46"/>
  <c r="Q179" i="46"/>
  <c r="X178" i="46"/>
  <c r="W178" i="46"/>
  <c r="V178" i="46"/>
  <c r="U178" i="46"/>
  <c r="T178" i="46"/>
  <c r="S178" i="46"/>
  <c r="R178" i="46"/>
  <c r="Q178" i="46"/>
  <c r="P199" i="46"/>
  <c r="P191" i="46"/>
  <c r="P187" i="46"/>
  <c r="P182" i="46"/>
  <c r="P181" i="46"/>
  <c r="P179" i="46"/>
  <c r="P178" i="46"/>
  <c r="M199" i="46"/>
  <c r="L199" i="46"/>
  <c r="K199" i="46"/>
  <c r="J199" i="46"/>
  <c r="I199" i="46"/>
  <c r="H199" i="46"/>
  <c r="G199" i="46"/>
  <c r="F199" i="46"/>
  <c r="M191" i="46"/>
  <c r="L191" i="46"/>
  <c r="K191" i="46"/>
  <c r="J191" i="46"/>
  <c r="I191" i="46"/>
  <c r="H191" i="46"/>
  <c r="G191" i="46"/>
  <c r="F191" i="46"/>
  <c r="M187" i="46"/>
  <c r="L187" i="46"/>
  <c r="K187" i="46"/>
  <c r="J187" i="46"/>
  <c r="I187" i="46"/>
  <c r="H187" i="46"/>
  <c r="G187" i="46"/>
  <c r="F187" i="46"/>
  <c r="M182" i="46"/>
  <c r="L182" i="46"/>
  <c r="K182" i="46"/>
  <c r="J182" i="46"/>
  <c r="I182" i="46"/>
  <c r="H182" i="46"/>
  <c r="G182" i="46"/>
  <c r="F182" i="46"/>
  <c r="M181" i="46"/>
  <c r="L181" i="46"/>
  <c r="K181" i="46"/>
  <c r="J181" i="46"/>
  <c r="I181" i="46"/>
  <c r="H181" i="46"/>
  <c r="G181" i="46"/>
  <c r="F181" i="46"/>
  <c r="M179" i="46"/>
  <c r="L179" i="46"/>
  <c r="K179" i="46"/>
  <c r="J179" i="46"/>
  <c r="I179" i="46"/>
  <c r="H179" i="46"/>
  <c r="G179" i="46"/>
  <c r="F179" i="46"/>
  <c r="M178" i="46"/>
  <c r="L178" i="46"/>
  <c r="K178" i="46"/>
  <c r="J178" i="46"/>
  <c r="I178" i="46"/>
  <c r="H178" i="46"/>
  <c r="G178" i="46"/>
  <c r="F178" i="46"/>
  <c r="E199" i="46"/>
  <c r="E191" i="46"/>
  <c r="E187" i="46"/>
  <c r="E182" i="46"/>
  <c r="E181" i="46"/>
  <c r="E179" i="46"/>
  <c r="E178" i="46"/>
  <c r="X162" i="46"/>
  <c r="W162" i="46"/>
  <c r="V162" i="46"/>
  <c r="U162" i="46"/>
  <c r="T162" i="46"/>
  <c r="S162" i="46"/>
  <c r="R162" i="46"/>
  <c r="Q162" i="46"/>
  <c r="X159" i="46"/>
  <c r="W159" i="46"/>
  <c r="V159" i="46"/>
  <c r="U159" i="46"/>
  <c r="T159" i="46"/>
  <c r="S159" i="46"/>
  <c r="R159" i="46"/>
  <c r="Q159" i="46"/>
  <c r="X157" i="46"/>
  <c r="W157" i="46"/>
  <c r="V157" i="46"/>
  <c r="U157" i="46"/>
  <c r="T157" i="46"/>
  <c r="S157" i="46"/>
  <c r="R157" i="46"/>
  <c r="Q157" i="46"/>
  <c r="X156" i="46"/>
  <c r="W156" i="46"/>
  <c r="V156" i="46"/>
  <c r="U156" i="46"/>
  <c r="T156" i="46"/>
  <c r="S156" i="46"/>
  <c r="R156" i="46"/>
  <c r="Q156" i="46"/>
  <c r="X153" i="46"/>
  <c r="W153" i="46"/>
  <c r="V153" i="46"/>
  <c r="U153" i="46"/>
  <c r="T153" i="46"/>
  <c r="S153" i="46"/>
  <c r="R153" i="46"/>
  <c r="Q153" i="46"/>
  <c r="X150" i="46"/>
  <c r="W150" i="46"/>
  <c r="V150" i="46"/>
  <c r="U150" i="46"/>
  <c r="T150" i="46"/>
  <c r="S150" i="46"/>
  <c r="R150" i="46"/>
  <c r="Q150" i="46"/>
  <c r="M162" i="46"/>
  <c r="L162" i="46"/>
  <c r="K162" i="46"/>
  <c r="J162" i="46"/>
  <c r="I162" i="46"/>
  <c r="H162" i="46"/>
  <c r="G162" i="46"/>
  <c r="F162" i="46"/>
  <c r="M159" i="46"/>
  <c r="L159" i="46"/>
  <c r="K159" i="46"/>
  <c r="J159" i="46"/>
  <c r="I159" i="46"/>
  <c r="H159" i="46"/>
  <c r="G159" i="46"/>
  <c r="F159" i="46"/>
  <c r="M157" i="46"/>
  <c r="L157" i="46"/>
  <c r="K157" i="46"/>
  <c r="J157" i="46"/>
  <c r="I157" i="46"/>
  <c r="H157" i="46"/>
  <c r="G157" i="46"/>
  <c r="F157" i="46"/>
  <c r="M156" i="46"/>
  <c r="L156" i="46"/>
  <c r="K156" i="46"/>
  <c r="J156" i="46"/>
  <c r="I156" i="46"/>
  <c r="H156" i="46"/>
  <c r="G156" i="46"/>
  <c r="F156" i="46"/>
  <c r="M153" i="46"/>
  <c r="L153" i="46"/>
  <c r="K153" i="46"/>
  <c r="J153" i="46"/>
  <c r="I153" i="46"/>
  <c r="H153" i="46"/>
  <c r="G153" i="46"/>
  <c r="F153" i="46"/>
  <c r="M150" i="46"/>
  <c r="L150" i="46"/>
  <c r="K150" i="46"/>
  <c r="J150" i="46"/>
  <c r="I150" i="46"/>
  <c r="H150" i="46"/>
  <c r="G150" i="46"/>
  <c r="F150" i="46"/>
  <c r="E162" i="46"/>
  <c r="E159" i="46"/>
  <c r="E157" i="46"/>
  <c r="E156" i="46"/>
  <c r="E153" i="46"/>
  <c r="E150" i="46"/>
  <c r="P162" i="46"/>
  <c r="P159" i="46"/>
  <c r="P157" i="46"/>
  <c r="P156" i="46"/>
  <c r="P153" i="46"/>
  <c r="P150" i="46"/>
  <c r="X106" i="46"/>
  <c r="W106" i="46"/>
  <c r="V106" i="46"/>
  <c r="U106" i="46"/>
  <c r="T106" i="46"/>
  <c r="S106" i="46"/>
  <c r="R106" i="46"/>
  <c r="Q106" i="46"/>
  <c r="X105" i="46"/>
  <c r="W105" i="46"/>
  <c r="V105" i="46"/>
  <c r="U105" i="46"/>
  <c r="T105" i="46"/>
  <c r="S105" i="46"/>
  <c r="R105" i="46"/>
  <c r="Q105" i="46"/>
  <c r="X102" i="46"/>
  <c r="W102" i="46"/>
  <c r="V102" i="46"/>
  <c r="U102" i="46"/>
  <c r="T102" i="46"/>
  <c r="S102" i="46"/>
  <c r="R102" i="46"/>
  <c r="Q102" i="46"/>
  <c r="P106" i="46"/>
  <c r="P105" i="46"/>
  <c r="P102" i="46"/>
  <c r="M106" i="46"/>
  <c r="L106" i="46"/>
  <c r="K106" i="46"/>
  <c r="J106" i="46"/>
  <c r="I106" i="46"/>
  <c r="H106" i="46"/>
  <c r="G106" i="46"/>
  <c r="F106" i="46"/>
  <c r="M105" i="46"/>
  <c r="L105" i="46"/>
  <c r="K105" i="46"/>
  <c r="J105" i="46"/>
  <c r="I105" i="46"/>
  <c r="H105" i="46"/>
  <c r="G105" i="46"/>
  <c r="F105" i="46"/>
  <c r="M102" i="46"/>
  <c r="L102" i="46"/>
  <c r="K102" i="46"/>
  <c r="J102" i="46"/>
  <c r="I102" i="46"/>
  <c r="H102" i="46"/>
  <c r="G102" i="46"/>
  <c r="F102" i="46"/>
  <c r="E106" i="46"/>
  <c r="E105" i="46"/>
  <c r="E102" i="46"/>
  <c r="X87" i="46"/>
  <c r="W87" i="46"/>
  <c r="V87" i="46"/>
  <c r="U87" i="46"/>
  <c r="T87" i="46"/>
  <c r="S87" i="46"/>
  <c r="R87" i="46"/>
  <c r="Q87" i="46"/>
  <c r="X84" i="46"/>
  <c r="W84" i="46"/>
  <c r="V84" i="46"/>
  <c r="U84" i="46"/>
  <c r="T84" i="46"/>
  <c r="S84" i="46"/>
  <c r="R84" i="46"/>
  <c r="Q84" i="46"/>
  <c r="P87" i="46"/>
  <c r="P84" i="46"/>
  <c r="M87" i="46"/>
  <c r="L87" i="46"/>
  <c r="K87" i="46"/>
  <c r="J87" i="46"/>
  <c r="I87" i="46"/>
  <c r="H87" i="46"/>
  <c r="G87" i="46"/>
  <c r="F87" i="46"/>
  <c r="M84" i="46"/>
  <c r="L84" i="46"/>
  <c r="K84" i="46"/>
  <c r="J84" i="46"/>
  <c r="I84" i="46"/>
  <c r="H84" i="46"/>
  <c r="G84" i="46"/>
  <c r="F84" i="46"/>
  <c r="E87" i="46"/>
  <c r="E84" i="46"/>
  <c r="X71" i="46"/>
  <c r="W71" i="46"/>
  <c r="V71" i="46"/>
  <c r="U71" i="46"/>
  <c r="T71" i="46"/>
  <c r="S71" i="46"/>
  <c r="R71" i="46"/>
  <c r="Q71" i="46"/>
  <c r="X63" i="46"/>
  <c r="W63" i="46"/>
  <c r="V63" i="46"/>
  <c r="U63" i="46"/>
  <c r="T63" i="46"/>
  <c r="S63" i="46"/>
  <c r="R63" i="46"/>
  <c r="Q63" i="46"/>
  <c r="X54" i="46"/>
  <c r="W54" i="46"/>
  <c r="V54" i="46"/>
  <c r="U54" i="46"/>
  <c r="T54" i="46"/>
  <c r="S54" i="46"/>
  <c r="R54" i="46"/>
  <c r="Q54" i="46"/>
  <c r="X53" i="46"/>
  <c r="W53" i="46"/>
  <c r="V53" i="46"/>
  <c r="U53" i="46"/>
  <c r="T53" i="46"/>
  <c r="S53" i="46"/>
  <c r="R53" i="46"/>
  <c r="Q53" i="46"/>
  <c r="X51" i="46"/>
  <c r="W51" i="46"/>
  <c r="V51" i="46"/>
  <c r="U51" i="46"/>
  <c r="T51" i="46"/>
  <c r="S51" i="46"/>
  <c r="R51" i="46"/>
  <c r="Q51" i="46"/>
  <c r="X50" i="46"/>
  <c r="W50" i="46"/>
  <c r="V50" i="46"/>
  <c r="U50" i="46"/>
  <c r="T50" i="46"/>
  <c r="S50" i="46"/>
  <c r="R50" i="46"/>
  <c r="Q50" i="46"/>
  <c r="M71" i="46"/>
  <c r="L71" i="46"/>
  <c r="K71" i="46"/>
  <c r="J71" i="46"/>
  <c r="I71" i="46"/>
  <c r="H71" i="46"/>
  <c r="G71" i="46"/>
  <c r="F71" i="46"/>
  <c r="M63" i="46"/>
  <c r="L63" i="46"/>
  <c r="K63" i="46"/>
  <c r="J63" i="46"/>
  <c r="I63" i="46"/>
  <c r="H63" i="46"/>
  <c r="G63" i="46"/>
  <c r="F63" i="46"/>
  <c r="M54" i="46"/>
  <c r="L54" i="46"/>
  <c r="K54" i="46"/>
  <c r="J54" i="46"/>
  <c r="I54" i="46"/>
  <c r="H54" i="46"/>
  <c r="G54" i="46"/>
  <c r="F54" i="46"/>
  <c r="M53" i="46"/>
  <c r="L53" i="46"/>
  <c r="K53" i="46"/>
  <c r="J53" i="46"/>
  <c r="I53" i="46"/>
  <c r="H53" i="46"/>
  <c r="G53" i="46"/>
  <c r="F53" i="46"/>
  <c r="M51" i="46"/>
  <c r="L51" i="46"/>
  <c r="K51" i="46"/>
  <c r="J51" i="46"/>
  <c r="I51" i="46"/>
  <c r="H51" i="46"/>
  <c r="G51" i="46"/>
  <c r="F51" i="46"/>
  <c r="M50" i="46"/>
  <c r="L50" i="46"/>
  <c r="K50" i="46"/>
  <c r="J50" i="46"/>
  <c r="I50" i="46"/>
  <c r="H50" i="46"/>
  <c r="G50" i="46"/>
  <c r="F50" i="46"/>
  <c r="E63" i="46"/>
  <c r="P63" i="46"/>
  <c r="P71" i="46"/>
  <c r="E71" i="46"/>
  <c r="E54" i="46"/>
  <c r="E53" i="46"/>
  <c r="E51" i="46"/>
  <c r="E50" i="46"/>
  <c r="P54" i="46"/>
  <c r="P53" i="46"/>
  <c r="P51" i="46"/>
  <c r="P50" i="46"/>
  <c r="G255" i="46" l="1"/>
  <c r="R255" i="46"/>
  <c r="S255" i="46"/>
  <c r="L255" i="46"/>
  <c r="J255" i="46"/>
  <c r="W255" i="46"/>
  <c r="M255" i="46"/>
  <c r="X255" i="46"/>
  <c r="F255" i="46"/>
  <c r="Q255" i="46"/>
  <c r="H255" i="46"/>
  <c r="I255" i="46"/>
  <c r="T255" i="46"/>
  <c r="E255" i="46"/>
  <c r="P255" i="46"/>
  <c r="U255" i="46"/>
  <c r="K255" i="46"/>
  <c r="V255" i="46"/>
  <c r="X35" i="46"/>
  <c r="W35" i="46"/>
  <c r="V35" i="46"/>
  <c r="U35" i="46"/>
  <c r="T35" i="46"/>
  <c r="S35" i="46"/>
  <c r="R35" i="46"/>
  <c r="Q35" i="46"/>
  <c r="X34" i="46"/>
  <c r="W34" i="46"/>
  <c r="V34" i="46"/>
  <c r="U34" i="46"/>
  <c r="T34" i="46"/>
  <c r="S34" i="46"/>
  <c r="R34" i="46"/>
  <c r="Q34" i="46"/>
  <c r="X32" i="46"/>
  <c r="W32" i="46"/>
  <c r="V32" i="46"/>
  <c r="U32" i="46"/>
  <c r="T32" i="46"/>
  <c r="S32" i="46"/>
  <c r="R32" i="46"/>
  <c r="Q32" i="46"/>
  <c r="X31" i="46"/>
  <c r="W31" i="46"/>
  <c r="V31" i="46"/>
  <c r="U31" i="46"/>
  <c r="T31" i="46"/>
  <c r="S31" i="46"/>
  <c r="R31" i="46"/>
  <c r="Q31" i="46"/>
  <c r="X29" i="46"/>
  <c r="W29" i="46"/>
  <c r="V29" i="46"/>
  <c r="U29" i="46"/>
  <c r="T29" i="46"/>
  <c r="S29" i="46"/>
  <c r="R29" i="46"/>
  <c r="Q29" i="46"/>
  <c r="X28" i="46"/>
  <c r="W28" i="46"/>
  <c r="V28" i="46"/>
  <c r="U28" i="46"/>
  <c r="T28" i="46"/>
  <c r="S28" i="46"/>
  <c r="R28" i="46"/>
  <c r="Q28" i="46"/>
  <c r="X25" i="46"/>
  <c r="W25" i="46"/>
  <c r="V25" i="46"/>
  <c r="U25" i="46"/>
  <c r="T25" i="46"/>
  <c r="S25" i="46"/>
  <c r="R25" i="46"/>
  <c r="Q25" i="46"/>
  <c r="X22" i="46"/>
  <c r="W22" i="46"/>
  <c r="V22" i="46"/>
  <c r="U22" i="46"/>
  <c r="U127" i="46" s="1"/>
  <c r="T22" i="46"/>
  <c r="T127" i="46" s="1"/>
  <c r="S22" i="46"/>
  <c r="R22" i="46"/>
  <c r="R127" i="46" s="1"/>
  <c r="Q22" i="46"/>
  <c r="Q127" i="46" s="1"/>
  <c r="P22" i="46"/>
  <c r="P25" i="46"/>
  <c r="P29" i="46"/>
  <c r="P28" i="46"/>
  <c r="P32" i="46"/>
  <c r="P31" i="46"/>
  <c r="P35" i="46"/>
  <c r="P34" i="46"/>
  <c r="M35" i="46"/>
  <c r="L35" i="46"/>
  <c r="K35" i="46"/>
  <c r="J35" i="46"/>
  <c r="I35" i="46"/>
  <c r="H35" i="46"/>
  <c r="G35" i="46"/>
  <c r="M34" i="46"/>
  <c r="L34" i="46"/>
  <c r="K34" i="46"/>
  <c r="J34" i="46"/>
  <c r="I34" i="46"/>
  <c r="H34" i="46"/>
  <c r="G34" i="46"/>
  <c r="M32" i="46"/>
  <c r="L32" i="46"/>
  <c r="K32" i="46"/>
  <c r="J32" i="46"/>
  <c r="I32" i="46"/>
  <c r="H32" i="46"/>
  <c r="G32" i="46"/>
  <c r="M31" i="46"/>
  <c r="L31" i="46"/>
  <c r="K31" i="46"/>
  <c r="J31" i="46"/>
  <c r="I31" i="46"/>
  <c r="H31" i="46"/>
  <c r="G31" i="46"/>
  <c r="M29" i="46"/>
  <c r="L29" i="46"/>
  <c r="K29" i="46"/>
  <c r="J29" i="46"/>
  <c r="I29" i="46"/>
  <c r="H29" i="46"/>
  <c r="G29" i="46"/>
  <c r="M28" i="46"/>
  <c r="L28" i="46"/>
  <c r="K28" i="46"/>
  <c r="J28" i="46"/>
  <c r="I28" i="46"/>
  <c r="H28" i="46"/>
  <c r="G28" i="46"/>
  <c r="F35" i="46"/>
  <c r="F34" i="46"/>
  <c r="F32" i="46"/>
  <c r="F31" i="46"/>
  <c r="F29" i="46"/>
  <c r="F28" i="46"/>
  <c r="E35" i="46"/>
  <c r="E34" i="46"/>
  <c r="E31" i="46"/>
  <c r="E32" i="46"/>
  <c r="E29" i="46"/>
  <c r="E28" i="46"/>
  <c r="M25" i="46"/>
  <c r="L25" i="46"/>
  <c r="K25" i="46"/>
  <c r="J25" i="46"/>
  <c r="I25" i="46"/>
  <c r="H25" i="46"/>
  <c r="G25" i="46"/>
  <c r="F25" i="46"/>
  <c r="E25" i="46"/>
  <c r="M22" i="46"/>
  <c r="L22" i="46"/>
  <c r="K22" i="46"/>
  <c r="J22" i="46"/>
  <c r="I22" i="46"/>
  <c r="H22" i="46"/>
  <c r="G22" i="46"/>
  <c r="F22" i="46"/>
  <c r="E22" i="46"/>
  <c r="V127" i="46" l="1"/>
  <c r="S127" i="46"/>
  <c r="W127" i="46"/>
  <c r="M127" i="46"/>
  <c r="X127" i="46"/>
  <c r="J127" i="46"/>
  <c r="K127" i="46"/>
  <c r="L127" i="46"/>
  <c r="P127" i="46"/>
  <c r="F127" i="46"/>
  <c r="G127" i="46"/>
  <c r="E127" i="46"/>
  <c r="H127" i="46"/>
  <c r="I127" i="46"/>
  <c r="J60" i="45"/>
  <c r="J53" i="45"/>
  <c r="J46" i="45"/>
  <c r="J39" i="45"/>
  <c r="Z579" i="79" l="1"/>
  <c r="I50" i="44" l="1"/>
  <c r="H50" i="44"/>
  <c r="G50" i="44"/>
  <c r="F50" i="44"/>
  <c r="E50" i="44"/>
  <c r="D50" i="44"/>
  <c r="N184" i="79" l="1"/>
  <c r="D22" i="45" l="1"/>
  <c r="O930" i="79" l="1"/>
  <c r="E44" i="44" l="1"/>
  <c r="AM139" i="79" l="1"/>
  <c r="J46" i="44"/>
  <c r="I46" i="44"/>
  <c r="H46" i="44"/>
  <c r="G46" i="44"/>
  <c r="F46" i="44"/>
  <c r="E46" i="44"/>
  <c r="D46" i="44"/>
  <c r="O1113" i="79" l="1"/>
  <c r="O747" i="79"/>
  <c r="O564" i="79"/>
  <c r="O381" i="79"/>
  <c r="O195" i="79"/>
  <c r="O513" i="46"/>
  <c r="O127" i="46"/>
  <c r="D195" i="79"/>
  <c r="N623" i="79" l="1"/>
  <c r="N440"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1" i="79"/>
  <c r="N1108" i="79"/>
  <c r="N1105" i="79"/>
  <c r="N1102" i="79"/>
  <c r="N1099" i="79"/>
  <c r="N1096" i="79"/>
  <c r="N1093" i="79"/>
  <c r="N1087" i="79"/>
  <c r="N1084" i="79"/>
  <c r="N1081" i="79"/>
  <c r="N1078" i="79"/>
  <c r="N1075" i="79"/>
  <c r="N1072" i="79"/>
  <c r="N1068" i="79"/>
  <c r="N1065" i="79"/>
  <c r="N1062" i="79"/>
  <c r="N1058" i="79"/>
  <c r="N1055" i="79"/>
  <c r="N1052" i="79"/>
  <c r="N1049" i="79"/>
  <c r="N1046" i="79"/>
  <c r="N1043" i="79"/>
  <c r="N1040" i="79"/>
  <c r="N1037" i="79"/>
  <c r="N1019" i="79"/>
  <c r="N1016" i="79"/>
  <c r="N1013" i="79"/>
  <c r="N1010" i="79"/>
  <c r="N1006" i="79"/>
  <c r="N1003" i="79"/>
  <c r="N999" i="79"/>
  <c r="N995" i="79"/>
  <c r="N992" i="79"/>
  <c r="N989" i="79"/>
  <c r="N985" i="79"/>
  <c r="N982" i="79"/>
  <c r="N979" i="79"/>
  <c r="N976" i="79"/>
  <c r="N973" i="79"/>
  <c r="N928" i="79"/>
  <c r="N925" i="79"/>
  <c r="N922" i="79"/>
  <c r="N919" i="79"/>
  <c r="N916" i="79"/>
  <c r="N913" i="79"/>
  <c r="N910" i="79"/>
  <c r="N904" i="79"/>
  <c r="N901" i="79"/>
  <c r="N898" i="79"/>
  <c r="N895" i="79"/>
  <c r="N892" i="79"/>
  <c r="N889" i="79"/>
  <c r="N885" i="79"/>
  <c r="N882" i="79"/>
  <c r="N879" i="79"/>
  <c r="N875" i="79"/>
  <c r="N872" i="79"/>
  <c r="N869" i="79"/>
  <c r="N866" i="79"/>
  <c r="N863" i="79"/>
  <c r="N860" i="79"/>
  <c r="N857" i="79"/>
  <c r="N854" i="79"/>
  <c r="N836" i="79"/>
  <c r="N833" i="79"/>
  <c r="N830" i="79"/>
  <c r="N827" i="79"/>
  <c r="N823" i="79"/>
  <c r="N820" i="79"/>
  <c r="N816" i="79"/>
  <c r="N812" i="79"/>
  <c r="N809" i="79"/>
  <c r="N806" i="79"/>
  <c r="N802" i="79"/>
  <c r="N799" i="79"/>
  <c r="N796" i="79"/>
  <c r="N793" i="79"/>
  <c r="N790" i="79"/>
  <c r="N745" i="79"/>
  <c r="N742" i="79"/>
  <c r="N739" i="79"/>
  <c r="N736" i="79"/>
  <c r="N733" i="79"/>
  <c r="N730" i="79"/>
  <c r="N727" i="79"/>
  <c r="N721" i="79"/>
  <c r="N718" i="79"/>
  <c r="N715" i="79"/>
  <c r="N712" i="79"/>
  <c r="N709" i="79"/>
  <c r="N706" i="79"/>
  <c r="N702" i="79"/>
  <c r="N699" i="79"/>
  <c r="N696" i="79"/>
  <c r="N692" i="79"/>
  <c r="N689" i="79"/>
  <c r="N686" i="79"/>
  <c r="N683" i="79"/>
  <c r="N680" i="79"/>
  <c r="N677" i="79"/>
  <c r="N674" i="79"/>
  <c r="N671" i="79"/>
  <c r="N653" i="79"/>
  <c r="N650" i="79"/>
  <c r="N647" i="79"/>
  <c r="N644" i="79"/>
  <c r="N640" i="79"/>
  <c r="N637" i="79"/>
  <c r="N633" i="79"/>
  <c r="N629" i="79"/>
  <c r="N626" i="79"/>
  <c r="N619" i="79"/>
  <c r="N616" i="79"/>
  <c r="N613" i="79"/>
  <c r="N610" i="79"/>
  <c r="N607" i="79"/>
  <c r="N562" i="79"/>
  <c r="N559" i="79"/>
  <c r="N556" i="79"/>
  <c r="N553" i="79"/>
  <c r="N550" i="79"/>
  <c r="N547" i="79"/>
  <c r="N544" i="79"/>
  <c r="N538" i="79"/>
  <c r="N535" i="79"/>
  <c r="N532" i="79"/>
  <c r="N529" i="79"/>
  <c r="N526" i="79"/>
  <c r="N523" i="79"/>
  <c r="N519" i="79"/>
  <c r="N516" i="79"/>
  <c r="N513" i="79"/>
  <c r="N509" i="79"/>
  <c r="N506" i="79"/>
  <c r="N503" i="79"/>
  <c r="N500" i="79"/>
  <c r="N497" i="79"/>
  <c r="N494" i="79"/>
  <c r="N491" i="79"/>
  <c r="N488" i="79"/>
  <c r="N470" i="79"/>
  <c r="N467" i="79"/>
  <c r="N464" i="79"/>
  <c r="N461" i="79"/>
  <c r="N457" i="79"/>
  <c r="N454" i="79"/>
  <c r="N450" i="79"/>
  <c r="N446" i="79"/>
  <c r="N443" i="79"/>
  <c r="N436" i="79"/>
  <c r="N433" i="79"/>
  <c r="N430" i="79"/>
  <c r="N427" i="79"/>
  <c r="N424" i="79"/>
  <c r="N379" i="79"/>
  <c r="N376" i="79"/>
  <c r="N373" i="79"/>
  <c r="N370" i="79"/>
  <c r="N367" i="79"/>
  <c r="N364" i="79"/>
  <c r="N361" i="79"/>
  <c r="N355" i="79"/>
  <c r="N352" i="79"/>
  <c r="N349" i="79"/>
  <c r="N346" i="79"/>
  <c r="N343" i="79"/>
  <c r="N340" i="79"/>
  <c r="N336" i="79"/>
  <c r="N333" i="79"/>
  <c r="N330" i="79"/>
  <c r="N326" i="79"/>
  <c r="N323" i="79"/>
  <c r="N320" i="79"/>
  <c r="N317" i="79"/>
  <c r="N314" i="79"/>
  <c r="N311" i="79"/>
  <c r="N308" i="79"/>
  <c r="N305" i="79"/>
  <c r="N287" i="79"/>
  <c r="N284" i="79"/>
  <c r="N281"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7" i="79" l="1"/>
  <c r="AM1110" i="79"/>
  <c r="AE1046" i="79"/>
  <c r="Z1046" i="79"/>
  <c r="Y1033" i="79"/>
  <c r="Y1030" i="79"/>
  <c r="AD1003" i="79"/>
  <c r="Z1003" i="79"/>
  <c r="Y1003" i="79"/>
  <c r="AM1009" i="79"/>
  <c r="Y1010" i="79"/>
  <c r="AL1006" i="79"/>
  <c r="AM1005" i="79"/>
  <c r="AK1006" i="79"/>
  <c r="AJ1006" i="79"/>
  <c r="AI1006" i="79"/>
  <c r="AH1006" i="79"/>
  <c r="AG1006" i="79"/>
  <c r="AF1006" i="79"/>
  <c r="AE1006" i="79"/>
  <c r="AD1006" i="79"/>
  <c r="AC1006" i="79"/>
  <c r="AB1006" i="79"/>
  <c r="AA1006" i="79"/>
  <c r="Z1006" i="79"/>
  <c r="Y1006" i="79"/>
  <c r="AL1003" i="79"/>
  <c r="AK1003" i="79"/>
  <c r="AJ1003" i="79"/>
  <c r="AI1003" i="79"/>
  <c r="AH1003" i="79"/>
  <c r="AG1003" i="79"/>
  <c r="AF1003" i="79"/>
  <c r="AE1003" i="79"/>
  <c r="AC1003" i="79"/>
  <c r="AB1003" i="79"/>
  <c r="AA1003" i="79"/>
  <c r="AM1002" i="79"/>
  <c r="Y999" i="79"/>
  <c r="Y992" i="79"/>
  <c r="Y989" i="79"/>
  <c r="Y985" i="79"/>
  <c r="Y976" i="79"/>
  <c r="Y973" i="79"/>
  <c r="Y969" i="79"/>
  <c r="Y879" i="79"/>
  <c r="AL875" i="79"/>
  <c r="Y854" i="79"/>
  <c r="Y836" i="79"/>
  <c r="Y823" i="79"/>
  <c r="AL823" i="79"/>
  <c r="AK823" i="79"/>
  <c r="AJ823" i="79"/>
  <c r="AI823" i="79"/>
  <c r="AH823" i="79"/>
  <c r="AG823" i="79"/>
  <c r="AF823" i="79"/>
  <c r="AE823" i="79"/>
  <c r="AD823" i="79"/>
  <c r="AC823" i="79"/>
  <c r="AB823" i="79"/>
  <c r="AA823" i="79"/>
  <c r="Z823" i="79"/>
  <c r="AM822" i="79"/>
  <c r="AL820" i="79"/>
  <c r="AK820" i="79"/>
  <c r="AJ820" i="79"/>
  <c r="AI820" i="79"/>
  <c r="AH820" i="79"/>
  <c r="AG820" i="79"/>
  <c r="AF820" i="79"/>
  <c r="AE820" i="79"/>
  <c r="AD820" i="79"/>
  <c r="AC820" i="79"/>
  <c r="AB820" i="79"/>
  <c r="AA820" i="79"/>
  <c r="Z820" i="79"/>
  <c r="Y820" i="79"/>
  <c r="AM819" i="79"/>
  <c r="Y816" i="79"/>
  <c r="Y702" i="79"/>
  <c r="Y696" i="79"/>
  <c r="Y680" i="79"/>
  <c r="AM663" i="79"/>
  <c r="AM660" i="79"/>
  <c r="AM657" i="79"/>
  <c r="Y653" i="79"/>
  <c r="Y650" i="79"/>
  <c r="Y640" i="79"/>
  <c r="Y637" i="79"/>
  <c r="Y633" i="79"/>
  <c r="AL640" i="79"/>
  <c r="AK640" i="79"/>
  <c r="AJ640" i="79"/>
  <c r="AI640" i="79"/>
  <c r="AH640" i="79"/>
  <c r="AG640" i="79"/>
  <c r="AF640" i="79"/>
  <c r="AE640" i="79"/>
  <c r="AD640" i="79"/>
  <c r="AC640" i="79"/>
  <c r="AB640" i="79"/>
  <c r="AA640" i="79"/>
  <c r="Z640" i="79"/>
  <c r="AM639" i="79"/>
  <c r="AL637" i="79"/>
  <c r="AK637" i="79"/>
  <c r="AJ637" i="79"/>
  <c r="AI637" i="79"/>
  <c r="AH637" i="79"/>
  <c r="AG637" i="79"/>
  <c r="AF637" i="79"/>
  <c r="AE637" i="79"/>
  <c r="AD637" i="79"/>
  <c r="AC637" i="79"/>
  <c r="AB637" i="79"/>
  <c r="AA637" i="79"/>
  <c r="Z637" i="79"/>
  <c r="AM636" i="79"/>
  <c r="Y619" i="79"/>
  <c r="Y610" i="79"/>
  <c r="AM522" i="79"/>
  <c r="AM518" i="79"/>
  <c r="Y523" i="79"/>
  <c r="Y454" i="79"/>
  <c r="Y457" i="79"/>
  <c r="AL457" i="79"/>
  <c r="AK457" i="79"/>
  <c r="AJ457" i="79"/>
  <c r="AI457" i="79"/>
  <c r="AH457" i="79"/>
  <c r="AG457" i="79"/>
  <c r="AF457" i="79"/>
  <c r="AE457" i="79"/>
  <c r="AD457" i="79"/>
  <c r="AC457" i="79"/>
  <c r="AB457" i="79"/>
  <c r="AA457" i="79"/>
  <c r="Z457" i="79"/>
  <c r="AM456" i="79"/>
  <c r="AL454" i="79"/>
  <c r="AK454" i="79"/>
  <c r="AJ454" i="79"/>
  <c r="AI454" i="79"/>
  <c r="AH454" i="79"/>
  <c r="AG454" i="79"/>
  <c r="AF454" i="79"/>
  <c r="AE454" i="79"/>
  <c r="AD454" i="79"/>
  <c r="AC454" i="79"/>
  <c r="AB454" i="79"/>
  <c r="AA454" i="79"/>
  <c r="Z454" i="79"/>
  <c r="AM453" i="79"/>
  <c r="Y450" i="79"/>
  <c r="Y373" i="79"/>
  <c r="Y379"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101" i="79"/>
  <c r="AM1104" i="79"/>
  <c r="AM1098" i="79"/>
  <c r="AM1095" i="79"/>
  <c r="AM1092" i="79"/>
  <c r="AM1089" i="79"/>
  <c r="AM1086" i="79"/>
  <c r="AM1083" i="79"/>
  <c r="AM1080" i="79"/>
  <c r="AM1077" i="79"/>
  <c r="AM1074" i="79"/>
  <c r="AM1071" i="79"/>
  <c r="AM1067" i="79"/>
  <c r="AM1064" i="79"/>
  <c r="AM1061" i="79"/>
  <c r="AM1057" i="79"/>
  <c r="AM1054" i="79"/>
  <c r="AM1051" i="79"/>
  <c r="AM1048" i="79"/>
  <c r="AM1045" i="79"/>
  <c r="AM1042" i="79"/>
  <c r="AM1039" i="79"/>
  <c r="AM1036" i="79"/>
  <c r="AM1032" i="79"/>
  <c r="AM1029" i="79"/>
  <c r="AM1026" i="79"/>
  <c r="AM1023" i="79"/>
  <c r="AM1018" i="79"/>
  <c r="AM1015" i="79"/>
  <c r="AM1012" i="79"/>
  <c r="AM998" i="79"/>
  <c r="AM994" i="79"/>
  <c r="AM991" i="79"/>
  <c r="AM988" i="79"/>
  <c r="AM984" i="79"/>
  <c r="AM981" i="79"/>
  <c r="AM978" i="79"/>
  <c r="AM975" i="79"/>
  <c r="AM972" i="79"/>
  <c r="AM968" i="79"/>
  <c r="AM965" i="79"/>
  <c r="AM962" i="79"/>
  <c r="AM959" i="79"/>
  <c r="AM956" i="79"/>
  <c r="AM927" i="79"/>
  <c r="AM924" i="79"/>
  <c r="AM921" i="79"/>
  <c r="AM918" i="79"/>
  <c r="AM915" i="79"/>
  <c r="AM912" i="79"/>
  <c r="AM909" i="79"/>
  <c r="AM906" i="79"/>
  <c r="AM903" i="79"/>
  <c r="AM900" i="79"/>
  <c r="AM897" i="79"/>
  <c r="AM894" i="79"/>
  <c r="AM891" i="79"/>
  <c r="AM888" i="79"/>
  <c r="AM884" i="79"/>
  <c r="AM881" i="79"/>
  <c r="AM878" i="79"/>
  <c r="AM874" i="79"/>
  <c r="AM871" i="79"/>
  <c r="AM868" i="79"/>
  <c r="AM865" i="79"/>
  <c r="AM862" i="79"/>
  <c r="AM859" i="79"/>
  <c r="AM856" i="79"/>
  <c r="AM853" i="79"/>
  <c r="AM849" i="79"/>
  <c r="AM846" i="79"/>
  <c r="AM843" i="79"/>
  <c r="AM840" i="79"/>
  <c r="AM835" i="79"/>
  <c r="AM832" i="79"/>
  <c r="AM829" i="79"/>
  <c r="AM826" i="79"/>
  <c r="AM815" i="79"/>
  <c r="AM811" i="79"/>
  <c r="AM808" i="79"/>
  <c r="AM805" i="79"/>
  <c r="AM801" i="79"/>
  <c r="AM798" i="79"/>
  <c r="AM795" i="79"/>
  <c r="AM792" i="79"/>
  <c r="AM789" i="79"/>
  <c r="AM785" i="79"/>
  <c r="AM782" i="79"/>
  <c r="AM779" i="79"/>
  <c r="AM776" i="79"/>
  <c r="AM773" i="79"/>
  <c r="AM744" i="79"/>
  <c r="AM741" i="79"/>
  <c r="AM738" i="79"/>
  <c r="AM735" i="79"/>
  <c r="AM732" i="79"/>
  <c r="AM729" i="79"/>
  <c r="AM726" i="79"/>
  <c r="AM723" i="79"/>
  <c r="AM720" i="79"/>
  <c r="AM717" i="79"/>
  <c r="AM714" i="79"/>
  <c r="AM711" i="79"/>
  <c r="AM708" i="79"/>
  <c r="AM705" i="79"/>
  <c r="AM701" i="79"/>
  <c r="AM698" i="79"/>
  <c r="AM695" i="79"/>
  <c r="AM691" i="79"/>
  <c r="AM688" i="79"/>
  <c r="AM685" i="79"/>
  <c r="AM682" i="79"/>
  <c r="AM679" i="79"/>
  <c r="AM676" i="79"/>
  <c r="AM673" i="79"/>
  <c r="AM670" i="79"/>
  <c r="AM666" i="79"/>
  <c r="AM652" i="79"/>
  <c r="AM649" i="79"/>
  <c r="AM646" i="79"/>
  <c r="AM643" i="79"/>
  <c r="AM632" i="79"/>
  <c r="AM628" i="79"/>
  <c r="AM625" i="79"/>
  <c r="AM622" i="79"/>
  <c r="AM618" i="79"/>
  <c r="AM615" i="79"/>
  <c r="AM612" i="79"/>
  <c r="AM609" i="79"/>
  <c r="AM606" i="79"/>
  <c r="AM602" i="79"/>
  <c r="AM599" i="79"/>
  <c r="AM596" i="79"/>
  <c r="AM593" i="79"/>
  <c r="AM590" i="79"/>
  <c r="AM561" i="79"/>
  <c r="AM558" i="79"/>
  <c r="AM555" i="79"/>
  <c r="AM552" i="79"/>
  <c r="AM549" i="79"/>
  <c r="AM546" i="79"/>
  <c r="AM543" i="79"/>
  <c r="AM540" i="79"/>
  <c r="AM537" i="79"/>
  <c r="AM534" i="79"/>
  <c r="AM531" i="79"/>
  <c r="AM528" i="79"/>
  <c r="AM525" i="79"/>
  <c r="AM515" i="79"/>
  <c r="AM512" i="79"/>
  <c r="AM508" i="79"/>
  <c r="AM505" i="79"/>
  <c r="AM502" i="79"/>
  <c r="AM499" i="79"/>
  <c r="AM496" i="79"/>
  <c r="AM493" i="79"/>
  <c r="AM490" i="79"/>
  <c r="AM487" i="79"/>
  <c r="AM483" i="79"/>
  <c r="AM480" i="79"/>
  <c r="AM477" i="79"/>
  <c r="AM474" i="79"/>
  <c r="AM469" i="79"/>
  <c r="AM466" i="79"/>
  <c r="AM463" i="79"/>
  <c r="AM460" i="79"/>
  <c r="AM449" i="79"/>
  <c r="AM445" i="79"/>
  <c r="AM442" i="79"/>
  <c r="AM439" i="79"/>
  <c r="AM435" i="79"/>
  <c r="AM432" i="79"/>
  <c r="AM429" i="79"/>
  <c r="AM426" i="79"/>
  <c r="AM423" i="79"/>
  <c r="AM419" i="79"/>
  <c r="AM416" i="79"/>
  <c r="AM413" i="79"/>
  <c r="AM410" i="79"/>
  <c r="AM407" i="79"/>
  <c r="AM378" i="79"/>
  <c r="AM372" i="79"/>
  <c r="AM375" i="79"/>
  <c r="AM369" i="79"/>
  <c r="AM366" i="79"/>
  <c r="AM363" i="79"/>
  <c r="AM360" i="79"/>
  <c r="AM357" i="79"/>
  <c r="AM354" i="79"/>
  <c r="AM351" i="79"/>
  <c r="AM348" i="79"/>
  <c r="AM345" i="79"/>
  <c r="AM342" i="79"/>
  <c r="AM339" i="79"/>
  <c r="AM335" i="79"/>
  <c r="AM332" i="79"/>
  <c r="AM329" i="79"/>
  <c r="AM325" i="79"/>
  <c r="AM322" i="79"/>
  <c r="AM319" i="79"/>
  <c r="AM316" i="79"/>
  <c r="AM313" i="79"/>
  <c r="AM310" i="79"/>
  <c r="AM307" i="79"/>
  <c r="AM304" i="79"/>
  <c r="AM300" i="79"/>
  <c r="AM297" i="79"/>
  <c r="AM294" i="79"/>
  <c r="AM291" i="79"/>
  <c r="AM286" i="79"/>
  <c r="AM283" i="79"/>
  <c r="AM280"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AL836" i="79"/>
  <c r="AK836" i="79"/>
  <c r="AJ836" i="79"/>
  <c r="AI836" i="79"/>
  <c r="AH836" i="79"/>
  <c r="AG836" i="79"/>
  <c r="AF836" i="79"/>
  <c r="AE836" i="79"/>
  <c r="AD836" i="79"/>
  <c r="AC836" i="79"/>
  <c r="AB836" i="79"/>
  <c r="AA836" i="79"/>
  <c r="Z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N109" i="46" l="1"/>
  <c r="N103" i="46"/>
  <c r="N99" i="46"/>
  <c r="N82" i="46"/>
  <c r="N79" i="46"/>
  <c r="N76" i="46"/>
  <c r="N85" i="79"/>
  <c r="AL653" i="79"/>
  <c r="AK653" i="79"/>
  <c r="AJ653" i="79"/>
  <c r="AI653" i="79"/>
  <c r="AH653" i="79"/>
  <c r="AG653" i="79"/>
  <c r="AF653" i="79"/>
  <c r="AE653" i="79"/>
  <c r="AD653" i="79"/>
  <c r="AC653" i="79"/>
  <c r="AB653" i="79"/>
  <c r="AA653" i="79"/>
  <c r="Z653"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Y647" i="79"/>
  <c r="AL644" i="79"/>
  <c r="AK644" i="79"/>
  <c r="AJ644" i="79"/>
  <c r="AI644" i="79"/>
  <c r="AH644" i="79"/>
  <c r="AG644" i="79"/>
  <c r="AF644" i="79"/>
  <c r="AE644" i="79"/>
  <c r="AD644" i="79"/>
  <c r="AC644" i="79"/>
  <c r="AB644" i="79"/>
  <c r="AA644" i="79"/>
  <c r="Z644" i="79"/>
  <c r="Y644" i="79"/>
  <c r="AL470" i="79"/>
  <c r="AK470" i="79"/>
  <c r="AJ470" i="79"/>
  <c r="AI470" i="79"/>
  <c r="AH470" i="79"/>
  <c r="AG470" i="79"/>
  <c r="AF470" i="79"/>
  <c r="AE470" i="79"/>
  <c r="AD470" i="79"/>
  <c r="AC470" i="79"/>
  <c r="AB470" i="79"/>
  <c r="AA470" i="79"/>
  <c r="Z470" i="79"/>
  <c r="Y470"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287" i="79"/>
  <c r="AK287" i="79"/>
  <c r="AJ287" i="79"/>
  <c r="AI287" i="79"/>
  <c r="AH287" i="79"/>
  <c r="AG287" i="79"/>
  <c r="AF287" i="79"/>
  <c r="AE287" i="79"/>
  <c r="AD287" i="79"/>
  <c r="AC287" i="79"/>
  <c r="AB287" i="79"/>
  <c r="AA287" i="79"/>
  <c r="Z287" i="79"/>
  <c r="Y287"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11" i="79" l="1"/>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D1046" i="79"/>
  <c r="AC1046" i="79"/>
  <c r="AB1046" i="79"/>
  <c r="AA1046" i="79"/>
  <c r="Y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3" i="79"/>
  <c r="AK1033" i="79"/>
  <c r="AJ1033" i="79"/>
  <c r="AI1033" i="79"/>
  <c r="AH1033" i="79"/>
  <c r="AG1033" i="79"/>
  <c r="AF1033" i="79"/>
  <c r="AE1033" i="79"/>
  <c r="AD1033" i="79"/>
  <c r="AC1033" i="79"/>
  <c r="AB1033" i="79"/>
  <c r="AA1033" i="79"/>
  <c r="Z1033"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Y1027" i="79"/>
  <c r="AL1024" i="79"/>
  <c r="AK1024" i="79"/>
  <c r="AJ1024" i="79"/>
  <c r="AI1024" i="79"/>
  <c r="AH1024" i="79"/>
  <c r="AG1024" i="79"/>
  <c r="AF1024" i="79"/>
  <c r="AE1024" i="79"/>
  <c r="AD1024" i="79"/>
  <c r="AC1024" i="79"/>
  <c r="AB1024" i="79"/>
  <c r="AA1024" i="79"/>
  <c r="Z1024" i="79"/>
  <c r="Y1024" i="79"/>
  <c r="AL999" i="79"/>
  <c r="AK999" i="79"/>
  <c r="AJ999" i="79"/>
  <c r="AI999" i="79"/>
  <c r="AH999" i="79"/>
  <c r="AG999" i="79"/>
  <c r="AF999" i="79"/>
  <c r="AE999" i="79"/>
  <c r="AD999" i="79"/>
  <c r="AC999" i="79"/>
  <c r="AB999" i="79"/>
  <c r="AA999" i="79"/>
  <c r="Z999" i="79"/>
  <c r="AL995" i="79"/>
  <c r="AK995" i="79"/>
  <c r="AJ995" i="79"/>
  <c r="AI995" i="79"/>
  <c r="AH995" i="79"/>
  <c r="AG995" i="79"/>
  <c r="AF995" i="79"/>
  <c r="AE995" i="79"/>
  <c r="AD995" i="79"/>
  <c r="AC995" i="79"/>
  <c r="AB995" i="79"/>
  <c r="AA995" i="79"/>
  <c r="Z995" i="79"/>
  <c r="Y995" i="79"/>
  <c r="AL992" i="79"/>
  <c r="AK992" i="79"/>
  <c r="AJ992" i="79"/>
  <c r="AI992" i="79"/>
  <c r="AH992" i="79"/>
  <c r="AG992" i="79"/>
  <c r="AF992" i="79"/>
  <c r="AE992" i="79"/>
  <c r="AD992" i="79"/>
  <c r="AC992" i="79"/>
  <c r="AB992" i="79"/>
  <c r="AA992" i="79"/>
  <c r="Z992" i="79"/>
  <c r="AL989" i="79"/>
  <c r="AK989" i="79"/>
  <c r="AJ989" i="79"/>
  <c r="AI989" i="79"/>
  <c r="AH989" i="79"/>
  <c r="AG989" i="79"/>
  <c r="AF989" i="79"/>
  <c r="AE989" i="79"/>
  <c r="AD989" i="79"/>
  <c r="AC989" i="79"/>
  <c r="AB989" i="79"/>
  <c r="AA989" i="79"/>
  <c r="Z989" i="79"/>
  <c r="AL985" i="79"/>
  <c r="AK985" i="79"/>
  <c r="AJ985" i="79"/>
  <c r="AI985" i="79"/>
  <c r="AH985" i="79"/>
  <c r="AG985" i="79"/>
  <c r="AF985" i="79"/>
  <c r="AE985" i="79"/>
  <c r="AD985" i="79"/>
  <c r="AC985" i="79"/>
  <c r="AB985" i="79"/>
  <c r="AA985" i="79"/>
  <c r="Z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AL973" i="79"/>
  <c r="AK973" i="79"/>
  <c r="AJ973" i="79"/>
  <c r="AI973" i="79"/>
  <c r="AH973" i="79"/>
  <c r="AG973" i="79"/>
  <c r="AF973" i="79"/>
  <c r="AE973" i="79"/>
  <c r="AD973" i="79"/>
  <c r="AC973" i="79"/>
  <c r="AB973" i="79"/>
  <c r="AA973" i="79"/>
  <c r="Z973" i="79"/>
  <c r="AL969" i="79"/>
  <c r="AK969" i="79"/>
  <c r="AJ969" i="79"/>
  <c r="AI969" i="79"/>
  <c r="AH969" i="79"/>
  <c r="AG969" i="79"/>
  <c r="AF969" i="79"/>
  <c r="AE969" i="79"/>
  <c r="AD969" i="79"/>
  <c r="AC969" i="79"/>
  <c r="AB969" i="79"/>
  <c r="AA969" i="79"/>
  <c r="Z969" i="79"/>
  <c r="AL966" i="79"/>
  <c r="AK966" i="79"/>
  <c r="AJ966" i="79"/>
  <c r="AI966" i="79"/>
  <c r="AH966" i="79"/>
  <c r="AG966" i="79"/>
  <c r="AF966" i="79"/>
  <c r="AE966" i="79"/>
  <c r="AD966" i="79"/>
  <c r="AC966" i="79"/>
  <c r="AB966" i="79"/>
  <c r="AA966" i="79"/>
  <c r="Z966" i="79"/>
  <c r="Y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5" i="79"/>
  <c r="AK885" i="79"/>
  <c r="AJ885" i="79"/>
  <c r="AI885" i="79"/>
  <c r="AH885" i="79"/>
  <c r="AG885" i="79"/>
  <c r="AF885" i="79"/>
  <c r="AE885" i="79"/>
  <c r="AD885" i="79"/>
  <c r="AC885" i="79"/>
  <c r="AB885" i="79"/>
  <c r="AA885" i="79"/>
  <c r="Z885" i="79"/>
  <c r="Y885"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16" i="79"/>
  <c r="AK816" i="79"/>
  <c r="AJ816" i="79"/>
  <c r="AI816" i="79"/>
  <c r="AH816" i="79"/>
  <c r="AG816" i="79"/>
  <c r="AF816" i="79"/>
  <c r="AE816" i="79"/>
  <c r="AD816" i="79"/>
  <c r="AC816" i="79"/>
  <c r="AB816" i="79"/>
  <c r="AA816" i="79"/>
  <c r="Z816"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2" i="79"/>
  <c r="AK702" i="79"/>
  <c r="AJ702" i="79"/>
  <c r="AI702" i="79"/>
  <c r="AH702" i="79"/>
  <c r="AG702" i="79"/>
  <c r="AF702" i="79"/>
  <c r="AE702" i="79"/>
  <c r="AD702" i="79"/>
  <c r="AC702" i="79"/>
  <c r="AB702" i="79"/>
  <c r="AA702" i="79"/>
  <c r="Z702" i="79"/>
  <c r="AL699" i="79"/>
  <c r="AK699" i="79"/>
  <c r="AJ699" i="79"/>
  <c r="AI699" i="79"/>
  <c r="AH699" i="79"/>
  <c r="AG699" i="79"/>
  <c r="AF699" i="79"/>
  <c r="AE699" i="79"/>
  <c r="AD699" i="79"/>
  <c r="AC699" i="79"/>
  <c r="AB699" i="79"/>
  <c r="AA699" i="79"/>
  <c r="Z699" i="79"/>
  <c r="Y699" i="79"/>
  <c r="AL696" i="79"/>
  <c r="AK696" i="79"/>
  <c r="AJ696" i="79"/>
  <c r="AI696" i="79"/>
  <c r="AH696" i="79"/>
  <c r="AG696" i="79"/>
  <c r="AF696" i="79"/>
  <c r="AE696" i="79"/>
  <c r="AD696" i="79"/>
  <c r="AC696" i="79"/>
  <c r="AB696" i="79"/>
  <c r="AA696" i="79"/>
  <c r="Z696"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AL677" i="79"/>
  <c r="AK677" i="79"/>
  <c r="AJ677" i="79"/>
  <c r="AI677" i="79"/>
  <c r="AH677" i="79"/>
  <c r="AG677" i="79"/>
  <c r="AF677" i="79"/>
  <c r="AE677" i="79"/>
  <c r="AD677" i="79"/>
  <c r="AC677" i="79"/>
  <c r="AB677" i="79"/>
  <c r="AA677" i="79"/>
  <c r="Z677" i="79"/>
  <c r="Y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33" i="79"/>
  <c r="AK633" i="79"/>
  <c r="AJ633" i="79"/>
  <c r="AI633" i="79"/>
  <c r="AH633" i="79"/>
  <c r="AG633" i="79"/>
  <c r="AF633" i="79"/>
  <c r="AE633" i="79"/>
  <c r="AD633" i="79"/>
  <c r="AC633" i="79"/>
  <c r="AB633" i="79"/>
  <c r="AA633" i="79"/>
  <c r="Z633"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19" i="79"/>
  <c r="AK619" i="79"/>
  <c r="AJ619" i="79"/>
  <c r="AI619" i="79"/>
  <c r="AH619" i="79"/>
  <c r="AG619" i="79"/>
  <c r="AF619" i="79"/>
  <c r="AE619" i="79"/>
  <c r="AD619" i="79"/>
  <c r="AC619" i="79"/>
  <c r="AB619" i="79"/>
  <c r="AA619" i="79"/>
  <c r="Z619"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AL607" i="79"/>
  <c r="AK607" i="79"/>
  <c r="AJ607" i="79"/>
  <c r="AI607" i="79"/>
  <c r="AH607" i="79"/>
  <c r="AG607" i="79"/>
  <c r="AF607" i="79"/>
  <c r="AE607" i="79"/>
  <c r="AD607" i="79"/>
  <c r="AC607" i="79"/>
  <c r="AB607" i="79"/>
  <c r="AA607" i="79"/>
  <c r="Z607" i="79"/>
  <c r="Y607"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AL519" i="79"/>
  <c r="AK519" i="79"/>
  <c r="AJ519" i="79"/>
  <c r="AI519" i="79"/>
  <c r="AH519" i="79"/>
  <c r="AG519" i="79"/>
  <c r="AF519" i="79"/>
  <c r="AE519" i="79"/>
  <c r="AD519" i="79"/>
  <c r="AC519" i="79"/>
  <c r="AB519" i="79"/>
  <c r="AA519" i="79"/>
  <c r="Z519" i="79"/>
  <c r="Y519"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09" i="79"/>
  <c r="AK509" i="79"/>
  <c r="AJ509" i="79"/>
  <c r="AI509" i="79"/>
  <c r="AH509" i="79"/>
  <c r="AG509" i="79"/>
  <c r="AF509" i="79"/>
  <c r="AE509" i="79"/>
  <c r="AD509" i="79"/>
  <c r="AC509" i="79"/>
  <c r="AB509" i="79"/>
  <c r="AA509" i="79"/>
  <c r="Z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4" i="79"/>
  <c r="AK484" i="79"/>
  <c r="AJ484" i="79"/>
  <c r="AI484" i="79"/>
  <c r="AH484" i="79"/>
  <c r="AG484" i="79"/>
  <c r="AF484" i="79"/>
  <c r="AE484" i="79"/>
  <c r="AD484" i="79"/>
  <c r="AC484" i="79"/>
  <c r="AB484" i="79"/>
  <c r="AA484" i="79"/>
  <c r="Z484" i="79"/>
  <c r="Y484"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50" i="79"/>
  <c r="AK450" i="79"/>
  <c r="AJ450" i="79"/>
  <c r="AI450" i="79"/>
  <c r="AH450" i="79"/>
  <c r="AG450" i="79"/>
  <c r="AF450" i="79"/>
  <c r="AE450" i="79"/>
  <c r="AD450" i="79"/>
  <c r="AC450" i="79"/>
  <c r="AB450" i="79"/>
  <c r="AA450" i="79"/>
  <c r="Z450" i="79"/>
  <c r="AL446" i="79"/>
  <c r="AK446" i="79"/>
  <c r="AJ446" i="79"/>
  <c r="AI446" i="79"/>
  <c r="AH446" i="79"/>
  <c r="AG446" i="79"/>
  <c r="AF446" i="79"/>
  <c r="AE446" i="79"/>
  <c r="AD446" i="79"/>
  <c r="AC446" i="79"/>
  <c r="AB446" i="79"/>
  <c r="AA446" i="79"/>
  <c r="Z446" i="79"/>
  <c r="Y446"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6" i="79"/>
  <c r="AK436" i="79"/>
  <c r="AJ436" i="79"/>
  <c r="AI436" i="79"/>
  <c r="AH436" i="79"/>
  <c r="AG436" i="79"/>
  <c r="AF436" i="79"/>
  <c r="AE436" i="79"/>
  <c r="AD436" i="79"/>
  <c r="AC436" i="79"/>
  <c r="AB436" i="79"/>
  <c r="AA436" i="79"/>
  <c r="Z436" i="79"/>
  <c r="Y436"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0" i="79"/>
  <c r="AK420" i="79"/>
  <c r="AJ420" i="79"/>
  <c r="AI420" i="79"/>
  <c r="AH420" i="79"/>
  <c r="AG420" i="79"/>
  <c r="AF420" i="79"/>
  <c r="AE420" i="79"/>
  <c r="AD420" i="79"/>
  <c r="AC420" i="79"/>
  <c r="AB420" i="79"/>
  <c r="AA420" i="79"/>
  <c r="Z420" i="79"/>
  <c r="Y420"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379" i="79"/>
  <c r="AK379" i="79"/>
  <c r="AJ379" i="79"/>
  <c r="AI379" i="79"/>
  <c r="AH379" i="79"/>
  <c r="AG379" i="79"/>
  <c r="AF379" i="79"/>
  <c r="AE379" i="79"/>
  <c r="AD379" i="79"/>
  <c r="AC379" i="79"/>
  <c r="AB379" i="79"/>
  <c r="AA379" i="79"/>
  <c r="Z379" i="79"/>
  <c r="AL376" i="79"/>
  <c r="AK376" i="79"/>
  <c r="AJ376" i="79"/>
  <c r="AI376" i="79"/>
  <c r="AH376" i="79"/>
  <c r="AG376" i="79"/>
  <c r="AF376" i="79"/>
  <c r="AE376" i="79"/>
  <c r="AD376" i="79"/>
  <c r="AC376" i="79"/>
  <c r="AB376" i="79"/>
  <c r="AA376" i="79"/>
  <c r="Z376" i="79"/>
  <c r="Y376" i="79"/>
  <c r="AL373" i="79"/>
  <c r="AK373" i="79"/>
  <c r="AJ373" i="79"/>
  <c r="AI373" i="79"/>
  <c r="AH373" i="79"/>
  <c r="AG373" i="79"/>
  <c r="AF373" i="79"/>
  <c r="AE373" i="79"/>
  <c r="AD373" i="79"/>
  <c r="AC373" i="79"/>
  <c r="AB373" i="79"/>
  <c r="AA373" i="79"/>
  <c r="Z373" i="79"/>
  <c r="AL370" i="79"/>
  <c r="AK370" i="79"/>
  <c r="AJ370" i="79"/>
  <c r="AI370" i="79"/>
  <c r="AH370" i="79"/>
  <c r="AG370" i="79"/>
  <c r="AF370" i="79"/>
  <c r="AE370" i="79"/>
  <c r="AD370" i="79"/>
  <c r="AC370" i="79"/>
  <c r="AB370" i="79"/>
  <c r="AA370" i="79"/>
  <c r="Z370" i="79"/>
  <c r="Y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6" i="79"/>
  <c r="AK326" i="79"/>
  <c r="AJ326" i="79"/>
  <c r="AI326" i="79"/>
  <c r="AH326" i="79"/>
  <c r="AG326" i="79"/>
  <c r="AF326" i="79"/>
  <c r="AE326" i="79"/>
  <c r="AD326" i="79"/>
  <c r="AC326" i="79"/>
  <c r="AB326" i="79"/>
  <c r="AA326" i="79"/>
  <c r="Z326" i="79"/>
  <c r="Y326"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1" i="79"/>
  <c r="AK301" i="79"/>
  <c r="AJ301" i="79"/>
  <c r="AI301" i="79"/>
  <c r="AH301" i="79"/>
  <c r="AG301" i="79"/>
  <c r="AF301" i="79"/>
  <c r="AE301" i="79"/>
  <c r="AD301" i="79"/>
  <c r="AC301" i="79"/>
  <c r="AB301" i="79"/>
  <c r="AA301" i="79"/>
  <c r="Z301" i="79"/>
  <c r="Y301"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Y58" i="79"/>
  <c r="AL55" i="79"/>
  <c r="AK55" i="79"/>
  <c r="AJ55" i="79"/>
  <c r="AI55" i="79"/>
  <c r="AH55" i="79"/>
  <c r="AG55" i="79"/>
  <c r="AF55" i="79"/>
  <c r="AE55" i="79"/>
  <c r="AD55" i="79"/>
  <c r="AC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3" i="79" l="1"/>
  <c r="Y947"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4" i="79"/>
  <c r="Y581" i="79"/>
  <c r="Y579" i="79"/>
  <c r="Y580" i="79"/>
  <c r="Y395" i="79"/>
  <c r="Y398" i="79"/>
  <c r="Y397" i="79"/>
  <c r="Y396" i="79"/>
  <c r="Z397" i="79"/>
  <c r="Z395" i="79"/>
  <c r="Z396"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3" i="79" l="1"/>
  <c r="AM770" i="79"/>
  <c r="AM587" i="79"/>
  <c r="AM404"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5" i="79"/>
  <c r="AF405" i="79"/>
  <c r="AJ588" i="79"/>
  <c r="AF588" i="79"/>
  <c r="AJ771" i="79"/>
  <c r="AF771" i="79"/>
  <c r="AJ954" i="79"/>
  <c r="AF954" i="79"/>
  <c r="K14" i="44"/>
  <c r="K18" i="44" s="1"/>
  <c r="O14" i="44"/>
  <c r="O18" i="44" s="1"/>
  <c r="O29" i="44"/>
  <c r="O33" i="44" s="1"/>
  <c r="O43" i="44"/>
  <c r="AF21" i="46"/>
  <c r="AI149" i="46"/>
  <c r="AI278" i="46"/>
  <c r="AI407" i="46"/>
  <c r="AI36" i="79"/>
  <c r="AI219" i="79"/>
  <c r="AI405" i="79"/>
  <c r="AI588" i="79"/>
  <c r="AI771" i="79"/>
  <c r="AI954" i="79"/>
  <c r="M43" i="44"/>
  <c r="M46" i="44" s="1"/>
  <c r="AL21" i="46"/>
  <c r="AL149" i="46"/>
  <c r="AH149" i="46"/>
  <c r="AL278" i="46"/>
  <c r="AH278" i="46"/>
  <c r="AL407" i="46"/>
  <c r="AH407" i="46"/>
  <c r="AL36" i="79"/>
  <c r="AH36" i="79"/>
  <c r="AL219" i="79"/>
  <c r="AH219" i="79"/>
  <c r="AL405" i="79"/>
  <c r="AH405" i="79"/>
  <c r="AL588" i="79"/>
  <c r="AH588" i="79"/>
  <c r="AL771" i="79"/>
  <c r="AH771" i="79"/>
  <c r="AL954" i="79"/>
  <c r="AH954" i="79"/>
  <c r="N29" i="44"/>
  <c r="N33" i="44" s="1"/>
  <c r="K43" i="44"/>
  <c r="AH21" i="46"/>
  <c r="AK21" i="46"/>
  <c r="AK149" i="46"/>
  <c r="AG149" i="46"/>
  <c r="AK278" i="46"/>
  <c r="AG278" i="46"/>
  <c r="AK407" i="46"/>
  <c r="AG407" i="46"/>
  <c r="AK36" i="79"/>
  <c r="AG36" i="79"/>
  <c r="AK219" i="79"/>
  <c r="AG219" i="79"/>
  <c r="AK405" i="79"/>
  <c r="AG405" i="79"/>
  <c r="AK588" i="79"/>
  <c r="AG588" i="79"/>
  <c r="AK771" i="79"/>
  <c r="AG771" i="79"/>
  <c r="AK954" i="79"/>
  <c r="AK1113" i="79" s="1"/>
  <c r="AG954" i="79"/>
  <c r="K122" i="45"/>
  <c r="AK404" i="79"/>
  <c r="AJ20" i="46"/>
  <c r="AG587" i="79"/>
  <c r="AG148" i="46"/>
  <c r="AK406" i="46"/>
  <c r="AF770" i="79"/>
  <c r="AG35" i="79"/>
  <c r="L13" i="44"/>
  <c r="P13" i="44"/>
  <c r="S14" i="47"/>
  <c r="AF148" i="46"/>
  <c r="AK277" i="46"/>
  <c r="AG406" i="46"/>
  <c r="AF35" i="79"/>
  <c r="AI404" i="79"/>
  <c r="AK770" i="79"/>
  <c r="AJ953" i="79"/>
  <c r="N28" i="44"/>
  <c r="Q14" i="47"/>
  <c r="AI20" i="46"/>
  <c r="AK148" i="46"/>
  <c r="AI277" i="46"/>
  <c r="AK35" i="79"/>
  <c r="AJ218" i="79"/>
  <c r="AG404" i="79"/>
  <c r="AJ770" i="79"/>
  <c r="AF953" i="79"/>
  <c r="O122" i="45"/>
  <c r="U14" i="47"/>
  <c r="AG20" i="46"/>
  <c r="AK20" i="46"/>
  <c r="AJ148" i="46"/>
  <c r="AG277" i="46"/>
  <c r="AJ35" i="79"/>
  <c r="AF218" i="79"/>
  <c r="AK587" i="79"/>
  <c r="AG770" i="79"/>
  <c r="V14" i="47"/>
  <c r="AL406" i="46"/>
  <c r="AH406" i="46"/>
  <c r="AL587" i="79"/>
  <c r="AH587" i="79"/>
  <c r="N13" i="44"/>
  <c r="M122" i="45"/>
  <c r="M28" i="44"/>
  <c r="Q42" i="44"/>
  <c r="R14" i="47"/>
  <c r="AH20" i="46"/>
  <c r="AL277" i="46"/>
  <c r="AH277" i="46"/>
  <c r="AI218" i="79"/>
  <c r="AL404" i="79"/>
  <c r="AH404" i="79"/>
  <c r="AI953" i="79"/>
  <c r="Q28" i="44"/>
  <c r="M42" i="44"/>
  <c r="AI148" i="46"/>
  <c r="AJ406" i="46"/>
  <c r="AF406" i="46"/>
  <c r="AI35" i="79"/>
  <c r="AL218" i="79"/>
  <c r="AH218" i="79"/>
  <c r="AJ587" i="79"/>
  <c r="AF587" i="79"/>
  <c r="AI770" i="79"/>
  <c r="AL953" i="79"/>
  <c r="AH953" i="79"/>
  <c r="T14" i="47"/>
  <c r="P14" i="47"/>
  <c r="AF20" i="46"/>
  <c r="AL20" i="46"/>
  <c r="AL148" i="46"/>
  <c r="AH148" i="46"/>
  <c r="AJ277" i="46"/>
  <c r="AF277" i="46"/>
  <c r="AI406" i="46"/>
  <c r="AL35" i="79"/>
  <c r="AH35" i="79"/>
  <c r="AK218" i="79"/>
  <c r="AG218" i="79"/>
  <c r="AJ404" i="79"/>
  <c r="AF404" i="79"/>
  <c r="AI587" i="79"/>
  <c r="AL770" i="79"/>
  <c r="AH770" i="79"/>
  <c r="AK953" i="79"/>
  <c r="AG953"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K53" i="44" l="1"/>
  <c r="K46" i="44"/>
  <c r="C109" i="45"/>
  <c r="Q46" i="44"/>
  <c r="C95" i="45"/>
  <c r="O46" i="44"/>
  <c r="C102" i="45"/>
  <c r="P46" i="44"/>
  <c r="L53" i="44"/>
  <c r="L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7" i="79"/>
  <c r="AK930" i="79"/>
  <c r="AK581" i="79"/>
  <c r="AK580" i="79"/>
  <c r="AK564" i="79"/>
  <c r="AK579" i="79"/>
  <c r="AK212" i="79"/>
  <c r="AK211" i="79"/>
  <c r="AK195" i="79"/>
  <c r="AK210" i="79"/>
  <c r="AK209" i="79"/>
  <c r="AK208" i="79"/>
  <c r="AK764" i="79"/>
  <c r="AK747" i="79"/>
  <c r="AK763" i="79"/>
  <c r="AK396" i="79"/>
  <c r="AK398" i="79"/>
  <c r="AK397" i="79"/>
  <c r="AK381" i="79"/>
  <c r="AK395"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3" i="79"/>
  <c r="D930" i="79"/>
  <c r="D747" i="79"/>
  <c r="D564" i="79"/>
  <c r="D381" i="79"/>
  <c r="AL381" i="79" l="1"/>
  <c r="AL396" i="79"/>
  <c r="AL395" i="79"/>
  <c r="AL397" i="79"/>
  <c r="AL398" i="79"/>
  <c r="AL580" i="79"/>
  <c r="AL579" i="79"/>
  <c r="AL581" i="79"/>
  <c r="AL564" i="79"/>
  <c r="AL747" i="79"/>
  <c r="AL763" i="79"/>
  <c r="AL764" i="79"/>
  <c r="AL947" i="79"/>
  <c r="AL930" i="79"/>
  <c r="AL1113" i="79"/>
  <c r="AH947" i="79"/>
  <c r="AI947" i="79"/>
  <c r="AF947" i="79"/>
  <c r="AJ947" i="79"/>
  <c r="AG947" i="79"/>
  <c r="AF763" i="79"/>
  <c r="AJ763" i="79"/>
  <c r="AG764" i="79"/>
  <c r="AG763" i="79"/>
  <c r="AI764" i="79"/>
  <c r="AI763" i="79"/>
  <c r="AF764" i="79"/>
  <c r="AJ764" i="79"/>
  <c r="AH764" i="79"/>
  <c r="AH763" i="79"/>
  <c r="AH930" i="79"/>
  <c r="AJ930" i="79"/>
  <c r="AG930" i="79"/>
  <c r="AF930" i="79"/>
  <c r="AI930" i="79"/>
  <c r="AJ1113" i="79"/>
  <c r="AF1113" i="79"/>
  <c r="AG1113" i="79"/>
  <c r="AI1113" i="79"/>
  <c r="AH1113" i="79"/>
  <c r="AJ747" i="79"/>
  <c r="AF747" i="79"/>
  <c r="AG747" i="79"/>
  <c r="AI747" i="79"/>
  <c r="AH747" i="79"/>
  <c r="AH579" i="79"/>
  <c r="AI580" i="79"/>
  <c r="AF581" i="79"/>
  <c r="AJ581" i="79"/>
  <c r="AJ564" i="79"/>
  <c r="AF564" i="79"/>
  <c r="AJ580" i="79"/>
  <c r="AG581" i="79"/>
  <c r="AJ579" i="79"/>
  <c r="AG580" i="79"/>
  <c r="AH564" i="79"/>
  <c r="AG579" i="79"/>
  <c r="AH580" i="79"/>
  <c r="AI581" i="79"/>
  <c r="AG564" i="79"/>
  <c r="AI579" i="79"/>
  <c r="AF580" i="79"/>
  <c r="AI564" i="79"/>
  <c r="AF579" i="79"/>
  <c r="AH581" i="79"/>
  <c r="AI398" i="79"/>
  <c r="AH397" i="79"/>
  <c r="AG396" i="79"/>
  <c r="AI395" i="79"/>
  <c r="AJ397" i="79"/>
  <c r="AI396" i="79"/>
  <c r="AG395" i="79"/>
  <c r="AH398" i="79"/>
  <c r="AG397" i="79"/>
  <c r="AJ396" i="79"/>
  <c r="AH395" i="79"/>
  <c r="AF398" i="79"/>
  <c r="AJ398" i="79"/>
  <c r="AI397" i="79"/>
  <c r="AH396" i="79"/>
  <c r="AF395" i="79"/>
  <c r="AJ395" i="79"/>
  <c r="AG398" i="79"/>
  <c r="AF397" i="79"/>
  <c r="AF396" i="79"/>
  <c r="AI381" i="79"/>
  <c r="AH381" i="79"/>
  <c r="AJ381" i="79"/>
  <c r="AF381" i="79"/>
  <c r="AG381" i="79"/>
  <c r="Z947" i="79"/>
  <c r="Z764" i="79"/>
  <c r="Z763" i="79"/>
  <c r="Z398" i="79"/>
  <c r="Z580" i="79"/>
  <c r="Z581"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4" i="79"/>
  <c r="Z770" i="79"/>
  <c r="Z218" i="79"/>
  <c r="Z953" i="79"/>
  <c r="Z587" i="79"/>
  <c r="Z35" i="79"/>
  <c r="D123" i="45"/>
  <c r="E14" i="44"/>
  <c r="E18" i="44" s="1"/>
  <c r="Z588" i="79"/>
  <c r="Z747" i="79" s="1"/>
  <c r="Z219" i="79"/>
  <c r="Z381" i="79" s="1"/>
  <c r="Z405" i="79"/>
  <c r="Z564" i="79" s="1"/>
  <c r="Z771" i="79"/>
  <c r="Z930" i="79" s="1"/>
  <c r="Z954" i="79"/>
  <c r="Z1113" i="79" s="1"/>
  <c r="Z36" i="79"/>
  <c r="Z195" i="79" s="1"/>
  <c r="AE406" i="46"/>
  <c r="J13" i="44"/>
  <c r="AE953" i="79"/>
  <c r="AE404" i="79"/>
  <c r="AE770" i="79"/>
  <c r="AE587" i="79"/>
  <c r="AE218" i="79"/>
  <c r="AE35" i="79"/>
  <c r="J43" i="44"/>
  <c r="J53" i="44" s="1"/>
  <c r="J14" i="44"/>
  <c r="J18" i="44" s="1"/>
  <c r="AE405" i="79"/>
  <c r="AE588" i="79"/>
  <c r="AE954" i="79"/>
  <c r="AE1113" i="79" s="1"/>
  <c r="AE771" i="79"/>
  <c r="AE219" i="79"/>
  <c r="AE36" i="79"/>
  <c r="Y277" i="46"/>
  <c r="D13" i="44"/>
  <c r="Y770" i="79"/>
  <c r="Y587" i="79"/>
  <c r="Y218" i="79"/>
  <c r="Y953" i="79"/>
  <c r="Y404" i="79"/>
  <c r="Y35" i="79"/>
  <c r="AC148" i="46"/>
  <c r="H13" i="44"/>
  <c r="AC770" i="79"/>
  <c r="AC953" i="79"/>
  <c r="AC404" i="79"/>
  <c r="AC587" i="79"/>
  <c r="AC218" i="79"/>
  <c r="AC35" i="79"/>
  <c r="Y407" i="46"/>
  <c r="Y513" i="46" s="1"/>
  <c r="D14" i="44"/>
  <c r="D18" i="44" s="1"/>
  <c r="Y954" i="79"/>
  <c r="Y1113" i="79" s="1"/>
  <c r="Y405" i="79"/>
  <c r="Y564" i="79" s="1"/>
  <c r="Y771" i="79"/>
  <c r="Y930" i="79" s="1"/>
  <c r="Y588" i="79"/>
  <c r="Y747" i="79" s="1"/>
  <c r="Y219" i="79"/>
  <c r="Y381" i="79" s="1"/>
  <c r="Y36" i="79"/>
  <c r="Y195" i="79" s="1"/>
  <c r="AC278" i="46"/>
  <c r="AC395" i="46" s="1"/>
  <c r="H14" i="44"/>
  <c r="H18" i="44" s="1"/>
  <c r="AC771" i="79"/>
  <c r="AC947" i="79" s="1"/>
  <c r="AC588" i="79"/>
  <c r="AC219" i="79"/>
  <c r="AC954" i="79"/>
  <c r="AC1113" i="79" s="1"/>
  <c r="AC405" i="79"/>
  <c r="AC36" i="79"/>
  <c r="AD148" i="46"/>
  <c r="I13" i="44"/>
  <c r="AD404" i="79"/>
  <c r="AD587" i="79"/>
  <c r="AD953" i="79"/>
  <c r="AD770" i="79"/>
  <c r="AD218" i="79"/>
  <c r="AD35" i="79"/>
  <c r="H123" i="45"/>
  <c r="I14" i="44"/>
  <c r="I18" i="44" s="1"/>
  <c r="AD771" i="79"/>
  <c r="AD947" i="79" s="1"/>
  <c r="AD954" i="79"/>
  <c r="AD1113" i="79" s="1"/>
  <c r="AD405" i="79"/>
  <c r="AD579" i="79" s="1"/>
  <c r="AD588" i="79"/>
  <c r="AD219" i="79"/>
  <c r="AD395" i="79" s="1"/>
  <c r="AD36" i="79"/>
  <c r="AA406" i="46"/>
  <c r="F13" i="44"/>
  <c r="AA953" i="79"/>
  <c r="AA770" i="79"/>
  <c r="AA587" i="79"/>
  <c r="AA218" i="79"/>
  <c r="AA404" i="79"/>
  <c r="AA35" i="79"/>
  <c r="F43" i="44"/>
  <c r="F53" i="44" s="1"/>
  <c r="F14" i="44"/>
  <c r="F18" i="44" s="1"/>
  <c r="AA405" i="79"/>
  <c r="AA579" i="79" s="1"/>
  <c r="AA771" i="79"/>
  <c r="AA219" i="79"/>
  <c r="AA954" i="79"/>
  <c r="AA1113" i="79" s="1"/>
  <c r="AA588" i="79"/>
  <c r="AA36" i="79"/>
  <c r="AA208" i="79" s="1"/>
  <c r="AB406" i="46"/>
  <c r="G13" i="44"/>
  <c r="AB770" i="79"/>
  <c r="AB587" i="79"/>
  <c r="AB218" i="79"/>
  <c r="AB953" i="79"/>
  <c r="AB404" i="79"/>
  <c r="AB35" i="79"/>
  <c r="AB407" i="46"/>
  <c r="G14" i="44"/>
  <c r="G18" i="44" s="1"/>
  <c r="AB954" i="79"/>
  <c r="AB1113" i="79" s="1"/>
  <c r="AB771" i="79"/>
  <c r="AB588" i="79"/>
  <c r="AB219" i="79"/>
  <c r="AB405" i="79"/>
  <c r="AB579"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81" i="79" l="1"/>
  <c r="AC580" i="79"/>
  <c r="AC579"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5" i="79"/>
  <c r="AB397" i="79"/>
  <c r="AB381" i="79"/>
  <c r="AB396" i="79"/>
  <c r="AB398" i="79"/>
  <c r="AB763" i="79"/>
  <c r="AB764" i="79"/>
  <c r="AB747" i="79"/>
  <c r="AD580" i="79"/>
  <c r="AD564" i="79"/>
  <c r="AD581" i="79"/>
  <c r="AC395" i="79"/>
  <c r="AC397" i="79"/>
  <c r="AC381" i="79"/>
  <c r="AC396" i="79"/>
  <c r="AC398" i="79"/>
  <c r="AB580" i="79"/>
  <c r="AB581" i="79"/>
  <c r="AB564" i="79"/>
  <c r="AA763" i="79"/>
  <c r="AA747" i="79"/>
  <c r="AA764" i="79"/>
  <c r="AA581" i="79"/>
  <c r="AA580" i="79"/>
  <c r="AA564" i="79"/>
  <c r="AD396" i="79"/>
  <c r="AD398" i="79"/>
  <c r="AD397" i="79"/>
  <c r="AD381" i="79"/>
  <c r="AD930" i="79"/>
  <c r="AC564" i="79"/>
  <c r="AC930" i="79"/>
  <c r="AE395" i="79"/>
  <c r="AE381" i="79"/>
  <c r="AE397" i="79"/>
  <c r="AE396" i="79"/>
  <c r="AE398" i="79"/>
  <c r="AE564" i="79"/>
  <c r="AE581" i="79"/>
  <c r="AE580" i="79"/>
  <c r="AE579" i="79"/>
  <c r="AD764" i="79"/>
  <c r="AD747" i="79"/>
  <c r="AD763" i="79"/>
  <c r="AE947" i="79"/>
  <c r="AE930" i="79"/>
  <c r="AA398" i="79"/>
  <c r="AA381" i="79"/>
  <c r="AA397" i="79"/>
  <c r="AA395" i="79"/>
  <c r="AA396" i="79"/>
  <c r="AB211" i="79"/>
  <c r="AB195" i="79"/>
  <c r="AB212" i="79"/>
  <c r="AB208" i="79"/>
  <c r="AB210" i="79"/>
  <c r="AB209" i="79"/>
  <c r="AB930" i="79"/>
  <c r="AB947" i="79"/>
  <c r="AA210" i="79"/>
  <c r="AA195" i="79"/>
  <c r="AA209" i="79"/>
  <c r="AA211" i="79"/>
  <c r="AA212" i="79"/>
  <c r="AA930" i="79"/>
  <c r="AA947" i="79"/>
  <c r="AD195" i="79"/>
  <c r="AC209" i="79"/>
  <c r="AC212" i="79"/>
  <c r="AC208" i="79"/>
  <c r="AC210" i="79"/>
  <c r="AC195" i="79"/>
  <c r="AC211" i="79"/>
  <c r="AC764" i="79"/>
  <c r="AC747" i="79"/>
  <c r="AC763" i="79"/>
  <c r="AE211" i="79"/>
  <c r="AE195" i="79"/>
  <c r="AE208" i="79"/>
  <c r="AE209" i="79"/>
  <c r="AE210" i="79"/>
  <c r="AE212" i="79"/>
  <c r="AE763" i="79"/>
  <c r="AE764" i="79"/>
  <c r="AE747"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0" i="79" s="1"/>
  <c r="Y758" i="79" s="1"/>
  <c r="L129" i="45"/>
  <c r="J127" i="45"/>
  <c r="AF516" i="46" s="1"/>
  <c r="H130" i="45"/>
  <c r="C133" i="45"/>
  <c r="Y1116" i="79" s="1"/>
  <c r="N130" i="45"/>
  <c r="AG258" i="46"/>
  <c r="AG259" i="46" s="1"/>
  <c r="K125" i="45"/>
  <c r="AK258" i="46" s="1"/>
  <c r="K128" i="45"/>
  <c r="N127" i="45"/>
  <c r="K126" i="45"/>
  <c r="AG387" i="46" s="1"/>
  <c r="G129" i="45"/>
  <c r="E129" i="45"/>
  <c r="AA384" i="79" s="1"/>
  <c r="AA385"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M127" i="45"/>
  <c r="K129" i="45"/>
  <c r="K130" i="45"/>
  <c r="J129" i="45"/>
  <c r="L127" i="45"/>
  <c r="F129" i="45"/>
  <c r="H129" i="45"/>
  <c r="D130" i="45"/>
  <c r="I130" i="45"/>
  <c r="J130" i="45"/>
  <c r="J126" i="45"/>
  <c r="AF387" i="46" s="1"/>
  <c r="L124" i="45"/>
  <c r="D128" i="45"/>
  <c r="Y198" i="79"/>
  <c r="AI258" i="46"/>
  <c r="AI260" i="46" s="1"/>
  <c r="AJ258" i="46"/>
  <c r="AJ260" i="46" s="1"/>
  <c r="Y128" i="46"/>
  <c r="AJ748" i="79"/>
  <c r="AG748" i="79"/>
  <c r="AG382" i="79"/>
  <c r="AK931" i="79"/>
  <c r="AF748" i="79"/>
  <c r="AH565" i="79"/>
  <c r="AL196" i="79"/>
  <c r="AG514" i="46"/>
  <c r="AI931" i="79"/>
  <c r="AJ931" i="79"/>
  <c r="AF382" i="79"/>
  <c r="AL565" i="79"/>
  <c r="AF931" i="79"/>
  <c r="AJ382" i="79"/>
  <c r="AH1114" i="79"/>
  <c r="AI1114" i="79"/>
  <c r="AK514" i="46"/>
  <c r="AI196" i="79"/>
  <c r="AK382" i="79"/>
  <c r="AF514" i="46"/>
  <c r="AF565" i="79"/>
  <c r="AL382" i="79"/>
  <c r="AL748" i="79"/>
  <c r="AJ565" i="79"/>
  <c r="AJ514" i="46"/>
  <c r="AK196" i="79"/>
  <c r="AG196" i="79"/>
  <c r="AG1114" i="79"/>
  <c r="AG565" i="79"/>
  <c r="AH514" i="46"/>
  <c r="AK1114" i="79"/>
  <c r="AH196" i="79"/>
  <c r="AH931" i="79"/>
  <c r="AJ1114" i="79"/>
  <c r="AF196" i="79"/>
  <c r="AF1114" i="79"/>
  <c r="AL931" i="79"/>
  <c r="AI382" i="79"/>
  <c r="AL514" i="46"/>
  <c r="AK748" i="79"/>
  <c r="AH382" i="79"/>
  <c r="AJ196" i="79"/>
  <c r="AL1114" i="79"/>
  <c r="AH748" i="79"/>
  <c r="AI514" i="46"/>
  <c r="AK565" i="79"/>
  <c r="AI565" i="79"/>
  <c r="AI748" i="79"/>
  <c r="AG931" i="79"/>
  <c r="Y514" i="46"/>
  <c r="AB514" i="46"/>
  <c r="AE1114" i="79"/>
  <c r="AD382" i="79"/>
  <c r="AC565" i="79"/>
  <c r="Y1114" i="79"/>
  <c r="Y565" i="79"/>
  <c r="AC514" i="46"/>
  <c r="AB931" i="79"/>
  <c r="AA1114" i="79"/>
  <c r="AD196" i="79"/>
  <c r="Y196" i="79"/>
  <c r="AE748" i="79"/>
  <c r="AA514" i="46"/>
  <c r="AE514" i="46"/>
  <c r="AC382" i="79"/>
  <c r="AB748" i="79"/>
  <c r="AC1114" i="79"/>
  <c r="AE382" i="79"/>
  <c r="Z931" i="79"/>
  <c r="AD514" i="46"/>
  <c r="AA565" i="79"/>
  <c r="AD1114" i="79"/>
  <c r="AE931" i="79"/>
  <c r="AB382" i="79"/>
  <c r="AB1114" i="79"/>
  <c r="AA748" i="79"/>
  <c r="AD565" i="79"/>
  <c r="Y748" i="79"/>
  <c r="AE565" i="79"/>
  <c r="Z748" i="79"/>
  <c r="Z514" i="46"/>
  <c r="AC931" i="79"/>
  <c r="AB565" i="79"/>
  <c r="Y382" i="79"/>
  <c r="Z382" i="79"/>
  <c r="AA196" i="79"/>
  <c r="AD931" i="79"/>
  <c r="AC196" i="79"/>
  <c r="Y931" i="79"/>
  <c r="AE196" i="79"/>
  <c r="AD748" i="79"/>
  <c r="AA382" i="79"/>
  <c r="AA931" i="79"/>
  <c r="AB196" i="79"/>
  <c r="AC748" i="79"/>
  <c r="Z565" i="79"/>
  <c r="Z196" i="79"/>
  <c r="Z1114"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L258" i="46" l="1"/>
  <c r="AI387" i="46"/>
  <c r="AI389" i="46" s="1"/>
  <c r="AL516" i="46"/>
  <c r="AL520" i="46" s="1"/>
  <c r="AK516" i="46"/>
  <c r="AK520" i="46" s="1"/>
  <c r="AI516" i="46"/>
  <c r="AI517" i="46" s="1"/>
  <c r="AK130" i="46"/>
  <c r="AK131" i="46" s="1"/>
  <c r="P54" i="43" s="1"/>
  <c r="AL130" i="46"/>
  <c r="AL131" i="46" s="1"/>
  <c r="Q54" i="43" s="1"/>
  <c r="AJ387" i="46"/>
  <c r="AJ389" i="46" s="1"/>
  <c r="AJ130" i="46"/>
  <c r="AJ131" i="46" s="1"/>
  <c r="O54" i="43" s="1"/>
  <c r="AI130" i="46"/>
  <c r="AI131" i="46" s="1"/>
  <c r="N54" i="43" s="1"/>
  <c r="AH130" i="46"/>
  <c r="AH131" i="46" s="1"/>
  <c r="M54" i="43" s="1"/>
  <c r="AL387" i="46"/>
  <c r="AL389" i="46" s="1"/>
  <c r="AK567" i="79"/>
  <c r="AK569" i="79" s="1"/>
  <c r="AJ516" i="46"/>
  <c r="AJ520" i="46" s="1"/>
  <c r="AH516" i="46"/>
  <c r="AH518" i="46" s="1"/>
  <c r="Y522" i="46"/>
  <c r="D64" i="43" s="1"/>
  <c r="AD522" i="46"/>
  <c r="I64" i="43" s="1"/>
  <c r="Y1120" i="79"/>
  <c r="Y1126" i="79"/>
  <c r="AF518" i="46"/>
  <c r="AF520" i="46"/>
  <c r="Y518" i="46"/>
  <c r="Y517" i="46"/>
  <c r="Y519" i="46"/>
  <c r="Y520" i="46"/>
  <c r="AA522" i="46"/>
  <c r="F64" i="43" s="1"/>
  <c r="AJ567" i="79"/>
  <c r="AA198" i="79"/>
  <c r="AB198" i="79"/>
  <c r="AJ384" i="79"/>
  <c r="AJ387" i="79" s="1"/>
  <c r="AH567" i="79"/>
  <c r="AH571" i="79" s="1"/>
  <c r="AL384" i="79"/>
  <c r="AL390" i="79" s="1"/>
  <c r="AC198" i="79"/>
  <c r="AC201" i="79" s="1"/>
  <c r="AK384" i="79"/>
  <c r="AK388" i="79" s="1"/>
  <c r="AF384" i="79"/>
  <c r="AF387" i="79" s="1"/>
  <c r="AI567" i="79"/>
  <c r="AI576" i="79" s="1"/>
  <c r="N73" i="43" s="1"/>
  <c r="AL567" i="79"/>
  <c r="AL571" i="79" s="1"/>
  <c r="AE567" i="79"/>
  <c r="AE570" i="79" s="1"/>
  <c r="AG567" i="79"/>
  <c r="AG570" i="79" s="1"/>
  <c r="AG384" i="79"/>
  <c r="AG392" i="79" s="1"/>
  <c r="L70" i="43" s="1"/>
  <c r="AD384" i="79"/>
  <c r="AD388" i="79" s="1"/>
  <c r="AB567" i="79"/>
  <c r="Z198" i="79"/>
  <c r="AB384" i="79"/>
  <c r="AB387" i="79" s="1"/>
  <c r="Z384" i="79"/>
  <c r="Z387" i="79" s="1"/>
  <c r="AC384" i="79"/>
  <c r="AC388" i="79" s="1"/>
  <c r="AD933" i="79"/>
  <c r="AH933" i="79"/>
  <c r="AH944" i="79" s="1"/>
  <c r="M79" i="43" s="1"/>
  <c r="AJ933" i="79"/>
  <c r="AJ944" i="79" s="1"/>
  <c r="O79" i="43" s="1"/>
  <c r="AI933" i="79"/>
  <c r="AI944" i="79" s="1"/>
  <c r="N79" i="43" s="1"/>
  <c r="Z933" i="79"/>
  <c r="Z944" i="79" s="1"/>
  <c r="E79" i="43" s="1"/>
  <c r="AK933" i="79"/>
  <c r="AK944" i="79" s="1"/>
  <c r="P79" i="43" s="1"/>
  <c r="AL933" i="79"/>
  <c r="AE933" i="79"/>
  <c r="AE944" i="79" s="1"/>
  <c r="J79" i="43" s="1"/>
  <c r="AF933" i="79"/>
  <c r="AC933" i="79"/>
  <c r="AC944" i="79" s="1"/>
  <c r="H79" i="43" s="1"/>
  <c r="AA933" i="79"/>
  <c r="AA944" i="79" s="1"/>
  <c r="F79" i="43" s="1"/>
  <c r="AB933" i="79"/>
  <c r="AB944" i="79" s="1"/>
  <c r="G79" i="43" s="1"/>
  <c r="AG933" i="79"/>
  <c r="AG944" i="79" s="1"/>
  <c r="L79" i="43" s="1"/>
  <c r="Y1123" i="79"/>
  <c r="Z567" i="79"/>
  <c r="Y933" i="79"/>
  <c r="Y935" i="79" s="1"/>
  <c r="AA567" i="79"/>
  <c r="AA574" i="79" s="1"/>
  <c r="Y567" i="79"/>
  <c r="AJ1116" i="79"/>
  <c r="AJ1128" i="79" s="1"/>
  <c r="O82" i="43" s="1"/>
  <c r="AI1116" i="79"/>
  <c r="AL1116" i="79"/>
  <c r="AL1128" i="79" s="1"/>
  <c r="Q82" i="43" s="1"/>
  <c r="AG1116" i="79"/>
  <c r="AK1116" i="79"/>
  <c r="AK1128" i="79" s="1"/>
  <c r="P82" i="43" s="1"/>
  <c r="AH1116" i="79"/>
  <c r="AH1128" i="79" s="1"/>
  <c r="M82" i="43" s="1"/>
  <c r="AF1116" i="79"/>
  <c r="AC1116" i="79"/>
  <c r="AC1128" i="79" s="1"/>
  <c r="H82" i="43" s="1"/>
  <c r="AE1116" i="79"/>
  <c r="AE1128" i="79" s="1"/>
  <c r="J82" i="43" s="1"/>
  <c r="AB1116" i="79"/>
  <c r="AB1128" i="79" s="1"/>
  <c r="G82" i="43" s="1"/>
  <c r="AD1116" i="79"/>
  <c r="AD1128" i="79" s="1"/>
  <c r="I82" i="43" s="1"/>
  <c r="Z1116" i="79"/>
  <c r="Z1126" i="79" s="1"/>
  <c r="AA1116" i="79"/>
  <c r="AC567" i="79"/>
  <c r="AC573" i="79" s="1"/>
  <c r="AE199" i="79"/>
  <c r="AD198" i="79"/>
  <c r="AD201" i="79" s="1"/>
  <c r="AE384" i="79"/>
  <c r="AE387" i="79" s="1"/>
  <c r="AD567" i="79"/>
  <c r="AE203" i="79"/>
  <c r="AL750" i="79"/>
  <c r="AL760" i="79" s="1"/>
  <c r="Q76" i="43" s="1"/>
  <c r="AE750" i="79"/>
  <c r="AE760" i="79" s="1"/>
  <c r="J76" i="43" s="1"/>
  <c r="AI750" i="79"/>
  <c r="AG750" i="79"/>
  <c r="AF750" i="79"/>
  <c r="AF760" i="79" s="1"/>
  <c r="K76" i="43" s="1"/>
  <c r="Z750" i="79"/>
  <c r="Z760" i="79" s="1"/>
  <c r="E76" i="43" s="1"/>
  <c r="AD750" i="79"/>
  <c r="AC750" i="79"/>
  <c r="AC760" i="79" s="1"/>
  <c r="H76" i="43" s="1"/>
  <c r="AJ750" i="79"/>
  <c r="AJ760" i="79" s="1"/>
  <c r="O76" i="43" s="1"/>
  <c r="AH750" i="79"/>
  <c r="AH760" i="79" s="1"/>
  <c r="M76" i="43" s="1"/>
  <c r="AA750" i="79"/>
  <c r="AA760" i="79" s="1"/>
  <c r="F76" i="43" s="1"/>
  <c r="AB750" i="79"/>
  <c r="AB760" i="79" s="1"/>
  <c r="G76" i="43" s="1"/>
  <c r="AK750" i="79"/>
  <c r="AE200" i="79"/>
  <c r="AG198" i="79"/>
  <c r="AG202" i="79" s="1"/>
  <c r="AE201" i="79"/>
  <c r="AF567" i="79"/>
  <c r="AF571" i="79" s="1"/>
  <c r="Y384" i="79"/>
  <c r="Y392" i="79" s="1"/>
  <c r="AF198" i="79"/>
  <c r="AF201" i="79" s="1"/>
  <c r="AH384" i="79"/>
  <c r="AH392" i="79" s="1"/>
  <c r="M70" i="43" s="1"/>
  <c r="AG262" i="46"/>
  <c r="L58" i="43" s="1"/>
  <c r="AG260" i="46"/>
  <c r="AG261" i="46" s="1"/>
  <c r="L57" i="43" s="1"/>
  <c r="Y1121" i="79"/>
  <c r="AG389" i="46"/>
  <c r="AG390" i="46"/>
  <c r="AG388" i="46"/>
  <c r="Y1118" i="79"/>
  <c r="AI198" i="79"/>
  <c r="AI199" i="79" s="1"/>
  <c r="AJ198" i="79"/>
  <c r="AJ203" i="79" s="1"/>
  <c r="AK198" i="79"/>
  <c r="AK201" i="79" s="1"/>
  <c r="AL198" i="79"/>
  <c r="AL203" i="79" s="1"/>
  <c r="AH198" i="79"/>
  <c r="AH205" i="79" s="1"/>
  <c r="M67" i="43" s="1"/>
  <c r="AA386" i="79"/>
  <c r="AA389" i="79"/>
  <c r="AA390" i="79"/>
  <c r="AA388" i="79"/>
  <c r="AA387" i="79"/>
  <c r="AF132" i="46"/>
  <c r="K55" i="43" s="1"/>
  <c r="P20" i="47" s="1"/>
  <c r="Y757" i="79"/>
  <c r="Y756" i="79"/>
  <c r="Y751" i="79"/>
  <c r="Y755" i="79"/>
  <c r="Y753" i="79"/>
  <c r="Y752" i="79"/>
  <c r="Y754" i="79"/>
  <c r="AF260" i="46"/>
  <c r="AF259" i="46"/>
  <c r="Y1124" i="79"/>
  <c r="Y1122" i="79"/>
  <c r="Y1117" i="79"/>
  <c r="Y1119" i="79"/>
  <c r="Y1125" i="79"/>
  <c r="AF389" i="46"/>
  <c r="AF390" i="46"/>
  <c r="AF388" i="46"/>
  <c r="AH260" i="46"/>
  <c r="AH259" i="46"/>
  <c r="AG519" i="46"/>
  <c r="AG517" i="46"/>
  <c r="AG518" i="46"/>
  <c r="AF262" i="46"/>
  <c r="K58" i="43" s="1"/>
  <c r="Y1128" i="79"/>
  <c r="AF517" i="46"/>
  <c r="AK387" i="46"/>
  <c r="AK389" i="46" s="1"/>
  <c r="AH262" i="46"/>
  <c r="M58" i="43" s="1"/>
  <c r="AH387" i="46"/>
  <c r="AH392" i="46" s="1"/>
  <c r="M61" i="43" s="1"/>
  <c r="AG132" i="46"/>
  <c r="L55" i="43" s="1"/>
  <c r="Q15" i="47" s="1"/>
  <c r="AA392" i="79"/>
  <c r="F70" i="43" s="1"/>
  <c r="AF522" i="46"/>
  <c r="K64" i="43" s="1"/>
  <c r="AF519" i="46"/>
  <c r="AI384" i="79"/>
  <c r="AI386" i="79" s="1"/>
  <c r="AG522" i="46"/>
  <c r="L64" i="43" s="1"/>
  <c r="Y760" i="79"/>
  <c r="AI390" i="46"/>
  <c r="Y202" i="79"/>
  <c r="Y200" i="79"/>
  <c r="Y201" i="79"/>
  <c r="Y205" i="79"/>
  <c r="D67" i="43" s="1"/>
  <c r="AI388" i="46"/>
  <c r="AI259" i="46"/>
  <c r="AI261" i="46" s="1"/>
  <c r="N57" i="43" s="1"/>
  <c r="AI262" i="46"/>
  <c r="N58" i="43" s="1"/>
  <c r="AJ262" i="46"/>
  <c r="O58" i="43" s="1"/>
  <c r="AJ259" i="46"/>
  <c r="AJ261" i="46" s="1"/>
  <c r="O57" i="43" s="1"/>
  <c r="AA388" i="46"/>
  <c r="AA389" i="46"/>
  <c r="AC519" i="46"/>
  <c r="AC518" i="46"/>
  <c r="AE519" i="46"/>
  <c r="AE518" i="46"/>
  <c r="Z518" i="46"/>
  <c r="Z519" i="46"/>
  <c r="AB518" i="46"/>
  <c r="AB519" i="46"/>
  <c r="AA518" i="46"/>
  <c r="AA519" i="46"/>
  <c r="Y388" i="46"/>
  <c r="Y389" i="46"/>
  <c r="AD388" i="46"/>
  <c r="AD389" i="46"/>
  <c r="AD519" i="46"/>
  <c r="AD518" i="46"/>
  <c r="AK262" i="46"/>
  <c r="P58" i="43" s="1"/>
  <c r="AL262" i="46"/>
  <c r="Q58"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I392" i="46"/>
  <c r="N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L522" i="46" l="1"/>
  <c r="Q64" i="43" s="1"/>
  <c r="AL518" i="46"/>
  <c r="AK522" i="46"/>
  <c r="P64" i="43" s="1"/>
  <c r="AL392" i="46"/>
  <c r="Q61" i="43" s="1"/>
  <c r="AL390" i="46"/>
  <c r="AK519" i="46"/>
  <c r="AK518" i="46"/>
  <c r="AK517" i="46"/>
  <c r="AI518" i="46"/>
  <c r="AL388" i="46"/>
  <c r="AJ388" i="46"/>
  <c r="AK568" i="79"/>
  <c r="AK572" i="79"/>
  <c r="AK571" i="79"/>
  <c r="AJ517" i="46"/>
  <c r="AJ518" i="46"/>
  <c r="AK574" i="79"/>
  <c r="AK132" i="46"/>
  <c r="P55" i="43" s="1"/>
  <c r="U17" i="47" s="1"/>
  <c r="AH522" i="46"/>
  <c r="M64" i="43" s="1"/>
  <c r="AL132" i="46"/>
  <c r="Q55" i="43" s="1"/>
  <c r="V21" i="47" s="1"/>
  <c r="AI522" i="46"/>
  <c r="N64" i="43" s="1"/>
  <c r="AK570" i="79"/>
  <c r="AL519" i="46"/>
  <c r="AJ392" i="46"/>
  <c r="O61" i="43" s="1"/>
  <c r="AJ390" i="46"/>
  <c r="AI519" i="46"/>
  <c r="AI520" i="46"/>
  <c r="AJ132" i="46"/>
  <c r="O55" i="43" s="1"/>
  <c r="T18" i="47" s="1"/>
  <c r="AI132" i="46"/>
  <c r="N55" i="43" s="1"/>
  <c r="S23" i="47" s="1"/>
  <c r="AH517" i="46"/>
  <c r="AH520" i="46"/>
  <c r="AK573" i="79"/>
  <c r="AK576" i="79"/>
  <c r="P73" i="43" s="1"/>
  <c r="AH132" i="46"/>
  <c r="M55" i="43" s="1"/>
  <c r="R26" i="47" s="1"/>
  <c r="AH519" i="46"/>
  <c r="AJ519" i="46"/>
  <c r="AJ522" i="46"/>
  <c r="O64" i="43" s="1"/>
  <c r="AB573" i="79"/>
  <c r="AB572" i="79"/>
  <c r="AB201" i="79"/>
  <c r="AB202" i="79"/>
  <c r="AA199" i="79"/>
  <c r="AA202" i="79"/>
  <c r="AA203" i="79"/>
  <c r="AD572" i="79"/>
  <c r="AD576" i="79"/>
  <c r="I73" i="43" s="1"/>
  <c r="Z202" i="79"/>
  <c r="Z203" i="79"/>
  <c r="AJ573" i="79"/>
  <c r="AJ576" i="79"/>
  <c r="O73" i="43" s="1"/>
  <c r="Y570" i="79"/>
  <c r="Y573" i="79"/>
  <c r="Y574" i="79"/>
  <c r="Z571" i="79"/>
  <c r="Z573" i="79"/>
  <c r="Y521" i="46"/>
  <c r="D63" i="43" s="1"/>
  <c r="AM259" i="46"/>
  <c r="Z1128" i="79"/>
  <c r="E82" i="43" s="1"/>
  <c r="D70" i="43"/>
  <c r="AM131" i="46"/>
  <c r="C93" i="43" s="1"/>
  <c r="AM262" i="46"/>
  <c r="D104" i="43" s="1"/>
  <c r="D76" i="43"/>
  <c r="AM260" i="46"/>
  <c r="AD571" i="79"/>
  <c r="AH572" i="79"/>
  <c r="AL572" i="79"/>
  <c r="AD568" i="79"/>
  <c r="AI572" i="79"/>
  <c r="AE392" i="79"/>
  <c r="J70" i="43" s="1"/>
  <c r="AB200" i="79"/>
  <c r="AD386" i="79"/>
  <c r="AC202" i="79"/>
  <c r="AG573" i="79"/>
  <c r="AA569" i="79"/>
  <c r="AG572" i="79"/>
  <c r="AH568" i="79"/>
  <c r="AA571" i="79"/>
  <c r="AL569" i="79"/>
  <c r="AC205" i="79"/>
  <c r="H67" i="43" s="1"/>
  <c r="Z389" i="79"/>
  <c r="AC200" i="79"/>
  <c r="AD385" i="79"/>
  <c r="AB203" i="79"/>
  <c r="AD387" i="79"/>
  <c r="AL576" i="79"/>
  <c r="Q73" i="43" s="1"/>
  <c r="AL568" i="79"/>
  <c r="AB205" i="79"/>
  <c r="G67" i="43" s="1"/>
  <c r="AD392" i="79"/>
  <c r="I70" i="43" s="1"/>
  <c r="Z386" i="79"/>
  <c r="AL570" i="79"/>
  <c r="Z390" i="79"/>
  <c r="AB199" i="79"/>
  <c r="AB388" i="79"/>
  <c r="AK203" i="79"/>
  <c r="AA200" i="79"/>
  <c r="AA205" i="79"/>
  <c r="F67" i="43" s="1"/>
  <c r="AE388" i="79"/>
  <c r="AB390" i="79"/>
  <c r="AB389" i="79"/>
  <c r="AB392" i="79"/>
  <c r="G70" i="43" s="1"/>
  <c r="AI570" i="79"/>
  <c r="AI573" i="79"/>
  <c r="AK202" i="79"/>
  <c r="AI569" i="79"/>
  <c r="AG576" i="79"/>
  <c r="L73" i="43" s="1"/>
  <c r="AB386" i="79"/>
  <c r="AA568" i="79"/>
  <c r="AG574" i="79"/>
  <c r="AA201" i="79"/>
  <c r="AI568" i="79"/>
  <c r="AH569" i="79"/>
  <c r="AB385" i="79"/>
  <c r="AA570" i="79"/>
  <c r="AG569" i="79"/>
  <c r="AH576" i="79"/>
  <c r="M73" i="43" s="1"/>
  <c r="AA576" i="79"/>
  <c r="F73" i="43" s="1"/>
  <c r="AA573" i="79"/>
  <c r="AG568" i="79"/>
  <c r="AA572" i="79"/>
  <c r="AG571" i="79"/>
  <c r="AD389" i="79"/>
  <c r="AG200" i="79"/>
  <c r="AK390" i="46"/>
  <c r="AB570" i="79"/>
  <c r="AJ385" i="79"/>
  <c r="AL201" i="79"/>
  <c r="AK392" i="79"/>
  <c r="P70" i="43" s="1"/>
  <c r="AG386" i="79"/>
  <c r="AL202" i="79"/>
  <c r="AK386" i="79"/>
  <c r="AL389" i="79"/>
  <c r="AG387" i="79"/>
  <c r="AE569" i="79"/>
  <c r="AK385" i="79"/>
  <c r="Y938" i="79"/>
  <c r="AL387" i="79"/>
  <c r="AB574" i="79"/>
  <c r="AH389" i="79"/>
  <c r="AI385" i="79"/>
  <c r="AH390" i="79"/>
  <c r="AG205" i="79"/>
  <c r="L67" i="43" s="1"/>
  <c r="AD200" i="79"/>
  <c r="AH385" i="79"/>
  <c r="Y387" i="79"/>
  <c r="AG390" i="79"/>
  <c r="Y389" i="79"/>
  <c r="AK390" i="79"/>
  <c r="AL392" i="79"/>
  <c r="Q70" i="43" s="1"/>
  <c r="AJ390" i="79"/>
  <c r="AF576" i="79"/>
  <c r="K73" i="43" s="1"/>
  <c r="AG389" i="79"/>
  <c r="AL388" i="79"/>
  <c r="AJ386" i="79"/>
  <c r="AB576" i="79"/>
  <c r="G73" i="43" s="1"/>
  <c r="AG199" i="79"/>
  <c r="AC571" i="79"/>
  <c r="AF389" i="79"/>
  <c r="Y944" i="79"/>
  <c r="Q19" i="47"/>
  <c r="AC569" i="79"/>
  <c r="Q24" i="47"/>
  <c r="AD205" i="79"/>
  <c r="I67" i="43" s="1"/>
  <c r="AD203" i="79"/>
  <c r="AG203" i="79"/>
  <c r="Y940" i="79"/>
  <c r="AG201" i="79"/>
  <c r="Q26" i="47"/>
  <c r="AK205" i="79"/>
  <c r="P67" i="43" s="1"/>
  <c r="AF200" i="79"/>
  <c r="Y936" i="79"/>
  <c r="AJ574" i="79"/>
  <c r="AF386" i="79"/>
  <c r="AK387" i="79"/>
  <c r="AL386" i="79"/>
  <c r="AG388" i="79"/>
  <c r="AC570" i="79"/>
  <c r="AJ569" i="79"/>
  <c r="AF390" i="79"/>
  <c r="AH388" i="79"/>
  <c r="AF572" i="79"/>
  <c r="AJ570" i="79"/>
  <c r="AJ571" i="79"/>
  <c r="AF574" i="79"/>
  <c r="AK389" i="79"/>
  <c r="AJ389" i="79"/>
  <c r="Z199" i="79"/>
  <c r="AG385" i="79"/>
  <c r="AH387" i="79"/>
  <c r="AB571" i="79"/>
  <c r="AH386" i="79"/>
  <c r="AF573" i="79"/>
  <c r="Z201" i="79"/>
  <c r="AF569" i="79"/>
  <c r="AL385" i="79"/>
  <c r="AJ392" i="79"/>
  <c r="O70" i="43" s="1"/>
  <c r="Z200" i="79"/>
  <c r="AB569" i="79"/>
  <c r="AJ568" i="79"/>
  <c r="AF568" i="79"/>
  <c r="Y934" i="79"/>
  <c r="AJ388" i="79"/>
  <c r="Y569" i="79"/>
  <c r="AB568" i="79"/>
  <c r="AJ572" i="79"/>
  <c r="AF570" i="79"/>
  <c r="AD573" i="79"/>
  <c r="Y941" i="79"/>
  <c r="AC386" i="79"/>
  <c r="AE568" i="79"/>
  <c r="AF202" i="79"/>
  <c r="Q31" i="47"/>
  <c r="AE576" i="79"/>
  <c r="J73" i="43" s="1"/>
  <c r="Q17" i="47"/>
  <c r="AK200" i="79"/>
  <c r="AL574" i="79"/>
  <c r="Z392" i="79"/>
  <c r="E70" i="43" s="1"/>
  <c r="Z388" i="79"/>
  <c r="AC568" i="79"/>
  <c r="AC199" i="79"/>
  <c r="AC390" i="79"/>
  <c r="AF385" i="79"/>
  <c r="AE573" i="79"/>
  <c r="AD569" i="79"/>
  <c r="AC392" i="79"/>
  <c r="H70" i="43" s="1"/>
  <c r="AI574" i="79"/>
  <c r="AI571" i="79"/>
  <c r="AC389" i="79"/>
  <c r="Z205" i="79"/>
  <c r="E67" i="43" s="1"/>
  <c r="Q21" i="47"/>
  <c r="AL573" i="79"/>
  <c r="AC576" i="79"/>
  <c r="H73" i="43" s="1"/>
  <c r="Y568" i="79"/>
  <c r="Z385" i="79"/>
  <c r="AC203" i="79"/>
  <c r="AC385" i="79"/>
  <c r="AF388" i="79"/>
  <c r="AD570" i="79"/>
  <c r="Y942" i="79"/>
  <c r="AK199" i="79"/>
  <c r="AF392" i="79"/>
  <c r="K70" i="43" s="1"/>
  <c r="AG521" i="46"/>
  <c r="L63" i="43" s="1"/>
  <c r="AF261" i="46"/>
  <c r="K57" i="43" s="1"/>
  <c r="P39" i="47" s="1"/>
  <c r="AC572" i="79"/>
  <c r="AE574" i="79"/>
  <c r="AD390" i="79"/>
  <c r="AC387" i="79"/>
  <c r="AE571" i="79"/>
  <c r="AC574" i="79"/>
  <c r="AE572" i="79"/>
  <c r="AD574" i="79"/>
  <c r="Y576" i="79"/>
  <c r="D73" i="43" s="1"/>
  <c r="AH574" i="79"/>
  <c r="AH573" i="79"/>
  <c r="AH570" i="79"/>
  <c r="AA1123" i="79"/>
  <c r="AA1122" i="79"/>
  <c r="AA1120" i="79"/>
  <c r="AA1118" i="79"/>
  <c r="AA1125" i="79"/>
  <c r="AA1117" i="79"/>
  <c r="AA1124" i="79"/>
  <c r="AA1126" i="79"/>
  <c r="AA1121" i="79"/>
  <c r="AA1119" i="79"/>
  <c r="AI390" i="79"/>
  <c r="Z568" i="79"/>
  <c r="Z570" i="79"/>
  <c r="Z576" i="79"/>
  <c r="E73" i="43" s="1"/>
  <c r="Z754" i="79"/>
  <c r="Z757" i="79"/>
  <c r="Z753" i="79"/>
  <c r="Z751" i="79"/>
  <c r="Z756" i="79"/>
  <c r="Z752" i="79"/>
  <c r="Z758" i="79"/>
  <c r="Z755" i="79"/>
  <c r="Z1123" i="79"/>
  <c r="Z1118" i="79"/>
  <c r="Z1119" i="79"/>
  <c r="Z1122" i="79"/>
  <c r="Z1117" i="79"/>
  <c r="Z1121" i="79"/>
  <c r="Z1120" i="79"/>
  <c r="Z1124" i="79"/>
  <c r="Z1125" i="79"/>
  <c r="AG1126" i="79"/>
  <c r="AG1117" i="79"/>
  <c r="AG1119" i="79"/>
  <c r="AG1125" i="79"/>
  <c r="AG1122" i="79"/>
  <c r="AG1123" i="79"/>
  <c r="AG1124" i="79"/>
  <c r="AG1118" i="79"/>
  <c r="AG1121" i="79"/>
  <c r="AG1120" i="79"/>
  <c r="AF937" i="79"/>
  <c r="AF934" i="79"/>
  <c r="AF938" i="79"/>
  <c r="AF939" i="79"/>
  <c r="AF941" i="79"/>
  <c r="AF936" i="79"/>
  <c r="AF942" i="79"/>
  <c r="AF940" i="79"/>
  <c r="AF935" i="79"/>
  <c r="AD936" i="79"/>
  <c r="AD941" i="79"/>
  <c r="AD938" i="79"/>
  <c r="AD935" i="79"/>
  <c r="AD940" i="79"/>
  <c r="AD934" i="79"/>
  <c r="AD939" i="79"/>
  <c r="AD942" i="79"/>
  <c r="AD937" i="79"/>
  <c r="AK392" i="46"/>
  <c r="P61" i="43" s="1"/>
  <c r="AK388" i="46"/>
  <c r="AL205" i="79"/>
  <c r="Q67" i="43" s="1"/>
  <c r="AE389" i="79"/>
  <c r="AK756" i="79"/>
  <c r="AK757" i="79"/>
  <c r="AK751" i="79"/>
  <c r="AK755" i="79"/>
  <c r="AK754" i="79"/>
  <c r="AK758" i="79"/>
  <c r="AK752" i="79"/>
  <c r="AK753" i="79"/>
  <c r="AF751" i="79"/>
  <c r="AF755" i="79"/>
  <c r="AF758" i="79"/>
  <c r="AF752" i="79"/>
  <c r="AF756" i="79"/>
  <c r="AF757" i="79"/>
  <c r="AF753" i="79"/>
  <c r="AF754" i="79"/>
  <c r="AD1123" i="79"/>
  <c r="AD1121" i="79"/>
  <c r="AD1125" i="79"/>
  <c r="AD1117" i="79"/>
  <c r="AD1124" i="79"/>
  <c r="AD1120" i="79"/>
  <c r="AD1122" i="79"/>
  <c r="AD1126" i="79"/>
  <c r="AD1119" i="79"/>
  <c r="AD1118" i="79"/>
  <c r="AL1117" i="79"/>
  <c r="AL1125" i="79"/>
  <c r="AL1120" i="79"/>
  <c r="AL1126" i="79"/>
  <c r="AL1124" i="79"/>
  <c r="AL1118" i="79"/>
  <c r="AL1123" i="79"/>
  <c r="AL1119" i="79"/>
  <c r="AL1121" i="79"/>
  <c r="AL1122" i="79"/>
  <c r="AE940" i="79"/>
  <c r="AE942" i="79"/>
  <c r="AE936" i="79"/>
  <c r="AE938" i="79"/>
  <c r="AE937" i="79"/>
  <c r="AE941" i="79"/>
  <c r="AE934" i="79"/>
  <c r="AE939" i="79"/>
  <c r="AE935" i="79"/>
  <c r="AC938" i="79"/>
  <c r="AC935" i="79"/>
  <c r="AC937" i="79"/>
  <c r="AC934" i="79"/>
  <c r="AC940" i="79"/>
  <c r="AC936" i="79"/>
  <c r="AC941" i="79"/>
  <c r="AC939" i="79"/>
  <c r="AC942" i="79"/>
  <c r="Z572" i="79"/>
  <c r="AB754" i="79"/>
  <c r="AB756" i="79"/>
  <c r="AB758" i="79"/>
  <c r="AB753" i="79"/>
  <c r="AB751" i="79"/>
  <c r="AB752" i="79"/>
  <c r="AB755" i="79"/>
  <c r="AB757" i="79"/>
  <c r="AG758" i="79"/>
  <c r="AG756" i="79"/>
  <c r="AG755" i="79"/>
  <c r="AG757" i="79"/>
  <c r="AG751" i="79"/>
  <c r="AG753" i="79"/>
  <c r="AG752" i="79"/>
  <c r="AG754" i="79"/>
  <c r="AE386" i="79"/>
  <c r="AE390" i="79"/>
  <c r="AB1124" i="79"/>
  <c r="AB1118" i="79"/>
  <c r="AB1119" i="79"/>
  <c r="AB1125" i="79"/>
  <c r="AB1120" i="79"/>
  <c r="AB1126" i="79"/>
  <c r="AB1123" i="79"/>
  <c r="AB1121" i="79"/>
  <c r="AB1122" i="79"/>
  <c r="AB1117" i="79"/>
  <c r="AI1126" i="79"/>
  <c r="AI1122" i="79"/>
  <c r="AI1121" i="79"/>
  <c r="AI1120" i="79"/>
  <c r="AI1119" i="79"/>
  <c r="AI1123" i="79"/>
  <c r="AI1124" i="79"/>
  <c r="AI1117" i="79"/>
  <c r="AI1118" i="79"/>
  <c r="AI1125" i="79"/>
  <c r="AL934" i="79"/>
  <c r="AL935" i="79"/>
  <c r="AL942" i="79"/>
  <c r="AL936" i="79"/>
  <c r="AL939" i="79"/>
  <c r="AL940" i="79"/>
  <c r="AL941" i="79"/>
  <c r="AL937" i="79"/>
  <c r="AL938" i="79"/>
  <c r="AI387" i="79"/>
  <c r="AF205" i="79"/>
  <c r="K67" i="43" s="1"/>
  <c r="AA752" i="79"/>
  <c r="AA754" i="79"/>
  <c r="AA753" i="79"/>
  <c r="AA751" i="79"/>
  <c r="AA757" i="79"/>
  <c r="AA758" i="79"/>
  <c r="AA756" i="79"/>
  <c r="AA755" i="79"/>
  <c r="AI757" i="79"/>
  <c r="AI755" i="79"/>
  <c r="AI758" i="79"/>
  <c r="AI751" i="79"/>
  <c r="AI756" i="79"/>
  <c r="AI753" i="79"/>
  <c r="AI754" i="79"/>
  <c r="AI752" i="79"/>
  <c r="AD202" i="79"/>
  <c r="AD199" i="79"/>
  <c r="AF944" i="79"/>
  <c r="K79" i="43" s="1"/>
  <c r="AE1118" i="79"/>
  <c r="AE1120" i="79"/>
  <c r="AE1125" i="79"/>
  <c r="AE1124" i="79"/>
  <c r="AE1123" i="79"/>
  <c r="AE1119" i="79"/>
  <c r="AE1117" i="79"/>
  <c r="AE1122" i="79"/>
  <c r="AE1126" i="79"/>
  <c r="AE1121" i="79"/>
  <c r="AJ1124" i="79"/>
  <c r="AJ1125" i="79"/>
  <c r="AJ1119" i="79"/>
  <c r="AJ1121" i="79"/>
  <c r="AJ1118" i="79"/>
  <c r="AJ1123" i="79"/>
  <c r="AJ1117" i="79"/>
  <c r="AJ1126" i="79"/>
  <c r="AJ1120" i="79"/>
  <c r="AJ1122" i="79"/>
  <c r="AK941" i="79"/>
  <c r="AK934" i="79"/>
  <c r="AK936" i="79"/>
  <c r="AK940" i="79"/>
  <c r="AK942" i="79"/>
  <c r="AK939" i="79"/>
  <c r="AK937" i="79"/>
  <c r="AK938" i="79"/>
  <c r="AK935" i="79"/>
  <c r="AD753" i="79"/>
  <c r="AD755" i="79"/>
  <c r="AD754" i="79"/>
  <c r="AD758" i="79"/>
  <c r="AD757" i="79"/>
  <c r="AD756" i="79"/>
  <c r="AD751" i="79"/>
  <c r="AD752" i="79"/>
  <c r="AK1122" i="79"/>
  <c r="AK1126" i="79"/>
  <c r="AK1121" i="79"/>
  <c r="AK1117" i="79"/>
  <c r="AK1123" i="79"/>
  <c r="AK1119" i="79"/>
  <c r="AK1125" i="79"/>
  <c r="AK1120" i="79"/>
  <c r="AK1124" i="79"/>
  <c r="AK1118" i="79"/>
  <c r="AI389" i="79"/>
  <c r="AH752" i="79"/>
  <c r="AH758" i="79"/>
  <c r="AH757" i="79"/>
  <c r="AH751" i="79"/>
  <c r="AH754" i="79"/>
  <c r="AH753" i="79"/>
  <c r="AH756" i="79"/>
  <c r="AH755" i="79"/>
  <c r="AL944" i="79"/>
  <c r="Q79" i="43" s="1"/>
  <c r="Y571" i="79"/>
  <c r="Y572" i="79"/>
  <c r="Z940" i="79"/>
  <c r="Z934" i="79"/>
  <c r="Z941" i="79"/>
  <c r="Z936" i="79"/>
  <c r="Z942" i="79"/>
  <c r="Z939" i="79"/>
  <c r="Z937" i="79"/>
  <c r="Z938" i="79"/>
  <c r="Z935" i="79"/>
  <c r="AI392" i="79"/>
  <c r="N70" i="43" s="1"/>
  <c r="AF203" i="79"/>
  <c r="Z569" i="79"/>
  <c r="Y388" i="79"/>
  <c r="Y390" i="79"/>
  <c r="AJ756" i="79"/>
  <c r="AJ757" i="79"/>
  <c r="AJ758" i="79"/>
  <c r="AJ752" i="79"/>
  <c r="AJ751" i="79"/>
  <c r="AJ754" i="79"/>
  <c r="AJ755" i="79"/>
  <c r="AJ753" i="79"/>
  <c r="AL751" i="79"/>
  <c r="AL752" i="79"/>
  <c r="AL757" i="79"/>
  <c r="AL758" i="79"/>
  <c r="AL754" i="79"/>
  <c r="AL755" i="79"/>
  <c r="AL756" i="79"/>
  <c r="AL753" i="79"/>
  <c r="AG1128" i="79"/>
  <c r="L82" i="43" s="1"/>
  <c r="AK760" i="79"/>
  <c r="P76" i="43" s="1"/>
  <c r="AF1119" i="79"/>
  <c r="AF1124" i="79"/>
  <c r="AF1123" i="79"/>
  <c r="AF1121" i="79"/>
  <c r="AF1126" i="79"/>
  <c r="AF1118" i="79"/>
  <c r="AF1122" i="79"/>
  <c r="AF1117" i="79"/>
  <c r="AF1120" i="79"/>
  <c r="AF1125" i="79"/>
  <c r="AB934" i="79"/>
  <c r="AB941" i="79"/>
  <c r="AB936" i="79"/>
  <c r="AB940" i="79"/>
  <c r="AB939" i="79"/>
  <c r="AB942" i="79"/>
  <c r="AB938" i="79"/>
  <c r="AB937" i="79"/>
  <c r="AB935" i="79"/>
  <c r="AI937" i="79"/>
  <c r="AI940" i="79"/>
  <c r="AI938" i="79"/>
  <c r="AI941" i="79"/>
  <c r="AI935" i="79"/>
  <c r="AI939" i="79"/>
  <c r="AI942" i="79"/>
  <c r="AI934" i="79"/>
  <c r="AI936" i="79"/>
  <c r="AG760" i="79"/>
  <c r="L76" i="43" s="1"/>
  <c r="AE758" i="79"/>
  <c r="AE755" i="79"/>
  <c r="AE751" i="79"/>
  <c r="AE756" i="79"/>
  <c r="AE757" i="79"/>
  <c r="AE754" i="79"/>
  <c r="AE752" i="79"/>
  <c r="AE753" i="79"/>
  <c r="AC1117" i="79"/>
  <c r="AC1121" i="79"/>
  <c r="AC1118" i="79"/>
  <c r="AC1125" i="79"/>
  <c r="AC1126" i="79"/>
  <c r="AC1123" i="79"/>
  <c r="AC1120" i="79"/>
  <c r="AC1119" i="79"/>
  <c r="AC1122" i="79"/>
  <c r="AC1124" i="79"/>
  <c r="AG936" i="79"/>
  <c r="AG939" i="79"/>
  <c r="AG937" i="79"/>
  <c r="AG941" i="79"/>
  <c r="AG938" i="79"/>
  <c r="AG934" i="79"/>
  <c r="AG942" i="79"/>
  <c r="AG935" i="79"/>
  <c r="AG940" i="79"/>
  <c r="AD944" i="79"/>
  <c r="I79" i="43" s="1"/>
  <c r="AI388" i="79"/>
  <c r="AF199" i="79"/>
  <c r="AE385" i="79"/>
  <c r="Z574" i="79"/>
  <c r="Y386" i="79"/>
  <c r="Y385" i="79"/>
  <c r="AA1128" i="79"/>
  <c r="F82" i="43" s="1"/>
  <c r="AD760" i="79"/>
  <c r="I76" i="43" s="1"/>
  <c r="AC756" i="79"/>
  <c r="AC754" i="79"/>
  <c r="AC753" i="79"/>
  <c r="AC755" i="79"/>
  <c r="AC757" i="79"/>
  <c r="AC758" i="79"/>
  <c r="AC751" i="79"/>
  <c r="AC752" i="79"/>
  <c r="AI1128" i="79"/>
  <c r="N82" i="43" s="1"/>
  <c r="AF1128" i="79"/>
  <c r="K82" i="43" s="1"/>
  <c r="AH1126" i="79"/>
  <c r="AH1124" i="79"/>
  <c r="AH1125" i="79"/>
  <c r="AH1117" i="79"/>
  <c r="AH1123" i="79"/>
  <c r="AH1121" i="79"/>
  <c r="AH1119" i="79"/>
  <c r="AH1120" i="79"/>
  <c r="AH1118" i="79"/>
  <c r="AH1122" i="79"/>
  <c r="Y939" i="79"/>
  <c r="Y937" i="79"/>
  <c r="AA938" i="79"/>
  <c r="AA942" i="79"/>
  <c r="AA937" i="79"/>
  <c r="AA936" i="79"/>
  <c r="AA940" i="79"/>
  <c r="AA934" i="79"/>
  <c r="AA939" i="79"/>
  <c r="AA935" i="79"/>
  <c r="AA941" i="79"/>
  <c r="AJ937" i="79"/>
  <c r="AJ938" i="79"/>
  <c r="AJ935" i="79"/>
  <c r="AJ940" i="79"/>
  <c r="AJ936" i="79"/>
  <c r="AJ934" i="79"/>
  <c r="AJ941" i="79"/>
  <c r="AJ939" i="79"/>
  <c r="AJ942" i="79"/>
  <c r="AI760" i="79"/>
  <c r="N76" i="43" s="1"/>
  <c r="AH938" i="79"/>
  <c r="AH936" i="79"/>
  <c r="AH935" i="79"/>
  <c r="AH939" i="79"/>
  <c r="AH940" i="79"/>
  <c r="AH934" i="79"/>
  <c r="AH941" i="79"/>
  <c r="AH942" i="79"/>
  <c r="AH937" i="79"/>
  <c r="P15" i="47"/>
  <c r="AI205" i="79"/>
  <c r="N67" i="43" s="1"/>
  <c r="AF391" i="46"/>
  <c r="K60" i="43" s="1"/>
  <c r="AF521" i="46"/>
  <c r="K63" i="43" s="1"/>
  <c r="AH261" i="46"/>
  <c r="M57" i="43" s="1"/>
  <c r="AA391" i="79"/>
  <c r="F69" i="43" s="1"/>
  <c r="AG391" i="46"/>
  <c r="L60" i="43" s="1"/>
  <c r="D82" i="43"/>
  <c r="Y1127"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Y759" i="79"/>
  <c r="D75" i="43" s="1"/>
  <c r="AI201" i="79"/>
  <c r="P26" i="47"/>
  <c r="Q20" i="47"/>
  <c r="AJ205" i="79"/>
  <c r="O67" i="43" s="1"/>
  <c r="AH203" i="79"/>
  <c r="AH201" i="79"/>
  <c r="AH199" i="79"/>
  <c r="AH200" i="79"/>
  <c r="AH202" i="79"/>
  <c r="AI391" i="46"/>
  <c r="N60" i="43" s="1"/>
  <c r="Y204" i="79"/>
  <c r="D66" i="43" s="1"/>
  <c r="D93" i="43"/>
  <c r="Y261" i="46"/>
  <c r="D57" i="43" s="1"/>
  <c r="D94" i="43"/>
  <c r="D58" i="43"/>
  <c r="R58" i="43" s="1"/>
  <c r="Q34" i="47"/>
  <c r="Q40" i="47"/>
  <c r="Q41" i="47"/>
  <c r="Q36" i="47"/>
  <c r="Q30" i="47"/>
  <c r="Q35" i="47"/>
  <c r="Q37" i="47"/>
  <c r="Q38" i="47"/>
  <c r="Q39" i="47"/>
  <c r="Q33" i="47"/>
  <c r="Q32" i="47"/>
  <c r="AL261" i="46"/>
  <c r="Q57" i="43" s="1"/>
  <c r="AK261" i="46"/>
  <c r="P57" i="43" s="1"/>
  <c r="AA391" i="46"/>
  <c r="F60" i="43" s="1"/>
  <c r="K45" i="47"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L521" i="46" l="1"/>
  <c r="Q63" i="43" s="1"/>
  <c r="R73" i="43"/>
  <c r="AL391" i="46"/>
  <c r="Q60" i="43" s="1"/>
  <c r="V50" i="47" s="1"/>
  <c r="AK521" i="46"/>
  <c r="P63" i="43" s="1"/>
  <c r="AJ391" i="46"/>
  <c r="O60" i="43" s="1"/>
  <c r="T47" i="47" s="1"/>
  <c r="F94" i="43"/>
  <c r="T24" i="47"/>
  <c r="V39" i="47"/>
  <c r="V19" i="47"/>
  <c r="V26" i="47"/>
  <c r="T17" i="47"/>
  <c r="V18" i="47"/>
  <c r="T34" i="47"/>
  <c r="T22" i="47"/>
  <c r="U21" i="47"/>
  <c r="AM518" i="46"/>
  <c r="F93" i="43"/>
  <c r="U24" i="47"/>
  <c r="R64" i="43"/>
  <c r="U23" i="47"/>
  <c r="AJ521" i="46"/>
  <c r="O63" i="43" s="1"/>
  <c r="T61" i="47" s="1"/>
  <c r="U15" i="47"/>
  <c r="R23" i="47"/>
  <c r="U16" i="47"/>
  <c r="V17" i="47"/>
  <c r="T33" i="47"/>
  <c r="T16" i="47"/>
  <c r="R25" i="47"/>
  <c r="T31" i="47"/>
  <c r="U26" i="47"/>
  <c r="U20" i="47"/>
  <c r="T23" i="47"/>
  <c r="AK575" i="79"/>
  <c r="P72" i="43" s="1"/>
  <c r="S35" i="47"/>
  <c r="S25" i="47"/>
  <c r="U22" i="47"/>
  <c r="S21" i="47"/>
  <c r="T38" i="47"/>
  <c r="S31" i="47"/>
  <c r="U18" i="47"/>
  <c r="V20" i="47"/>
  <c r="T20" i="47"/>
  <c r="S33" i="47"/>
  <c r="U19" i="47"/>
  <c r="T35" i="47"/>
  <c r="S39" i="47"/>
  <c r="U25" i="47"/>
  <c r="V16" i="47"/>
  <c r="S24" i="47"/>
  <c r="S38" i="47"/>
  <c r="S30" i="47"/>
  <c r="S15" i="47"/>
  <c r="T32" i="47"/>
  <c r="S37" i="47"/>
  <c r="S40" i="47"/>
  <c r="V24" i="47"/>
  <c r="S18" i="47"/>
  <c r="T26" i="47"/>
  <c r="T19" i="47"/>
  <c r="T30" i="47"/>
  <c r="T36" i="47"/>
  <c r="T40" i="47"/>
  <c r="V15" i="47"/>
  <c r="S32" i="47"/>
  <c r="S17" i="47"/>
  <c r="T15" i="47"/>
  <c r="S56" i="47"/>
  <c r="AI521" i="46"/>
  <c r="N63" i="43" s="1"/>
  <c r="S67" i="47" s="1"/>
  <c r="S41" i="47"/>
  <c r="T41" i="47"/>
  <c r="T37" i="47"/>
  <c r="S34" i="47"/>
  <c r="V25" i="47"/>
  <c r="S22" i="47"/>
  <c r="S26" i="47"/>
  <c r="T21" i="47"/>
  <c r="AM519" i="46"/>
  <c r="S19" i="47"/>
  <c r="T39" i="47"/>
  <c r="S36" i="47"/>
  <c r="V22" i="47"/>
  <c r="V23" i="47"/>
  <c r="S16" i="47"/>
  <c r="T25" i="47"/>
  <c r="S20" i="47"/>
  <c r="R18" i="47"/>
  <c r="R30" i="47"/>
  <c r="R24" i="47"/>
  <c r="R21" i="47"/>
  <c r="AM517" i="46"/>
  <c r="AM520" i="46"/>
  <c r="R16" i="47"/>
  <c r="R19" i="47"/>
  <c r="R17" i="47"/>
  <c r="AM132" i="46"/>
  <c r="C104" i="43" s="1"/>
  <c r="R15" i="47"/>
  <c r="R22" i="47"/>
  <c r="AH521" i="46"/>
  <c r="M63" i="43" s="1"/>
  <c r="R20" i="47"/>
  <c r="AM522" i="46"/>
  <c r="F104" i="43" s="1"/>
  <c r="AM205" i="79"/>
  <c r="G104" i="43" s="1"/>
  <c r="AD575" i="79"/>
  <c r="I72" i="43" s="1"/>
  <c r="AJ575" i="79"/>
  <c r="O72" i="43" s="1"/>
  <c r="U31" i="47"/>
  <c r="R55" i="43"/>
  <c r="AM386" i="79"/>
  <c r="AM261" i="46"/>
  <c r="AM263" i="46" s="1"/>
  <c r="AM388" i="46"/>
  <c r="AM570" i="79"/>
  <c r="AM390" i="46"/>
  <c r="AM200" i="79"/>
  <c r="AM199" i="79"/>
  <c r="AM1118" i="79"/>
  <c r="AM1119" i="79"/>
  <c r="AM753" i="79"/>
  <c r="AM1121" i="79"/>
  <c r="AM757" i="79"/>
  <c r="AM752" i="79"/>
  <c r="AM1117" i="79"/>
  <c r="AM751" i="79"/>
  <c r="AM935" i="79"/>
  <c r="AM1125" i="79"/>
  <c r="AM1123" i="79"/>
  <c r="AM201" i="79"/>
  <c r="AM389" i="46"/>
  <c r="AM1120" i="79"/>
  <c r="AM1122" i="79"/>
  <c r="AM937" i="79"/>
  <c r="AM385" i="79"/>
  <c r="AM574" i="79"/>
  <c r="AM756" i="79"/>
  <c r="AM1126" i="79"/>
  <c r="AM754" i="79"/>
  <c r="AM1124" i="79"/>
  <c r="AM755" i="79"/>
  <c r="AM202" i="79"/>
  <c r="AM203" i="79"/>
  <c r="AM387" i="79"/>
  <c r="AM569" i="79"/>
  <c r="D79" i="43"/>
  <c r="R79" i="43" s="1"/>
  <c r="AM944" i="79"/>
  <c r="K104" i="43" s="1"/>
  <c r="AM938" i="79"/>
  <c r="AM390" i="79"/>
  <c r="AM571" i="79"/>
  <c r="AM576" i="79"/>
  <c r="I104" i="43" s="1"/>
  <c r="AM392" i="46"/>
  <c r="E104" i="43" s="1"/>
  <c r="AM568" i="79"/>
  <c r="AM940" i="79"/>
  <c r="AM392" i="79"/>
  <c r="H104" i="43" s="1"/>
  <c r="AM572" i="79"/>
  <c r="AK391" i="46"/>
  <c r="P60" i="43" s="1"/>
  <c r="U47" i="47" s="1"/>
  <c r="AM389" i="79"/>
  <c r="AM388" i="79"/>
  <c r="AM573" i="79"/>
  <c r="AM934" i="79"/>
  <c r="AM936" i="79"/>
  <c r="AM1128" i="79"/>
  <c r="L104" i="43" s="1"/>
  <c r="AM939" i="79"/>
  <c r="AM758" i="79"/>
  <c r="AM942" i="79"/>
  <c r="AM941" i="79"/>
  <c r="AM760" i="79"/>
  <c r="J104" i="43" s="1"/>
  <c r="D103" i="43"/>
  <c r="C103" i="43"/>
  <c r="AB204" i="79"/>
  <c r="AL575" i="79"/>
  <c r="Q72" i="43" s="1"/>
  <c r="E95" i="43"/>
  <c r="Z391" i="79"/>
  <c r="E69" i="43" s="1"/>
  <c r="AA204" i="79"/>
  <c r="F66" i="43" s="1"/>
  <c r="AG575" i="79"/>
  <c r="L72" i="43" s="1"/>
  <c r="AB391" i="79"/>
  <c r="G69" i="43" s="1"/>
  <c r="AA575" i="79"/>
  <c r="F72" i="43" s="1"/>
  <c r="P30" i="47"/>
  <c r="P37" i="47"/>
  <c r="P33" i="47"/>
  <c r="P56" i="47"/>
  <c r="P32" i="47"/>
  <c r="AG391" i="79"/>
  <c r="L69" i="43" s="1"/>
  <c r="AH391" i="79"/>
  <c r="M69" i="43" s="1"/>
  <c r="AB575" i="79"/>
  <c r="G72" i="43" s="1"/>
  <c r="AI575" i="79"/>
  <c r="N72" i="43" s="1"/>
  <c r="AJ391" i="79"/>
  <c r="O69" i="43" s="1"/>
  <c r="AL391" i="79"/>
  <c r="Q69" i="43" s="1"/>
  <c r="H97" i="43"/>
  <c r="P48" i="47"/>
  <c r="AD204" i="79"/>
  <c r="I66" i="43" s="1"/>
  <c r="K95" i="43"/>
  <c r="AF391" i="79"/>
  <c r="K69" i="43" s="1"/>
  <c r="P54" i="47"/>
  <c r="AF575" i="79"/>
  <c r="K72" i="43" s="1"/>
  <c r="AF204" i="79"/>
  <c r="K66" i="43" s="1"/>
  <c r="AK391" i="79"/>
  <c r="P69" i="43" s="1"/>
  <c r="AG204" i="79"/>
  <c r="L66" i="43" s="1"/>
  <c r="P34" i="47"/>
  <c r="P40" i="47"/>
  <c r="AK204" i="79"/>
  <c r="P66" i="43" s="1"/>
  <c r="Z204" i="79"/>
  <c r="E66" i="43" s="1"/>
  <c r="Y943" i="79"/>
  <c r="D78" i="43" s="1"/>
  <c r="H94" i="43"/>
  <c r="H96" i="43"/>
  <c r="AI204" i="79"/>
  <c r="N66" i="43" s="1"/>
  <c r="AE575" i="79"/>
  <c r="J72" i="43" s="1"/>
  <c r="P51" i="47"/>
  <c r="K94" i="43"/>
  <c r="AH575" i="79"/>
  <c r="M72" i="43" s="1"/>
  <c r="AC391" i="79"/>
  <c r="H69" i="43" s="1"/>
  <c r="I99" i="43"/>
  <c r="H93" i="43"/>
  <c r="H98" i="43"/>
  <c r="P55" i="47"/>
  <c r="AI1127" i="79"/>
  <c r="N81" i="43" s="1"/>
  <c r="AB1127" i="79"/>
  <c r="G81" i="43" s="1"/>
  <c r="J99" i="43"/>
  <c r="I95" i="43"/>
  <c r="P50" i="47"/>
  <c r="K101" i="43"/>
  <c r="R76" i="43"/>
  <c r="J98" i="43"/>
  <c r="R70" i="43"/>
  <c r="AC204" i="79"/>
  <c r="H66" i="43" s="1"/>
  <c r="AC575" i="79"/>
  <c r="H72" i="43" s="1"/>
  <c r="K97" i="43"/>
  <c r="L100" i="43"/>
  <c r="J97" i="43"/>
  <c r="P47" i="47"/>
  <c r="P35" i="47"/>
  <c r="P38" i="47"/>
  <c r="AD391" i="79"/>
  <c r="I69" i="43" s="1"/>
  <c r="AD1127" i="79"/>
  <c r="I81" i="43" s="1"/>
  <c r="AF943" i="79"/>
  <c r="K78" i="43" s="1"/>
  <c r="I93" i="43"/>
  <c r="P53" i="47"/>
  <c r="P36" i="47"/>
  <c r="P31" i="47"/>
  <c r="H95" i="43"/>
  <c r="AG943" i="79"/>
  <c r="L78" i="43" s="1"/>
  <c r="AI391" i="79"/>
  <c r="N69" i="43" s="1"/>
  <c r="I98" i="43"/>
  <c r="L94" i="43"/>
  <c r="R61" i="43"/>
  <c r="P46" i="47"/>
  <c r="P52" i="47"/>
  <c r="P41" i="47"/>
  <c r="J96" i="43"/>
  <c r="L95" i="43"/>
  <c r="K93" i="43"/>
  <c r="P45" i="47"/>
  <c r="P49" i="47"/>
  <c r="L102" i="43"/>
  <c r="M102" i="43" s="1"/>
  <c r="I94" i="43"/>
  <c r="AE391" i="79"/>
  <c r="J69" i="43" s="1"/>
  <c r="O98" i="47" s="1"/>
  <c r="Z575" i="79"/>
  <c r="E72" i="43" s="1"/>
  <c r="AH943" i="79"/>
  <c r="M78" i="43" s="1"/>
  <c r="K99" i="43"/>
  <c r="AD759" i="79"/>
  <c r="I75" i="43" s="1"/>
  <c r="J93" i="43"/>
  <c r="AE943" i="79"/>
  <c r="J78" i="43" s="1"/>
  <c r="AL1127" i="79"/>
  <c r="Q81" i="43" s="1"/>
  <c r="AK759" i="79"/>
  <c r="P75" i="43" s="1"/>
  <c r="L93" i="43"/>
  <c r="Z1127" i="79"/>
  <c r="E81" i="43" s="1"/>
  <c r="G97" i="43"/>
  <c r="AH1127" i="79"/>
  <c r="M81" i="43" s="1"/>
  <c r="AF1127" i="79"/>
  <c r="K81" i="43" s="1"/>
  <c r="AC943" i="79"/>
  <c r="H78" i="43" s="1"/>
  <c r="AG1127" i="79"/>
  <c r="L81" i="43" s="1"/>
  <c r="L98" i="43"/>
  <c r="Z759" i="79"/>
  <c r="E75" i="43" s="1"/>
  <c r="J94" i="43"/>
  <c r="L97" i="43"/>
  <c r="AL759" i="79"/>
  <c r="Q75" i="43" s="1"/>
  <c r="AF759" i="79"/>
  <c r="K75" i="43" s="1"/>
  <c r="AD943" i="79"/>
  <c r="I78" i="43" s="1"/>
  <c r="J95" i="43"/>
  <c r="I96" i="43"/>
  <c r="Y575" i="79"/>
  <c r="D72" i="43" s="1"/>
  <c r="AC759" i="79"/>
  <c r="H75" i="43" s="1"/>
  <c r="K100" i="43"/>
  <c r="AK1127" i="79"/>
  <c r="P81" i="43" s="1"/>
  <c r="AJ1127" i="79"/>
  <c r="O81" i="43" s="1"/>
  <c r="AI759" i="79"/>
  <c r="N75" i="43" s="1"/>
  <c r="AA759" i="79"/>
  <c r="F75" i="43" s="1"/>
  <c r="I97" i="43"/>
  <c r="K96" i="43"/>
  <c r="Y391" i="79"/>
  <c r="D69" i="43" s="1"/>
  <c r="L99" i="43"/>
  <c r="R82" i="43"/>
  <c r="AJ943" i="79"/>
  <c r="O78" i="43" s="1"/>
  <c r="K98" i="43"/>
  <c r="AE1127" i="79"/>
  <c r="J81" i="43" s="1"/>
  <c r="AE759" i="79"/>
  <c r="J75" i="43" s="1"/>
  <c r="Z943" i="79"/>
  <c r="E78" i="43" s="1"/>
  <c r="AL943" i="79"/>
  <c r="Q78" i="43" s="1"/>
  <c r="L101" i="43"/>
  <c r="AA943" i="79"/>
  <c r="F78" i="43" s="1"/>
  <c r="AC1127" i="79"/>
  <c r="H81" i="43" s="1"/>
  <c r="AI943" i="79"/>
  <c r="N78" i="43" s="1"/>
  <c r="AB943" i="79"/>
  <c r="G78" i="43" s="1"/>
  <c r="AJ759" i="79"/>
  <c r="O75" i="43" s="1"/>
  <c r="AH759" i="79"/>
  <c r="M75" i="43" s="1"/>
  <c r="AK943" i="79"/>
  <c r="P78" i="43" s="1"/>
  <c r="AG759" i="79"/>
  <c r="L75" i="43" s="1"/>
  <c r="AB759" i="79"/>
  <c r="G75" i="43" s="1"/>
  <c r="L96" i="43"/>
  <c r="J100" i="43"/>
  <c r="AA1127" i="79"/>
  <c r="F81" i="43" s="1"/>
  <c r="AH391" i="46"/>
  <c r="M60" i="43" s="1"/>
  <c r="Q61" i="47"/>
  <c r="P62" i="47"/>
  <c r="P66" i="47"/>
  <c r="P69" i="47"/>
  <c r="P67" i="47"/>
  <c r="P61" i="47"/>
  <c r="R31" i="47"/>
  <c r="P71" i="47"/>
  <c r="P70" i="47"/>
  <c r="R34" i="47"/>
  <c r="P68" i="47"/>
  <c r="P64" i="47"/>
  <c r="R38"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55" i="47"/>
  <c r="S50" i="47"/>
  <c r="S46" i="47"/>
  <c r="S45" i="47"/>
  <c r="S52" i="47"/>
  <c r="S51" i="47"/>
  <c r="S54" i="47"/>
  <c r="S47" i="47"/>
  <c r="S53" i="47"/>
  <c r="F96" i="43"/>
  <c r="F95" i="43"/>
  <c r="V30" i="47"/>
  <c r="V31" i="47"/>
  <c r="V33" i="47"/>
  <c r="V37" i="47"/>
  <c r="V34" i="47"/>
  <c r="V38" i="47"/>
  <c r="V55" i="47"/>
  <c r="U40" i="47"/>
  <c r="U36" i="47"/>
  <c r="U41" i="47"/>
  <c r="U39" i="47"/>
  <c r="V45"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M54" i="47"/>
  <c r="M55" i="47"/>
  <c r="M5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V61" i="47" l="1"/>
  <c r="V49" i="47"/>
  <c r="V53" i="47"/>
  <c r="V64" i="47"/>
  <c r="V56" i="47"/>
  <c r="V52" i="47"/>
  <c r="V63" i="47"/>
  <c r="V70" i="47"/>
  <c r="V62" i="47"/>
  <c r="V66" i="47"/>
  <c r="V54" i="47"/>
  <c r="V69" i="47"/>
  <c r="V67" i="47"/>
  <c r="V47" i="47"/>
  <c r="V71" i="47"/>
  <c r="V48" i="47"/>
  <c r="V46" i="47"/>
  <c r="V68" i="47"/>
  <c r="V65" i="47"/>
  <c r="V51" i="47"/>
  <c r="T63" i="47"/>
  <c r="G66" i="43"/>
  <c r="L81" i="47" s="1"/>
  <c r="R72" i="43"/>
  <c r="T51" i="47"/>
  <c r="T45" i="47"/>
  <c r="T48" i="47"/>
  <c r="T56" i="47"/>
  <c r="T52" i="47"/>
  <c r="T54" i="47"/>
  <c r="T49" i="47"/>
  <c r="T71" i="47"/>
  <c r="T50" i="47"/>
  <c r="T53" i="47"/>
  <c r="T46" i="47"/>
  <c r="T55" i="47"/>
  <c r="T64" i="47"/>
  <c r="S71" i="47"/>
  <c r="T68" i="47"/>
  <c r="T70" i="47"/>
  <c r="T75" i="47"/>
  <c r="T67" i="47"/>
  <c r="T69" i="47"/>
  <c r="T60" i="47"/>
  <c r="T66" i="47"/>
  <c r="T65" i="47"/>
  <c r="T62" i="47"/>
  <c r="AM133" i="46"/>
  <c r="V27" i="47"/>
  <c r="V29" i="47" s="1"/>
  <c r="V42" i="47" s="1"/>
  <c r="V44" i="47" s="1"/>
  <c r="U27" i="47"/>
  <c r="U29" i="47" s="1"/>
  <c r="U42" i="47" s="1"/>
  <c r="U44" i="47" s="1"/>
  <c r="S70" i="47"/>
  <c r="S27" i="47"/>
  <c r="S29" i="47" s="1"/>
  <c r="S42" i="47" s="1"/>
  <c r="S44" i="47" s="1"/>
  <c r="S57" i="47" s="1"/>
  <c r="S59" i="47" s="1"/>
  <c r="S68" i="47"/>
  <c r="T27" i="47"/>
  <c r="T29" i="47" s="1"/>
  <c r="T42" i="47" s="1"/>
  <c r="T44" i="47" s="1"/>
  <c r="S65" i="47"/>
  <c r="S64" i="47"/>
  <c r="S69" i="47"/>
  <c r="S63" i="47"/>
  <c r="S61" i="47"/>
  <c r="S66" i="47"/>
  <c r="S60" i="47"/>
  <c r="S62" i="47"/>
  <c r="R27" i="47"/>
  <c r="R29" i="47" s="1"/>
  <c r="R42" i="47" s="1"/>
  <c r="R44" i="47" s="1"/>
  <c r="AM521" i="46"/>
  <c r="AM523" i="46" s="1"/>
  <c r="U83" i="47"/>
  <c r="R68" i="47"/>
  <c r="H20" i="43"/>
  <c r="E29" i="43"/>
  <c r="Q82" i="47"/>
  <c r="P83" i="47"/>
  <c r="R63" i="43"/>
  <c r="AM391" i="46"/>
  <c r="AM393" i="46" s="1"/>
  <c r="U63" i="47"/>
  <c r="U71" i="47"/>
  <c r="AM204" i="79"/>
  <c r="AM206" i="79" s="1"/>
  <c r="AM1127" i="79"/>
  <c r="AM1129" i="79" s="1"/>
  <c r="U48" i="47"/>
  <c r="U50" i="47"/>
  <c r="AM759" i="79"/>
  <c r="AM761" i="79" s="1"/>
  <c r="U61" i="47"/>
  <c r="U65" i="47"/>
  <c r="U49" i="47"/>
  <c r="U56" i="47"/>
  <c r="U68" i="47"/>
  <c r="U70" i="47"/>
  <c r="U45" i="47"/>
  <c r="U46" i="47"/>
  <c r="U60" i="47"/>
  <c r="U66" i="47"/>
  <c r="U69" i="47"/>
  <c r="U52" i="47"/>
  <c r="AM575" i="79"/>
  <c r="AM577" i="79" s="1"/>
  <c r="AM391" i="79"/>
  <c r="AM393" i="79" s="1"/>
  <c r="U62" i="47"/>
  <c r="U64" i="47"/>
  <c r="U54" i="47"/>
  <c r="U55" i="47"/>
  <c r="U67" i="47"/>
  <c r="U53" i="47"/>
  <c r="U51" i="47"/>
  <c r="AM943" i="79"/>
  <c r="AM945" i="79" s="1"/>
  <c r="W15" i="47"/>
  <c r="M82" i="47"/>
  <c r="N84" i="47"/>
  <c r="M104" i="43"/>
  <c r="L103" i="43"/>
  <c r="F103" i="43"/>
  <c r="H103" i="43"/>
  <c r="M95" i="43"/>
  <c r="M94" i="43"/>
  <c r="L85" i="47"/>
  <c r="M99" i="43"/>
  <c r="W26" i="47"/>
  <c r="L86" i="47"/>
  <c r="L75" i="47"/>
  <c r="M100" i="43"/>
  <c r="I103" i="43"/>
  <c r="G103" i="43"/>
  <c r="J103" i="43"/>
  <c r="L78" i="47"/>
  <c r="K103" i="43"/>
  <c r="L76" i="47"/>
  <c r="M97" i="43"/>
  <c r="E103" i="43"/>
  <c r="M101" i="43"/>
  <c r="M93" i="43"/>
  <c r="W18" i="47"/>
  <c r="M96" i="43"/>
  <c r="M98" i="43"/>
  <c r="L101" i="47"/>
  <c r="Q106" i="47"/>
  <c r="U84" i="47"/>
  <c r="L106" i="47"/>
  <c r="Q111" i="47"/>
  <c r="Q81" i="47"/>
  <c r="Q86" i="47"/>
  <c r="Q107" i="47"/>
  <c r="Q94" i="47"/>
  <c r="L109" i="47"/>
  <c r="Q97" i="47"/>
  <c r="Q84" i="47"/>
  <c r="Q95" i="47"/>
  <c r="Q125" i="47"/>
  <c r="Q76" i="47"/>
  <c r="L115" i="47"/>
  <c r="Q110" i="47"/>
  <c r="Q80" i="47"/>
  <c r="Q108" i="47"/>
  <c r="Q77" i="47"/>
  <c r="Q96" i="47"/>
  <c r="Q116" i="47"/>
  <c r="Q101" i="47"/>
  <c r="Q100" i="47"/>
  <c r="O92" i="47"/>
  <c r="O99"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R69"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M83" i="47"/>
  <c r="M115" i="47"/>
  <c r="M101" i="47"/>
  <c r="M77" i="47"/>
  <c r="M106" i="47"/>
  <c r="U156" i="47"/>
  <c r="Q151" i="47"/>
  <c r="M150" i="47"/>
  <c r="U121" i="47"/>
  <c r="U151" i="47"/>
  <c r="J107" i="47"/>
  <c r="N122" i="47"/>
  <c r="N91" i="47"/>
  <c r="N99" i="47"/>
  <c r="N106" i="47"/>
  <c r="U142" i="47"/>
  <c r="U144" i="47"/>
  <c r="U153" i="47"/>
  <c r="S111" i="47"/>
  <c r="S94" i="47"/>
  <c r="S135" i="47"/>
  <c r="S97" i="47"/>
  <c r="Q138" i="47"/>
  <c r="P125" i="47"/>
  <c r="Q146" i="47"/>
  <c r="U123" i="47"/>
  <c r="U150" i="47"/>
  <c r="U140" i="47"/>
  <c r="N98" i="47"/>
  <c r="N100" i="47"/>
  <c r="N109" i="47"/>
  <c r="N112" i="47"/>
  <c r="M124" i="47"/>
  <c r="E41" i="43"/>
  <c r="U124" i="47"/>
  <c r="S91" i="47"/>
  <c r="S156" i="47"/>
  <c r="S120" i="47"/>
  <c r="S96" i="47"/>
  <c r="E39" i="43"/>
  <c r="V155" i="47"/>
  <c r="O160" i="47"/>
  <c r="U120" i="47"/>
  <c r="U131" i="47"/>
  <c r="N135" i="47"/>
  <c r="O150" i="47"/>
  <c r="N115" i="47"/>
  <c r="N105" i="47"/>
  <c r="N136" i="47"/>
  <c r="M135" i="47"/>
  <c r="N94" i="47"/>
  <c r="N137" i="47"/>
  <c r="N96" i="47"/>
  <c r="U138" i="47"/>
  <c r="U130" i="47"/>
  <c r="S110" i="47"/>
  <c r="S154" i="47"/>
  <c r="S106" i="47"/>
  <c r="S139" i="47"/>
  <c r="S99" i="47"/>
  <c r="S112" i="47"/>
  <c r="Q137" i="47"/>
  <c r="Q140" i="47"/>
  <c r="R78" i="43"/>
  <c r="R75" i="43"/>
  <c r="Q153" i="47"/>
  <c r="R81" i="43"/>
  <c r="O155" i="47"/>
  <c r="U154" i="47"/>
  <c r="U126" i="47"/>
  <c r="P155" i="47"/>
  <c r="O157" i="47"/>
  <c r="L121" i="47"/>
  <c r="N108" i="47"/>
  <c r="N144" i="47"/>
  <c r="U128" i="47"/>
  <c r="U127" i="47"/>
  <c r="U129" i="47"/>
  <c r="U159" i="47"/>
  <c r="S115" i="47"/>
  <c r="S90" i="47"/>
  <c r="S105" i="47"/>
  <c r="E36" i="43"/>
  <c r="P150" i="47"/>
  <c r="S155" i="47"/>
  <c r="S151" i="47"/>
  <c r="L161" i="47"/>
  <c r="R64" i="47"/>
  <c r="P144" i="47"/>
  <c r="P153" i="47"/>
  <c r="R53" i="47"/>
  <c r="O123" i="47"/>
  <c r="N157" i="47"/>
  <c r="M136" i="47"/>
  <c r="N156" i="47"/>
  <c r="S142" i="47"/>
  <c r="R52" i="47"/>
  <c r="R51" i="47"/>
  <c r="P146" i="47"/>
  <c r="P129" i="47"/>
  <c r="P161" i="47"/>
  <c r="R62" i="47"/>
  <c r="O145" i="47"/>
  <c r="O131" i="47"/>
  <c r="O161" i="47"/>
  <c r="O151" i="47"/>
  <c r="O121" i="47"/>
  <c r="O139"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54" i="47"/>
  <c r="M143" i="47"/>
  <c r="O140" i="47"/>
  <c r="N138" i="47"/>
  <c r="M130" i="47"/>
  <c r="M131" i="47"/>
  <c r="S144" i="47"/>
  <c r="R54" i="47"/>
  <c r="R46" i="47"/>
  <c r="P156" i="47"/>
  <c r="R66" i="47"/>
  <c r="P128" i="47"/>
  <c r="O159" i="47"/>
  <c r="O138" i="47"/>
  <c r="O143" i="47"/>
  <c r="O142" i="47"/>
  <c r="O146"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N160" i="47"/>
  <c r="M144" i="47"/>
  <c r="M138" i="47"/>
  <c r="M141" i="47"/>
  <c r="M129" i="47"/>
  <c r="N127" i="47"/>
  <c r="M160" i="47"/>
  <c r="S143" i="47"/>
  <c r="S136" i="47"/>
  <c r="R50" i="47"/>
  <c r="P143" i="47"/>
  <c r="P124" i="47"/>
  <c r="P151" i="47"/>
  <c r="R65" i="47"/>
  <c r="O154" i="47"/>
  <c r="O130" i="47"/>
  <c r="O153" i="47"/>
  <c r="O129"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P159" i="47"/>
  <c r="P131" i="47"/>
  <c r="O125" i="47"/>
  <c r="O136" i="47"/>
  <c r="N145" i="47"/>
  <c r="N150" i="47"/>
  <c r="M161" i="47"/>
  <c r="M125" i="47"/>
  <c r="E33" i="43"/>
  <c r="M128" i="47"/>
  <c r="M157" i="47"/>
  <c r="P126" i="47"/>
  <c r="P121" i="47"/>
  <c r="O158" i="47"/>
  <c r="O156"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W20" i="47"/>
  <c r="W22" i="47"/>
  <c r="W24" i="47"/>
  <c r="R57"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1"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30"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E32" i="43" l="1"/>
  <c r="L124" i="47"/>
  <c r="L94" i="47"/>
  <c r="W94" i="47" s="1"/>
  <c r="L144" i="47"/>
  <c r="W144" i="47" s="1"/>
  <c r="L127" i="47"/>
  <c r="W127" i="47" s="1"/>
  <c r="L156" i="47"/>
  <c r="W156" i="47" s="1"/>
  <c r="L122" i="47"/>
  <c r="L112" i="47"/>
  <c r="W112" i="47" s="1"/>
  <c r="L108" i="47"/>
  <c r="L110" i="47"/>
  <c r="L98" i="47"/>
  <c r="L160" i="47"/>
  <c r="W160" i="47" s="1"/>
  <c r="L128" i="47"/>
  <c r="W128" i="47" s="1"/>
  <c r="L130" i="47"/>
  <c r="W130" i="47" s="1"/>
  <c r="L111" i="47"/>
  <c r="W111" i="47" s="1"/>
  <c r="L91" i="47"/>
  <c r="W91" i="47" s="1"/>
  <c r="L84" i="47"/>
  <c r="L83" i="47"/>
  <c r="L155" i="47"/>
  <c r="L120" i="47"/>
  <c r="W120" i="47" s="1"/>
  <c r="L116" i="47"/>
  <c r="W116" i="47" s="1"/>
  <c r="L95" i="47"/>
  <c r="W95" i="47" s="1"/>
  <c r="V57" i="47"/>
  <c r="V59" i="47" s="1"/>
  <c r="V72" i="47" s="1"/>
  <c r="V74" i="47" s="1"/>
  <c r="V87" i="47" s="1"/>
  <c r="V89" i="47" s="1"/>
  <c r="V102" i="47" s="1"/>
  <c r="L138" i="47"/>
  <c r="W138" i="47" s="1"/>
  <c r="L137" i="47"/>
  <c r="W137" i="47" s="1"/>
  <c r="L136" i="47"/>
  <c r="W136" i="47" s="1"/>
  <c r="L113" i="47"/>
  <c r="W113" i="47" s="1"/>
  <c r="L96" i="47"/>
  <c r="W96" i="47" s="1"/>
  <c r="L92" i="47"/>
  <c r="W92" i="47" s="1"/>
  <c r="L82" i="47"/>
  <c r="W82" i="47" s="1"/>
  <c r="R66" i="43"/>
  <c r="L153" i="47"/>
  <c r="W153" i="47" s="1"/>
  <c r="L159" i="47"/>
  <c r="W159" i="47" s="1"/>
  <c r="L145" i="47"/>
  <c r="W145" i="47" s="1"/>
  <c r="L135" i="47"/>
  <c r="W135" i="47" s="1"/>
  <c r="L151" i="47"/>
  <c r="W151" i="47" s="1"/>
  <c r="L126" i="47"/>
  <c r="W126" i="47" s="1"/>
  <c r="L107" i="47"/>
  <c r="W107" i="47" s="1"/>
  <c r="L97" i="47"/>
  <c r="W97" i="47" s="1"/>
  <c r="L100" i="47"/>
  <c r="W100" i="47" s="1"/>
  <c r="L152" i="47"/>
  <c r="W152" i="47" s="1"/>
  <c r="L139" i="47"/>
  <c r="W139" i="47" s="1"/>
  <c r="L141" i="47"/>
  <c r="W141" i="47" s="1"/>
  <c r="L146" i="47"/>
  <c r="W146" i="47" s="1"/>
  <c r="L157" i="47"/>
  <c r="W157" i="47" s="1"/>
  <c r="L158" i="47"/>
  <c r="W158" i="47" s="1"/>
  <c r="L125" i="47"/>
  <c r="W125" i="47" s="1"/>
  <c r="L123" i="47"/>
  <c r="W123" i="47" s="1"/>
  <c r="L114" i="47"/>
  <c r="W114" i="47" s="1"/>
  <c r="L99" i="47"/>
  <c r="W99" i="47" s="1"/>
  <c r="L93" i="47"/>
  <c r="W93" i="47" s="1"/>
  <c r="L80" i="47"/>
  <c r="W80" i="47" s="1"/>
  <c r="L79" i="47"/>
  <c r="W79" i="47" s="1"/>
  <c r="L77" i="47"/>
  <c r="W77" i="47" s="1"/>
  <c r="L150" i="47"/>
  <c r="W150" i="47" s="1"/>
  <c r="L140" i="47"/>
  <c r="W140" i="47" s="1"/>
  <c r="L142" i="47"/>
  <c r="W142" i="47" s="1"/>
  <c r="L129" i="47"/>
  <c r="W129" i="47" s="1"/>
  <c r="L105" i="47"/>
  <c r="W105" i="47" s="1"/>
  <c r="L90" i="47"/>
  <c r="W90" i="47" s="1"/>
  <c r="T57" i="47"/>
  <c r="T59" i="47" s="1"/>
  <c r="T72" i="47" s="1"/>
  <c r="T74" i="47" s="1"/>
  <c r="T87" i="47" s="1"/>
  <c r="T89" i="47" s="1"/>
  <c r="T102" i="47" s="1"/>
  <c r="S72" i="47"/>
  <c r="S74" i="47" s="1"/>
  <c r="S87" i="47" s="1"/>
  <c r="S89" i="47" s="1"/>
  <c r="S102" i="47" s="1"/>
  <c r="H19" i="43"/>
  <c r="U57" i="47"/>
  <c r="U59" i="47" s="1"/>
  <c r="U72" i="47" s="1"/>
  <c r="U74" i="47" s="1"/>
  <c r="U87" i="47" s="1"/>
  <c r="U89" i="47" s="1"/>
  <c r="U102" i="47" s="1"/>
  <c r="M103" i="43"/>
  <c r="W27" i="47"/>
  <c r="C105" i="43" s="1"/>
  <c r="Q87" i="47"/>
  <c r="Q89" i="47" s="1"/>
  <c r="Q102" i="47" s="1"/>
  <c r="P87" i="47"/>
  <c r="P89" i="47" s="1"/>
  <c r="P102" i="47" s="1"/>
  <c r="R57" i="47"/>
  <c r="R59" i="47" s="1"/>
  <c r="R72" i="47" s="1"/>
  <c r="R74" i="47" s="1"/>
  <c r="R87" i="47" s="1"/>
  <c r="R89" i="47" s="1"/>
  <c r="R102" i="47" s="1"/>
  <c r="W161" i="47"/>
  <c r="E43" i="43"/>
  <c r="W64" i="47"/>
  <c r="W55" i="47"/>
  <c r="W46" i="47"/>
  <c r="W48" i="47"/>
  <c r="W66" i="47"/>
  <c r="W110" i="47"/>
  <c r="W122" i="47"/>
  <c r="W121" i="47"/>
  <c r="W115" i="47"/>
  <c r="W155" i="47"/>
  <c r="W154" i="47"/>
  <c r="W56" i="47"/>
  <c r="W61" i="47"/>
  <c r="W108" i="47"/>
  <c r="W76" i="47"/>
  <c r="W85" i="47"/>
  <c r="W83" i="47"/>
  <c r="W45" i="47"/>
  <c r="W50" i="47"/>
  <c r="W124" i="47"/>
  <c r="W98" i="47"/>
  <c r="W51" i="47"/>
  <c r="W69" i="47"/>
  <c r="W47" i="47"/>
  <c r="W54" i="47"/>
  <c r="W131" i="47"/>
  <c r="W68" i="47"/>
  <c r="W71" i="47"/>
  <c r="W101" i="47"/>
  <c r="W52" i="47"/>
  <c r="W67" i="47"/>
  <c r="W109" i="47"/>
  <c r="W49" i="47"/>
  <c r="W70" i="47"/>
  <c r="W143" i="47"/>
  <c r="W78" i="47"/>
  <c r="W81" i="47"/>
  <c r="W84" i="47"/>
  <c r="W86" i="47"/>
  <c r="W106" i="47"/>
  <c r="W53"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O84" i="43" l="1"/>
  <c r="O85" i="43" s="1"/>
  <c r="P84" i="43"/>
  <c r="P85" i="43" s="1"/>
  <c r="M84" i="43"/>
  <c r="F38" i="43" s="1"/>
  <c r="G38" i="43" s="1"/>
  <c r="N84" i="43"/>
  <c r="F39" i="43" s="1"/>
  <c r="G39" i="43" s="1"/>
  <c r="Q84" i="43"/>
  <c r="Q85" i="43" s="1"/>
  <c r="L84" i="43"/>
  <c r="L85" i="43" s="1"/>
  <c r="K84" i="43"/>
  <c r="K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1" i="43" l="1"/>
  <c r="G41" i="43" s="1"/>
  <c r="F40" i="43"/>
  <c r="G40" i="43" s="1"/>
  <c r="F37" i="43"/>
  <c r="G37" i="43" s="1"/>
  <c r="M85" i="43"/>
  <c r="F42" i="43"/>
  <c r="G42" i="43" s="1"/>
  <c r="F36" i="43"/>
  <c r="G36" i="43" s="1"/>
  <c r="N85" i="43"/>
  <c r="J84" i="43"/>
  <c r="J85" i="43" s="1"/>
  <c r="I84" i="43"/>
  <c r="I85" i="43" s="1"/>
  <c r="H84" i="43"/>
  <c r="H85" i="43" s="1"/>
  <c r="E84" i="43"/>
  <c r="E85" i="43" s="1"/>
  <c r="L104" i="47"/>
  <c r="L117" i="47" s="1"/>
  <c r="L119" i="47" s="1"/>
  <c r="L132" i="47" s="1"/>
  <c r="L134" i="47" s="1"/>
  <c r="L147" i="47" s="1"/>
  <c r="L149" i="47" s="1"/>
  <c r="L162" i="47" s="1"/>
  <c r="I104" i="47"/>
  <c r="I117" i="47" s="1"/>
  <c r="I119" i="47" s="1"/>
  <c r="I132" i="47" s="1"/>
  <c r="I134" i="47" s="1"/>
  <c r="I147" i="47" s="1"/>
  <c r="I149" i="47" s="1"/>
  <c r="I162" i="47" s="1"/>
  <c r="F35" i="43" l="1"/>
  <c r="G35" i="43" s="1"/>
  <c r="F34" i="43"/>
  <c r="G34" i="43" s="1"/>
  <c r="F33" i="43"/>
  <c r="G33" i="43" s="1"/>
  <c r="G84" i="43"/>
  <c r="G85" i="43" s="1"/>
  <c r="F30" i="43"/>
  <c r="G30" i="43" s="1"/>
  <c r="D84" i="43"/>
  <c r="D85" i="43" s="1"/>
  <c r="W42" i="47"/>
  <c r="D105" i="43" s="1"/>
  <c r="K42" i="47"/>
  <c r="F32" i="43" l="1"/>
  <c r="G32" i="43" s="1"/>
  <c r="F29" i="43"/>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F84" i="43" l="1"/>
  <c r="F85" i="43" s="1"/>
  <c r="W89" i="47"/>
  <c r="W102" i="47" s="1"/>
  <c r="G105" i="43"/>
  <c r="F31" i="43" l="1"/>
  <c r="F43" i="43" s="1"/>
  <c r="R84" i="43"/>
  <c r="H21" i="43" s="1"/>
  <c r="H22" i="43" s="1"/>
  <c r="G106" i="43"/>
  <c r="W104" i="47"/>
  <c r="W117" i="47" s="1"/>
  <c r="H105" i="43"/>
  <c r="H106" i="43" s="1"/>
  <c r="G31" i="43" l="1"/>
  <c r="G43" i="43" s="1"/>
  <c r="R85" i="43"/>
  <c r="W119" i="47"/>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<sst xmlns="http://schemas.openxmlformats.org/spreadsheetml/2006/main" count="4047" uniqueCount="744">
  <si>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</si>
  <si>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</si>
  <si>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</si>
  <si>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</si>
  <si>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</si>
  <si>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</si>
  <si>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</si>
  <si>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</si>
  <si>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</si>
  <si>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</si>
  <si>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</si>
  <si>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</si>
  <si>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</si>
  <si>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</si>
  <si>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</si>
  <si>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</si>
  <si>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</si>
  <si>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</si>
  <si>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</si>
  <si>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</si>
  <si>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</si>
  <si>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</si>
  <si>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</si>
  <si>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</si>
  <si>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</si>
  <si>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</si>
  <si>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</si>
  <si>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</si>
  <si>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</si>
  <si>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</si>
  <si>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</si>
  <si>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</si>
  <si>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</si>
  <si>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</si>
  <si>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</si>
  <si>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</si>
  <si>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</si>
  <si>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</si>
  <si>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</si>
  <si>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</si>
  <si>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</si>
  <si>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</si>
  <si>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</si>
  <si>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</si>
  <si>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</si>
  <si>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</si>
  <si>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</si>
  <si>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</si>
  <si>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</si>
  <si>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</si>
  <si>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</si>
  <si>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</si>
  <si>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</si>
  <si>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</si>
  <si>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</si>
  <si>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</si>
  <si>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</si>
  <si>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</si>
  <si>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</si>
  <si>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</si>
  <si>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</si>
  <si>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</si>
  <si>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</si>
  <si>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</si>
  <si>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</si>
  <si>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</si>
  <si>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</si>
  <si>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</si>
  <si>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</si>
  <si>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</si>
  <si>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</si>
  <si>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</si>
  <si>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</si>
  <si>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</si>
  <si>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</si>
  <si>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</si>
  <si>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</si>
  <si>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</si>
  <si>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</si>
  <si>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</si>
  <si>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</si>
  <si>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</si>
  <si>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</si>
  <si>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</si>
  <si>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</si>
  <si>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</si>
  <si>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</si>
  <si>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</si>
  <si>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</si>
  <si>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</si>
  <si>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</si>
  <si>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</si>
  <si>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</si>
  <si>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</si>
  <si>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</si>
  <si>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</si>
  <si>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</si>
  <si>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</si>
  <si>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</si>
  <si>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</si>
  <si>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</si>
  <si>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</si>
  <si>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</si>
  <si>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</si>
  <si>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</si>
  <si>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</si>
  <si>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</si>
  <si>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</si>
  <si>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</si>
  <si>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</si>
  <si>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</si>
  <si>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</si>
  <si>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</si>
  <si>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</si>
  <si>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</si>
  <si>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</si>
  <si>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</si>
  <si>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</si>
  <si>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</si>
  <si>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</si>
  <si>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</si>
  <si>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</si>
  <si>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</si>
  <si>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</si>
  <si>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</si>
  <si>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</si>
  <si>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</si>
  <si>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</si>
  <si>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</si>
  <si>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</si>
  <si>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</si>
  <si>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</si>
  <si>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</si>
  <si>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</si>
  <si>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</si>
  <si>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</si>
  <si>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</si>
  <si>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</si>
  <si>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</si>
  <si>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</si>
  <si>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</si>
  <si>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</si>
  <si>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</si>
  <si>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</si>
  <si>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</si>
  <si>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</si>
  <si>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</si>
  <si>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</si>
  <si>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</si>
  <si>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</si>
  <si>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</si>
  <si>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</si>
  <si>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</si>
  <si>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</si>
  <si>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</si>
  <si>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</si>
  <si>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</si>
  <si>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</si>
  <si>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</si>
  <si>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</si>
  <si>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</si>
  <si>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</si>
  <si>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</si>
  <si>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</si>
  <si>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</si>
  <si>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</si>
  <si>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</si>
  <si>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</si>
  <si>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</si>
  <si>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</si>
  <si>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</si>
  <si>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</si>
  <si>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</si>
  <si>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</si>
  <si>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</si>
  <si>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</si>
  <si>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</si>
  <si>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</si>
  <si>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</si>
  <si>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</si>
  <si>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</si>
  <si>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</si>
  <si>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</si>
  <si>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</si>
  <si>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</si>
  <si>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</si>
  <si>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</si>
  <si>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</si>
  <si>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</si>
  <si>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</si>
  <si>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</si>
  <si>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</si>
  <si>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</si>
  <si>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</si>
  <si>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</si>
  <si>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</si>
  <si>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</si>
  <si>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</si>
  <si>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</si>
  <si>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</si>
  <si>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</si>
  <si>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</si>
  <si>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</si>
  <si>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</si>
  <si>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</si>
  <si>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</si>
  <si>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</si>
  <si>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</si>
  <si>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</si>
  <si>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</si>
  <si>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</si>
  <si>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</si>
  <si>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</si>
  <si>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</si>
  <si>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</si>
  <si>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</si>
  <si>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</si>
  <si>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</si>
  <si>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</si>
  <si>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</si>
  <si>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</si>
  <si>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</si>
  <si>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</si>
  <si>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</si>
  <si>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</si>
  <si>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</si>
  <si>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</si>
  <si>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</si>
  <si>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</si>
  <si>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</si>
  <si>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</si>
  <si>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</si>
  <si>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</si>
  <si>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</si>
  <si>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</si>
  <si>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</si>
  <si>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</si>
  <si>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</si>
  <si>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</si>
  <si>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</si>
  <si>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</si>
  <si>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</si>
  <si>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</si>
  <si>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</si>
  <si>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</si>
  <si>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</si>
  <si>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</si>
  <si>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</si>
  <si>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</si>
  <si>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</si>
  <si>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</si>
  <si>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</si>
  <si>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</si>
  <si>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</si>
  <si>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</si>
  <si>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</si>
  <si>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</si>
  <si>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</si>
  <si>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</si>
  <si>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</si>
  <si>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</si>
  <si>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</si>
  <si>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</si>
  <si>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</si>
  <si>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</si>
  <si>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</si>
  <si>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</si>
  <si>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</si>
  <si>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</si>
  <si>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</si>
  <si>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</si>
  <si>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</si>
  <si>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</si>
  <si>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</si>
  <si>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</si>
  <si>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</si>
  <si>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</si>
  <si>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</si>
  <si>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</si>
  <si>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</si>
  <si>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</si>
  <si>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</si>
  <si>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</si>
  <si>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</si>
  <si>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</si>
  <si>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</si>
  <si>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</si>
  <si>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</si>
  <si>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</si>
  <si>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</si>
  <si>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</si>
  <si>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</si>
  <si>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</si>
  <si>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</si>
  <si>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</si>
  <si>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</si>
  <si>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</si>
  <si>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</si>
  <si>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</si>
  <si>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</si>
  <si>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</si>
  <si>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</si>
  <si>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</si>
  <si>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</si>
  <si>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</si>
  <si>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</si>
  <si>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</si>
  <si>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</si>
  <si>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</si>
  <si>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</si>
  <si>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</si>
  <si>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</si>
  <si>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</si>
  <si>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</si>
  <si>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</si>
  <si>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</si>
  <si>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</si>
  <si>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</si>
  <si>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</si>
  <si>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</si>
  <si>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</si>
  <si>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</si>
  <si>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</si>
  <si>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</si>
  <si>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</si>
  <si>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</si>
  <si>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</si>
  <si>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</si>
  <si>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</si>
  <si>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</si>
  <si>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</si>
  <si>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</si>
  <si>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</si>
  <si>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</si>
  <si>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</si>
  <si>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</si>
  <si>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</si>
  <si>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</si>
  <si>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</si>
  <si>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</si>
  <si>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</si>
  <si>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</si>
  <si>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</si>
  <si>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</si>
  <si>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</si>
  <si>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</si>
  <si>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</si>
  <si>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</si>
  <si>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</si>
  <si>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</si>
  <si>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</si>
  <si>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</si>
  <si>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</si>
  <si>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</si>
  <si>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</si>
  <si>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</si>
  <si>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</si>
  <si>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</si>
  <si>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</si>
  <si>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</si>
  <si>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</si>
  <si>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</si>
  <si>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</si>
  <si>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</si>
  <si>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</si>
  <si>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</si>
  <si>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</si>
  <si>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</si>
  <si>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</si>
  <si>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</si>
  <si>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</si>
  <si>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</si>
  <si>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</si>
  <si>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</si>
  <si>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</si>
  <si>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</si>
  <si>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</si>
  <si>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</si>
  <si>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</si>
  <si>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</si>
  <si>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</si>
  <si>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</si>
  <si>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</si>
  <si>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</si>
  <si>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</si>
  <si>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</si>
  <si>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</si>
  <si>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</si>
  <si>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</si>
  <si>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</si>
  <si>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</si>
  <si>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</si>
  <si>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</si>
  <si>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</si>
  <si>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</si>
  <si>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</si>
  <si>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</si>
  <si>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</si>
  <si>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</si>
  <si>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</si>
  <si>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</si>
  <si>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</si>
  <si>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</si>
  <si>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</si>
  <si>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</si>
  <si>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</si>
  <si>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</si>
  <si>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</si>
  <si>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</si>
  <si>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</si>
  <si>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</si>
  <si>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</si>
  <si>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</si>
  <si>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</si>
  <si>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</si>
  <si>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</si>
  <si>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</si>
  <si>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</si>
  <si>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</si>
  <si>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</si>
  <si>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</si>
  <si>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</si>
  <si>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</si>
  <si>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</si>
  <si>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</si>
  <si>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</si>
  <si>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</si>
  <si>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</si>
  <si>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</si>
  <si>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</si>
  <si>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</si>
  <si>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</si>
  <si>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</si>
  <si>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</si>
  <si>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</si>
  <si>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</si>
  <si>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</si>
  <si>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</si>
  <si>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</si>
  <si>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</si>
  <si>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</si>
  <si>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</si>
  <si>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</si>
  <si>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</si>
  <si>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</si>
  <si>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</si>
  <si>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</si>
  <si>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</si>
  <si>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</si>
  <si>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</si>
  <si>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</si>
  <si>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</si>
  <si>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</si>
  <si>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</si>
  <si>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</si>
  <si>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</si>
  <si>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</si>
  <si>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</si>
  <si>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</si>
  <si>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</si>
  <si>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</si>
  <si>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</si>
  <si>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</si>
  <si>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</si>
  <si>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</si>
  <si>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</si>
  <si>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</si>
  <si>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</si>
  <si>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</si>
  <si>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</si>
  <si>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</si>
  <si>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</si>
  <si>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</si>
  <si>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</si>
  <si>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</si>
  <si>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</si>
  <si>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</si>
  <si>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</si>
  <si>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</si>
  <si>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</si>
  <si>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</si>
  <si>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</si>
  <si>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</si>
  <si>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</si>
  <si>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</si>
  <si>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</si>
  <si>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</si>
  <si>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</si>
  <si>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</si>
  <si>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</si>
  <si>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</si>
  <si>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</si>
  <si>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</si>
  <si>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</si>
  <si>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</si>
  <si>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</si>
  <si>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</si>
  <si>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</si>
  <si>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</si>
  <si>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</si>
  <si>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</si>
  <si>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</si>
  <si>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</si>
  <si>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</si>
  <si>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</si>
  <si>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</si>
  <si>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</si>
  <si>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</si>
  <si>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</si>
  <si>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</si>
  <si>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</si>
  <si>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</si>
  <si>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</si>
  <si>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</si>
  <si>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</si>
  <si>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</si>
  <si>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</si>
  <si>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</si>
  <si>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</si>
  <si>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</si>
  <si>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</si>
  <si>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</si>
  <si>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</si>
  <si>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</si>
  <si>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</si>
  <si>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</si>
  <si>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</si>
  <si>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</si>
  <si>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</si>
  <si>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</si>
  <si>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</si>
  <si>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</si>
  <si>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</si>
  <si>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</si>
  <si>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</si>
  <si>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</si>
  <si>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</si>
  <si>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</si>
  <si>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</si>
  <si>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</si>
  <si>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</si>
  <si>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</si>
  <si>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</si>
  <si>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</si>
  <si>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</si>
  <si>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</si>
  <si>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</si>
  <si>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</si>
  <si>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</si>
  <si>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</si>
  <si>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</si>
  <si>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</si>
  <si>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</si>
  <si>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</si>
  <si>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</si>
  <si>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</si>
  <si>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</si>
  <si>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</si>
  <si>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</si>
  <si>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</si>
  <si>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</si>
  <si>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</si>
  <si>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</si>
  <si>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</si>
  <si>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</si>
  <si>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</si>
  <si>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</si>
  <si>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</si>
  <si>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</si>
  <si>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</si>
  <si>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</si>
  <si>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</si>
  <si>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</si>
  <si>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</si>
  <si>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</si>
  <si>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</si>
  <si>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</si>
  <si>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</si>
  <si>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</si>
  <si>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</si>
  <si>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</si>
  <si>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</si>
  <si>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</si>
  <si>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</si>
  <si>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</si>
  <si>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</si>
  <si>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</si>
  <si>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</si>
  <si>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</si>
  <si>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</si>
  <si>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</si>
  <si>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</si>
  <si>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</si>
  <si>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</si>
  <si>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</si>
  <si>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</si>
  <si>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</si>
  <si>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</si>
  <si>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</si>
  <si>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</si>
  <si>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</si>
  <si>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</si>
  <si>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</si>
  <si>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</si>
  <si>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</si>
  <si>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</si>
  <si>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</si>
  <si>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</si>
  <si>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</si>
  <si>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</si>
  <si>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</si>
  <si>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</si>
  <si>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</si>
  <si>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</si>
  <si>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</si>
  <si>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</si>
  <si>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</si>
  <si>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</si>
  <si>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</si>
  <si>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</si>
  <si>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</si>
  <si>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</si>
  <si>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</si>
  <si>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</si>
  <si>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</si>
  <si>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</si>
  <si>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</si>
  <si>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</si>
  <si>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</si>
  <si>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</si>
  <si>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</si>
  <si>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</si>
  <si>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</si>
  <si>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</si>
  <si>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</si>
  <si>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</si>
  <si>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</si>
  <si>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</si>
  <si>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</si>
  <si>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</si>
  <si>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</si>
  <si>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</si>
  <si>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</si>
  <si>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</si>
  <si>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</si>
  <si>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</si>
  <si>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</si>
  <si>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</si>
  <si>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</si>
  <si>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</si>
  <si>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</si>
  <si>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</si>
  <si>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</si>
  <si>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</si>
  <si>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</si>
  <si>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</si>
  <si>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</si>
  <si>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</si>
  <si>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</si>
  <si>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</si>
  <si>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</si>
  <si>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</si>
  <si>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</si>
  <si>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</si>
  <si>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</si>
  <si>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</si>
  <si>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</si>
  <si>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</si>
  <si>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</si>
  <si>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</si>
  <si>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</si>
  <si>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</si>
  <si>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</si>
  <si>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</si>
  <si>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</si>
  <si>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</si>
  <si>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</si>
  <si>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</si>
  <si>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</si>
  <si>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</si>
  <si>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</si>
  <si>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</si>
  <si>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</si>
  <si>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</si>
  <si>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</si>
  <si>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</si>
  <si>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</si>
  <si>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EB-2016-0091</t>
  </si>
  <si>
    <t>2017 COS Application</t>
  </si>
  <si>
    <t>2013-2015</t>
  </si>
  <si>
    <t>EB-2018-0051</t>
  </si>
  <si>
    <t>2019 IRM Application</t>
  </si>
  <si>
    <t>General Service 50 - 4,999 kW</t>
  </si>
  <si>
    <t>Co-Generation 1,000 - 4,999 kW</t>
  </si>
  <si>
    <t>Large User</t>
  </si>
  <si>
    <t>EB-2013-0150</t>
  </si>
  <si>
    <t>EB-2014-0092</t>
  </si>
  <si>
    <t>EB-2015-0087</t>
  </si>
  <si>
    <t>EB-2017-0059</t>
  </si>
  <si>
    <t>Tier 1</t>
  </si>
  <si>
    <t>Consumer</t>
  </si>
  <si>
    <t>London Hydro Inc.</t>
  </si>
  <si>
    <t>EE</t>
  </si>
  <si>
    <t>Business</t>
  </si>
  <si>
    <t>Demand Response 3 (part of the Industrial program schedule)</t>
  </si>
  <si>
    <t>Commercial &amp; Institutional</t>
  </si>
  <si>
    <t>DR</t>
  </si>
  <si>
    <t>Industrial</t>
  </si>
  <si>
    <t>Pre-2011 Programs Completed in 2011</t>
  </si>
  <si>
    <t>C&amp;I</t>
  </si>
  <si>
    <t>Home Assistance</t>
  </si>
  <si>
    <t>Non-Tier 1</t>
  </si>
  <si>
    <t>Tier 1 - 2011 Adjustment</t>
  </si>
  <si>
    <t>Energy Audit Funding</t>
  </si>
  <si>
    <t>DR-3</t>
  </si>
  <si>
    <t>Small Business Lighting</t>
  </si>
  <si>
    <t>Annual Coupons</t>
  </si>
  <si>
    <t>Bi-Annual Retailer Events</t>
  </si>
  <si>
    <t>HVAC</t>
  </si>
  <si>
    <t>Non-LDC</t>
  </si>
  <si>
    <t>Commercial</t>
  </si>
  <si>
    <t>PSUI</t>
  </si>
  <si>
    <t>Time-of-Use Savings</t>
  </si>
  <si>
    <t>non-Tier 1</t>
  </si>
  <si>
    <t xml:space="preserve">Demand Response 3 </t>
  </si>
  <si>
    <t>Energy Managers</t>
  </si>
  <si>
    <t>Commercial and Institutional</t>
  </si>
  <si>
    <t>CFF Residential</t>
  </si>
  <si>
    <t>CFF Business</t>
  </si>
  <si>
    <t>Save on Energy Heating &amp; Cooling Program</t>
  </si>
  <si>
    <t>CFF Other</t>
  </si>
  <si>
    <t>Proposed Program or Pilot</t>
  </si>
  <si>
    <t>Conservation Fund</t>
  </si>
  <si>
    <t>Home Depot Home Appliance Market Uplift Conservation Fund Pilot Program</t>
  </si>
  <si>
    <t>2017 Settlement Agreement (EB-2016-0091), p. 32</t>
  </si>
  <si>
    <t>Other - ACM Rate Rider</t>
  </si>
  <si>
    <t>2015 Adjustments in 2016</t>
  </si>
  <si>
    <t>Programs</t>
  </si>
  <si>
    <t>General 
Service 
&lt;50 kW</t>
  </si>
  <si>
    <t>General
 Service 
50-4,999 kW</t>
  </si>
  <si>
    <t>Cogen
1,000 - 4,999 kW</t>
  </si>
  <si>
    <t>2011-2014 LRAM</t>
  </si>
  <si>
    <t>2015-2020 LRAM</t>
  </si>
  <si>
    <t>HVAC Incentives Initaitive</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</si>
</sst>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5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sz val="10"/>
      <name val="Geneva"/>
      <family val="2"/>
    </font>
    <font>
      <sz val="11"/>
      <color theme="0" tint="-0.34998626667073579"/>
      <name val="Calibri"/>
      <family val="2"/>
      <scheme val="minor"/>
    </font>
    <font>
      <sz val="11"/>
      <color rgb="FF0070C0"/>
      <name val="Calibri"/>
      <family val="2"/>
      <scheme val="minor"/>
    </font>
    <font>
      <sz val="11"/>
      <color theme="9" tint="-0.499984740745262"/>
      <name val="Calibri"/>
      <family val="2"/>
      <scheme val="minor"/>
    </font>
    <font>
      <sz val="11"/>
      <color theme="0" tint="-0.249977111117893"/>
      <name val="Calibri"/>
      <family val="2"/>
      <scheme val="minor"/>
    </font>
    <font>
      <b/>
      <sz val="11"/>
      <color rgb="FF0070C0"/>
      <name val="Calibri"/>
      <family val="2"/>
      <scheme val="minor"/>
    </font>
    <font>
      <b/>
      <u/>
      <sz val="12"/>
      <color theme="1"/>
      <name val="Calibri"/>
      <family val="2"/>
      <scheme val="minor"/>
    </font>
    <font>
      <u/>
      <sz val="11"/>
      <color rgb="FF0070C0"/>
      <name val="Arial"/>
      <family val="2"/>
    </font>
    <font>
      <sz val="12"/>
      <color rgb="FF0070C0"/>
      <name val="Arial"/>
      <family val="2"/>
    </font>
    <font>
      <sz val="11"/>
      <color rgb="FF0070C0"/>
      <name val="Arial"/>
      <family val="2"/>
    </font>
    <font>
      <sz val="10"/>
      <color rgb="FF0070C0"/>
      <name val="Arial"/>
      <family val="2"/>
    </font>
  </fonts>
  <fills count="10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hair">
        <color indexed="64"/>
      </left>
      <right style="thin">
        <color indexed="64"/>
      </right>
      <top/>
      <bottom style="hair">
        <color indexed="64"/>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s>
  <cellStyleXfs count="9851">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171" fontId="85" fillId="0" borderId="153"/>
    <xf numFmtId="241" fontId="194" fillId="86" borderId="152" applyNumberFormat="0" applyBorder="0" applyAlignment="0" applyProtection="0">
      <alignment vertical="center"/>
    </xf>
    <xf numFmtId="0" fontId="12" fillId="60" borderId="125" applyNumberFormat="0">
      <alignment horizontal="centerContinuous" vertical="center" wrapText="1"/>
    </xf>
    <xf numFmtId="0" fontId="12" fillId="61" borderId="125" applyNumberFormat="0">
      <alignment horizontal="left" vertical="center"/>
    </xf>
    <xf numFmtId="9" fontId="241" fillId="0" borderId="0" applyFont="0" applyFill="0" applyBorder="0" applyAlignment="0" applyProtection="0"/>
    <xf numFmtId="10" fontId="241" fillId="0" borderId="0" applyFont="0" applyFill="0" applyBorder="0" applyAlignment="0" applyProtection="0"/>
    <xf numFmtId="164" fontId="241" fillId="0" borderId="0" applyFont="0" applyFill="0" applyBorder="0" applyAlignment="0" applyProtection="0"/>
    <xf numFmtId="166" fontId="241" fillId="0" borderId="0" applyFont="0" applyFill="0" applyBorder="0" applyAlignment="0" applyProtection="0"/>
    <xf numFmtId="208" fontId="90" fillId="63" borderId="143"/>
    <xf numFmtId="0" fontId="241" fillId="0" borderId="5" applyNumberFormat="0" applyFont="0" applyFill="0" applyAlignment="0" applyProtection="0"/>
    <xf numFmtId="0" fontId="241" fillId="0" borderId="89" applyNumberFormat="0" applyFont="0" applyFill="0" applyAlignment="0" applyProtection="0"/>
    <xf numFmtId="0" fontId="241" fillId="0" borderId="12" applyNumberFormat="0" applyFont="0" applyFill="0" applyAlignment="0" applyProtection="0"/>
    <xf numFmtId="0" fontId="241" fillId="0" borderId="103" applyNumberFormat="0" applyFont="0" applyFill="0" applyAlignment="0" applyProtection="0"/>
    <xf numFmtId="0" fontId="17" fillId="21" borderId="125" applyNumberFormat="0" applyAlignment="0" applyProtection="0"/>
    <xf numFmtId="0" fontId="12" fillId="24" borderId="127" applyNumberFormat="0" applyFont="0" applyAlignment="0" applyProtection="0"/>
    <xf numFmtId="166" fontId="113" fillId="0" borderId="144">
      <protection locked="0"/>
    </xf>
    <xf numFmtId="171" fontId="85" fillId="0" borderId="153"/>
    <xf numFmtId="241" fontId="194" fillId="86" borderId="152" applyNumberFormat="0" applyBorder="0" applyAlignment="0" applyProtection="0">
      <alignment vertical="center"/>
    </xf>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5">
      <alignment horizontal="left" vertical="center" wrapText="1"/>
    </xf>
    <xf numFmtId="14" fontId="241" fillId="0" borderId="0" applyFont="0" applyFill="0" applyBorder="0" applyAlignment="0" applyProtection="0"/>
    <xf numFmtId="0" fontId="12" fillId="0" borderId="110"/>
    <xf numFmtId="208" fontId="90" fillId="63" borderId="148"/>
    <xf numFmtId="166" fontId="113" fillId="0" borderId="149">
      <protection locked="0"/>
    </xf>
    <xf numFmtId="0" fontId="147" fillId="73" borderId="151">
      <alignment horizontal="left" vertical="center" wrapText="1"/>
    </xf>
    <xf numFmtId="260" fontId="164" fillId="0" borderId="138"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41" fontId="194" fillId="86" borderId="146" applyNumberFormat="0" applyBorder="0" applyAlignment="0" applyProtection="0">
      <alignment vertical="center"/>
    </xf>
    <xf numFmtId="0" fontId="241" fillId="0" borderId="0" applyNumberFormat="0" applyFont="0" applyFill="0" applyBorder="0" applyProtection="0">
      <alignment horizontal="left" vertical="top" wrapText="1"/>
    </xf>
    <xf numFmtId="0" fontId="241" fillId="0" borderId="86" applyNumberFormat="0" applyFont="0" applyFill="0" applyAlignment="0" applyProtection="0"/>
    <xf numFmtId="0" fontId="241" fillId="0" borderId="89" applyNumberFormat="0" applyFont="0" applyFill="0" applyAlignment="0" applyProtection="0"/>
    <xf numFmtId="0" fontId="147" fillId="73" borderId="145">
      <alignment horizontal="left" vertical="center" wrapText="1"/>
    </xf>
    <xf numFmtId="166" fontId="113" fillId="0" borderId="144">
      <protection locked="0"/>
    </xf>
    <xf numFmtId="208" fontId="90" fillId="63" borderId="143"/>
    <xf numFmtId="0" fontId="147" fillId="73" borderId="151">
      <alignment horizontal="left" vertical="center" wrapText="1"/>
    </xf>
    <xf numFmtId="224" fontId="108" fillId="0" borderId="150" applyFont="0" applyFill="0" applyBorder="0" applyAlignment="0" applyProtection="0"/>
    <xf numFmtId="166" fontId="113" fillId="0" borderId="149">
      <protection locked="0"/>
    </xf>
    <xf numFmtId="208" fontId="90" fillId="63" borderId="148"/>
    <xf numFmtId="241" fontId="194" fillId="86" borderId="146" applyNumberFormat="0" applyBorder="0" applyAlignment="0" applyProtection="0">
      <alignment vertical="center"/>
    </xf>
    <xf numFmtId="164" fontId="241" fillId="0" borderId="0" applyFont="0" applyFill="0" applyBorder="0" applyAlignment="0" applyProtection="0"/>
    <xf numFmtId="0" fontId="17" fillId="21" borderId="154" applyNumberFormat="0" applyAlignment="0" applyProtection="0"/>
    <xf numFmtId="0" fontId="25" fillId="8" borderId="154" applyNumberFormat="0" applyAlignment="0" applyProtection="0"/>
    <xf numFmtId="0" fontId="12" fillId="24" borderId="155" applyNumberFormat="0" applyFont="0" applyAlignment="0" applyProtection="0"/>
    <xf numFmtId="0" fontId="12" fillId="24" borderId="155" applyNumberFormat="0" applyFont="0" applyAlignment="0" applyProtection="0"/>
    <xf numFmtId="0" fontId="28" fillId="21" borderId="156" applyNumberFormat="0" applyAlignment="0" applyProtection="0"/>
    <xf numFmtId="0" fontId="30" fillId="0" borderId="157" applyNumberFormat="0" applyFill="0" applyAlignment="0" applyProtection="0"/>
    <xf numFmtId="0" fontId="17" fillId="21" borderId="154" applyNumberFormat="0" applyAlignment="0" applyProtection="0"/>
    <xf numFmtId="0" fontId="25" fillId="8" borderId="154" applyNumberFormat="0" applyAlignment="0" applyProtection="0"/>
    <xf numFmtId="0" fontId="12" fillId="24" borderId="155" applyNumberFormat="0" applyFont="0" applyAlignment="0" applyProtection="0"/>
    <xf numFmtId="0" fontId="12" fillId="24" borderId="155" applyNumberFormat="0" applyFont="0" applyAlignment="0" applyProtection="0"/>
    <xf numFmtId="0" fontId="28" fillId="21" borderId="156" applyNumberFormat="0" applyAlignment="0" applyProtection="0"/>
    <xf numFmtId="0" fontId="30" fillId="0" borderId="157" applyNumberFormat="0" applyFill="0" applyAlignment="0" applyProtection="0"/>
    <xf numFmtId="0" fontId="17" fillId="21" borderId="154" applyNumberFormat="0" applyAlignment="0" applyProtection="0"/>
    <xf numFmtId="0" fontId="25" fillId="8" borderId="154" applyNumberFormat="0" applyAlignment="0" applyProtection="0"/>
    <xf numFmtId="0" fontId="12" fillId="24" borderId="155" applyNumberFormat="0" applyFont="0" applyAlignment="0" applyProtection="0"/>
    <xf numFmtId="0" fontId="12" fillId="24" borderId="155" applyNumberFormat="0" applyFont="0" applyAlignment="0" applyProtection="0"/>
    <xf numFmtId="0" fontId="28" fillId="21" borderId="156" applyNumberFormat="0" applyAlignment="0" applyProtection="0"/>
    <xf numFmtId="0" fontId="30" fillId="0" borderId="157" applyNumberFormat="0" applyFill="0" applyAlignment="0" applyProtection="0"/>
    <xf numFmtId="0" fontId="17" fillId="21" borderId="154" applyNumberFormat="0" applyAlignment="0" applyProtection="0"/>
    <xf numFmtId="0" fontId="25" fillId="8" borderId="154" applyNumberFormat="0" applyAlignment="0" applyProtection="0"/>
    <xf numFmtId="0" fontId="12" fillId="24" borderId="155" applyNumberFormat="0" applyFont="0" applyAlignment="0" applyProtection="0"/>
    <xf numFmtId="0" fontId="12" fillId="24" borderId="155" applyNumberFormat="0" applyFont="0" applyAlignment="0" applyProtection="0"/>
    <xf numFmtId="0" fontId="28" fillId="21" borderId="156" applyNumberFormat="0" applyAlignment="0" applyProtection="0"/>
    <xf numFmtId="0" fontId="30" fillId="0" borderId="157" applyNumberFormat="0" applyFill="0" applyAlignment="0" applyProtection="0"/>
  </cellStyleXfs>
  <cellXfs count="103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0" fillId="2" borderId="0" xfId="0" applyFill="1"/>
    <xf numFmtId="0" fontId="0" fillId="2" borderId="0" xfId="0" applyFill="1" applyBorder="1"/>
    <xf numFmtId="180" fontId="45" fillId="28" borderId="35" xfId="70" applyNumberFormat="1" applyFont="1" applyFill="1" applyBorder="1" applyAlignment="1" applyProtection="1">
      <alignment horizontal="center"/>
      <protection locked="0"/>
    </xf>
    <xf numFmtId="0" fontId="13" fillId="2" borderId="0" xfId="0" applyFont="1" applyFill="1" applyBorder="1"/>
    <xf numFmtId="0" fontId="8" fillId="28" borderId="110" xfId="0" applyFont="1" applyFill="1" applyBorder="1" applyAlignment="1" applyProtection="1">
      <alignment horizontal="center" vertical="center" wrapText="1"/>
      <protection locked="0"/>
    </xf>
    <xf numFmtId="0" fontId="54" fillId="28" borderId="35" xfId="0" applyFont="1" applyFill="1" applyBorder="1" applyAlignment="1" applyProtection="1">
      <alignment horizontal="center"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0" fillId="2" borderId="0" xfId="0" applyFont="1" applyFill="1" applyBorder="1" applyAlignment="1">
      <alignment vertical="top"/>
    </xf>
    <xf numFmtId="173" fontId="91" fillId="28" borderId="13" xfId="0" applyNumberFormat="1" applyFont="1" applyFill="1" applyBorder="1" applyAlignment="1">
      <alignment horizontal="center"/>
    </xf>
    <xf numFmtId="0" fontId="0" fillId="90" borderId="110" xfId="0" applyFill="1" applyBorder="1"/>
    <xf numFmtId="0" fontId="0" fillId="28" borderId="110" xfId="0"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0" fillId="2" borderId="0" xfId="0" applyFont="1" applyFill="1" applyBorder="1" applyAlignment="1">
      <alignment vertical="top"/>
    </xf>
    <xf numFmtId="0" fontId="0" fillId="90" borderId="110" xfId="0" applyFill="1" applyBorder="1"/>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43" fillId="28" borderId="110" xfId="0" applyFont="1" applyFill="1" applyBorder="1" applyAlignment="1">
      <alignment vertical="top"/>
    </xf>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0" fontId="242" fillId="28" borderId="110" xfId="0" applyFont="1" applyFill="1" applyBorder="1" applyAlignment="1">
      <alignment vertical="top"/>
    </xf>
    <xf numFmtId="0" fontId="242" fillId="90" borderId="110" xfId="0" applyFont="1" applyFill="1" applyBorder="1"/>
    <xf numFmtId="0" fontId="242" fillId="2" borderId="0" xfId="0" applyFont="1" applyFill="1" applyBorder="1" applyAlignment="1">
      <alignment vertical="top"/>
    </xf>
    <xf numFmtId="3" fontId="242" fillId="28" borderId="3" xfId="0" applyNumberFormat="1" applyFont="1" applyFill="1" applyBorder="1" applyAlignment="1">
      <alignment vertical="top"/>
    </xf>
    <xf numFmtId="3" fontId="242" fillId="28" borderId="35" xfId="0" applyNumberFormat="1" applyFont="1" applyFill="1" applyBorder="1" applyAlignment="1">
      <alignment vertical="top"/>
    </xf>
    <xf numFmtId="3" fontId="242" fillId="28" borderId="45" xfId="0" applyNumberFormat="1" applyFont="1" applyFill="1" applyBorder="1" applyAlignment="1">
      <alignment vertical="top"/>
    </xf>
    <xf numFmtId="3" fontId="242" fillId="95" borderId="136" xfId="0" applyNumberFormat="1" applyFont="1" applyFill="1" applyBorder="1" applyAlignment="1">
      <alignment vertical="top"/>
    </xf>
    <xf numFmtId="3" fontId="242" fillId="96" borderId="116" xfId="0" applyNumberFormat="1" applyFont="1" applyFill="1" applyBorder="1" applyAlignment="1">
      <alignment vertical="top"/>
    </xf>
    <xf numFmtId="3" fontId="242" fillId="95" borderId="116" xfId="0" applyNumberFormat="1" applyFont="1" applyFill="1" applyBorder="1" applyAlignment="1">
      <alignment vertical="top"/>
    </xf>
    <xf numFmtId="3" fontId="242" fillId="96" borderId="117"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244" fillId="28" borderId="110" xfId="0" applyFont="1" applyFill="1" applyBorder="1" applyAlignment="1">
      <alignment vertical="top"/>
    </xf>
    <xf numFmtId="0" fontId="0" fillId="97" borderId="110" xfId="0" applyFont="1" applyFill="1" applyBorder="1" applyAlignment="1">
      <alignment vertical="top"/>
    </xf>
    <xf numFmtId="0" fontId="243" fillId="97" borderId="110" xfId="0" applyFont="1" applyFill="1" applyBorder="1" applyAlignment="1">
      <alignment vertical="top"/>
    </xf>
    <xf numFmtId="0" fontId="0" fillId="97" borderId="110" xfId="0" applyFill="1" applyBorder="1"/>
    <xf numFmtId="0" fontId="0" fillId="97" borderId="0" xfId="0" applyFont="1" applyFill="1" applyBorder="1" applyAlignment="1">
      <alignment vertical="top"/>
    </xf>
    <xf numFmtId="3" fontId="0" fillId="97" borderId="3" xfId="0" applyNumberFormat="1" applyFont="1" applyFill="1" applyBorder="1" applyAlignment="1">
      <alignment vertical="top"/>
    </xf>
    <xf numFmtId="3" fontId="0" fillId="97" borderId="35" xfId="0" applyNumberFormat="1" applyFont="1" applyFill="1" applyBorder="1" applyAlignment="1">
      <alignment vertical="top"/>
    </xf>
    <xf numFmtId="3" fontId="0" fillId="97" borderId="45" xfId="0" applyNumberFormat="1" applyFont="1" applyFill="1" applyBorder="1" applyAlignment="1">
      <alignment vertical="top"/>
    </xf>
    <xf numFmtId="3" fontId="7" fillId="97" borderId="35" xfId="0" applyNumberFormat="1" applyFont="1" applyFill="1" applyBorder="1" applyAlignment="1">
      <alignment vertical="top"/>
    </xf>
    <xf numFmtId="0" fontId="0" fillId="98" borderId="110" xfId="0" applyFont="1" applyFill="1" applyBorder="1" applyAlignment="1">
      <alignment vertical="top"/>
    </xf>
    <xf numFmtId="0" fontId="243" fillId="98" borderId="110" xfId="0" applyFont="1" applyFill="1" applyBorder="1" applyAlignment="1">
      <alignment vertical="top"/>
    </xf>
    <xf numFmtId="0" fontId="0" fillId="98" borderId="110" xfId="0" applyFill="1" applyBorder="1"/>
    <xf numFmtId="0" fontId="0" fillId="98" borderId="0" xfId="0" applyFont="1" applyFill="1" applyBorder="1" applyAlignment="1">
      <alignment vertical="top"/>
    </xf>
    <xf numFmtId="3" fontId="0" fillId="98" borderId="3" xfId="0" applyNumberFormat="1" applyFont="1" applyFill="1" applyBorder="1" applyAlignment="1">
      <alignment vertical="top"/>
    </xf>
    <xf numFmtId="3" fontId="0" fillId="98" borderId="35" xfId="0" applyNumberFormat="1" applyFont="1" applyFill="1" applyBorder="1" applyAlignment="1">
      <alignment vertical="top"/>
    </xf>
    <xf numFmtId="3" fontId="0" fillId="98" borderId="45" xfId="0" applyNumberFormat="1" applyFont="1" applyFill="1" applyBorder="1" applyAlignment="1">
      <alignment vertical="top"/>
    </xf>
    <xf numFmtId="0" fontId="0" fillId="99" borderId="110" xfId="0" applyFont="1" applyFill="1" applyBorder="1" applyAlignment="1">
      <alignment vertical="top"/>
    </xf>
    <xf numFmtId="0" fontId="243" fillId="99" borderId="110" xfId="0" applyFont="1" applyFill="1" applyBorder="1" applyAlignment="1">
      <alignment vertical="top"/>
    </xf>
    <xf numFmtId="0" fontId="0" fillId="99" borderId="110" xfId="0" applyFill="1" applyBorder="1"/>
    <xf numFmtId="0" fontId="0" fillId="99" borderId="0" xfId="0" applyFont="1" applyFill="1" applyBorder="1" applyAlignment="1">
      <alignment vertical="top"/>
    </xf>
    <xf numFmtId="3" fontId="0" fillId="99" borderId="3" xfId="0" applyNumberFormat="1" applyFont="1" applyFill="1" applyBorder="1" applyAlignment="1">
      <alignment vertical="top"/>
    </xf>
    <xf numFmtId="3" fontId="0" fillId="99" borderId="35" xfId="0" applyNumberFormat="1" applyFont="1" applyFill="1" applyBorder="1" applyAlignment="1">
      <alignment vertical="top"/>
    </xf>
    <xf numFmtId="3" fontId="0" fillId="99" borderId="45" xfId="0" applyNumberFormat="1" applyFont="1" applyFill="1" applyBorder="1" applyAlignment="1">
      <alignment vertical="top"/>
    </xf>
    <xf numFmtId="0" fontId="0" fillId="100" borderId="110" xfId="0" applyFont="1" applyFill="1" applyBorder="1" applyAlignment="1">
      <alignment vertical="top"/>
    </xf>
    <xf numFmtId="0" fontId="243" fillId="100" borderId="110" xfId="0" applyFont="1" applyFill="1" applyBorder="1" applyAlignment="1">
      <alignment vertical="top"/>
    </xf>
    <xf numFmtId="0" fontId="0" fillId="100" borderId="110" xfId="0" applyFill="1" applyBorder="1"/>
    <xf numFmtId="0" fontId="0" fillId="100" borderId="0" xfId="0" applyFont="1" applyFill="1" applyBorder="1" applyAlignment="1">
      <alignment vertical="top"/>
    </xf>
    <xf numFmtId="3" fontId="0" fillId="100" borderId="3" xfId="0" applyNumberFormat="1" applyFont="1" applyFill="1" applyBorder="1" applyAlignment="1">
      <alignment vertical="top"/>
    </xf>
    <xf numFmtId="3" fontId="0" fillId="100" borderId="35" xfId="0" applyNumberFormat="1" applyFont="1" applyFill="1" applyBorder="1" applyAlignment="1">
      <alignment vertical="top"/>
    </xf>
    <xf numFmtId="3" fontId="0" fillId="100" borderId="45" xfId="0" applyNumberFormat="1" applyFont="1" applyFill="1" applyBorder="1" applyAlignment="1">
      <alignment vertical="top"/>
    </xf>
    <xf numFmtId="0" fontId="0" fillId="101" borderId="110" xfId="0" applyFont="1" applyFill="1" applyBorder="1" applyAlignment="1">
      <alignment vertical="top"/>
    </xf>
    <xf numFmtId="0" fontId="243" fillId="101" borderId="110" xfId="0" applyFont="1" applyFill="1" applyBorder="1" applyAlignment="1">
      <alignment vertical="top"/>
    </xf>
    <xf numFmtId="0" fontId="0" fillId="101" borderId="110" xfId="0" applyFill="1" applyBorder="1"/>
    <xf numFmtId="0" fontId="0" fillId="101" borderId="0" xfId="0" applyFont="1" applyFill="1" applyBorder="1" applyAlignment="1">
      <alignment vertical="top"/>
    </xf>
    <xf numFmtId="3" fontId="0" fillId="101" borderId="3" xfId="0" applyNumberFormat="1" applyFont="1" applyFill="1" applyBorder="1" applyAlignment="1">
      <alignment vertical="top"/>
    </xf>
    <xf numFmtId="3" fontId="0" fillId="101" borderId="35" xfId="0" applyNumberFormat="1" applyFont="1" applyFill="1" applyBorder="1" applyAlignment="1">
      <alignment vertical="top"/>
    </xf>
    <xf numFmtId="3" fontId="0" fillId="101" borderId="45" xfId="0" applyNumberFormat="1" applyFont="1" applyFill="1" applyBorder="1" applyAlignment="1">
      <alignment vertical="top"/>
    </xf>
    <xf numFmtId="3" fontId="0" fillId="97" borderId="41" xfId="0" applyNumberFormat="1" applyFont="1" applyFill="1" applyBorder="1" applyAlignment="1">
      <alignment vertical="top"/>
    </xf>
    <xf numFmtId="3" fontId="7" fillId="97" borderId="40" xfId="0" applyNumberFormat="1" applyFont="1" applyFill="1" applyBorder="1" applyAlignment="1">
      <alignment vertical="top"/>
    </xf>
    <xf numFmtId="3" fontId="0" fillId="97" borderId="40" xfId="0" applyNumberFormat="1" applyFont="1" applyFill="1" applyBorder="1" applyAlignment="1">
      <alignment vertical="top"/>
    </xf>
    <xf numFmtId="3" fontId="0" fillId="97" borderId="42" xfId="0" applyNumberFormat="1" applyFont="1" applyFill="1" applyBorder="1" applyAlignment="1">
      <alignment vertical="top"/>
    </xf>
    <xf numFmtId="0" fontId="0" fillId="102" borderId="110" xfId="0" applyFont="1" applyFill="1" applyBorder="1" applyAlignment="1">
      <alignment vertical="top"/>
    </xf>
    <xf numFmtId="0" fontId="243" fillId="102" borderId="110" xfId="0" applyFont="1" applyFill="1" applyBorder="1" applyAlignment="1">
      <alignment vertical="top"/>
    </xf>
    <xf numFmtId="0" fontId="0" fillId="102" borderId="110" xfId="0" applyFill="1" applyBorder="1"/>
    <xf numFmtId="0" fontId="0" fillId="102" borderId="0" xfId="0" applyFont="1" applyFill="1" applyBorder="1" applyAlignment="1">
      <alignment vertical="top"/>
    </xf>
    <xf numFmtId="3" fontId="0" fillId="102" borderId="3" xfId="0" applyNumberFormat="1" applyFont="1" applyFill="1" applyBorder="1" applyAlignment="1">
      <alignment vertical="top"/>
    </xf>
    <xf numFmtId="3" fontId="0" fillId="102" borderId="35" xfId="0" applyNumberFormat="1" applyFont="1" applyFill="1" applyBorder="1" applyAlignment="1">
      <alignment vertical="top"/>
    </xf>
    <xf numFmtId="3" fontId="0" fillId="102" borderId="45" xfId="0" applyNumberFormat="1" applyFont="1" applyFill="1" applyBorder="1" applyAlignment="1">
      <alignment vertical="top"/>
    </xf>
    <xf numFmtId="0" fontId="0" fillId="28" borderId="137" xfId="0" applyFont="1" applyFill="1" applyBorder="1" applyAlignment="1">
      <alignment vertical="top"/>
    </xf>
    <xf numFmtId="0" fontId="243" fillId="28" borderId="137" xfId="0" applyFont="1" applyFill="1" applyBorder="1" applyAlignment="1">
      <alignment vertical="top"/>
    </xf>
    <xf numFmtId="0" fontId="0" fillId="90" borderId="137" xfId="0" applyFill="1" applyBorder="1"/>
    <xf numFmtId="3" fontId="0" fillId="28" borderId="113" xfId="0" applyNumberFormat="1" applyFont="1" applyFill="1" applyBorder="1" applyAlignment="1">
      <alignment vertical="top"/>
    </xf>
    <xf numFmtId="3" fontId="0" fillId="28" borderId="53" xfId="0" applyNumberFormat="1" applyFont="1" applyFill="1" applyBorder="1" applyAlignment="1">
      <alignment vertical="top"/>
    </xf>
    <xf numFmtId="3" fontId="0" fillId="28" borderId="114" xfId="0" applyNumberFormat="1" applyFont="1" applyFill="1" applyBorder="1" applyAlignment="1">
      <alignment vertical="top"/>
    </xf>
    <xf numFmtId="0" fontId="0" fillId="103" borderId="110" xfId="0" applyFont="1" applyFill="1" applyBorder="1" applyAlignment="1">
      <alignment vertical="top"/>
    </xf>
    <xf numFmtId="0" fontId="243" fillId="103" borderId="110" xfId="0" applyFont="1" applyFill="1" applyBorder="1" applyAlignment="1">
      <alignment vertical="top"/>
    </xf>
    <xf numFmtId="0" fontId="0" fillId="103" borderId="110" xfId="0" applyFill="1" applyBorder="1"/>
    <xf numFmtId="0" fontId="0" fillId="103" borderId="103" xfId="0" applyFont="1" applyFill="1" applyBorder="1" applyAlignment="1">
      <alignment vertical="top"/>
    </xf>
    <xf numFmtId="3" fontId="0" fillId="103" borderId="41" xfId="0" applyNumberFormat="1" applyFont="1" applyFill="1" applyBorder="1" applyAlignment="1">
      <alignment vertical="top"/>
    </xf>
    <xf numFmtId="3" fontId="0" fillId="103" borderId="40" xfId="0" applyNumberFormat="1" applyFont="1" applyFill="1" applyBorder="1" applyAlignment="1">
      <alignment vertical="top"/>
    </xf>
    <xf numFmtId="3" fontId="0" fillId="103" borderId="42" xfId="0" applyNumberFormat="1" applyFont="1" applyFill="1" applyBorder="1" applyAlignment="1">
      <alignment vertical="top"/>
    </xf>
    <xf numFmtId="0" fontId="0" fillId="103" borderId="0" xfId="0" applyFont="1" applyFill="1" applyBorder="1" applyAlignment="1">
      <alignment vertical="top"/>
    </xf>
    <xf numFmtId="3" fontId="0" fillId="103" borderId="3" xfId="0" applyNumberFormat="1" applyFont="1" applyFill="1" applyBorder="1" applyAlignment="1">
      <alignment vertical="top"/>
    </xf>
    <xf numFmtId="3" fontId="0" fillId="103" borderId="35" xfId="0" applyNumberFormat="1" applyFont="1" applyFill="1" applyBorder="1" applyAlignment="1">
      <alignment vertical="top"/>
    </xf>
    <xf numFmtId="3" fontId="0" fillId="103" borderId="45" xfId="0" applyNumberFormat="1" applyFont="1" applyFill="1" applyBorder="1" applyAlignment="1">
      <alignment vertical="top"/>
    </xf>
    <xf numFmtId="0" fontId="0" fillId="103" borderId="5" xfId="0" applyFont="1" applyFill="1" applyBorder="1" applyAlignment="1">
      <alignment vertical="top"/>
    </xf>
    <xf numFmtId="3" fontId="0" fillId="103" borderId="136" xfId="0" applyNumberFormat="1" applyFont="1" applyFill="1" applyBorder="1" applyAlignment="1">
      <alignment vertical="top"/>
    </xf>
    <xf numFmtId="3" fontId="0" fillId="103" borderId="116" xfId="0" applyNumberFormat="1" applyFont="1" applyFill="1" applyBorder="1" applyAlignment="1">
      <alignment vertical="top"/>
    </xf>
    <xf numFmtId="3" fontId="0" fillId="103" borderId="117" xfId="0" applyNumberFormat="1" applyFont="1" applyFill="1" applyBorder="1" applyAlignment="1">
      <alignment vertical="top"/>
    </xf>
    <xf numFmtId="0" fontId="0" fillId="28" borderId="9" xfId="0" applyFont="1" applyFill="1" applyBorder="1" applyAlignment="1">
      <alignment vertical="top"/>
    </xf>
    <xf numFmtId="0" fontId="243" fillId="28" borderId="9" xfId="0" applyFont="1" applyFill="1" applyBorder="1" applyAlignment="1">
      <alignment vertical="top"/>
    </xf>
    <xf numFmtId="0" fontId="0" fillId="90" borderId="9" xfId="0" applyFill="1" applyBorder="1"/>
    <xf numFmtId="3" fontId="0" fillId="28" borderId="2" xfId="0" applyNumberFormat="1" applyFont="1" applyFill="1" applyBorder="1" applyAlignment="1">
      <alignment vertical="top"/>
    </xf>
    <xf numFmtId="3" fontId="0" fillId="28" borderId="36" xfId="0" applyNumberFormat="1" applyFont="1" applyFill="1" applyBorder="1" applyAlignment="1">
      <alignment vertical="top"/>
    </xf>
    <xf numFmtId="3" fontId="0" fillId="28" borderId="147" xfId="0" applyNumberFormat="1" applyFont="1" applyFill="1" applyBorder="1" applyAlignment="1">
      <alignment vertical="top"/>
    </xf>
    <xf numFmtId="0" fontId="245" fillId="28" borderId="110" xfId="0" applyFont="1" applyFill="1" applyBorder="1" applyAlignment="1">
      <alignment vertical="top"/>
    </xf>
    <xf numFmtId="0" fontId="245" fillId="90" borderId="110" xfId="0" applyFont="1" applyFill="1" applyBorder="1"/>
    <xf numFmtId="0" fontId="245" fillId="2" borderId="0" xfId="0" applyFont="1" applyFill="1" applyBorder="1" applyAlignment="1">
      <alignment vertical="top"/>
    </xf>
    <xf numFmtId="3" fontId="245" fillId="28" borderId="3" xfId="0" applyNumberFormat="1" applyFont="1" applyFill="1" applyBorder="1" applyAlignment="1">
      <alignment vertical="top"/>
    </xf>
    <xf numFmtId="3" fontId="245" fillId="28" borderId="35" xfId="0" applyNumberFormat="1" applyFont="1" applyFill="1" applyBorder="1" applyAlignment="1">
      <alignment vertical="top"/>
    </xf>
    <xf numFmtId="3" fontId="245" fillId="28" borderId="45" xfId="0" applyNumberFormat="1" applyFont="1" applyFill="1" applyBorder="1" applyAlignment="1">
      <alignment vertical="top"/>
    </xf>
    <xf numFmtId="0" fontId="0" fillId="104" borderId="0" xfId="0" applyFill="1"/>
    <xf numFmtId="0" fontId="0" fillId="104" borderId="89" xfId="0" applyFill="1" applyBorder="1"/>
    <xf numFmtId="0" fontId="3" fillId="104" borderId="0" xfId="0" applyFont="1" applyFill="1" applyBorder="1" applyAlignment="1">
      <alignment horizontal="center"/>
    </xf>
    <xf numFmtId="0" fontId="0" fillId="104" borderId="12" xfId="0" applyFill="1" applyBorder="1"/>
    <xf numFmtId="0" fontId="0" fillId="104" borderId="0" xfId="0" applyFill="1" applyBorder="1"/>
    <xf numFmtId="0" fontId="0" fillId="104" borderId="89" xfId="0" applyFill="1" applyBorder="1" applyAlignment="1">
      <alignment horizontal="left"/>
    </xf>
    <xf numFmtId="0" fontId="3" fillId="104" borderId="0" xfId="0" applyFont="1" applyFill="1" applyBorder="1" applyAlignment="1">
      <alignment horizontal="left"/>
    </xf>
    <xf numFmtId="0" fontId="0" fillId="104" borderId="12" xfId="0" applyFill="1" applyBorder="1" applyAlignment="1">
      <alignment horizontal="left"/>
    </xf>
    <xf numFmtId="0" fontId="3" fillId="104" borderId="5" xfId="0" applyFont="1" applyFill="1" applyBorder="1" applyAlignment="1">
      <alignment vertical="center"/>
    </xf>
    <xf numFmtId="0" fontId="0" fillId="104" borderId="5" xfId="0" applyFill="1" applyBorder="1"/>
    <xf numFmtId="0" fontId="11" fillId="104" borderId="158" xfId="0" applyNumberFormat="1" applyFont="1" applyFill="1" applyBorder="1" applyAlignment="1" applyProtection="1">
      <alignment horizontal="center" vertical="center" wrapText="1"/>
      <protection locked="0"/>
    </xf>
    <xf numFmtId="0" fontId="11" fillId="104" borderId="159" xfId="0" applyNumberFormat="1" applyFont="1" applyFill="1" applyBorder="1" applyAlignment="1" applyProtection="1">
      <alignment horizontal="center" vertical="center" wrapText="1"/>
      <protection locked="0"/>
    </xf>
    <xf numFmtId="0" fontId="11" fillId="104" borderId="160" xfId="0" applyNumberFormat="1" applyFont="1" applyFill="1" applyBorder="1" applyAlignment="1" applyProtection="1">
      <alignment horizontal="center" vertical="center" wrapText="1"/>
      <protection locked="0"/>
    </xf>
    <xf numFmtId="0" fontId="11" fillId="104" borderId="161" xfId="0" applyNumberFormat="1" applyFont="1" applyFill="1" applyBorder="1" applyAlignment="1" applyProtection="1">
      <alignment horizontal="center" vertical="center" wrapText="1"/>
      <protection locked="0"/>
    </xf>
    <xf numFmtId="0" fontId="11" fillId="104" borderId="162" xfId="0" applyNumberFormat="1" applyFont="1" applyFill="1" applyBorder="1" applyAlignment="1" applyProtection="1">
      <alignment horizontal="center" vertical="center" wrapText="1"/>
      <protection locked="0"/>
    </xf>
    <xf numFmtId="0" fontId="32" fillId="105" borderId="138" xfId="0" quotePrefix="1" applyFont="1" applyFill="1" applyBorder="1"/>
    <xf numFmtId="0" fontId="0" fillId="105" borderId="138" xfId="0" applyFill="1" applyBorder="1"/>
    <xf numFmtId="0" fontId="0" fillId="105" borderId="122" xfId="0" applyFill="1" applyBorder="1"/>
    <xf numFmtId="0" fontId="0" fillId="105" borderId="134" xfId="0" applyFill="1" applyBorder="1"/>
    <xf numFmtId="0" fontId="246" fillId="2" borderId="0" xfId="0" applyFont="1" applyFill="1"/>
    <xf numFmtId="9" fontId="0" fillId="2" borderId="89" xfId="72" applyFont="1" applyFill="1" applyBorder="1"/>
    <xf numFmtId="9" fontId="0" fillId="2" borderId="0" xfId="72" applyFont="1" applyFill="1"/>
    <xf numFmtId="9" fontId="0" fillId="2" borderId="12" xfId="72" applyFont="1" applyFill="1" applyBorder="1"/>
    <xf numFmtId="0" fontId="246" fillId="2" borderId="103" xfId="0" applyFont="1" applyFill="1" applyBorder="1"/>
    <xf numFmtId="0" fontId="0" fillId="2" borderId="103" xfId="0" applyFill="1" applyBorder="1"/>
    <xf numFmtId="9" fontId="0" fillId="2" borderId="118" xfId="72" applyFont="1" applyFill="1" applyBorder="1"/>
    <xf numFmtId="9" fontId="0" fillId="2" borderId="103" xfId="72" applyFont="1" applyFill="1" applyBorder="1"/>
    <xf numFmtId="9" fontId="0" fillId="2" borderId="97" xfId="72" applyFont="1" applyFill="1" applyBorder="1"/>
    <xf numFmtId="237" fontId="0" fillId="2" borderId="0" xfId="72" applyNumberFormat="1" applyFont="1" applyFill="1"/>
    <xf numFmtId="237" fontId="0" fillId="2" borderId="12" xfId="72" applyNumberFormat="1" applyFont="1" applyFill="1" applyBorder="1"/>
    <xf numFmtId="0" fontId="247" fillId="2" borderId="0" xfId="0" applyFont="1" applyFill="1"/>
    <xf numFmtId="0" fontId="0" fillId="2" borderId="5" xfId="0" applyFill="1" applyBorder="1"/>
    <xf numFmtId="9" fontId="0" fillId="2" borderId="109" xfId="72" applyFont="1" applyFill="1" applyBorder="1"/>
    <xf numFmtId="9" fontId="0" fillId="2" borderId="5" xfId="72" applyFont="1" applyFill="1" applyBorder="1"/>
    <xf numFmtId="9" fontId="0" fillId="2" borderId="112" xfId="72" applyFont="1" applyFill="1" applyBorder="1"/>
    <xf numFmtId="9" fontId="0" fillId="2" borderId="0" xfId="72" applyFont="1" applyFill="1" applyBorder="1"/>
    <xf numFmtId="3" fontId="45" fillId="28" borderId="36"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53" xfId="0" applyNumberFormat="1" applyFont="1" applyFill="1" applyBorder="1" applyAlignment="1">
      <alignment horizontal="center" vertical="center"/>
    </xf>
    <xf numFmtId="3" fontId="45" fillId="28" borderId="0" xfId="0" applyNumberFormat="1" applyFont="1" applyFill="1" applyBorder="1" applyAlignment="1">
      <alignment horizontal="center" vertical="center"/>
    </xf>
    <xf numFmtId="237" fontId="41" fillId="28" borderId="0" xfId="0" applyNumberFormat="1" applyFont="1" applyFill="1" applyBorder="1" applyAlignment="1">
      <alignment horizontal="center"/>
    </xf>
    <xf numFmtId="0" fontId="248" fillId="2" borderId="0" xfId="0" applyFont="1" applyFill="1" applyAlignment="1" applyProtection="1">
      <alignment horizontal="center" vertical="center"/>
      <protection locked="0"/>
    </xf>
    <xf numFmtId="0" fontId="249" fillId="2" borderId="89" xfId="0" applyFont="1" applyFill="1" applyBorder="1" applyAlignment="1" applyProtection="1">
      <alignment vertical="top" wrapText="1"/>
      <protection locked="0"/>
    </xf>
    <xf numFmtId="3" fontId="250" fillId="2" borderId="0" xfId="0" applyNumberFormat="1" applyFont="1" applyFill="1" applyBorder="1" applyAlignment="1" applyProtection="1">
      <alignment horizontal="center" vertical="center"/>
      <protection locked="0"/>
    </xf>
    <xf numFmtId="3" fontId="250" fillId="28" borderId="35" xfId="0" applyNumberFormat="1" applyFont="1" applyFill="1" applyBorder="1" applyAlignment="1" applyProtection="1">
      <alignment horizontal="center" vertical="center"/>
      <protection locked="0"/>
    </xf>
    <xf numFmtId="10" fontId="251" fillId="28" borderId="0" xfId="0" applyNumberFormat="1" applyFont="1" applyFill="1" applyBorder="1" applyAlignment="1" applyProtection="1">
      <alignment horizontal="center" vertical="center"/>
      <protection locked="0"/>
    </xf>
    <xf numFmtId="10" fontId="250" fillId="28" borderId="0" xfId="0" applyNumberFormat="1" applyFont="1" applyFill="1" applyBorder="1" applyAlignment="1" applyProtection="1">
      <alignment horizontal="center" vertical="center"/>
      <protection locked="0"/>
    </xf>
    <xf numFmtId="10" fontId="250" fillId="28" borderId="0" xfId="72" applyNumberFormat="1" applyFont="1" applyFill="1" applyBorder="1" applyAlignment="1" applyProtection="1">
      <alignment horizontal="center" vertical="center"/>
      <protection locked="0"/>
    </xf>
    <xf numFmtId="9" fontId="250" fillId="28" borderId="12" xfId="72" applyFont="1" applyFill="1" applyBorder="1" applyAlignment="1" applyProtection="1">
      <alignment horizontal="center" vertical="center"/>
      <protection locked="0"/>
    </xf>
    <xf numFmtId="0" fontId="243" fillId="2" borderId="0" xfId="0" applyFont="1" applyFill="1" applyProtection="1">
      <protection locked="0"/>
    </xf>
    <xf numFmtId="0" fontId="0" fillId="28" borderId="163" xfId="0" applyFont="1" applyFill="1" applyBorder="1" applyAlignment="1">
      <alignment vertical="top"/>
    </xf>
    <xf numFmtId="0" fontId="243" fillId="28" borderId="163" xfId="0" applyFont="1" applyFill="1" applyBorder="1" applyAlignment="1">
      <alignment vertical="top"/>
    </xf>
    <xf numFmtId="0" fontId="0" fillId="90" borderId="163" xfId="0" applyFill="1" applyBorder="1"/>
    <xf numFmtId="0" fontId="0" fillId="2" borderId="68" xfId="0" applyFont="1" applyFill="1" applyBorder="1" applyAlignment="1">
      <alignment vertical="top"/>
    </xf>
    <xf numFmtId="3" fontId="0" fillId="28" borderId="164" xfId="0" applyNumberFormat="1" applyFont="1" applyFill="1" applyBorder="1" applyAlignment="1">
      <alignment vertical="top"/>
    </xf>
    <xf numFmtId="3" fontId="0" fillId="28" borderId="165" xfId="0" applyNumberFormat="1" applyFont="1" applyFill="1" applyBorder="1" applyAlignment="1">
      <alignment vertical="top"/>
    </xf>
    <xf numFmtId="3" fontId="0" fillId="28" borderId="166" xfId="0" applyNumberFormat="1" applyFont="1" applyFill="1" applyBorder="1" applyAlignment="1">
      <alignment vertical="top"/>
    </xf>
    <xf numFmtId="3" fontId="0" fillId="95" borderId="164" xfId="0" applyNumberFormat="1" applyFont="1" applyFill="1" applyBorder="1" applyAlignment="1">
      <alignment vertical="top"/>
    </xf>
    <xf numFmtId="3" fontId="0" fillId="96" borderId="165" xfId="0" applyNumberFormat="1" applyFont="1" applyFill="1" applyBorder="1" applyAlignment="1">
      <alignment vertical="top"/>
    </xf>
    <xf numFmtId="3" fontId="0" fillId="95" borderId="165" xfId="0" applyNumberFormat="1" applyFont="1" applyFill="1" applyBorder="1" applyAlignment="1">
      <alignment vertical="top"/>
    </xf>
    <xf numFmtId="3" fontId="0" fillId="96" borderId="166" xfId="0" applyNumberFormat="1" applyFont="1" applyFill="1" applyBorder="1" applyAlignment="1">
      <alignment vertical="top"/>
    </xf>
    <xf numFmtId="0" fontId="0" fillId="2" borderId="68" xfId="0" applyFill="1" applyBorder="1"/>
    <xf numFmtId="0" fontId="13" fillId="2" borderId="68" xfId="0" applyFont="1" applyFill="1" applyBorder="1"/>
    <xf numFmtId="0" fontId="0" fillId="100" borderId="163" xfId="0" applyFont="1" applyFill="1" applyBorder="1" applyAlignment="1">
      <alignment vertical="top"/>
    </xf>
    <xf numFmtId="0" fontId="243" fillId="100" borderId="163" xfId="0" applyFont="1" applyFill="1" applyBorder="1" applyAlignment="1">
      <alignment vertical="top"/>
    </xf>
    <xf numFmtId="0" fontId="0" fillId="100" borderId="163" xfId="0" applyFill="1" applyBorder="1"/>
    <xf numFmtId="0" fontId="0" fillId="100" borderId="68" xfId="0" applyFont="1" applyFill="1" applyBorder="1" applyAlignment="1">
      <alignment vertical="top"/>
    </xf>
    <xf numFmtId="3" fontId="0" fillId="100" borderId="164" xfId="0" applyNumberFormat="1" applyFont="1" applyFill="1" applyBorder="1" applyAlignment="1">
      <alignment vertical="top"/>
    </xf>
    <xf numFmtId="3" fontId="0" fillId="100" borderId="165" xfId="0" applyNumberFormat="1" applyFont="1" applyFill="1" applyBorder="1" applyAlignment="1">
      <alignment vertical="top"/>
    </xf>
    <xf numFmtId="3" fontId="0" fillId="100" borderId="166" xfId="0" applyNumberFormat="1" applyFont="1" applyFill="1" applyBorder="1" applyAlignment="1">
      <alignment vertical="top"/>
    </xf>
    <xf numFmtId="0" fontId="0" fillId="90" borderId="167" xfId="0" applyFill="1" applyBorder="1"/>
    <xf numFmtId="0" fontId="0" fillId="2" borderId="168" xfId="0" applyFont="1" applyFill="1" applyBorder="1" applyAlignment="1">
      <alignment vertical="top"/>
    </xf>
    <xf numFmtId="3" fontId="7" fillId="28" borderId="165" xfId="0" applyNumberFormat="1" applyFont="1" applyFill="1" applyBorder="1" applyAlignment="1">
      <alignment vertical="top"/>
    </xf>
    <xf numFmtId="3" fontId="7" fillId="28" borderId="166" xfId="0" applyNumberFormat="1" applyFont="1" applyFill="1" applyBorder="1" applyAlignment="1">
      <alignment vertical="top"/>
    </xf>
    <xf numFmtId="0" fontId="13" fillId="2" borderId="168" xfId="0" applyFont="1" applyFill="1" applyBorder="1"/>
    <xf numFmtId="0" fontId="0" fillId="2" borderId="168" xfId="0" applyFill="1" applyBorder="1"/>
    <xf numFmtId="0" fontId="0" fillId="106" borderId="110" xfId="0" applyFont="1" applyFill="1" applyBorder="1" applyAlignment="1">
      <alignment vertical="top"/>
    </xf>
    <xf numFmtId="0" fontId="243" fillId="106" borderId="110" xfId="0" applyFont="1" applyFill="1" applyBorder="1" applyAlignment="1">
      <alignment vertical="top"/>
    </xf>
    <xf numFmtId="0" fontId="0" fillId="106" borderId="110" xfId="0" applyFill="1" applyBorder="1"/>
    <xf numFmtId="0" fontId="0" fillId="106" borderId="0" xfId="0" applyFont="1" applyFill="1" applyBorder="1" applyAlignment="1">
      <alignment vertical="top"/>
    </xf>
    <xf numFmtId="3" fontId="0" fillId="106" borderId="3" xfId="0" applyNumberFormat="1" applyFont="1" applyFill="1" applyBorder="1" applyAlignment="1">
      <alignment vertical="top"/>
    </xf>
    <xf numFmtId="3" fontId="0" fillId="106" borderId="35" xfId="0" applyNumberFormat="1" applyFont="1" applyFill="1" applyBorder="1" applyAlignment="1">
      <alignment vertical="top"/>
    </xf>
    <xf numFmtId="3" fontId="0" fillId="106" borderId="45" xfId="0" applyNumberFormat="1" applyFont="1" applyFill="1" applyBorder="1" applyAlignment="1">
      <alignment vertical="top"/>
    </xf>
    <xf numFmtId="0" fontId="0" fillId="106" borderId="9" xfId="0" applyFont="1" applyFill="1" applyBorder="1" applyAlignment="1">
      <alignment vertical="top"/>
    </xf>
    <xf numFmtId="0" fontId="0" fillId="106" borderId="9" xfId="0" applyFill="1" applyBorder="1"/>
    <xf numFmtId="3" fontId="0" fillId="106" borderId="2" xfId="0" applyNumberFormat="1" applyFont="1" applyFill="1" applyBorder="1" applyAlignment="1">
      <alignment vertical="top"/>
    </xf>
    <xf numFmtId="3" fontId="0" fillId="106" borderId="36" xfId="0" applyNumberFormat="1" applyFont="1" applyFill="1" applyBorder="1" applyAlignment="1">
      <alignment vertical="top"/>
    </xf>
    <xf numFmtId="3" fontId="7" fillId="106" borderId="36" xfId="0" applyNumberFormat="1" applyFont="1" applyFill="1" applyBorder="1" applyAlignment="1">
      <alignment vertical="top"/>
    </xf>
    <xf numFmtId="3" fontId="7" fillId="106" borderId="147" xfId="0" applyNumberFormat="1" applyFont="1" applyFill="1" applyBorder="1" applyAlignment="1">
      <alignment vertical="top"/>
    </xf>
    <xf numFmtId="0" fontId="0" fillId="102" borderId="9" xfId="0" applyFill="1" applyBorder="1"/>
    <xf numFmtId="3" fontId="7" fillId="102" borderId="35" xfId="0" applyNumberFormat="1" applyFont="1" applyFill="1" applyBorder="1" applyAlignment="1">
      <alignment vertical="top"/>
    </xf>
    <xf numFmtId="3" fontId="7" fillId="102" borderId="45" xfId="0" applyNumberFormat="1" applyFont="1" applyFill="1" applyBorder="1" applyAlignment="1">
      <alignment vertical="top"/>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851">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amp; ¢ 2" xfId="9781"/>
    <cellStyle name="$ 2" xfId="9780"/>
    <cellStyle name="$ 3" xfId="9826"/>
    <cellStyle name="%" xfId="708"/>
    <cellStyle name="% 2" xfId="9778"/>
    <cellStyle name="%.00" xfId="709"/>
    <cellStyle name="%.00 2" xfId="9779"/>
    <cellStyle name="(Heading)" xfId="704"/>
    <cellStyle name="(Heading) 2" xfId="9776"/>
    <cellStyle name="(Lefting)" xfId="705"/>
    <cellStyle name="(Lefting) 2" xfId="9777"/>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 2 2" xfId="9820"/>
    <cellStyle name="ar 2 3" xfId="9800"/>
    <cellStyle name="ar 3" xfId="9782"/>
    <cellStyle name="ar 4" xfId="9824"/>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Bottom 2 2" xfId="9816"/>
    <cellStyle name="Border, Bottom 3" xfId="9783"/>
    <cellStyle name="Border, Left" xfId="1385"/>
    <cellStyle name="Border, Left 2" xfId="5695"/>
    <cellStyle name="Border, Left 2 2" xfId="9817"/>
    <cellStyle name="Border, Left 3" xfId="9784"/>
    <cellStyle name="Border, Right" xfId="1386"/>
    <cellStyle name="Border, Right 2" xfId="9785"/>
    <cellStyle name="Border, Top" xfId="1387"/>
    <cellStyle name="Border, Top 2" xfId="9786"/>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2" xfId="9787"/>
    <cellStyle name="Calculation 2" xfId="36"/>
    <cellStyle name="Calculation 2 10" xfId="9745"/>
    <cellStyle name="Calculation 2 10 2" xfId="9827"/>
    <cellStyle name="Calculation 2 2" xfId="64"/>
    <cellStyle name="Calculation 2 2 2" xfId="84"/>
    <cellStyle name="Calculation 2 2 2 2" xfId="9766"/>
    <cellStyle name="Calculation 2 2 2 2 2" xfId="9845"/>
    <cellStyle name="Calculation 2 2 3" xfId="9752"/>
    <cellStyle name="Calculation 2 2 3 2" xfId="9833"/>
    <cellStyle name="Calculation 2 3" xfId="78"/>
    <cellStyle name="Calculation 2 3 2" xfId="9760"/>
    <cellStyle name="Calculation 2 3 2 2" xfId="9839"/>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mentaire 2" xfId="9788"/>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2] 2 2" xfId="9819"/>
    <cellStyle name="Currency [2] 2 3" xfId="9801"/>
    <cellStyle name="Currency [2] 3" xfId="9789"/>
    <cellStyle name="Currency [2] 4" xfId="9823"/>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xfId="9822"/>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2" xfId="9792"/>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eldName 2" xfId="9793"/>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2" xfId="9794"/>
    <cellStyle name="Hard Percent" xfId="2243"/>
    <cellStyle name="hardno" xfId="2244"/>
    <cellStyle name="Header" xfId="2245"/>
    <cellStyle name="Header1" xfId="2246"/>
    <cellStyle name="Header2" xfId="2247"/>
    <cellStyle name="Header2 2" xfId="9795"/>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2" xfId="9796"/>
    <cellStyle name="Input 2" xfId="47"/>
    <cellStyle name="Input 2 10" xfId="9747"/>
    <cellStyle name="Input 2 10 2" xfId="9828"/>
    <cellStyle name="Input 2 2" xfId="65"/>
    <cellStyle name="Input 2 2 2" xfId="85"/>
    <cellStyle name="Input 2 2 2 2" xfId="9767"/>
    <cellStyle name="Input 2 2 2 2 2" xfId="9846"/>
    <cellStyle name="Input 2 2 3" xfId="9753"/>
    <cellStyle name="Input 2 2 3 2" xfId="9834"/>
    <cellStyle name="Input 2 3" xfId="79"/>
    <cellStyle name="Input 2 3 2" xfId="9761"/>
    <cellStyle name="Input 2 3 2 2" xfId="9840"/>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ItemTypeClass 2 2" xfId="9818"/>
    <cellStyle name="ItemTypeClass 2 3" xfId="9802"/>
    <cellStyle name="ItemTypeClass 3" xfId="9797"/>
    <cellStyle name="ItemTypeClass 4" xfId="982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m/dd/yy 2" xfId="979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3 4" xfId="9799"/>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12 2" xfId="9830"/>
    <cellStyle name="Note 2 2" xfId="67"/>
    <cellStyle name="Note 2 2 2" xfId="87"/>
    <cellStyle name="Note 2 2 2 2" xfId="4555"/>
    <cellStyle name="Note 2 2 2 3" xfId="4556"/>
    <cellStyle name="Note 2 2 2 4" xfId="9769"/>
    <cellStyle name="Note 2 2 2 4 2" xfId="9848"/>
    <cellStyle name="Note 2 2 3" xfId="4557"/>
    <cellStyle name="Note 2 2 4" xfId="4558"/>
    <cellStyle name="Note 2 2 5" xfId="9755"/>
    <cellStyle name="Note 2 2 5 2" xfId="9836"/>
    <cellStyle name="Note 2 3" xfId="81"/>
    <cellStyle name="Note 2 3 2" xfId="4559"/>
    <cellStyle name="Note 2 3 3" xfId="9763"/>
    <cellStyle name="Note 2 3 3 2" xfId="9842"/>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2 2 2" xfId="9847"/>
    <cellStyle name="Note 3 2 3" xfId="9754"/>
    <cellStyle name="Note 3 2 3 2" xfId="9835"/>
    <cellStyle name="Note 3 3" xfId="80"/>
    <cellStyle name="Note 3 3 2" xfId="9762"/>
    <cellStyle name="Note 3 3 2 2" xfId="9841"/>
    <cellStyle name="Note 3 4" xfId="9748"/>
    <cellStyle name="Note 3 4 2" xfId="9829"/>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2" xfId="9803"/>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10 2" xfId="9831"/>
    <cellStyle name="Output 2 2" xfId="68"/>
    <cellStyle name="Output 2 2 2" xfId="88"/>
    <cellStyle name="Output 2 2 2 2" xfId="9770"/>
    <cellStyle name="Output 2 2 2 2 2" xfId="9849"/>
    <cellStyle name="Output 2 2 3" xfId="9756"/>
    <cellStyle name="Output 2 2 3 2" xfId="9837"/>
    <cellStyle name="Output 2 3" xfId="82"/>
    <cellStyle name="Output 2 3 2" xfId="9764"/>
    <cellStyle name="Output 2 3 2 2" xfId="9843"/>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2" xfId="9804"/>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2" xfId="9805"/>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1 3" xfId="9806"/>
    <cellStyle name="Style 22" xfId="4933"/>
    <cellStyle name="Style 22 2" xfId="4934"/>
    <cellStyle name="Style 22 2 2" xfId="9808"/>
    <cellStyle name="Style 22 3" xfId="4935"/>
    <cellStyle name="Style 22 3 2" xfId="9809"/>
    <cellStyle name="Style 22 4" xfId="4936"/>
    <cellStyle name="Style 22 5" xfId="9807"/>
    <cellStyle name="Style 23" xfId="59"/>
    <cellStyle name="Style 23 2" xfId="60"/>
    <cellStyle name="Style 23 2 2" xfId="76"/>
    <cellStyle name="Style 23 2 2 2" xfId="121"/>
    <cellStyle name="Style 23 2 2 2 2" xfId="9773"/>
    <cellStyle name="Style 23 2 2 3" xfId="9758"/>
    <cellStyle name="Style 23 3" xfId="77"/>
    <cellStyle name="Style 23 3 2" xfId="120"/>
    <cellStyle name="Style 23 3 2 2" xfId="9772"/>
    <cellStyle name="Style 23 3 3" xfId="9759"/>
    <cellStyle name="Style 24" xfId="4937"/>
    <cellStyle name="Style 24 2" xfId="4938"/>
    <cellStyle name="Style 24 3" xfId="4939"/>
    <cellStyle name="Style 24 4" xfId="4940"/>
    <cellStyle name="Style 24 5" xfId="9810"/>
    <cellStyle name="Style 25" xfId="4941"/>
    <cellStyle name="Style 25 2" xfId="4942"/>
    <cellStyle name="Style 25 2 2" xfId="9812"/>
    <cellStyle name="Style 25 3" xfId="4943"/>
    <cellStyle name="Style 25 4" xfId="9811"/>
    <cellStyle name="Style 26" xfId="4944"/>
    <cellStyle name="Style 26 2" xfId="4945"/>
    <cellStyle name="Style 26 3" xfId="4946"/>
    <cellStyle name="Style 26 4" xfId="4947"/>
    <cellStyle name="Style 26 5" xfId="9813"/>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ColumnHeader 2 2" xfId="9825"/>
    <cellStyle name="TableColumnHeader 2 3" xfId="9791"/>
    <cellStyle name="TableColumnHeader 3" xfId="9814"/>
    <cellStyle name="TableColumnHeader 4" xfId="9775"/>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ext Wrap 2" xfId="9815"/>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2" xfId="9832"/>
    <cellStyle name="Total 2 2" xfId="69"/>
    <cellStyle name="Total 2 2 2" xfId="89"/>
    <cellStyle name="Total 2 2 2 2" xfId="9771"/>
    <cellStyle name="Total 2 2 2 2 2" xfId="9850"/>
    <cellStyle name="Total 2 2 3" xfId="9757"/>
    <cellStyle name="Total 2 2 3 2" xfId="9838"/>
    <cellStyle name="Total 2 3" xfId="83"/>
    <cellStyle name="Total 2 3 2" xfId="9765"/>
    <cellStyle name="Total 2 3 2 2" xfId="9844"/>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Totals 2 2" xfId="9790"/>
    <cellStyle name="Totals 3" xfId="9774"/>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3">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9917832"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659667"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7378393" cy="2335383"/>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533400</xdr:colOff>
          <xdr:row>53</xdr:row>
          <xdr:rowOff>28575</xdr:rowOff>
        </xdr:from>
        <xdr:to>
          <xdr:col>2</xdr:col>
          <xdr:colOff>952500</xdr:colOff>
          <xdr:row>54</xdr:row>
          <xdr:rowOff>171450</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56</xdr:row>
          <xdr:rowOff>28575</xdr:rowOff>
        </xdr:from>
        <xdr:to>
          <xdr:col>2</xdr:col>
          <xdr:colOff>952500</xdr:colOff>
          <xdr:row>57</xdr:row>
          <xdr:rowOff>171450</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59</xdr:row>
          <xdr:rowOff>28575</xdr:rowOff>
        </xdr:from>
        <xdr:to>
          <xdr:col>2</xdr:col>
          <xdr:colOff>952500</xdr:colOff>
          <xdr:row>60</xdr:row>
          <xdr:rowOff>171450</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62</xdr:row>
          <xdr:rowOff>28575</xdr:rowOff>
        </xdr:from>
        <xdr:to>
          <xdr:col>2</xdr:col>
          <xdr:colOff>952500</xdr:colOff>
          <xdr:row>63</xdr:row>
          <xdr:rowOff>171450</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65</xdr:row>
          <xdr:rowOff>28575</xdr:rowOff>
        </xdr:from>
        <xdr:to>
          <xdr:col>2</xdr:col>
          <xdr:colOff>952500</xdr:colOff>
          <xdr:row>66</xdr:row>
          <xdr:rowOff>171450</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533400</xdr:colOff>
          <xdr:row>68</xdr:row>
          <xdr:rowOff>28575</xdr:rowOff>
        </xdr:from>
        <xdr:to>
          <xdr:col>2</xdr:col>
          <xdr:colOff>952500</xdr:colOff>
          <xdr:row>69</xdr:row>
          <xdr:rowOff>171450</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99606"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08748"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6891" y="281441"/>
          <a:ext cx="15356362" cy="1363955"/>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9266499"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F6" sqref="F6"/>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967" t="s">
        <v>174</v>
      </c>
      <c r="C3" s="967"/>
    </row>
    <row r="4" spans="1:3" ht="11.25" customHeight="1"/>
    <row r="5" spans="1:3" s="30" customFormat="1" ht="25.5" customHeight="1">
      <c r="B5" s="60" t="s">
        <v>420</v>
      </c>
      <c r="C5" s="60" t="s">
        <v>173</v>
      </c>
    </row>
    <row r="6" spans="1:3" s="176" customFormat="1" ht="48" customHeight="1">
      <c r="A6" s="241"/>
      <c r="B6" s="615" t="s">
        <v>170</v>
      </c>
      <c r="C6" s="668" t="s">
        <v>602</v>
      </c>
    </row>
    <row r="7" spans="1:3" s="176" customFormat="1" ht="21" customHeight="1">
      <c r="A7" s="241"/>
      <c r="B7" s="609" t="s">
        <v>552</v>
      </c>
      <c r="C7" s="669" t="s">
        <v>615</v>
      </c>
    </row>
    <row r="8" spans="1:3" s="176" customFormat="1" ht="32.25" customHeight="1">
      <c r="B8" s="609" t="s">
        <v>367</v>
      </c>
      <c r="C8" s="670" t="s">
        <v>603</v>
      </c>
    </row>
    <row r="9" spans="1:3" s="176" customFormat="1" ht="27.75" customHeight="1">
      <c r="B9" s="609" t="s">
        <v>169</v>
      </c>
      <c r="C9" s="670" t="s">
        <v>604</v>
      </c>
    </row>
    <row r="10" spans="1:3" s="176" customFormat="1" ht="33" customHeight="1">
      <c r="B10" s="609" t="s">
        <v>600</v>
      </c>
      <c r="C10" s="669" t="s">
        <v>608</v>
      </c>
    </row>
    <row r="11" spans="1:3" s="176" customFormat="1" ht="26.25" customHeight="1">
      <c r="B11" s="624" t="s">
        <v>368</v>
      </c>
      <c r="C11" s="672" t="s">
        <v>605</v>
      </c>
    </row>
    <row r="12" spans="1:3" s="176" customFormat="1" ht="39.75" customHeight="1">
      <c r="B12" s="609" t="s">
        <v>369</v>
      </c>
      <c r="C12" s="670" t="s">
        <v>606</v>
      </c>
    </row>
    <row r="13" spans="1:3" s="176" customFormat="1" ht="18" customHeight="1">
      <c r="B13" s="609" t="s">
        <v>370</v>
      </c>
      <c r="C13" s="670" t="s">
        <v>607</v>
      </c>
    </row>
    <row r="14" spans="1:3" s="176" customFormat="1" ht="13.5" customHeight="1">
      <c r="B14" s="609"/>
      <c r="C14" s="671"/>
    </row>
    <row r="15" spans="1:3" s="176" customFormat="1" ht="18" customHeight="1">
      <c r="B15" s="609" t="s">
        <v>673</v>
      </c>
      <c r="C15" s="669" t="s">
        <v>671</v>
      </c>
    </row>
    <row r="16" spans="1:3" s="176" customFormat="1" ht="8.25" customHeight="1">
      <c r="B16" s="609"/>
      <c r="C16" s="671"/>
    </row>
    <row r="17" spans="2:3" s="176" customFormat="1" ht="33" customHeight="1">
      <c r="B17" s="673" t="s">
        <v>601</v>
      </c>
      <c r="C17" s="674" t="s">
        <v>672</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A19" zoomScale="90" zoomScaleNormal="90" zoomScaleSheetLayoutView="80" zoomScalePageLayoutView="85" workbookViewId="0">
      <pane xSplit="2" ySplit="2" topLeftCell="S507" activePane="bottomRight" state="frozen"/>
      <selection activeCell="A19" sqref="A19"/>
      <selection pane="topRight" activeCell="C19" sqref="C19"/>
      <selection pane="bottomLeft" activeCell="A21" sqref="A21"/>
      <selection pane="bottomRight" activeCell="J522" sqref="I522:J522"/>
    </sheetView>
  </sheetViews>
  <sheetFormatPr defaultColWidth="9.140625" defaultRowHeight="14.25" outlineLevelRow="1" outlineLevelCol="1"/>
  <cols>
    <col min="1" max="1" width="4.7109375" style="508" customWidth="1"/>
    <col min="2" max="2" width="43.7109375" style="254" customWidth="1"/>
    <col min="3" max="3" width="14" style="254" customWidth="1"/>
    <col min="4" max="4" width="18.140625" style="253" customWidth="1"/>
    <col min="5" max="13" width="12.710937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1030" t="s">
        <v>171</v>
      </c>
      <c r="C3" s="257" t="s">
        <v>175</v>
      </c>
      <c r="D3" s="506"/>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1030"/>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2"/>
      <c r="C5" s="1012" t="s">
        <v>551</v>
      </c>
      <c r="D5" s="1013"/>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1030" t="s">
        <v>505</v>
      </c>
      <c r="C7" s="1029" t="s">
        <v>634</v>
      </c>
      <c r="D7" s="1029"/>
      <c r="E7" s="1029"/>
      <c r="F7" s="1029"/>
      <c r="G7" s="1029"/>
      <c r="H7" s="1029"/>
      <c r="I7" s="1029"/>
      <c r="J7" s="1029"/>
      <c r="K7" s="1029"/>
      <c r="L7" s="1029"/>
      <c r="M7" s="1029"/>
      <c r="N7" s="1029"/>
      <c r="O7" s="1029"/>
      <c r="P7" s="1029"/>
      <c r="Q7" s="1029"/>
      <c r="R7" s="1029"/>
      <c r="S7" s="1029"/>
      <c r="T7" s="1029"/>
      <c r="U7" s="1029"/>
      <c r="V7" s="1029"/>
      <c r="W7" s="1029"/>
      <c r="X7" s="1029"/>
      <c r="Y7" s="603"/>
      <c r="Z7" s="603"/>
      <c r="AA7" s="603"/>
      <c r="AB7" s="603"/>
      <c r="AC7" s="603"/>
      <c r="AD7" s="603"/>
      <c r="AE7" s="270"/>
      <c r="AF7" s="270"/>
      <c r="AG7" s="270"/>
      <c r="AH7" s="270"/>
      <c r="AI7" s="270"/>
      <c r="AJ7" s="270"/>
      <c r="AK7" s="270"/>
      <c r="AL7" s="270"/>
    </row>
    <row r="8" spans="1:39" s="271" customFormat="1" ht="58.5" customHeight="1">
      <c r="A8" s="508"/>
      <c r="B8" s="1030"/>
      <c r="C8" s="1029" t="s">
        <v>572</v>
      </c>
      <c r="D8" s="1029"/>
      <c r="E8" s="1029"/>
      <c r="F8" s="1029"/>
      <c r="G8" s="1029"/>
      <c r="H8" s="1029"/>
      <c r="I8" s="1029"/>
      <c r="J8" s="1029"/>
      <c r="K8" s="1029"/>
      <c r="L8" s="1029"/>
      <c r="M8" s="1029"/>
      <c r="N8" s="1029"/>
      <c r="O8" s="1029"/>
      <c r="P8" s="1029"/>
      <c r="Q8" s="1029"/>
      <c r="R8" s="1029"/>
      <c r="S8" s="1029"/>
      <c r="T8" s="1029"/>
      <c r="U8" s="1029"/>
      <c r="V8" s="1029"/>
      <c r="W8" s="1029"/>
      <c r="X8" s="1029"/>
      <c r="Y8" s="603"/>
      <c r="Z8" s="603"/>
      <c r="AA8" s="603"/>
      <c r="AB8" s="603"/>
      <c r="AC8" s="603"/>
      <c r="AD8" s="603"/>
      <c r="AE8" s="272"/>
      <c r="AF8" s="255"/>
      <c r="AG8" s="255"/>
      <c r="AH8" s="255"/>
      <c r="AI8" s="255"/>
      <c r="AJ8" s="255"/>
      <c r="AK8" s="255"/>
      <c r="AL8" s="255"/>
      <c r="AM8" s="256"/>
    </row>
    <row r="9" spans="1:39" s="271" customFormat="1" ht="57.75" customHeight="1">
      <c r="A9" s="508"/>
      <c r="B9" s="273"/>
      <c r="C9" s="1029" t="s">
        <v>571</v>
      </c>
      <c r="D9" s="1029"/>
      <c r="E9" s="1029"/>
      <c r="F9" s="1029"/>
      <c r="G9" s="1029"/>
      <c r="H9" s="1029"/>
      <c r="I9" s="1029"/>
      <c r="J9" s="1029"/>
      <c r="K9" s="1029"/>
      <c r="L9" s="1029"/>
      <c r="M9" s="1029"/>
      <c r="N9" s="1029"/>
      <c r="O9" s="1029"/>
      <c r="P9" s="1029"/>
      <c r="Q9" s="1029"/>
      <c r="R9" s="1029"/>
      <c r="S9" s="1029"/>
      <c r="T9" s="1029"/>
      <c r="U9" s="1029"/>
      <c r="V9" s="1029"/>
      <c r="W9" s="1029"/>
      <c r="X9" s="1029"/>
      <c r="Y9" s="603"/>
      <c r="Z9" s="603"/>
      <c r="AA9" s="603"/>
      <c r="AB9" s="603"/>
      <c r="AC9" s="603"/>
      <c r="AD9" s="603"/>
      <c r="AE9" s="272"/>
      <c r="AF9" s="255"/>
      <c r="AG9" s="255"/>
      <c r="AH9" s="255"/>
      <c r="AI9" s="255"/>
      <c r="AJ9" s="255"/>
      <c r="AK9" s="255"/>
      <c r="AL9" s="255"/>
      <c r="AM9" s="256"/>
    </row>
    <row r="10" spans="1:39" ht="41.25" customHeight="1">
      <c r="B10" s="275"/>
      <c r="C10" s="1029" t="s">
        <v>637</v>
      </c>
      <c r="D10" s="1029"/>
      <c r="E10" s="1029"/>
      <c r="F10" s="1029"/>
      <c r="G10" s="1029"/>
      <c r="H10" s="1029"/>
      <c r="I10" s="1029"/>
      <c r="J10" s="1029"/>
      <c r="K10" s="1029"/>
      <c r="L10" s="1029"/>
      <c r="M10" s="1029"/>
      <c r="N10" s="1029"/>
      <c r="O10" s="1029"/>
      <c r="P10" s="1029"/>
      <c r="Q10" s="1029"/>
      <c r="R10" s="1029"/>
      <c r="S10" s="1029"/>
      <c r="T10" s="1029"/>
      <c r="U10" s="1029"/>
      <c r="V10" s="1029"/>
      <c r="W10" s="1029"/>
      <c r="X10" s="1029"/>
      <c r="Y10" s="603"/>
      <c r="Z10" s="603"/>
      <c r="AA10" s="603"/>
      <c r="AB10" s="603"/>
      <c r="AC10" s="603"/>
      <c r="AD10" s="603"/>
      <c r="AE10" s="272"/>
      <c r="AF10" s="276"/>
      <c r="AG10" s="276"/>
      <c r="AH10" s="276"/>
      <c r="AI10" s="276"/>
      <c r="AJ10" s="276"/>
      <c r="AK10" s="276"/>
      <c r="AL10" s="276"/>
    </row>
    <row r="11" spans="1:39" ht="53.25" customHeight="1">
      <c r="C11" s="1029" t="s">
        <v>622</v>
      </c>
      <c r="D11" s="1029"/>
      <c r="E11" s="1029"/>
      <c r="F11" s="1029"/>
      <c r="G11" s="1029"/>
      <c r="H11" s="1029"/>
      <c r="I11" s="1029"/>
      <c r="J11" s="1029"/>
      <c r="K11" s="1029"/>
      <c r="L11" s="1029"/>
      <c r="M11" s="1029"/>
      <c r="N11" s="1029"/>
      <c r="O11" s="1029"/>
      <c r="P11" s="1029"/>
      <c r="Q11" s="1029"/>
      <c r="R11" s="1029"/>
      <c r="S11" s="1029"/>
      <c r="T11" s="1029"/>
      <c r="U11" s="1029"/>
      <c r="V11" s="1029"/>
      <c r="W11" s="1029"/>
      <c r="X11" s="1029"/>
      <c r="Y11" s="603"/>
      <c r="Z11" s="603"/>
      <c r="AA11" s="603"/>
      <c r="AB11" s="603"/>
      <c r="AC11" s="603"/>
      <c r="AD11" s="603"/>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1030" t="s">
        <v>527</v>
      </c>
      <c r="C13" s="588" t="s">
        <v>522</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2"/>
      <c r="AF13" s="276"/>
      <c r="AG13" s="276"/>
      <c r="AH13" s="276"/>
      <c r="AI13" s="276"/>
      <c r="AJ13" s="276"/>
      <c r="AK13" s="276"/>
      <c r="AL13" s="276"/>
      <c r="AM13" s="253"/>
    </row>
    <row r="14" spans="1:39" ht="20.25" customHeight="1">
      <c r="B14" s="1030"/>
      <c r="C14" s="588" t="s">
        <v>523</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2"/>
      <c r="AF14" s="276"/>
      <c r="AG14" s="276"/>
      <c r="AH14" s="276"/>
      <c r="AI14" s="276"/>
      <c r="AJ14" s="276"/>
      <c r="AK14" s="276"/>
      <c r="AL14" s="276"/>
      <c r="AM14" s="253"/>
    </row>
    <row r="15" spans="1:39" ht="20.25" customHeight="1">
      <c r="C15" s="588" t="s">
        <v>524</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2"/>
      <c r="AF15" s="276"/>
      <c r="AG15" s="276"/>
      <c r="AH15" s="276"/>
      <c r="AI15" s="276"/>
      <c r="AJ15" s="276"/>
      <c r="AK15" s="276"/>
      <c r="AL15" s="276"/>
      <c r="AM15" s="253"/>
    </row>
    <row r="16" spans="1:39" ht="20.25" customHeight="1">
      <c r="C16" s="588" t="s">
        <v>525</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7"/>
      <c r="O18" s="281"/>
      <c r="Y18" s="270"/>
      <c r="Z18" s="267"/>
      <c r="AA18" s="267"/>
      <c r="AB18" s="267"/>
      <c r="AC18" s="267"/>
      <c r="AD18" s="267"/>
      <c r="AE18" s="267"/>
      <c r="AF18" s="267"/>
      <c r="AG18" s="267"/>
      <c r="AH18" s="267"/>
      <c r="AI18" s="267"/>
      <c r="AJ18" s="267"/>
      <c r="AK18" s="267"/>
      <c r="AL18" s="267"/>
      <c r="AM18" s="282"/>
    </row>
    <row r="19" spans="1:39" s="283" customFormat="1" ht="36" customHeight="1">
      <c r="A19" s="508"/>
      <c r="B19" s="1020" t="s">
        <v>211</v>
      </c>
      <c r="C19" s="1022" t="s">
        <v>33</v>
      </c>
      <c r="D19" s="284" t="s">
        <v>422</v>
      </c>
      <c r="E19" s="1024" t="s">
        <v>209</v>
      </c>
      <c r="F19" s="1025"/>
      <c r="G19" s="1025"/>
      <c r="H19" s="1025"/>
      <c r="I19" s="1025"/>
      <c r="J19" s="1025"/>
      <c r="K19" s="1025"/>
      <c r="L19" s="1025"/>
      <c r="M19" s="1026"/>
      <c r="N19" s="1027" t="s">
        <v>213</v>
      </c>
      <c r="O19" s="284" t="s">
        <v>423</v>
      </c>
      <c r="P19" s="1024" t="s">
        <v>212</v>
      </c>
      <c r="Q19" s="1025"/>
      <c r="R19" s="1025"/>
      <c r="S19" s="1025"/>
      <c r="T19" s="1025"/>
      <c r="U19" s="1025"/>
      <c r="V19" s="1025"/>
      <c r="W19" s="1025"/>
      <c r="X19" s="1026"/>
      <c r="Y19" s="1017" t="s">
        <v>243</v>
      </c>
      <c r="Z19" s="1018"/>
      <c r="AA19" s="1018"/>
      <c r="AB19" s="1018"/>
      <c r="AC19" s="1018"/>
      <c r="AD19" s="1018"/>
      <c r="AE19" s="1018"/>
      <c r="AF19" s="1018"/>
      <c r="AG19" s="1018"/>
      <c r="AH19" s="1018"/>
      <c r="AI19" s="1018"/>
      <c r="AJ19" s="1018"/>
      <c r="AK19" s="1018"/>
      <c r="AL19" s="1018"/>
      <c r="AM19" s="1019"/>
    </row>
    <row r="20" spans="1:39" s="283" customFormat="1" ht="59.25" customHeight="1">
      <c r="A20" s="508"/>
      <c r="B20" s="1021"/>
      <c r="C20" s="1023"/>
      <c r="D20" s="285">
        <v>2011</v>
      </c>
      <c r="E20" s="285">
        <v>2012</v>
      </c>
      <c r="F20" s="285">
        <v>2013</v>
      </c>
      <c r="G20" s="285">
        <v>2014</v>
      </c>
      <c r="H20" s="285">
        <v>2015</v>
      </c>
      <c r="I20" s="285">
        <v>2016</v>
      </c>
      <c r="J20" s="285">
        <v>2017</v>
      </c>
      <c r="K20" s="285">
        <v>2018</v>
      </c>
      <c r="L20" s="285">
        <v>2019</v>
      </c>
      <c r="M20" s="285">
        <v>2020</v>
      </c>
      <c r="N20" s="1028"/>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General Service 50 - 4,999 kW</v>
      </c>
      <c r="AB20" s="286" t="str">
        <f>'1.  LRAMVA Summary'!G52</f>
        <v>Co-Generation 1,000 - 4,999 kW</v>
      </c>
      <c r="AC20" s="286" t="str">
        <f>'1.  LRAMVA Summary'!H52</f>
        <v>Large User</v>
      </c>
      <c r="AD20" s="286" t="str">
        <f>'1.  LRAMVA Summary'!I52</f>
        <v>Street Lighting</v>
      </c>
      <c r="AE20" s="286" t="str">
        <f>'1.  LRAMVA Summary'!J52</f>
        <v>Sentinel Lighting</v>
      </c>
      <c r="AF20" s="286" t="str">
        <f>'1.  LRAMVA Summary'!K52</f>
        <v>Unmetered Scattered Load</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9"/>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v>
      </c>
      <c r="AF21" s="291" t="str">
        <f>'1.  LRAMVA Summary'!K53</f>
        <v>kWh</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8">
        <v>1</v>
      </c>
      <c r="B22" s="294" t="s">
        <v>1</v>
      </c>
      <c r="C22" s="291" t="s">
        <v>25</v>
      </c>
      <c r="D22" s="911">
        <v>1002610.1028071478</v>
      </c>
      <c r="E22" s="295">
        <f>+'7.  Persistence Report'!AR28</f>
        <v>1002610.1028071475</v>
      </c>
      <c r="F22" s="295">
        <f>+'7.  Persistence Report'!AS28</f>
        <v>1002610.1028071475</v>
      </c>
      <c r="G22" s="295">
        <f>+'7.  Persistence Report'!AT28</f>
        <v>990700.80680557282</v>
      </c>
      <c r="H22" s="295">
        <f>+'7.  Persistence Report'!AU28</f>
        <v>640759.69350864447</v>
      </c>
      <c r="I22" s="295">
        <f>+'7.  Persistence Report'!AV28</f>
        <v>0</v>
      </c>
      <c r="J22" s="295">
        <f>+'7.  Persistence Report'!AW28</f>
        <v>0</v>
      </c>
      <c r="K22" s="295">
        <f>+'7.  Persistence Report'!AX28</f>
        <v>0</v>
      </c>
      <c r="L22" s="295">
        <f>+'7.  Persistence Report'!AY28</f>
        <v>0</v>
      </c>
      <c r="M22" s="295">
        <f>+'7.  Persistence Report'!AZ28</f>
        <v>0</v>
      </c>
      <c r="N22" s="291"/>
      <c r="O22" s="911">
        <v>166.58710682609191</v>
      </c>
      <c r="P22" s="295">
        <f>+'7.  Persistence Report'!M28</f>
        <v>166.58710682609188</v>
      </c>
      <c r="Q22" s="295">
        <f>+'7.  Persistence Report'!N28</f>
        <v>166.58710682609188</v>
      </c>
      <c r="R22" s="295">
        <f>+'7.  Persistence Report'!O28</f>
        <v>153.26953664588436</v>
      </c>
      <c r="S22" s="295">
        <f>+'7.  Persistence Report'!P28</f>
        <v>84.246907234997494</v>
      </c>
      <c r="T22" s="295">
        <f>+'7.  Persistence Report'!Q28</f>
        <v>0</v>
      </c>
      <c r="U22" s="295">
        <f>+'7.  Persistence Report'!R28</f>
        <v>0</v>
      </c>
      <c r="V22" s="295">
        <f>+'7.  Persistence Report'!S28</f>
        <v>0</v>
      </c>
      <c r="W22" s="295">
        <f>+'7.  Persistence Report'!T28</f>
        <v>0</v>
      </c>
      <c r="X22" s="295">
        <f>+'7.  Persistence Report'!U28</f>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8"/>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0"/>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8">
        <v>2</v>
      </c>
      <c r="B25" s="294" t="s">
        <v>2</v>
      </c>
      <c r="C25" s="291" t="s">
        <v>25</v>
      </c>
      <c r="D25" s="912">
        <v>15909.726688812756</v>
      </c>
      <c r="E25" s="295">
        <f>+'7.  Persistence Report'!AR27</f>
        <v>15909.726688812758</v>
      </c>
      <c r="F25" s="295">
        <f>+'7.  Persistence Report'!AS27</f>
        <v>15909.726688812758</v>
      </c>
      <c r="G25" s="295">
        <f>+'7.  Persistence Report'!AT27</f>
        <v>9765.405008980455</v>
      </c>
      <c r="H25" s="295">
        <f>+'7.  Persistence Report'!AU27</f>
        <v>0</v>
      </c>
      <c r="I25" s="295">
        <f>+'7.  Persistence Report'!AV27</f>
        <v>0</v>
      </c>
      <c r="J25" s="295">
        <f>+'7.  Persistence Report'!AW27</f>
        <v>0</v>
      </c>
      <c r="K25" s="295">
        <f>+'7.  Persistence Report'!AX27</f>
        <v>0</v>
      </c>
      <c r="L25" s="295">
        <f>+'7.  Persistence Report'!AY27</f>
        <v>0</v>
      </c>
      <c r="M25" s="295">
        <f>+'7.  Persistence Report'!AZ27</f>
        <v>0</v>
      </c>
      <c r="N25" s="291"/>
      <c r="O25" s="912">
        <v>12.347649701395289</v>
      </c>
      <c r="P25" s="295">
        <f>+'7.  Persistence Report'!M27</f>
        <v>12.347649701395289</v>
      </c>
      <c r="Q25" s="295">
        <f>+'7.  Persistence Report'!N27</f>
        <v>12.347649701395289</v>
      </c>
      <c r="R25" s="295">
        <f>+'7.  Persistence Report'!O27</f>
        <v>5.4767620208709475</v>
      </c>
      <c r="S25" s="295">
        <f>+'7.  Persistence Report'!P27</f>
        <v>0</v>
      </c>
      <c r="T25" s="295">
        <f>+'7.  Persistence Report'!Q27</f>
        <v>0</v>
      </c>
      <c r="U25" s="295">
        <f>+'7.  Persistence Report'!R27</f>
        <v>0</v>
      </c>
      <c r="V25" s="295">
        <f>+'7.  Persistence Report'!S27</f>
        <v>0</v>
      </c>
      <c r="W25" s="295">
        <f>+'7.  Persistence Report'!T27</f>
        <v>0</v>
      </c>
      <c r="X25" s="295">
        <f>+'7.  Persistence Report'!U27</f>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8"/>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0"/>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8">
        <v>3</v>
      </c>
      <c r="B28" s="294" t="s">
        <v>3</v>
      </c>
      <c r="C28" s="291" t="s">
        <v>25</v>
      </c>
      <c r="D28" s="912">
        <v>1901868.190360378</v>
      </c>
      <c r="E28" s="295">
        <f>+'7.  Persistence Report'!AR31</f>
        <v>1901868.190360378</v>
      </c>
      <c r="F28" s="295">
        <f>+'7.  Persistence Report'!AS31</f>
        <v>1901868.190360378</v>
      </c>
      <c r="G28" s="295">
        <f>+'7.  Persistence Report'!AT31</f>
        <v>1901868.190360378</v>
      </c>
      <c r="H28" s="295">
        <f>+'7.  Persistence Report'!AU31</f>
        <v>1901868.190360378</v>
      </c>
      <c r="I28" s="295">
        <f>+'7.  Persistence Report'!AV31</f>
        <v>1901868.190360378</v>
      </c>
      <c r="J28" s="295">
        <f>+'7.  Persistence Report'!AW31</f>
        <v>1901868.190360378</v>
      </c>
      <c r="K28" s="295">
        <f>+'7.  Persistence Report'!AX31</f>
        <v>1901868.190360378</v>
      </c>
      <c r="L28" s="295">
        <f>+'7.  Persistence Report'!AY31</f>
        <v>1901868.190360378</v>
      </c>
      <c r="M28" s="295">
        <f>+'7.  Persistence Report'!AZ31</f>
        <v>1901868.190360378</v>
      </c>
      <c r="N28" s="291"/>
      <c r="O28" s="912">
        <v>1052.0535760732341</v>
      </c>
      <c r="P28" s="295">
        <f>+'7.  Persistence Report'!M31</f>
        <v>1052.0535760732341</v>
      </c>
      <c r="Q28" s="295">
        <f>+'7.  Persistence Report'!N31</f>
        <v>1052.0535760732341</v>
      </c>
      <c r="R28" s="295">
        <f>+'7.  Persistence Report'!O31</f>
        <v>1052.0535760732341</v>
      </c>
      <c r="S28" s="295">
        <f>+'7.  Persistence Report'!P31</f>
        <v>1052.0535760732341</v>
      </c>
      <c r="T28" s="295">
        <f>+'7.  Persistence Report'!Q31</f>
        <v>1052.0535760732341</v>
      </c>
      <c r="U28" s="295">
        <f>+'7.  Persistence Report'!R31</f>
        <v>1052.0535760732341</v>
      </c>
      <c r="V28" s="295">
        <f>+'7.  Persistence Report'!S31</f>
        <v>1052.0535760732341</v>
      </c>
      <c r="W28" s="295">
        <f>+'7.  Persistence Report'!T31</f>
        <v>1052.0535760732341</v>
      </c>
      <c r="X28" s="295">
        <f>+'7.  Persistence Report'!U31</f>
        <v>1052.0535760732341</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8"/>
      <c r="B29" s="294" t="s">
        <v>214</v>
      </c>
      <c r="C29" s="291" t="s">
        <v>163</v>
      </c>
      <c r="D29" s="912">
        <v>-245123.94888494851</v>
      </c>
      <c r="E29" s="295">
        <f>+'7.  Persistence Report'!AR59</f>
        <v>-245123.94888494851</v>
      </c>
      <c r="F29" s="295">
        <f>+'7.  Persistence Report'!AS59</f>
        <v>-245123.94888494851</v>
      </c>
      <c r="G29" s="295">
        <f>+'7.  Persistence Report'!AT59</f>
        <v>-245123.94888494851</v>
      </c>
      <c r="H29" s="295">
        <f>+'7.  Persistence Report'!AU59</f>
        <v>-245123.94888494851</v>
      </c>
      <c r="I29" s="295">
        <f>+'7.  Persistence Report'!AV59</f>
        <v>-245123.94888494851</v>
      </c>
      <c r="J29" s="295">
        <f>+'7.  Persistence Report'!AW59</f>
        <v>-245123.94888494851</v>
      </c>
      <c r="K29" s="295">
        <f>+'7.  Persistence Report'!AX59</f>
        <v>-245123.94888494851</v>
      </c>
      <c r="L29" s="295">
        <f>+'7.  Persistence Report'!AY59</f>
        <v>-245123.94888494851</v>
      </c>
      <c r="M29" s="295">
        <f>+'7.  Persistence Report'!AZ59</f>
        <v>-245123.94888494851</v>
      </c>
      <c r="N29" s="468"/>
      <c r="O29" s="912">
        <v>-136.99677966259429</v>
      </c>
      <c r="P29" s="295">
        <f>+'7.  Persistence Report'!M59</f>
        <v>-136.99677966259429</v>
      </c>
      <c r="Q29" s="295">
        <f>+'7.  Persistence Report'!N59</f>
        <v>-136.99677966259429</v>
      </c>
      <c r="R29" s="295">
        <f>+'7.  Persistence Report'!O59</f>
        <v>-136.99677966259429</v>
      </c>
      <c r="S29" s="295">
        <f>+'7.  Persistence Report'!P59</f>
        <v>-136.99677966259429</v>
      </c>
      <c r="T29" s="295">
        <f>+'7.  Persistence Report'!Q59</f>
        <v>-136.99677966259429</v>
      </c>
      <c r="U29" s="295">
        <f>+'7.  Persistence Report'!R59</f>
        <v>-136.99677966259429</v>
      </c>
      <c r="V29" s="295">
        <f>+'7.  Persistence Report'!S59</f>
        <v>-136.99677966259429</v>
      </c>
      <c r="W29" s="295">
        <f>+'7.  Persistence Report'!T59</f>
        <v>-136.99677966259429</v>
      </c>
      <c r="X29" s="295">
        <f>+'7.  Persistence Report'!U59</f>
        <v>-136.99677966259429</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8"/>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8">
        <v>4</v>
      </c>
      <c r="B31" s="294" t="s">
        <v>4</v>
      </c>
      <c r="C31" s="291" t="s">
        <v>25</v>
      </c>
      <c r="D31" s="912">
        <v>512644.05706321599</v>
      </c>
      <c r="E31" s="295">
        <f>+'7.  Persistence Report'!AR30</f>
        <v>512644.05706321611</v>
      </c>
      <c r="F31" s="295">
        <f>+'7.  Persistence Report'!AS30</f>
        <v>512644.05706321611</v>
      </c>
      <c r="G31" s="295">
        <f>+'7.  Persistence Report'!AT30</f>
        <v>512644.05706321611</v>
      </c>
      <c r="H31" s="295">
        <f>+'7.  Persistence Report'!AU30</f>
        <v>471653.68536461063</v>
      </c>
      <c r="I31" s="295">
        <f>+'7.  Persistence Report'!AV30</f>
        <v>426873.43091912864</v>
      </c>
      <c r="J31" s="295">
        <f>+'7.  Persistence Report'!AW30</f>
        <v>334116.50178385893</v>
      </c>
      <c r="K31" s="295">
        <f>+'7.  Persistence Report'!AX30</f>
        <v>331973.62450160919</v>
      </c>
      <c r="L31" s="295">
        <f>+'7.  Persistence Report'!AY30</f>
        <v>417744.25064569671</v>
      </c>
      <c r="M31" s="295">
        <f>+'7.  Persistence Report'!AZ30</f>
        <v>160311.77964261107</v>
      </c>
      <c r="N31" s="291"/>
      <c r="O31" s="912">
        <v>31.770678402816781</v>
      </c>
      <c r="P31" s="295">
        <f>+'7.  Persistence Report'!M30</f>
        <v>31.770678402816777</v>
      </c>
      <c r="Q31" s="295">
        <f>+'7.  Persistence Report'!N30</f>
        <v>31.770678402816777</v>
      </c>
      <c r="R31" s="295">
        <f>+'7.  Persistence Report'!O30</f>
        <v>31.770678402816777</v>
      </c>
      <c r="S31" s="295">
        <f>+'7.  Persistence Report'!P30</f>
        <v>29.872703267353447</v>
      </c>
      <c r="T31" s="295">
        <f>+'7.  Persistence Report'!Q30</f>
        <v>27.799245380165342</v>
      </c>
      <c r="U31" s="295">
        <f>+'7.  Persistence Report'!R30</f>
        <v>23.504325918708858</v>
      </c>
      <c r="V31" s="295">
        <f>+'7.  Persistence Report'!S30</f>
        <v>23.259705224388114</v>
      </c>
      <c r="W31" s="295">
        <f>+'7.  Persistence Report'!T30</f>
        <v>27.231138247039549</v>
      </c>
      <c r="X31" s="295">
        <f>+'7.  Persistence Report'!U30</f>
        <v>15.311255387295622</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8"/>
      <c r="B32" s="294" t="s">
        <v>214</v>
      </c>
      <c r="C32" s="291" t="s">
        <v>163</v>
      </c>
      <c r="D32" s="913">
        <v>7528</v>
      </c>
      <c r="E32" s="295">
        <f>+'7.  Persistence Report'!AR61</f>
        <v>7527.6647101171238</v>
      </c>
      <c r="F32" s="295">
        <f>+'7.  Persistence Report'!AS61</f>
        <v>7527.6647101171238</v>
      </c>
      <c r="G32" s="295">
        <f>+'7.  Persistence Report'!AT61</f>
        <v>7527.6647101171238</v>
      </c>
      <c r="H32" s="295">
        <f>+'7.  Persistence Report'!AU61</f>
        <v>7527.6647101171238</v>
      </c>
      <c r="I32" s="295">
        <f>+'7.  Persistence Report'!AV61</f>
        <v>6877.882555975164</v>
      </c>
      <c r="J32" s="295">
        <f>+'7.  Persistence Report'!AW61</f>
        <v>4219.521490463766</v>
      </c>
      <c r="K32" s="295">
        <f>+'7.  Persistence Report'!AX61</f>
        <v>4213.7765111547851</v>
      </c>
      <c r="L32" s="295">
        <f>+'7.  Persistence Report'!AY61</f>
        <v>4213.7765111547851</v>
      </c>
      <c r="M32" s="295">
        <f>+'7.  Persistence Report'!AZ61</f>
        <v>1492.5812959316615</v>
      </c>
      <c r="N32" s="468"/>
      <c r="O32" s="913">
        <v>0</v>
      </c>
      <c r="P32" s="295">
        <f>+'7.  Persistence Report'!M61</f>
        <v>0.43963560258204665</v>
      </c>
      <c r="Q32" s="295">
        <f>+'7.  Persistence Report'!N61</f>
        <v>0.43963560258204665</v>
      </c>
      <c r="R32" s="295">
        <f>+'7.  Persistence Report'!O61</f>
        <v>0.43963560258204665</v>
      </c>
      <c r="S32" s="295">
        <f>+'7.  Persistence Report'!P61</f>
        <v>0.43963560258204665</v>
      </c>
      <c r="T32" s="295">
        <f>+'7.  Persistence Report'!Q61</f>
        <v>0.40954877192100159</v>
      </c>
      <c r="U32" s="295">
        <f>+'7.  Persistence Report'!R61</f>
        <v>0.28645881214891011</v>
      </c>
      <c r="V32" s="295">
        <f>+'7.  Persistence Report'!S61</f>
        <v>0.28580299259309039</v>
      </c>
      <c r="W32" s="295">
        <f>+'7.  Persistence Report'!T61</f>
        <v>0.28580299259309039</v>
      </c>
      <c r="X32" s="295">
        <f>+'7.  Persistence Report'!U61</f>
        <v>0.15980362632213338</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8"/>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8">
        <v>5</v>
      </c>
      <c r="B34" s="294" t="s">
        <v>5</v>
      </c>
      <c r="C34" s="291" t="s">
        <v>25</v>
      </c>
      <c r="D34" s="912">
        <v>802520.90508921084</v>
      </c>
      <c r="E34" s="295">
        <f>+'7.  Persistence Report'!AR29</f>
        <v>802520.90508921072</v>
      </c>
      <c r="F34" s="295">
        <f>+'7.  Persistence Report'!AS29</f>
        <v>802520.90508921072</v>
      </c>
      <c r="G34" s="295">
        <f>+'7.  Persistence Report'!AT29</f>
        <v>802520.90508921072</v>
      </c>
      <c r="H34" s="295">
        <f>+'7.  Persistence Report'!AU29</f>
        <v>733445.00574889511</v>
      </c>
      <c r="I34" s="295">
        <f>+'7.  Persistence Report'!AV29</f>
        <v>657982.49540003017</v>
      </c>
      <c r="J34" s="295">
        <f>+'7.  Persistence Report'!AW29</f>
        <v>496076.85619454773</v>
      </c>
      <c r="K34" s="295">
        <f>+'7.  Persistence Report'!AX29</f>
        <v>494267.18771221885</v>
      </c>
      <c r="L34" s="295">
        <f>+'7.  Persistence Report'!AY29</f>
        <v>638805.59740139928</v>
      </c>
      <c r="M34" s="295">
        <f>+'7.  Persistence Report'!AZ29</f>
        <v>204987.14889626345</v>
      </c>
      <c r="N34" s="291"/>
      <c r="O34" s="912">
        <v>45.918256791882683</v>
      </c>
      <c r="P34" s="295">
        <f>+'7.  Persistence Report'!M29</f>
        <v>45.918256791882662</v>
      </c>
      <c r="Q34" s="295">
        <f>+'7.  Persistence Report'!N29</f>
        <v>45.918256791882662</v>
      </c>
      <c r="R34" s="295">
        <f>+'7.  Persistence Report'!O29</f>
        <v>45.918256791882662</v>
      </c>
      <c r="S34" s="295">
        <f>+'7.  Persistence Report'!P29</f>
        <v>42.71983887140923</v>
      </c>
      <c r="T34" s="295">
        <f>+'7.  Persistence Report'!Q29</f>
        <v>39.225702020079787</v>
      </c>
      <c r="U34" s="295">
        <f>+'7.  Persistence Report'!R29</f>
        <v>31.728993286556491</v>
      </c>
      <c r="V34" s="295">
        <f>+'7.  Persistence Report'!S29</f>
        <v>31.522410126473282</v>
      </c>
      <c r="W34" s="295">
        <f>+'7.  Persistence Report'!T29</f>
        <v>38.214964898276165</v>
      </c>
      <c r="X34" s="295">
        <f>+'7.  Persistence Report'!U29</f>
        <v>18.127890923388634</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8"/>
      <c r="B35" s="294" t="s">
        <v>214</v>
      </c>
      <c r="C35" s="291" t="s">
        <v>163</v>
      </c>
      <c r="D35" s="914">
        <v>59624.623371841466</v>
      </c>
      <c r="E35" s="295">
        <f>+'7.  Persistence Report'!AR60</f>
        <v>59624.623371841466</v>
      </c>
      <c r="F35" s="295">
        <f>+'7.  Persistence Report'!AS60</f>
        <v>59624.623371841466</v>
      </c>
      <c r="G35" s="295">
        <f>+'7.  Persistence Report'!AT60</f>
        <v>59624.623371841466</v>
      </c>
      <c r="H35" s="295">
        <f>+'7.  Persistence Report'!AU60</f>
        <v>59624.623371841466</v>
      </c>
      <c r="I35" s="295">
        <f>+'7.  Persistence Report'!AV60</f>
        <v>54181.692081116591</v>
      </c>
      <c r="J35" s="295">
        <f>+'7.  Persistence Report'!AW60</f>
        <v>29252.107976573792</v>
      </c>
      <c r="K35" s="295">
        <f>+'7.  Persistence Report'!AX60</f>
        <v>29246.148598924308</v>
      </c>
      <c r="L35" s="295">
        <f>+'7.  Persistence Report'!AY60</f>
        <v>29246.148598924308</v>
      </c>
      <c r="M35" s="295">
        <f>+'7.  Persistence Report'!AZ60</f>
        <v>6451.9267344178397</v>
      </c>
      <c r="N35" s="468"/>
      <c r="O35" s="914">
        <v>2.9455811146351376</v>
      </c>
      <c r="P35" s="295">
        <f>+'7.  Persistence Report'!M60</f>
        <v>2.9455811146351376</v>
      </c>
      <c r="Q35" s="295">
        <f>+'7.  Persistence Report'!N60</f>
        <v>2.9455811146351376</v>
      </c>
      <c r="R35" s="295">
        <f>+'7.  Persistence Report'!O60</f>
        <v>2.9455811146351376</v>
      </c>
      <c r="S35" s="295">
        <f>+'7.  Persistence Report'!P60</f>
        <v>2.9455811146351376</v>
      </c>
      <c r="T35" s="295">
        <f>+'7.  Persistence Report'!Q60</f>
        <v>2.6935573386667295</v>
      </c>
      <c r="U35" s="295">
        <f>+'7.  Persistence Report'!R60</f>
        <v>1.5392440497859243</v>
      </c>
      <c r="V35" s="295">
        <f>+'7.  Persistence Report'!S60</f>
        <v>1.5385637555337</v>
      </c>
      <c r="W35" s="295">
        <f>+'7.  Persistence Report'!T60</f>
        <v>1.5385637555337</v>
      </c>
      <c r="X35" s="295">
        <f>+'7.  Persistence Report'!U60</f>
        <v>0.48312403790509451</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8"/>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8">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8"/>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8"/>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8">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8"/>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8"/>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8">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8"/>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8"/>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8">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8"/>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8"/>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09"/>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8">
        <v>10</v>
      </c>
      <c r="B50" s="310" t="s">
        <v>22</v>
      </c>
      <c r="C50" s="291" t="s">
        <v>25</v>
      </c>
      <c r="D50" s="911">
        <v>5260353</v>
      </c>
      <c r="E50" s="295">
        <f>+'7.  Persistence Report'!AR35</f>
        <v>5260353.2070921771</v>
      </c>
      <c r="F50" s="295">
        <f>+'7.  Persistence Report'!AS35</f>
        <v>5260353.2070921771</v>
      </c>
      <c r="G50" s="295">
        <f>+'7.  Persistence Report'!AT35</f>
        <v>5224701.1992085502</v>
      </c>
      <c r="H50" s="295">
        <f>+'7.  Persistence Report'!AU35</f>
        <v>4362380.7742387922</v>
      </c>
      <c r="I50" s="295">
        <f>+'7.  Persistence Report'!AV35</f>
        <v>3995992.8917881618</v>
      </c>
      <c r="J50" s="295">
        <f>+'7.  Persistence Report'!AW35</f>
        <v>3496930.6005774019</v>
      </c>
      <c r="K50" s="295">
        <f>+'7.  Persistence Report'!AX35</f>
        <v>3223770.0424540779</v>
      </c>
      <c r="L50" s="295">
        <f>+'7.  Persistence Report'!AY35</f>
        <v>2853944.9025876089</v>
      </c>
      <c r="M50" s="295">
        <f>+'7.  Persistence Report'!AZ35</f>
        <v>2853944.9025876089</v>
      </c>
      <c r="N50" s="295">
        <v>12</v>
      </c>
      <c r="O50" s="911">
        <v>1034</v>
      </c>
      <c r="P50" s="295">
        <f>+'7.  Persistence Report'!M35</f>
        <v>1033.790126365408</v>
      </c>
      <c r="Q50" s="295">
        <f>+'7.  Persistence Report'!N35</f>
        <v>1033.790126365408</v>
      </c>
      <c r="R50" s="295">
        <f>+'7.  Persistence Report'!O35</f>
        <v>1024.4983947403766</v>
      </c>
      <c r="S50" s="295">
        <f>+'7.  Persistence Report'!P35</f>
        <v>860.51588354302521</v>
      </c>
      <c r="T50" s="295">
        <f>+'7.  Persistence Report'!Q35</f>
        <v>765.02679116126899</v>
      </c>
      <c r="U50" s="295">
        <f>+'7.  Persistence Report'!R35</f>
        <v>639.73889490811018</v>
      </c>
      <c r="V50" s="295">
        <f>+'7.  Persistence Report'!S35</f>
        <v>583.51773106103292</v>
      </c>
      <c r="W50" s="295">
        <f>+'7.  Persistence Report'!T35</f>
        <v>500.18507117671152</v>
      </c>
      <c r="X50" s="295">
        <f>+'7.  Persistence Report'!U35</f>
        <v>500.18507117671152</v>
      </c>
      <c r="Y50" s="415"/>
      <c r="Z50" s="915">
        <v>8.2000000000000003E-2</v>
      </c>
      <c r="AA50" s="915">
        <v>0.91800000000000004</v>
      </c>
      <c r="AB50" s="415"/>
      <c r="AC50" s="415"/>
      <c r="AD50" s="415"/>
      <c r="AE50" s="415"/>
      <c r="AF50" s="415"/>
      <c r="AG50" s="415"/>
      <c r="AH50" s="415"/>
      <c r="AI50" s="415"/>
      <c r="AJ50" s="415"/>
      <c r="AK50" s="415"/>
      <c r="AL50" s="415"/>
      <c r="AM50" s="296">
        <f>SUM(Y50:AL50)</f>
        <v>1</v>
      </c>
    </row>
    <row r="51" spans="1:42" s="283" customFormat="1" ht="15" outlineLevel="1">
      <c r="A51" s="508"/>
      <c r="B51" s="294" t="s">
        <v>214</v>
      </c>
      <c r="C51" s="291" t="s">
        <v>163</v>
      </c>
      <c r="D51" s="912">
        <v>297630</v>
      </c>
      <c r="E51" s="295">
        <f>+'7.  Persistence Report'!AR55</f>
        <v>297630.48032766144</v>
      </c>
      <c r="F51" s="295">
        <f>+'7.  Persistence Report'!AS55</f>
        <v>297630.48032766144</v>
      </c>
      <c r="G51" s="295">
        <f>+'7.  Persistence Report'!AT55</f>
        <v>282788.57278358418</v>
      </c>
      <c r="H51" s="295">
        <f>+'7.  Persistence Report'!AU55</f>
        <v>263665.20897658088</v>
      </c>
      <c r="I51" s="295">
        <f>+'7.  Persistence Report'!AV55</f>
        <v>247873.22034083944</v>
      </c>
      <c r="J51" s="295">
        <f>+'7.  Persistence Report'!AW55</f>
        <v>220043.23454668917</v>
      </c>
      <c r="K51" s="295">
        <f>+'7.  Persistence Report'!AX55</f>
        <v>220043.23454668917</v>
      </c>
      <c r="L51" s="295">
        <f>+'7.  Persistence Report'!AY55</f>
        <v>200292.1445136347</v>
      </c>
      <c r="M51" s="295">
        <f>+'7.  Persistence Report'!AZ55</f>
        <v>200292.1445136347</v>
      </c>
      <c r="N51" s="295">
        <f>N50</f>
        <v>12</v>
      </c>
      <c r="O51" s="912">
        <v>56</v>
      </c>
      <c r="P51" s="295">
        <f>+'7.  Persistence Report'!M55</f>
        <v>56.32952183393251</v>
      </c>
      <c r="Q51" s="295">
        <f>+'7.  Persistence Report'!N55</f>
        <v>56.32952183393251</v>
      </c>
      <c r="R51" s="295">
        <f>+'7.  Persistence Report'!O55</f>
        <v>52.45339069324676</v>
      </c>
      <c r="S51" s="295">
        <f>+'7.  Persistence Report'!P55</f>
        <v>47.460492873925205</v>
      </c>
      <c r="T51" s="295">
        <f>+'7.  Persistence Report'!Q55</f>
        <v>43.340641711909164</v>
      </c>
      <c r="U51" s="295">
        <f>+'7.  Persistence Report'!R55</f>
        <v>36.686503080336692</v>
      </c>
      <c r="V51" s="295">
        <f>+'7.  Persistence Report'!S55</f>
        <v>36.686503080336692</v>
      </c>
      <c r="W51" s="295">
        <f>+'7.  Persistence Report'!T55</f>
        <v>31.556597346582762</v>
      </c>
      <c r="X51" s="295">
        <f>+'7.  Persistence Report'!U55</f>
        <v>31.556597346582762</v>
      </c>
      <c r="Y51" s="411">
        <f>Y50</f>
        <v>0</v>
      </c>
      <c r="Z51" s="411">
        <f>Z50</f>
        <v>8.2000000000000003E-2</v>
      </c>
      <c r="AA51" s="411">
        <f t="shared" ref="AA51:AL51" si="9">AA50</f>
        <v>0.91800000000000004</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8"/>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8">
        <v>11</v>
      </c>
      <c r="B53" s="314" t="s">
        <v>21</v>
      </c>
      <c r="C53" s="291" t="s">
        <v>25</v>
      </c>
      <c r="D53" s="912">
        <v>145929.31798808309</v>
      </c>
      <c r="E53" s="295">
        <f>+'7.  Persistence Report'!AR34</f>
        <v>145808.63898511758</v>
      </c>
      <c r="F53" s="295">
        <f>+'7.  Persistence Report'!AS34</f>
        <v>145808.63898511758</v>
      </c>
      <c r="G53" s="295">
        <f>+'7.  Persistence Report'!AT34</f>
        <v>133724.13097455451</v>
      </c>
      <c r="H53" s="295">
        <f>+'7.  Persistence Report'!AU34</f>
        <v>133724.13097455451</v>
      </c>
      <c r="I53" s="295">
        <f>+'7.  Persistence Report'!AV34</f>
        <v>133694.72607550709</v>
      </c>
      <c r="J53" s="295">
        <f>+'7.  Persistence Report'!AW34</f>
        <v>25775.032905748096</v>
      </c>
      <c r="K53" s="295">
        <f>+'7.  Persistence Report'!AX34</f>
        <v>25775.032905748096</v>
      </c>
      <c r="L53" s="295">
        <f>+'7.  Persistence Report'!AY34</f>
        <v>25775.032905748096</v>
      </c>
      <c r="M53" s="295">
        <f>+'7.  Persistence Report'!AZ34</f>
        <v>25775.032905748096</v>
      </c>
      <c r="N53" s="295">
        <v>12</v>
      </c>
      <c r="O53" s="912">
        <v>55.929686802310655</v>
      </c>
      <c r="P53" s="295">
        <f>+'7.  Persistence Report'!M34</f>
        <v>55.886480950753047</v>
      </c>
      <c r="Q53" s="295">
        <f>+'7.  Persistence Report'!N34</f>
        <v>55.886480950753047</v>
      </c>
      <c r="R53" s="295">
        <f>+'7.  Persistence Report'!O34</f>
        <v>51.523266021455612</v>
      </c>
      <c r="S53" s="295">
        <f>+'7.  Persistence Report'!P34</f>
        <v>51.523266021455612</v>
      </c>
      <c r="T53" s="295">
        <f>+'7.  Persistence Report'!Q34</f>
        <v>51.484092716043385</v>
      </c>
      <c r="U53" s="295">
        <f>+'7.  Persistence Report'!R34</f>
        <v>9.1757707147939929</v>
      </c>
      <c r="V53" s="295">
        <f>+'7.  Persistence Report'!S34</f>
        <v>9.1757707147939929</v>
      </c>
      <c r="W53" s="295">
        <f>+'7.  Persistence Report'!T34</f>
        <v>9.1757707147939929</v>
      </c>
      <c r="X53" s="295">
        <f>+'7.  Persistence Report'!U34</f>
        <v>9.1757707147939929</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8"/>
      <c r="B54" s="315" t="s">
        <v>214</v>
      </c>
      <c r="C54" s="291" t="s">
        <v>163</v>
      </c>
      <c r="D54" s="913">
        <v>23307.595179282602</v>
      </c>
      <c r="E54" s="295">
        <f>+'7.  Persistence Report'!AR56</f>
        <v>23307.595179282634</v>
      </c>
      <c r="F54" s="295">
        <f>+'7.  Persistence Report'!AS56</f>
        <v>23307.595179282634</v>
      </c>
      <c r="G54" s="295">
        <f>+'7.  Persistence Report'!AT56</f>
        <v>5599.4728733007951</v>
      </c>
      <c r="H54" s="295">
        <f>+'7.  Persistence Report'!AU56</f>
        <v>5599.4728733007951</v>
      </c>
      <c r="I54" s="295">
        <f>+'7.  Persistence Report'!AV56</f>
        <v>5599.4728733007951</v>
      </c>
      <c r="J54" s="295">
        <f>+'7.  Persistence Report'!AW56</f>
        <v>669.42414806349291</v>
      </c>
      <c r="K54" s="295">
        <f>+'7.  Persistence Report'!AX56</f>
        <v>669.42414806349291</v>
      </c>
      <c r="L54" s="295">
        <f>+'7.  Persistence Report'!AY56</f>
        <v>669.42414806349291</v>
      </c>
      <c r="M54" s="295">
        <f>+'7.  Persistence Report'!AZ56</f>
        <v>669.42414806349291</v>
      </c>
      <c r="N54" s="295">
        <f>N53</f>
        <v>12</v>
      </c>
      <c r="O54" s="913">
        <v>9.1319887852156345</v>
      </c>
      <c r="P54" s="295">
        <f>+'7.  Persistence Report'!M56</f>
        <v>9.1319887852156345</v>
      </c>
      <c r="Q54" s="295">
        <f>+'7.  Persistence Report'!N56</f>
        <v>9.1319887852156345</v>
      </c>
      <c r="R54" s="295">
        <f>+'7.  Persistence Report'!O56</f>
        <v>2.4160712191013354</v>
      </c>
      <c r="S54" s="295">
        <f>+'7.  Persistence Report'!P56</f>
        <v>2.4160712191013354</v>
      </c>
      <c r="T54" s="295">
        <f>+'7.  Persistence Report'!Q56</f>
        <v>2.4160712191013354</v>
      </c>
      <c r="U54" s="295">
        <f>+'7.  Persistence Report'!R56</f>
        <v>0.28688685434250483</v>
      </c>
      <c r="V54" s="295">
        <f>+'7.  Persistence Report'!S56</f>
        <v>0.28688685434250483</v>
      </c>
      <c r="W54" s="295">
        <f>+'7.  Persistence Report'!T56</f>
        <v>0.28688685434250483</v>
      </c>
      <c r="X54" s="295">
        <f>+'7.  Persistence Report'!U56</f>
        <v>0.28688685434250483</v>
      </c>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8"/>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8">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8"/>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8"/>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8">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8"/>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8"/>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8">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v>1</v>
      </c>
      <c r="AA62" s="415"/>
      <c r="AB62" s="415"/>
      <c r="AC62" s="415"/>
      <c r="AD62" s="415"/>
      <c r="AE62" s="415"/>
      <c r="AF62" s="415"/>
      <c r="AG62" s="415"/>
      <c r="AH62" s="415"/>
      <c r="AI62" s="415"/>
      <c r="AJ62" s="415"/>
      <c r="AK62" s="415"/>
      <c r="AL62" s="415"/>
      <c r="AM62" s="296">
        <f>SUM(Y62:AL62)</f>
        <v>1</v>
      </c>
    </row>
    <row r="63" spans="1:42" s="283" customFormat="1" ht="15" outlineLevel="1">
      <c r="A63" s="508"/>
      <c r="B63" s="315" t="s">
        <v>214</v>
      </c>
      <c r="C63" s="291" t="s">
        <v>163</v>
      </c>
      <c r="D63" s="914">
        <v>237585</v>
      </c>
      <c r="E63" s="295">
        <f>+'7.  Persistence Report'!AR57+'7.  Persistence Report'!AR86</f>
        <v>237584.65573306772</v>
      </c>
      <c r="F63" s="295">
        <f>+'7.  Persistence Report'!AS57+'7.  Persistence Report'!AS86</f>
        <v>237584.65573306772</v>
      </c>
      <c r="G63" s="295">
        <f>+'7.  Persistence Report'!AT57+'7.  Persistence Report'!AT86</f>
        <v>237584.65573306772</v>
      </c>
      <c r="H63" s="295">
        <f>+'7.  Persistence Report'!AU57+'7.  Persistence Report'!AU86</f>
        <v>226586.29016306772</v>
      </c>
      <c r="I63" s="295">
        <f>+'7.  Persistence Report'!AV57+'7.  Persistence Report'!AV86</f>
        <v>0</v>
      </c>
      <c r="J63" s="295">
        <f>+'7.  Persistence Report'!AW57+'7.  Persistence Report'!AW86</f>
        <v>0</v>
      </c>
      <c r="K63" s="295">
        <f>+'7.  Persistence Report'!AX57+'7.  Persistence Report'!AX86</f>
        <v>0</v>
      </c>
      <c r="L63" s="295">
        <f>+'7.  Persistence Report'!AY57+'7.  Persistence Report'!AY86</f>
        <v>0</v>
      </c>
      <c r="M63" s="295">
        <f>+'7.  Persistence Report'!AZ57+'7.  Persistence Report'!AZ86</f>
        <v>0</v>
      </c>
      <c r="N63" s="295">
        <f>N62</f>
        <v>12</v>
      </c>
      <c r="O63" s="914">
        <v>49</v>
      </c>
      <c r="P63" s="295">
        <f>+'7.  Persistence Report'!M57+'7.  Persistence Report'!M86</f>
        <v>48.815548695083038</v>
      </c>
      <c r="Q63" s="295">
        <f>+'7.  Persistence Report'!N57+'7.  Persistence Report'!N86</f>
        <v>48.815548695083038</v>
      </c>
      <c r="R63" s="295">
        <f>+'7.  Persistence Report'!O57+'7.  Persistence Report'!O86</f>
        <v>48.815548695083038</v>
      </c>
      <c r="S63" s="295">
        <f>+'7.  Persistence Report'!P57+'7.  Persistence Report'!P86</f>
        <v>46.594571666083041</v>
      </c>
      <c r="T63" s="295">
        <f>+'7.  Persistence Report'!Q57+'7.  Persistence Report'!Q86</f>
        <v>0</v>
      </c>
      <c r="U63" s="295">
        <f>+'7.  Persistence Report'!R57+'7.  Persistence Report'!R86</f>
        <v>0</v>
      </c>
      <c r="V63" s="295">
        <f>+'7.  Persistence Report'!S57+'7.  Persistence Report'!S86</f>
        <v>0</v>
      </c>
      <c r="W63" s="295">
        <f>+'7.  Persistence Report'!T57+'7.  Persistence Report'!T86</f>
        <v>0</v>
      </c>
      <c r="X63" s="295">
        <f>+'7.  Persistence Report'!U57+'7.  Persistence Report'!U86</f>
        <v>0</v>
      </c>
      <c r="Y63" s="411">
        <f>Y62</f>
        <v>0</v>
      </c>
      <c r="Z63" s="411">
        <f>Z62</f>
        <v>1</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8"/>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8">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8"/>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8"/>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8">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8"/>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8"/>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8">
        <v>17</v>
      </c>
      <c r="B71" s="314" t="s">
        <v>9</v>
      </c>
      <c r="C71" s="291" t="s">
        <v>25</v>
      </c>
      <c r="D71" s="912">
        <v>19012</v>
      </c>
      <c r="E71" s="295">
        <f>+'7.  Persistence Report'!AR33</f>
        <v>0</v>
      </c>
      <c r="F71" s="295">
        <f>+'7.  Persistence Report'!AS33</f>
        <v>0</v>
      </c>
      <c r="G71" s="295">
        <f>+'7.  Persistence Report'!AT33</f>
        <v>0</v>
      </c>
      <c r="H71" s="295">
        <f>+'7.  Persistence Report'!AU33</f>
        <v>0</v>
      </c>
      <c r="I71" s="295">
        <f>+'7.  Persistence Report'!AV33</f>
        <v>0</v>
      </c>
      <c r="J71" s="295">
        <f>+'7.  Persistence Report'!AW33</f>
        <v>0</v>
      </c>
      <c r="K71" s="295">
        <f>+'7.  Persistence Report'!AX33</f>
        <v>0</v>
      </c>
      <c r="L71" s="295">
        <f>+'7.  Persistence Report'!AY33</f>
        <v>0</v>
      </c>
      <c r="M71" s="295">
        <f>+'7.  Persistence Report'!AZ33</f>
        <v>0</v>
      </c>
      <c r="N71" s="291"/>
      <c r="O71" s="912">
        <v>487</v>
      </c>
      <c r="P71" s="295">
        <f>+'7.  Persistence Report'!MC33</f>
        <v>0</v>
      </c>
      <c r="Q71" s="295">
        <f>+'7.  Persistence Report'!MD33</f>
        <v>0</v>
      </c>
      <c r="R71" s="295">
        <f>+'7.  Persistence Report'!ME33</f>
        <v>0</v>
      </c>
      <c r="S71" s="295">
        <f>+'7.  Persistence Report'!MF33</f>
        <v>0</v>
      </c>
      <c r="T71" s="295">
        <f>+'7.  Persistence Report'!MG33</f>
        <v>0</v>
      </c>
      <c r="U71" s="295">
        <f>+'7.  Persistence Report'!MH33</f>
        <v>0</v>
      </c>
      <c r="V71" s="295">
        <f>+'7.  Persistence Report'!MI33</f>
        <v>0</v>
      </c>
      <c r="W71" s="295">
        <f>+'7.  Persistence Report'!MJ33</f>
        <v>0</v>
      </c>
      <c r="X71" s="295">
        <f>+'7.  Persistence Report'!MK33</f>
        <v>0</v>
      </c>
      <c r="Y71" s="415"/>
      <c r="Z71" s="415">
        <v>1</v>
      </c>
      <c r="AA71" s="415"/>
      <c r="AB71" s="415"/>
      <c r="AC71" s="415"/>
      <c r="AD71" s="415"/>
      <c r="AE71" s="415"/>
      <c r="AF71" s="415"/>
      <c r="AG71" s="415"/>
      <c r="AH71" s="415"/>
      <c r="AI71" s="415"/>
      <c r="AJ71" s="415"/>
      <c r="AK71" s="415"/>
      <c r="AL71" s="415"/>
      <c r="AM71" s="296">
        <f>SUM(Y71:AL71)</f>
        <v>1</v>
      </c>
    </row>
    <row r="72" spans="1:39" s="283" customFormat="1" ht="15" outlineLevel="1">
      <c r="A72" s="508"/>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1</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8"/>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09"/>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8">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8"/>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1"/>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8">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8"/>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8"/>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8">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8"/>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8"/>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8">
        <v>21</v>
      </c>
      <c r="B84" s="315" t="s">
        <v>22</v>
      </c>
      <c r="C84" s="291" t="s">
        <v>25</v>
      </c>
      <c r="D84" s="912">
        <v>756174</v>
      </c>
      <c r="E84" s="295">
        <f>+'7.  Persistence Report'!AR37</f>
        <v>756174.20009140868</v>
      </c>
      <c r="F84" s="295">
        <f>+'7.  Persistence Report'!AS37</f>
        <v>756174.20009140868</v>
      </c>
      <c r="G84" s="295">
        <f>+'7.  Persistence Report'!AT37</f>
        <v>753196.49288668134</v>
      </c>
      <c r="H84" s="295">
        <f>+'7.  Persistence Report'!AU37</f>
        <v>753196.49288668134</v>
      </c>
      <c r="I84" s="295">
        <f>+'7.  Persistence Report'!AV37</f>
        <v>753196.49288668134</v>
      </c>
      <c r="J84" s="295">
        <f>+'7.  Persistence Report'!AW37</f>
        <v>691185.78818136337</v>
      </c>
      <c r="K84" s="295">
        <f>+'7.  Persistence Report'!AX37</f>
        <v>669580.58272756718</v>
      </c>
      <c r="L84" s="295">
        <f>+'7.  Persistence Report'!AY37</f>
        <v>606177.72785132204</v>
      </c>
      <c r="M84" s="295">
        <f>+'7.  Persistence Report'!AZ37</f>
        <v>606177.72785132204</v>
      </c>
      <c r="N84" s="295">
        <v>12</v>
      </c>
      <c r="O84" s="912">
        <v>128</v>
      </c>
      <c r="P84" s="295">
        <f>+'7.  Persistence Report'!M37</f>
        <v>128.07239331829879</v>
      </c>
      <c r="Q84" s="295">
        <f>+'7.  Persistence Report'!N37</f>
        <v>128.07239331829879</v>
      </c>
      <c r="R84" s="295">
        <f>+'7.  Persistence Report'!O37</f>
        <v>127.29633446925551</v>
      </c>
      <c r="S84" s="295">
        <f>+'7.  Persistence Report'!P37</f>
        <v>127.29633446925551</v>
      </c>
      <c r="T84" s="295">
        <f>+'7.  Persistence Report'!Q37</f>
        <v>127.29633446925551</v>
      </c>
      <c r="U84" s="295">
        <f>+'7.  Persistence Report'!R37</f>
        <v>110.7646020326866</v>
      </c>
      <c r="V84" s="295">
        <f>+'7.  Persistence Report'!S37</f>
        <v>103.8464296206716</v>
      </c>
      <c r="W84" s="295">
        <f>+'7.  Persistence Report'!T37</f>
        <v>85.946769651251671</v>
      </c>
      <c r="X84" s="295">
        <f>+'7.  Persistence Report'!U37</f>
        <v>85.946769651251671</v>
      </c>
      <c r="Y84" s="410"/>
      <c r="Z84" s="915">
        <v>8.2000000000000003E-2</v>
      </c>
      <c r="AA84" s="915">
        <v>0.91800000000000004</v>
      </c>
      <c r="AB84" s="415"/>
      <c r="AC84" s="415"/>
      <c r="AD84" s="415"/>
      <c r="AE84" s="415"/>
      <c r="AF84" s="415"/>
      <c r="AG84" s="415"/>
      <c r="AH84" s="415"/>
      <c r="AI84" s="415"/>
      <c r="AJ84" s="415"/>
      <c r="AK84" s="415"/>
      <c r="AL84" s="415"/>
      <c r="AM84" s="296">
        <f>SUM(Y84:AL84)</f>
        <v>1</v>
      </c>
    </row>
    <row r="85" spans="1:39" s="283" customFormat="1" ht="15" outlineLevel="1">
      <c r="A85" s="508"/>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8.2000000000000003E-2</v>
      </c>
      <c r="AA85" s="411">
        <f t="shared" ref="AA85:AL85" si="20">AA84</f>
        <v>0.91800000000000004</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8"/>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8">
        <v>22</v>
      </c>
      <c r="B87" s="315" t="s">
        <v>9</v>
      </c>
      <c r="C87" s="291" t="s">
        <v>25</v>
      </c>
      <c r="D87" s="912">
        <v>125454</v>
      </c>
      <c r="E87" s="295">
        <f>+'7.  Persistence Report'!AR36</f>
        <v>0</v>
      </c>
      <c r="F87" s="295">
        <f>+'7.  Persistence Report'!AS36</f>
        <v>0</v>
      </c>
      <c r="G87" s="295">
        <f>+'7.  Persistence Report'!AT36</f>
        <v>0</v>
      </c>
      <c r="H87" s="295">
        <f>+'7.  Persistence Report'!AU36</f>
        <v>0</v>
      </c>
      <c r="I87" s="295">
        <f>+'7.  Persistence Report'!AV36</f>
        <v>0</v>
      </c>
      <c r="J87" s="295">
        <f>+'7.  Persistence Report'!AW36</f>
        <v>0</v>
      </c>
      <c r="K87" s="295">
        <f>+'7.  Persistence Report'!AX36</f>
        <v>0</v>
      </c>
      <c r="L87" s="295">
        <f>+'7.  Persistence Report'!AY36</f>
        <v>0</v>
      </c>
      <c r="M87" s="295">
        <f>+'7.  Persistence Report'!AZ36</f>
        <v>0</v>
      </c>
      <c r="N87" s="291"/>
      <c r="O87" s="912">
        <v>2137</v>
      </c>
      <c r="P87" s="295">
        <f>+'7.  Persistence Report'!M36</f>
        <v>0</v>
      </c>
      <c r="Q87" s="295">
        <f>+'7.  Persistence Report'!N36</f>
        <v>0</v>
      </c>
      <c r="R87" s="295">
        <f>+'7.  Persistence Report'!O36</f>
        <v>0</v>
      </c>
      <c r="S87" s="295">
        <f>+'7.  Persistence Report'!P36</f>
        <v>0</v>
      </c>
      <c r="T87" s="295">
        <f>+'7.  Persistence Report'!Q36</f>
        <v>0</v>
      </c>
      <c r="U87" s="295">
        <f>+'7.  Persistence Report'!R36</f>
        <v>0</v>
      </c>
      <c r="V87" s="295">
        <f>+'7.  Persistence Report'!S36</f>
        <v>0</v>
      </c>
      <c r="W87" s="295">
        <f>+'7.  Persistence Report'!T36</f>
        <v>0</v>
      </c>
      <c r="X87" s="295">
        <f>+'7.  Persistence Report'!U36</f>
        <v>0</v>
      </c>
      <c r="Y87" s="410"/>
      <c r="Z87" s="415"/>
      <c r="AA87" s="415">
        <v>1</v>
      </c>
      <c r="AB87" s="415"/>
      <c r="AC87" s="415"/>
      <c r="AD87" s="415"/>
      <c r="AE87" s="415"/>
      <c r="AF87" s="415"/>
      <c r="AG87" s="415"/>
      <c r="AH87" s="415"/>
      <c r="AI87" s="415"/>
      <c r="AJ87" s="415"/>
      <c r="AK87" s="415"/>
      <c r="AL87" s="415"/>
      <c r="AM87" s="296">
        <f>SUM(Y87:AL87)</f>
        <v>1</v>
      </c>
    </row>
    <row r="88" spans="1:39" s="283" customFormat="1" ht="15" outlineLevel="1">
      <c r="A88" s="508"/>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1</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8"/>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09"/>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8">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8"/>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8"/>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09"/>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8">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8"/>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8"/>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8">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8"/>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8"/>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09"/>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8">
        <v>26</v>
      </c>
      <c r="B102" s="321" t="s">
        <v>16</v>
      </c>
      <c r="C102" s="291" t="s">
        <v>25</v>
      </c>
      <c r="D102" s="911">
        <v>9726531</v>
      </c>
      <c r="E102" s="295">
        <f>+'7.  Persistence Report'!AR38</f>
        <v>9726531.2293120399</v>
      </c>
      <c r="F102" s="295">
        <f>+'7.  Persistence Report'!AS38</f>
        <v>9726531.2293120399</v>
      </c>
      <c r="G102" s="295">
        <f>+'7.  Persistence Report'!AT38</f>
        <v>9726531.2293120399</v>
      </c>
      <c r="H102" s="295">
        <f>+'7.  Persistence Report'!AU38</f>
        <v>9726531.2293120399</v>
      </c>
      <c r="I102" s="295">
        <f>+'7.  Persistence Report'!AV38</f>
        <v>9726531.2293120399</v>
      </c>
      <c r="J102" s="295">
        <f>+'7.  Persistence Report'!AW38</f>
        <v>9726531.2293120399</v>
      </c>
      <c r="K102" s="295">
        <f>+'7.  Persistence Report'!AX38</f>
        <v>9726531.2293120399</v>
      </c>
      <c r="L102" s="295">
        <f>+'7.  Persistence Report'!AY38</f>
        <v>9726531.2293120399</v>
      </c>
      <c r="M102" s="295">
        <f>+'7.  Persistence Report'!AZ38</f>
        <v>9726531.2293120399</v>
      </c>
      <c r="N102" s="295">
        <v>12</v>
      </c>
      <c r="O102" s="911">
        <v>1359</v>
      </c>
      <c r="P102" s="295">
        <f>+'7.  Persistence Report'!M38</f>
        <v>1359.1766759999996</v>
      </c>
      <c r="Q102" s="295">
        <f>+'7.  Persistence Report'!N38</f>
        <v>1359.1766759999996</v>
      </c>
      <c r="R102" s="295">
        <f>+'7.  Persistence Report'!O38</f>
        <v>1359.1766759999996</v>
      </c>
      <c r="S102" s="295">
        <f>+'7.  Persistence Report'!P38</f>
        <v>1359.1766759999996</v>
      </c>
      <c r="T102" s="295">
        <f>+'7.  Persistence Report'!Q38</f>
        <v>1359.1766759999996</v>
      </c>
      <c r="U102" s="295">
        <f>+'7.  Persistence Report'!R38</f>
        <v>1359.1766759999996</v>
      </c>
      <c r="V102" s="295">
        <f>+'7.  Persistence Report'!S38</f>
        <v>1359.1766759999996</v>
      </c>
      <c r="W102" s="295">
        <f>+'7.  Persistence Report'!T38</f>
        <v>1359.1766759999996</v>
      </c>
      <c r="X102" s="295">
        <f>+'7.  Persistence Report'!U38</f>
        <v>1359.1766759999996</v>
      </c>
      <c r="Y102" s="410"/>
      <c r="Z102" s="915">
        <v>8.2000000000000003E-2</v>
      </c>
      <c r="AA102" s="915">
        <v>0.91800000000000004</v>
      </c>
      <c r="AB102" s="410"/>
      <c r="AC102" s="410"/>
      <c r="AD102" s="410"/>
      <c r="AE102" s="415"/>
      <c r="AF102" s="415"/>
      <c r="AG102" s="415"/>
      <c r="AH102" s="415"/>
      <c r="AI102" s="415"/>
      <c r="AJ102" s="415"/>
      <c r="AK102" s="415"/>
      <c r="AL102" s="415"/>
      <c r="AM102" s="296">
        <f>SUM(Y102:AL102)</f>
        <v>1</v>
      </c>
    </row>
    <row r="103" spans="1:39" s="283" customFormat="1" ht="15" outlineLevel="1">
      <c r="A103" s="508"/>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8.2000000000000003E-2</v>
      </c>
      <c r="AA103" s="411">
        <f t="shared" ref="AA103:AL103" si="25">AA102</f>
        <v>0.91800000000000004</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1"/>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8">
        <v>27</v>
      </c>
      <c r="B105" s="321" t="s">
        <v>17</v>
      </c>
      <c r="C105" s="291" t="s">
        <v>25</v>
      </c>
      <c r="D105" s="912">
        <v>865905</v>
      </c>
      <c r="E105" s="295">
        <f>+'7.  Persistence Report'!AR39</f>
        <v>865904.53436369542</v>
      </c>
      <c r="F105" s="295">
        <f>+'7.  Persistence Report'!AS39</f>
        <v>865904.53436369542</v>
      </c>
      <c r="G105" s="295">
        <f>+'7.  Persistence Report'!AT39</f>
        <v>865904.53436369542</v>
      </c>
      <c r="H105" s="295">
        <f>+'7.  Persistence Report'!AU39</f>
        <v>865904.53436369542</v>
      </c>
      <c r="I105" s="295">
        <f>+'7.  Persistence Report'!AV39</f>
        <v>865904.53436369542</v>
      </c>
      <c r="J105" s="295">
        <f>+'7.  Persistence Report'!AW39</f>
        <v>865904.53436369542</v>
      </c>
      <c r="K105" s="295">
        <f>+'7.  Persistence Report'!AX39</f>
        <v>865904.53436369542</v>
      </c>
      <c r="L105" s="295">
        <f>+'7.  Persistence Report'!AY39</f>
        <v>865904.53436369542</v>
      </c>
      <c r="M105" s="295">
        <f>+'7.  Persistence Report'!AZ39</f>
        <v>865904.53436369542</v>
      </c>
      <c r="N105" s="295">
        <v>12</v>
      </c>
      <c r="O105" s="912">
        <v>169</v>
      </c>
      <c r="P105" s="295">
        <f>+'7.  Persistence Report'!M39</f>
        <v>168.59511961909956</v>
      </c>
      <c r="Q105" s="295">
        <f>+'7.  Persistence Report'!N39</f>
        <v>168.59511961909956</v>
      </c>
      <c r="R105" s="295">
        <f>+'7.  Persistence Report'!O39</f>
        <v>168.59511961909956</v>
      </c>
      <c r="S105" s="295">
        <f>+'7.  Persistence Report'!P39</f>
        <v>168.59511961909956</v>
      </c>
      <c r="T105" s="295">
        <f>+'7.  Persistence Report'!Q39</f>
        <v>168.59511961909956</v>
      </c>
      <c r="U105" s="295">
        <f>+'7.  Persistence Report'!R39</f>
        <v>168.59511961909956</v>
      </c>
      <c r="V105" s="295">
        <f>+'7.  Persistence Report'!S39</f>
        <v>168.59511961909956</v>
      </c>
      <c r="W105" s="295">
        <f>+'7.  Persistence Report'!T39</f>
        <v>168.59511961909956</v>
      </c>
      <c r="X105" s="295">
        <f>+'7.  Persistence Report'!U39</f>
        <v>168.59511961909956</v>
      </c>
      <c r="Y105" s="410"/>
      <c r="Z105" s="915">
        <v>8.2000000000000003E-2</v>
      </c>
      <c r="AA105" s="915">
        <v>0.91800000000000004</v>
      </c>
      <c r="AB105" s="410"/>
      <c r="AC105" s="410"/>
      <c r="AD105" s="410"/>
      <c r="AE105" s="415"/>
      <c r="AF105" s="415"/>
      <c r="AG105" s="415"/>
      <c r="AH105" s="415"/>
      <c r="AI105" s="415"/>
      <c r="AJ105" s="415"/>
      <c r="AK105" s="415"/>
      <c r="AL105" s="415"/>
      <c r="AM105" s="296">
        <f>SUM(Y105:AL105)</f>
        <v>1</v>
      </c>
    </row>
    <row r="106" spans="1:39" s="283" customFormat="1" ht="15" outlineLevel="1">
      <c r="A106" s="508"/>
      <c r="B106" s="315" t="s">
        <v>214</v>
      </c>
      <c r="C106" s="291" t="s">
        <v>163</v>
      </c>
      <c r="D106" s="912">
        <v>-33545</v>
      </c>
      <c r="E106" s="295">
        <f>+'7.  Persistence Report'!AR58</f>
        <v>-33544.694363695387</v>
      </c>
      <c r="F106" s="295">
        <f>+'7.  Persistence Report'!AS58</f>
        <v>-33544.694363695387</v>
      </c>
      <c r="G106" s="295">
        <f>+'7.  Persistence Report'!AT58</f>
        <v>-33544.694363695387</v>
      </c>
      <c r="H106" s="295">
        <f>+'7.  Persistence Report'!AU58</f>
        <v>-33544.694363695402</v>
      </c>
      <c r="I106" s="295">
        <f>+'7.  Persistence Report'!AV58</f>
        <v>-33544.694363695402</v>
      </c>
      <c r="J106" s="295">
        <f>+'7.  Persistence Report'!AW58</f>
        <v>-33544.694363695402</v>
      </c>
      <c r="K106" s="295">
        <f>+'7.  Persistence Report'!AX58</f>
        <v>-33544.694363695402</v>
      </c>
      <c r="L106" s="295">
        <f>+'7.  Persistence Report'!AY58</f>
        <v>-33544.694363695402</v>
      </c>
      <c r="M106" s="295">
        <f>+'7.  Persistence Report'!AZ58</f>
        <v>-33544.694363695402</v>
      </c>
      <c r="N106" s="295">
        <f>N105</f>
        <v>12</v>
      </c>
      <c r="O106" s="912">
        <v>-2</v>
      </c>
      <c r="P106" s="295">
        <f>+'7.  Persistence Report'!M58</f>
        <v>-1.7801196190995738</v>
      </c>
      <c r="Q106" s="295">
        <f>+'7.  Persistence Report'!N58</f>
        <v>-1.7801196190995738</v>
      </c>
      <c r="R106" s="295">
        <f>+'7.  Persistence Report'!O58</f>
        <v>-1.7801196190995738</v>
      </c>
      <c r="S106" s="295">
        <f>+'7.  Persistence Report'!P58</f>
        <v>-1.7801196190995698</v>
      </c>
      <c r="T106" s="295">
        <f>+'7.  Persistence Report'!Q58</f>
        <v>-1.7801196190995698</v>
      </c>
      <c r="U106" s="295">
        <f>+'7.  Persistence Report'!R58</f>
        <v>-1.7801196190995698</v>
      </c>
      <c r="V106" s="295">
        <f>+'7.  Persistence Report'!S58</f>
        <v>-1.7801196190995698</v>
      </c>
      <c r="W106" s="295">
        <f>+'7.  Persistence Report'!T58</f>
        <v>-1.7801196190995698</v>
      </c>
      <c r="X106" s="295">
        <f>+'7.  Persistence Report'!U58</f>
        <v>-1.7801196190995698</v>
      </c>
      <c r="Y106" s="411">
        <f>Y105</f>
        <v>0</v>
      </c>
      <c r="Z106" s="411">
        <f>Z105</f>
        <v>8.2000000000000003E-2</v>
      </c>
      <c r="AA106" s="411">
        <f>AA105</f>
        <v>0.91800000000000004</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1"/>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8">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8"/>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1"/>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8">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8"/>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4"/>
    </row>
    <row r="113" spans="1:39" s="283" customFormat="1" ht="15" outlineLevel="1">
      <c r="A113" s="508"/>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8">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8"/>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4"/>
    </row>
    <row r="116" spans="1:39" s="283" customFormat="1" ht="15" outlineLevel="1">
      <c r="A116" s="508"/>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8"/>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8">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8"/>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4"/>
    </row>
    <row r="120" spans="1:39" s="283" customFormat="1" ht="15" outlineLevel="1">
      <c r="A120" s="508"/>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8">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8"/>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4"/>
    </row>
    <row r="123" spans="1:39" s="283" customFormat="1" ht="15" outlineLevel="1">
      <c r="A123" s="508"/>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8">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8"/>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4"/>
    </row>
    <row r="126" spans="1:39" s="283" customFormat="1" ht="15" outlineLevel="1">
      <c r="A126" s="508"/>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8"/>
      <c r="B127" s="327" t="s">
        <v>237</v>
      </c>
      <c r="C127" s="328"/>
      <c r="D127" s="328">
        <f>SUM(D22:D125)</f>
        <v>21481917.569663022</v>
      </c>
      <c r="E127" s="328">
        <f t="shared" ref="E127:M127" si="33">SUM(E22:E125)</f>
        <v>21337331.167926531</v>
      </c>
      <c r="F127" s="328">
        <f t="shared" si="33"/>
        <v>21337331.167926531</v>
      </c>
      <c r="G127" s="328">
        <f t="shared" si="33"/>
        <v>21236013.297296148</v>
      </c>
      <c r="H127" s="328">
        <f t="shared" si="33"/>
        <v>19873798.353604555</v>
      </c>
      <c r="I127" s="328">
        <f t="shared" si="33"/>
        <v>18497907.61570821</v>
      </c>
      <c r="J127" s="328">
        <f t="shared" si="33"/>
        <v>17513904.378592182</v>
      </c>
      <c r="K127" s="328">
        <f t="shared" si="33"/>
        <v>17215174.364893522</v>
      </c>
      <c r="L127" s="328">
        <f t="shared" si="33"/>
        <v>16992504.315951023</v>
      </c>
      <c r="M127" s="328">
        <f t="shared" si="33"/>
        <v>16275737.979363069</v>
      </c>
      <c r="N127" s="328"/>
      <c r="O127" s="328">
        <f>SUM(O22:O125)</f>
        <v>6656.6877448349878</v>
      </c>
      <c r="P127" s="328">
        <f t="shared" ref="P127:X127" si="34">SUM(P22:P125)</f>
        <v>4033.083440798735</v>
      </c>
      <c r="Q127" s="328">
        <f t="shared" si="34"/>
        <v>4033.083440798735</v>
      </c>
      <c r="R127" s="328">
        <f t="shared" si="34"/>
        <v>3987.8719288278307</v>
      </c>
      <c r="S127" s="328">
        <f t="shared" si="34"/>
        <v>3737.0797582944629</v>
      </c>
      <c r="T127" s="328">
        <f t="shared" si="34"/>
        <v>3500.7404571990505</v>
      </c>
      <c r="U127" s="328">
        <f t="shared" si="34"/>
        <v>3294.7601520681096</v>
      </c>
      <c r="V127" s="328">
        <f t="shared" si="34"/>
        <v>3231.1682758408056</v>
      </c>
      <c r="W127" s="328">
        <f t="shared" si="34"/>
        <v>3135.4700380477648</v>
      </c>
      <c r="X127" s="328">
        <f t="shared" si="34"/>
        <v>3102.2816421292337</v>
      </c>
      <c r="Y127" s="329">
        <f>IF(Y21="kWh",SUMPRODUCT(D22:D125,Y22:Y125))</f>
        <v>4057581.6564956577</v>
      </c>
      <c r="Z127" s="329">
        <f>IF(Z21="kWh",SUMPRODUCT(D22:D125,Z22:Z125))</f>
        <v>1809423.8491673656</v>
      </c>
      <c r="AA127" s="329">
        <f>IF(AA21="kW",SUMPRODUCT(N22:N125,O22:O125,AA22:AA125),SUMPRODUCT(D22:D125,AA22:AA125))</f>
        <v>30227.904000000006</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8"/>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0"/>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7"/>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0"/>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5">Y127*Y130</f>
        <v>0</v>
      </c>
      <c r="Z131" s="346">
        <f t="shared" si="35"/>
        <v>0</v>
      </c>
      <c r="AA131" s="347">
        <f t="shared" si="35"/>
        <v>0</v>
      </c>
      <c r="AB131" s="347">
        <f t="shared" si="35"/>
        <v>0</v>
      </c>
      <c r="AC131" s="347">
        <f t="shared" si="35"/>
        <v>0</v>
      </c>
      <c r="AD131" s="347">
        <f t="shared" si="35"/>
        <v>0</v>
      </c>
      <c r="AE131" s="347">
        <f>AE127*AE130</f>
        <v>0</v>
      </c>
      <c r="AF131" s="347">
        <f t="shared" ref="AF131:AL131" si="36">AF127*AF130</f>
        <v>0</v>
      </c>
      <c r="AG131" s="347">
        <f t="shared" si="36"/>
        <v>0</v>
      </c>
      <c r="AH131" s="347">
        <f t="shared" si="36"/>
        <v>0</v>
      </c>
      <c r="AI131" s="347">
        <f t="shared" si="36"/>
        <v>0</v>
      </c>
      <c r="AJ131" s="347">
        <f t="shared" si="36"/>
        <v>0</v>
      </c>
      <c r="AK131" s="347">
        <f t="shared" si="36"/>
        <v>0</v>
      </c>
      <c r="AL131" s="347">
        <f t="shared" si="36"/>
        <v>0</v>
      </c>
      <c r="AM131" s="407">
        <f>SUM(Y131:AL131)</f>
        <v>0</v>
      </c>
    </row>
    <row r="132" spans="1:40" s="303" customFormat="1" ht="15.75">
      <c r="A132" s="510"/>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7">Y128*Y130</f>
        <v>0</v>
      </c>
      <c r="Z132" s="347">
        <f t="shared" si="37"/>
        <v>0</v>
      </c>
      <c r="AA132" s="347">
        <f t="shared" si="37"/>
        <v>0</v>
      </c>
      <c r="AB132" s="347">
        <f t="shared" si="37"/>
        <v>0</v>
      </c>
      <c r="AC132" s="347">
        <f t="shared" si="37"/>
        <v>0</v>
      </c>
      <c r="AD132" s="347">
        <f t="shared" si="37"/>
        <v>0</v>
      </c>
      <c r="AE132" s="347">
        <f>AE128*AE130</f>
        <v>0</v>
      </c>
      <c r="AF132" s="347">
        <f t="shared" ref="AF132:AL132" si="38">AF128*AF130</f>
        <v>0</v>
      </c>
      <c r="AG132" s="347">
        <f t="shared" si="38"/>
        <v>0</v>
      </c>
      <c r="AH132" s="347">
        <f t="shared" si="38"/>
        <v>0</v>
      </c>
      <c r="AI132" s="347">
        <f t="shared" si="38"/>
        <v>0</v>
      </c>
      <c r="AJ132" s="347">
        <f t="shared" si="38"/>
        <v>0</v>
      </c>
      <c r="AK132" s="347">
        <f t="shared" si="38"/>
        <v>0</v>
      </c>
      <c r="AL132" s="347">
        <f t="shared" si="38"/>
        <v>0</v>
      </c>
      <c r="AM132" s="407">
        <f>SUM(Y132:AL132)</f>
        <v>0</v>
      </c>
    </row>
    <row r="133" spans="1:40" s="350" customFormat="1" ht="17.25" customHeight="1">
      <c r="A133" s="512"/>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7"/>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8"/>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4057581.3212057748</v>
      </c>
      <c r="Z135" s="291">
        <f>SUMPRODUCT(E22:E125,Z22:Z125)</f>
        <v>1790290.9043569774</v>
      </c>
      <c r="AA135" s="291">
        <f>IF(AA21="kW",SUMPRODUCT(N22:N125,P22:P125,AA22:AA125),SUMPRODUCT(E22:E125,AA22:AA125))</f>
        <v>30229.927832174311</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8"/>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4057581.3212057748</v>
      </c>
      <c r="Z136" s="291">
        <f>SUMPRODUCT(F22:F125,Z22:Z125)</f>
        <v>1790290.9043569774</v>
      </c>
      <c r="AA136" s="291">
        <f>IF(AA21="kW",SUMPRODUCT(N22:N125,Q22:Q125,AA22:AA125),SUMPRODUCT(F22:F125,AA22:AA125))</f>
        <v>30229.927832174311</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8"/>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4039527.7035243674</v>
      </c>
      <c r="Z137" s="291">
        <f>SUMPRODUCT(G22:G125,Z22:Z125)</f>
        <v>1756113.6009845734</v>
      </c>
      <c r="AA137" s="291">
        <f>IF(AA21="kW",SUMPRODUCT(N22:N125,R22:R125,AA22:AA125),SUMPRODUCT(G22:G125,AA22:AA125))</f>
        <v>30076.321591666107</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8"/>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3569754.9141795379</v>
      </c>
      <c r="Z138" s="291">
        <f>SUMPRODUCT(H22:H125,Z22:Z125)</f>
        <v>1672836.844734879</v>
      </c>
      <c r="AA138" s="291">
        <f>IF(AA21="kW",SUMPRODUCT(N22:N125,S22:S125,AA22:AA125),SUMPRODUCT(H22:H125,AA22:AA125))</f>
        <v>28214.888485938442</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8"/>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2802659.7424316802</v>
      </c>
      <c r="Z139" s="291">
        <f>SUMPRODUCT(I22:I125,Z22:Z125)</f>
        <v>1414882.4002436812</v>
      </c>
      <c r="AA139" s="291">
        <f>IF(AA21="kW",SUMPRODUCT(N22:N125,T22:T125,AA22:AA125),SUMPRODUCT(I22:I125,AA22:AA125))</f>
        <v>27117.596363860244</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8"/>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2520409.2289208737</v>
      </c>
      <c r="Z140" s="291">
        <f>SUMPRODUCT(J22:J125,Z22:Z125)</f>
        <v>1253742.6138484462</v>
      </c>
      <c r="AA140" s="291">
        <f>IF(AA21="kW",SUMPRODUCT(N22:N125,U22:U125,AA22:AA125),SUMPRODUCT(J22:J125,AA22:AA125))</f>
        <v>25482.009343048801</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8"/>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2516444.9787993366</v>
      </c>
      <c r="Z141" s="291">
        <f>SUMPRODUCT(K22:K125,Z22:Z125)</f>
        <v>1229571.8212351224</v>
      </c>
      <c r="AA141" s="291">
        <f>IF(AA21="kW",SUMPRODUCT(N22:N125,V22:V125,AA22:AA125),SUMPRODUCT(K22:K125,AA22:AA125))</f>
        <v>24786.466414818642</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8"/>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2746754.0146326046</v>
      </c>
      <c r="Z142" s="291">
        <f>SUMPRODUCT(L22:L125,Z22:Z125)</f>
        <v>1192427.5362835091</v>
      </c>
      <c r="AA142" s="291">
        <f>IF(AA21="kW",SUMPRODUCT(N22:N125,W22:W125,AA22:AA125),SUMPRODUCT(L22:L125,AA22:AA125))</f>
        <v>23614.780137746791</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2029987.6780446535</v>
      </c>
      <c r="Z143" s="326">
        <f>SUMPRODUCT(M22:M125,Z22:Z125)</f>
        <v>1192427.5362835091</v>
      </c>
      <c r="AA143" s="326">
        <f>IF(AA21="kW",SUMPRODUCT(N22:N125,X22:X125,AA22:AA125),SUMPRODUCT(M22:M125,AA22:AA125))</f>
        <v>23614.780137746791</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590</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7" t="s">
        <v>526</v>
      </c>
      <c r="F146" s="587"/>
      <c r="O146" s="281"/>
      <c r="Y146" s="270"/>
      <c r="Z146" s="267"/>
      <c r="AA146" s="267"/>
      <c r="AB146" s="267"/>
      <c r="AC146" s="267"/>
      <c r="AD146" s="267"/>
      <c r="AE146" s="267"/>
      <c r="AF146" s="267"/>
      <c r="AG146" s="267"/>
      <c r="AH146" s="267"/>
      <c r="AI146" s="267"/>
      <c r="AJ146" s="267"/>
      <c r="AK146" s="267"/>
      <c r="AL146" s="267"/>
      <c r="AM146" s="282"/>
    </row>
    <row r="147" spans="1:39" ht="34.5" customHeight="1">
      <c r="B147" s="1020" t="s">
        <v>211</v>
      </c>
      <c r="C147" s="1022" t="s">
        <v>33</v>
      </c>
      <c r="D147" s="284" t="s">
        <v>422</v>
      </c>
      <c r="E147" s="1024" t="s">
        <v>209</v>
      </c>
      <c r="F147" s="1025"/>
      <c r="G147" s="1025"/>
      <c r="H147" s="1025"/>
      <c r="I147" s="1025"/>
      <c r="J147" s="1025"/>
      <c r="K147" s="1025"/>
      <c r="L147" s="1025"/>
      <c r="M147" s="1026"/>
      <c r="N147" s="1027" t="s">
        <v>213</v>
      </c>
      <c r="O147" s="284" t="s">
        <v>423</v>
      </c>
      <c r="P147" s="1024" t="s">
        <v>212</v>
      </c>
      <c r="Q147" s="1025"/>
      <c r="R147" s="1025"/>
      <c r="S147" s="1025"/>
      <c r="T147" s="1025"/>
      <c r="U147" s="1025"/>
      <c r="V147" s="1025"/>
      <c r="W147" s="1025"/>
      <c r="X147" s="1026"/>
      <c r="Y147" s="1017" t="s">
        <v>243</v>
      </c>
      <c r="Z147" s="1018"/>
      <c r="AA147" s="1018"/>
      <c r="AB147" s="1018"/>
      <c r="AC147" s="1018"/>
      <c r="AD147" s="1018"/>
      <c r="AE147" s="1018"/>
      <c r="AF147" s="1018"/>
      <c r="AG147" s="1018"/>
      <c r="AH147" s="1018"/>
      <c r="AI147" s="1018"/>
      <c r="AJ147" s="1018"/>
      <c r="AK147" s="1018"/>
      <c r="AL147" s="1018"/>
      <c r="AM147" s="1019"/>
    </row>
    <row r="148" spans="1:39" ht="60.75" customHeight="1">
      <c r="B148" s="1021"/>
      <c r="C148" s="1023"/>
      <c r="D148" s="285">
        <v>2012</v>
      </c>
      <c r="E148" s="285">
        <v>2013</v>
      </c>
      <c r="F148" s="285">
        <v>2014</v>
      </c>
      <c r="G148" s="285">
        <v>2015</v>
      </c>
      <c r="H148" s="285">
        <v>2016</v>
      </c>
      <c r="I148" s="285">
        <v>2017</v>
      </c>
      <c r="J148" s="285">
        <v>2018</v>
      </c>
      <c r="K148" s="285">
        <v>2019</v>
      </c>
      <c r="L148" s="285">
        <v>2020</v>
      </c>
      <c r="M148" s="285">
        <v>2021</v>
      </c>
      <c r="N148" s="1028"/>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General Service 50 - 4,999 kW</v>
      </c>
      <c r="AB148" s="285" t="str">
        <f>'1.  LRAMVA Summary'!G52</f>
        <v>Co-Generation 1,000 - 4,999 kW</v>
      </c>
      <c r="AC148" s="285" t="str">
        <f>'1.  LRAMVA Summary'!H52</f>
        <v>Large User</v>
      </c>
      <c r="AD148" s="285" t="str">
        <f>'1.  LRAMVA Summary'!I52</f>
        <v>Street Lighting</v>
      </c>
      <c r="AE148" s="285" t="str">
        <f>'1.  LRAMVA Summary'!J52</f>
        <v>Sentinel Lighting</v>
      </c>
      <c r="AF148" s="285" t="str">
        <f>'1.  LRAMVA Summary'!K52</f>
        <v>Unmetered Scattered Load</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9"/>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v>
      </c>
      <c r="AF149" s="291" t="str">
        <f>'1.  LRAMVA Summary'!K53</f>
        <v>kWh</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8">
        <v>1</v>
      </c>
      <c r="B150" s="294" t="s">
        <v>1</v>
      </c>
      <c r="C150" s="291" t="s">
        <v>25</v>
      </c>
      <c r="D150" s="911">
        <v>855872.57084482047</v>
      </c>
      <c r="E150" s="295">
        <f>+'7.  Persistence Report'!AS44</f>
        <v>855872.57084482047</v>
      </c>
      <c r="F150" s="295">
        <f>+'7.  Persistence Report'!AT44</f>
        <v>855872.57084482047</v>
      </c>
      <c r="G150" s="295">
        <f>+'7.  Persistence Report'!AU44</f>
        <v>833428.34379982296</v>
      </c>
      <c r="H150" s="295">
        <f>+'7.  Persistence Report'!AV44</f>
        <v>466327.5741558944</v>
      </c>
      <c r="I150" s="295">
        <f>+'7.  Persistence Report'!AW44</f>
        <v>0</v>
      </c>
      <c r="J150" s="295">
        <f>+'7.  Persistence Report'!AX44</f>
        <v>0</v>
      </c>
      <c r="K150" s="295">
        <f>+'7.  Persistence Report'!AY44</f>
        <v>0</v>
      </c>
      <c r="L150" s="295">
        <f>+'7.  Persistence Report'!AZ44</f>
        <v>0</v>
      </c>
      <c r="M150" s="295">
        <f>+'7.  Persistence Report'!BA44</f>
        <v>0</v>
      </c>
      <c r="N150" s="291"/>
      <c r="O150" s="911">
        <v>178.849718075585</v>
      </c>
      <c r="P150" s="295">
        <f>+'7.  Persistence Report'!N44</f>
        <v>178.8497180755846</v>
      </c>
      <c r="Q150" s="295">
        <f>+'7.  Persistence Report'!O44</f>
        <v>178.8497180755846</v>
      </c>
      <c r="R150" s="295">
        <f>+'7.  Persistence Report'!P44</f>
        <v>153.75146132113238</v>
      </c>
      <c r="S150" s="295">
        <f>+'7.  Persistence Report'!Q44</f>
        <v>61.312620439510439</v>
      </c>
      <c r="T150" s="295">
        <f>+'7.  Persistence Report'!R44</f>
        <v>0</v>
      </c>
      <c r="U150" s="295">
        <f>+'7.  Persistence Report'!S44</f>
        <v>0</v>
      </c>
      <c r="V150" s="295">
        <f>+'7.  Persistence Report'!T44</f>
        <v>0</v>
      </c>
      <c r="W150" s="295">
        <f>+'7.  Persistence Report'!U44</f>
        <v>0</v>
      </c>
      <c r="X150" s="295">
        <f>+'7.  Persistence Report'!V44</f>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9">AA150</f>
        <v>0</v>
      </c>
      <c r="AB151" s="411">
        <f t="shared" si="39"/>
        <v>0</v>
      </c>
      <c r="AC151" s="411">
        <f t="shared" si="39"/>
        <v>0</v>
      </c>
      <c r="AD151" s="411">
        <f t="shared" si="39"/>
        <v>0</v>
      </c>
      <c r="AE151" s="411">
        <f t="shared" si="39"/>
        <v>0</v>
      </c>
      <c r="AF151" s="411">
        <f t="shared" si="39"/>
        <v>0</v>
      </c>
      <c r="AG151" s="411">
        <f t="shared" si="39"/>
        <v>0</v>
      </c>
      <c r="AH151" s="411">
        <f t="shared" si="39"/>
        <v>0</v>
      </c>
      <c r="AI151" s="411">
        <f t="shared" si="39"/>
        <v>0</v>
      </c>
      <c r="AJ151" s="411">
        <f t="shared" si="39"/>
        <v>0</v>
      </c>
      <c r="AK151" s="411">
        <f t="shared" si="39"/>
        <v>0</v>
      </c>
      <c r="AL151" s="411">
        <f t="shared" si="39"/>
        <v>0</v>
      </c>
      <c r="AM151" s="504"/>
    </row>
    <row r="152" spans="1:39" ht="15.75" outlineLevel="1">
      <c r="A152" s="510"/>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8">
        <v>2</v>
      </c>
      <c r="B153" s="294" t="s">
        <v>2</v>
      </c>
      <c r="C153" s="291" t="s">
        <v>25</v>
      </c>
      <c r="D153" s="911">
        <v>17215.249939992696</v>
      </c>
      <c r="E153" s="295">
        <f>+'7.  Persistence Report'!AS43</f>
        <v>17215.249939992696</v>
      </c>
      <c r="F153" s="295">
        <f>+'7.  Persistence Report'!AT43</f>
        <v>17215.249939992696</v>
      </c>
      <c r="G153" s="295">
        <f>+'7.  Persistence Report'!AU43</f>
        <v>17163.334355536423</v>
      </c>
      <c r="H153" s="295">
        <f>+'7.  Persistence Report'!AV43</f>
        <v>0</v>
      </c>
      <c r="I153" s="295">
        <f>+'7.  Persistence Report'!AW43</f>
        <v>0</v>
      </c>
      <c r="J153" s="295">
        <f>+'7.  Persistence Report'!AX43</f>
        <v>0</v>
      </c>
      <c r="K153" s="295">
        <f>+'7.  Persistence Report'!AY43</f>
        <v>0</v>
      </c>
      <c r="L153" s="295">
        <f>+'7.  Persistence Report'!AZ43</f>
        <v>0</v>
      </c>
      <c r="M153" s="295">
        <f>+'7.  Persistence Report'!BA43</f>
        <v>0</v>
      </c>
      <c r="N153" s="291"/>
      <c r="O153" s="911">
        <v>9.6838200119798508</v>
      </c>
      <c r="P153" s="295">
        <f>+'7.  Persistence Report'!N43</f>
        <v>9.6838200119798508</v>
      </c>
      <c r="Q153" s="295">
        <f>+'7.  Persistence Report'!O43</f>
        <v>9.6838200119798508</v>
      </c>
      <c r="R153" s="295">
        <f>+'7.  Persistence Report'!P43</f>
        <v>9.6257654099822609</v>
      </c>
      <c r="S153" s="295">
        <f>+'7.  Persistence Report'!Q43</f>
        <v>0</v>
      </c>
      <c r="T153" s="295">
        <f>+'7.  Persistence Report'!R43</f>
        <v>0</v>
      </c>
      <c r="U153" s="295">
        <f>+'7.  Persistence Report'!S43</f>
        <v>0</v>
      </c>
      <c r="V153" s="295">
        <f>+'7.  Persistence Report'!T43</f>
        <v>0</v>
      </c>
      <c r="W153" s="295">
        <f>+'7.  Persistence Report'!U43</f>
        <v>0</v>
      </c>
      <c r="X153" s="295">
        <f>+'7.  Persistence Report'!V43</f>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40">AA153</f>
        <v>0</v>
      </c>
      <c r="AB154" s="411">
        <f t="shared" si="40"/>
        <v>0</v>
      </c>
      <c r="AC154" s="411">
        <f t="shared" si="40"/>
        <v>0</v>
      </c>
      <c r="AD154" s="411">
        <f t="shared" si="40"/>
        <v>0</v>
      </c>
      <c r="AE154" s="411">
        <f t="shared" si="40"/>
        <v>0</v>
      </c>
      <c r="AF154" s="411">
        <f t="shared" si="40"/>
        <v>0</v>
      </c>
      <c r="AG154" s="411">
        <f t="shared" si="40"/>
        <v>0</v>
      </c>
      <c r="AH154" s="411">
        <f t="shared" si="40"/>
        <v>0</v>
      </c>
      <c r="AI154" s="411">
        <f t="shared" si="40"/>
        <v>0</v>
      </c>
      <c r="AJ154" s="411">
        <f t="shared" si="40"/>
        <v>0</v>
      </c>
      <c r="AK154" s="411">
        <f t="shared" si="40"/>
        <v>0</v>
      </c>
      <c r="AL154" s="411">
        <f t="shared" si="40"/>
        <v>0</v>
      </c>
      <c r="AM154" s="504"/>
    </row>
    <row r="155" spans="1:39" ht="15.75" outlineLevel="1">
      <c r="A155" s="510"/>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8">
        <v>3</v>
      </c>
      <c r="B156" s="294" t="s">
        <v>3</v>
      </c>
      <c r="C156" s="291" t="s">
        <v>25</v>
      </c>
      <c r="D156" s="911">
        <v>1100981.4338764725</v>
      </c>
      <c r="E156" s="295">
        <f>+'7.  Persistence Report'!AS47</f>
        <v>1100981.4338764725</v>
      </c>
      <c r="F156" s="295">
        <f>+'7.  Persistence Report'!AT47</f>
        <v>1100981.4338764725</v>
      </c>
      <c r="G156" s="295">
        <f>+'7.  Persistence Report'!AU47</f>
        <v>1100981.4338764725</v>
      </c>
      <c r="H156" s="295">
        <f>+'7.  Persistence Report'!AV47</f>
        <v>1100981.4338764725</v>
      </c>
      <c r="I156" s="295">
        <f>+'7.  Persistence Report'!AW47</f>
        <v>1100981.4338764725</v>
      </c>
      <c r="J156" s="295">
        <f>+'7.  Persistence Report'!AX47</f>
        <v>1100981.4338764725</v>
      </c>
      <c r="K156" s="295">
        <f>+'7.  Persistence Report'!AY47</f>
        <v>1100981.4338764725</v>
      </c>
      <c r="L156" s="295">
        <f>+'7.  Persistence Report'!AZ47</f>
        <v>1100981.4338764725</v>
      </c>
      <c r="M156" s="295">
        <f>+'7.  Persistence Report'!BA47</f>
        <v>1100981.4338764725</v>
      </c>
      <c r="N156" s="291"/>
      <c r="O156" s="911">
        <v>651.58252157138099</v>
      </c>
      <c r="P156" s="295">
        <f>+'7.  Persistence Report'!N47</f>
        <v>651.58252157138111</v>
      </c>
      <c r="Q156" s="295">
        <f>+'7.  Persistence Report'!O47</f>
        <v>651.58252157138111</v>
      </c>
      <c r="R156" s="295">
        <f>+'7.  Persistence Report'!P47</f>
        <v>651.58252157138111</v>
      </c>
      <c r="S156" s="295">
        <f>+'7.  Persistence Report'!Q47</f>
        <v>651.58252157138111</v>
      </c>
      <c r="T156" s="295">
        <f>+'7.  Persistence Report'!R47</f>
        <v>651.58252157138111</v>
      </c>
      <c r="U156" s="295">
        <f>+'7.  Persistence Report'!S47</f>
        <v>651.58252157138111</v>
      </c>
      <c r="V156" s="295">
        <f>+'7.  Persistence Report'!T47</f>
        <v>651.58252157138111</v>
      </c>
      <c r="W156" s="295">
        <f>+'7.  Persistence Report'!U47</f>
        <v>651.58252157138111</v>
      </c>
      <c r="X156" s="295">
        <f>+'7.  Persistence Report'!V47</f>
        <v>651.58252157138111</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911">
        <v>13782</v>
      </c>
      <c r="E157" s="295">
        <f>+'7.  Persistence Report'!AS76+'7.  Persistence Report'!AS83</f>
        <v>13782.709759182977</v>
      </c>
      <c r="F157" s="295">
        <f>+'7.  Persistence Report'!AT76+'7.  Persistence Report'!AT83</f>
        <v>13782.709759182977</v>
      </c>
      <c r="G157" s="295">
        <f>+'7.  Persistence Report'!AU76+'7.  Persistence Report'!AU83</f>
        <v>13782.709759182977</v>
      </c>
      <c r="H157" s="295">
        <f>+'7.  Persistence Report'!AV76+'7.  Persistence Report'!AV83</f>
        <v>13782.709759182977</v>
      </c>
      <c r="I157" s="295">
        <f>+'7.  Persistence Report'!AW76+'7.  Persistence Report'!AW83</f>
        <v>13782.709759182977</v>
      </c>
      <c r="J157" s="295">
        <f>+'7.  Persistence Report'!AX76+'7.  Persistence Report'!AX83</f>
        <v>13782.709759182977</v>
      </c>
      <c r="K157" s="295">
        <f>+'7.  Persistence Report'!AY76+'7.  Persistence Report'!AY83</f>
        <v>13782.709759182977</v>
      </c>
      <c r="L157" s="295">
        <f>+'7.  Persistence Report'!AZ76+'7.  Persistence Report'!AZ83</f>
        <v>13782.709759182977</v>
      </c>
      <c r="M157" s="295">
        <f>+'7.  Persistence Report'!BA76+'7.  Persistence Report'!BA83</f>
        <v>13782.709759182977</v>
      </c>
      <c r="N157" s="468"/>
      <c r="O157" s="911">
        <v>7</v>
      </c>
      <c r="P157" s="295">
        <f>+'7.  Persistence Report'!N76+'7.  Persistence Report'!N83</f>
        <v>7.0453351146003511</v>
      </c>
      <c r="Q157" s="295">
        <f>+'7.  Persistence Report'!O76+'7.  Persistence Report'!O83</f>
        <v>7.0453351146003511</v>
      </c>
      <c r="R157" s="295">
        <f>+'7.  Persistence Report'!P76+'7.  Persistence Report'!P83</f>
        <v>7.0453351146003511</v>
      </c>
      <c r="S157" s="295">
        <f>+'7.  Persistence Report'!Q76+'7.  Persistence Report'!Q83</f>
        <v>7.0453351146003511</v>
      </c>
      <c r="T157" s="295">
        <f>+'7.  Persistence Report'!R76+'7.  Persistence Report'!R83</f>
        <v>7.0453351146003511</v>
      </c>
      <c r="U157" s="295">
        <f>+'7.  Persistence Report'!S76+'7.  Persistence Report'!S83</f>
        <v>7.0453351146003511</v>
      </c>
      <c r="V157" s="295">
        <f>+'7.  Persistence Report'!T76+'7.  Persistence Report'!T83</f>
        <v>7.0453351146003511</v>
      </c>
      <c r="W157" s="295">
        <f>+'7.  Persistence Report'!U76+'7.  Persistence Report'!U83</f>
        <v>7.0453351146003511</v>
      </c>
      <c r="X157" s="295">
        <f>+'7.  Persistence Report'!V76+'7.  Persistence Report'!V83</f>
        <v>7.0453351146003511</v>
      </c>
      <c r="Y157" s="411">
        <f>Y156</f>
        <v>1</v>
      </c>
      <c r="Z157" s="411">
        <f>Z156</f>
        <v>0</v>
      </c>
      <c r="AA157" s="411">
        <f t="shared" ref="AA157:AL157" si="41">AA156</f>
        <v>0</v>
      </c>
      <c r="AB157" s="411">
        <f t="shared" si="41"/>
        <v>0</v>
      </c>
      <c r="AC157" s="411">
        <f t="shared" si="41"/>
        <v>0</v>
      </c>
      <c r="AD157" s="411">
        <f t="shared" si="41"/>
        <v>0</v>
      </c>
      <c r="AE157" s="411">
        <f t="shared" si="41"/>
        <v>0</v>
      </c>
      <c r="AF157" s="411">
        <f t="shared" si="41"/>
        <v>0</v>
      </c>
      <c r="AG157" s="411">
        <f t="shared" si="41"/>
        <v>0</v>
      </c>
      <c r="AH157" s="411">
        <f t="shared" si="41"/>
        <v>0</v>
      </c>
      <c r="AI157" s="411">
        <f t="shared" si="41"/>
        <v>0</v>
      </c>
      <c r="AJ157" s="411">
        <f t="shared" si="41"/>
        <v>0</v>
      </c>
      <c r="AK157" s="411">
        <f t="shared" si="41"/>
        <v>0</v>
      </c>
      <c r="AL157" s="411">
        <f t="shared" si="41"/>
        <v>0</v>
      </c>
      <c r="AM157" s="504"/>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8">
        <v>4</v>
      </c>
      <c r="B159" s="294" t="s">
        <v>4</v>
      </c>
      <c r="C159" s="291" t="s">
        <v>25</v>
      </c>
      <c r="D159" s="911">
        <v>38182.472865509801</v>
      </c>
      <c r="E159" s="295">
        <f>+'7.  Persistence Report'!AS46</f>
        <v>38182.472865509808</v>
      </c>
      <c r="F159" s="295">
        <f>+'7.  Persistence Report'!AT46</f>
        <v>38182.472865509808</v>
      </c>
      <c r="G159" s="295">
        <f>+'7.  Persistence Report'!AU46</f>
        <v>38182.472865509808</v>
      </c>
      <c r="H159" s="295">
        <f>+'7.  Persistence Report'!AV46</f>
        <v>37608.838887985548</v>
      </c>
      <c r="I159" s="295">
        <f>+'7.  Persistence Report'!AW46</f>
        <v>37608.838887985548</v>
      </c>
      <c r="J159" s="295">
        <f>+'7.  Persistence Report'!AX46</f>
        <v>17709.87438417333</v>
      </c>
      <c r="K159" s="295">
        <f>+'7.  Persistence Report'!AY46</f>
        <v>17612.1330505894</v>
      </c>
      <c r="L159" s="295">
        <f>+'7.  Persistence Report'!AZ46</f>
        <v>17612.1330505894</v>
      </c>
      <c r="M159" s="295">
        <f>+'7.  Persistence Report'!BA46</f>
        <v>17612.1330505894</v>
      </c>
      <c r="N159" s="291"/>
      <c r="O159" s="911">
        <v>6.2922503370783698</v>
      </c>
      <c r="P159" s="295">
        <f>+'7.  Persistence Report'!N46</f>
        <v>6.2922503370783707</v>
      </c>
      <c r="Q159" s="295">
        <f>+'7.  Persistence Report'!O46</f>
        <v>6.2922503370783707</v>
      </c>
      <c r="R159" s="295">
        <f>+'7.  Persistence Report'!P46</f>
        <v>6.2922503370783707</v>
      </c>
      <c r="S159" s="295">
        <f>+'7.  Persistence Report'!Q46</f>
        <v>6.2656893916396879</v>
      </c>
      <c r="T159" s="295">
        <f>+'7.  Persistence Report'!R46</f>
        <v>6.2656893916396879</v>
      </c>
      <c r="U159" s="295">
        <f>+'7.  Persistence Report'!S46</f>
        <v>5.3443086311186079</v>
      </c>
      <c r="V159" s="295">
        <f>+'7.  Persistence Report'!T46</f>
        <v>5.3331509446364249</v>
      </c>
      <c r="W159" s="295">
        <f>+'7.  Persistence Report'!U46</f>
        <v>5.3331509446364249</v>
      </c>
      <c r="X159" s="295">
        <f>+'7.  Persistence Report'!V46</f>
        <v>5.3331509446364249</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2">AA159</f>
        <v>0</v>
      </c>
      <c r="AB160" s="411">
        <f t="shared" si="42"/>
        <v>0</v>
      </c>
      <c r="AC160" s="411">
        <f t="shared" si="42"/>
        <v>0</v>
      </c>
      <c r="AD160" s="411">
        <f t="shared" si="42"/>
        <v>0</v>
      </c>
      <c r="AE160" s="411">
        <f t="shared" si="42"/>
        <v>0</v>
      </c>
      <c r="AF160" s="411">
        <f t="shared" si="42"/>
        <v>0</v>
      </c>
      <c r="AG160" s="411">
        <f t="shared" si="42"/>
        <v>0</v>
      </c>
      <c r="AH160" s="411">
        <f t="shared" si="42"/>
        <v>0</v>
      </c>
      <c r="AI160" s="411">
        <f t="shared" si="42"/>
        <v>0</v>
      </c>
      <c r="AJ160" s="411">
        <f t="shared" si="42"/>
        <v>0</v>
      </c>
      <c r="AK160" s="411">
        <f t="shared" si="42"/>
        <v>0</v>
      </c>
      <c r="AL160" s="411">
        <f t="shared" si="42"/>
        <v>0</v>
      </c>
      <c r="AM160" s="504"/>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8">
        <v>5</v>
      </c>
      <c r="B162" s="294" t="s">
        <v>5</v>
      </c>
      <c r="C162" s="291" t="s">
        <v>25</v>
      </c>
      <c r="D162" s="911">
        <v>731361.17532777402</v>
      </c>
      <c r="E162" s="295">
        <f>+'7.  Persistence Report'!AS45</f>
        <v>731361.17532777414</v>
      </c>
      <c r="F162" s="295">
        <f>+'7.  Persistence Report'!AT45</f>
        <v>731361.17532777414</v>
      </c>
      <c r="G162" s="295">
        <f>+'7.  Persistence Report'!AU45</f>
        <v>731361.17532777414</v>
      </c>
      <c r="H162" s="295">
        <f>+'7.  Persistence Report'!AV45</f>
        <v>657447.17067367653</v>
      </c>
      <c r="I162" s="295">
        <f>+'7.  Persistence Report'!AW45</f>
        <v>534598.4556720769</v>
      </c>
      <c r="J162" s="295">
        <f>+'7.  Persistence Report'!AX45</f>
        <v>364650.97705116658</v>
      </c>
      <c r="K162" s="295">
        <f>+'7.  Persistence Report'!AY45</f>
        <v>363892.98303561774</v>
      </c>
      <c r="L162" s="295">
        <f>+'7.  Persistence Report'!AZ45</f>
        <v>363892.98303561774</v>
      </c>
      <c r="M162" s="295">
        <f>+'7.  Persistence Report'!BA45</f>
        <v>184829.94424398663</v>
      </c>
      <c r="N162" s="291"/>
      <c r="O162" s="911">
        <v>40.415784665990714</v>
      </c>
      <c r="P162" s="295">
        <f>+'7.  Persistence Report'!N45</f>
        <v>40.415784665990714</v>
      </c>
      <c r="Q162" s="295">
        <f>+'7.  Persistence Report'!O45</f>
        <v>40.415784665990714</v>
      </c>
      <c r="R162" s="295">
        <f>+'7.  Persistence Report'!P45</f>
        <v>40.415784665990714</v>
      </c>
      <c r="S162" s="295">
        <f>+'7.  Persistence Report'!Q45</f>
        <v>36.99334819658025</v>
      </c>
      <c r="T162" s="295">
        <f>+'7.  Persistence Report'!R45</f>
        <v>31.305090275645391</v>
      </c>
      <c r="U162" s="295">
        <f>+'7.  Persistence Report'!S45</f>
        <v>23.436020652933301</v>
      </c>
      <c r="V162" s="295">
        <f>+'7.  Persistence Report'!T45</f>
        <v>23.349491655724535</v>
      </c>
      <c r="W162" s="295">
        <f>+'7.  Persistence Report'!U45</f>
        <v>23.349491655724535</v>
      </c>
      <c r="X162" s="295">
        <f>+'7.  Persistence Report'!V45</f>
        <v>15.05834470526683</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3">AA162</f>
        <v>0</v>
      </c>
      <c r="AB163" s="411">
        <f t="shared" si="43"/>
        <v>0</v>
      </c>
      <c r="AC163" s="411">
        <f t="shared" si="43"/>
        <v>0</v>
      </c>
      <c r="AD163" s="411">
        <f t="shared" si="43"/>
        <v>0</v>
      </c>
      <c r="AE163" s="411">
        <f t="shared" si="43"/>
        <v>0</v>
      </c>
      <c r="AF163" s="411">
        <f t="shared" si="43"/>
        <v>0</v>
      </c>
      <c r="AG163" s="411">
        <f t="shared" si="43"/>
        <v>0</v>
      </c>
      <c r="AH163" s="411">
        <f t="shared" si="43"/>
        <v>0</v>
      </c>
      <c r="AI163" s="411">
        <f t="shared" si="43"/>
        <v>0</v>
      </c>
      <c r="AJ163" s="411">
        <f t="shared" si="43"/>
        <v>0</v>
      </c>
      <c r="AK163" s="411">
        <f t="shared" si="43"/>
        <v>0</v>
      </c>
      <c r="AL163" s="411">
        <f t="shared" si="43"/>
        <v>0</v>
      </c>
      <c r="AM163" s="504"/>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8">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4">AA165</f>
        <v>0</v>
      </c>
      <c r="AB166" s="411">
        <f t="shared" si="44"/>
        <v>0</v>
      </c>
      <c r="AC166" s="411">
        <f t="shared" si="44"/>
        <v>0</v>
      </c>
      <c r="AD166" s="411">
        <f t="shared" si="44"/>
        <v>0</v>
      </c>
      <c r="AE166" s="411">
        <f t="shared" si="44"/>
        <v>0</v>
      </c>
      <c r="AF166" s="411">
        <f t="shared" si="44"/>
        <v>0</v>
      </c>
      <c r="AG166" s="411">
        <f t="shared" si="44"/>
        <v>0</v>
      </c>
      <c r="AH166" s="411">
        <f t="shared" si="44"/>
        <v>0</v>
      </c>
      <c r="AI166" s="411">
        <f t="shared" si="44"/>
        <v>0</v>
      </c>
      <c r="AJ166" s="411">
        <f t="shared" si="44"/>
        <v>0</v>
      </c>
      <c r="AK166" s="411">
        <f t="shared" si="44"/>
        <v>0</v>
      </c>
      <c r="AL166" s="411">
        <f t="shared" si="44"/>
        <v>0</v>
      </c>
      <c r="AM166" s="504"/>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8">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5">AA168</f>
        <v>0</v>
      </c>
      <c r="AB169" s="411">
        <f t="shared" si="45"/>
        <v>0</v>
      </c>
      <c r="AC169" s="411">
        <f t="shared" si="45"/>
        <v>0</v>
      </c>
      <c r="AD169" s="411">
        <f t="shared" si="45"/>
        <v>0</v>
      </c>
      <c r="AE169" s="411">
        <f t="shared" si="45"/>
        <v>0</v>
      </c>
      <c r="AF169" s="411">
        <f t="shared" si="45"/>
        <v>0</v>
      </c>
      <c r="AG169" s="411">
        <f t="shared" si="45"/>
        <v>0</v>
      </c>
      <c r="AH169" s="411">
        <f t="shared" si="45"/>
        <v>0</v>
      </c>
      <c r="AI169" s="411">
        <f t="shared" si="45"/>
        <v>0</v>
      </c>
      <c r="AJ169" s="411">
        <f t="shared" si="45"/>
        <v>0</v>
      </c>
      <c r="AK169" s="411">
        <f t="shared" si="45"/>
        <v>0</v>
      </c>
      <c r="AL169" s="411">
        <f t="shared" si="45"/>
        <v>0</v>
      </c>
      <c r="AM169" s="504"/>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8">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8"/>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6">AA171</f>
        <v>0</v>
      </c>
      <c r="AB172" s="411">
        <f t="shared" si="46"/>
        <v>0</v>
      </c>
      <c r="AC172" s="411">
        <f t="shared" si="46"/>
        <v>0</v>
      </c>
      <c r="AD172" s="411">
        <f t="shared" si="46"/>
        <v>0</v>
      </c>
      <c r="AE172" s="411">
        <f t="shared" si="46"/>
        <v>0</v>
      </c>
      <c r="AF172" s="411">
        <f t="shared" si="46"/>
        <v>0</v>
      </c>
      <c r="AG172" s="411">
        <f t="shared" si="46"/>
        <v>0</v>
      </c>
      <c r="AH172" s="411">
        <f t="shared" si="46"/>
        <v>0</v>
      </c>
      <c r="AI172" s="411">
        <f t="shared" si="46"/>
        <v>0</v>
      </c>
      <c r="AJ172" s="411">
        <f t="shared" si="46"/>
        <v>0</v>
      </c>
      <c r="AK172" s="411">
        <f t="shared" si="46"/>
        <v>0</v>
      </c>
      <c r="AL172" s="411">
        <f t="shared" si="46"/>
        <v>0</v>
      </c>
      <c r="AM172" s="504"/>
    </row>
    <row r="173" spans="1:39" s="283" customFormat="1" ht="15" outlineLevel="1">
      <c r="A173" s="508"/>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8">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7">AA174</f>
        <v>0</v>
      </c>
      <c r="AB175" s="411">
        <f t="shared" si="47"/>
        <v>0</v>
      </c>
      <c r="AC175" s="411">
        <f t="shared" si="47"/>
        <v>0</v>
      </c>
      <c r="AD175" s="411">
        <f t="shared" si="47"/>
        <v>0</v>
      </c>
      <c r="AE175" s="411">
        <f t="shared" si="47"/>
        <v>0</v>
      </c>
      <c r="AF175" s="411">
        <f t="shared" si="47"/>
        <v>0</v>
      </c>
      <c r="AG175" s="411">
        <f t="shared" si="47"/>
        <v>0</v>
      </c>
      <c r="AH175" s="411">
        <f t="shared" si="47"/>
        <v>0</v>
      </c>
      <c r="AI175" s="411">
        <f t="shared" si="47"/>
        <v>0</v>
      </c>
      <c r="AJ175" s="411">
        <f t="shared" si="47"/>
        <v>0</v>
      </c>
      <c r="AK175" s="411">
        <f t="shared" si="47"/>
        <v>0</v>
      </c>
      <c r="AL175" s="411">
        <f t="shared" si="47"/>
        <v>0</v>
      </c>
      <c r="AM175" s="504"/>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09"/>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8">
        <v>10</v>
      </c>
      <c r="B178" s="310" t="s">
        <v>22</v>
      </c>
      <c r="C178" s="291" t="s">
        <v>25</v>
      </c>
      <c r="D178" s="911">
        <v>10433795</v>
      </c>
      <c r="E178" s="295">
        <f>+'7.  Persistence Report'!AS41</f>
        <v>10191231.50266424</v>
      </c>
      <c r="F178" s="295">
        <f>+'7.  Persistence Report'!AT41</f>
        <v>9970144.801926963</v>
      </c>
      <c r="G178" s="295">
        <f>+'7.  Persistence Report'!AU41</f>
        <v>9212345.3767926339</v>
      </c>
      <c r="H178" s="295">
        <f>+'7.  Persistence Report'!AV41</f>
        <v>9212345.3767926339</v>
      </c>
      <c r="I178" s="295">
        <f>+'7.  Persistence Report'!AW41</f>
        <v>8677299.2204352934</v>
      </c>
      <c r="J178" s="295">
        <f>+'7.  Persistence Report'!AX41</f>
        <v>8489687.8775433712</v>
      </c>
      <c r="K178" s="295">
        <f>+'7.  Persistence Report'!AY41</f>
        <v>8489687.8775433712</v>
      </c>
      <c r="L178" s="295">
        <f>+'7.  Persistence Report'!AZ41</f>
        <v>8313162.262314003</v>
      </c>
      <c r="M178" s="295">
        <f>+'7.  Persistence Report'!BA41</f>
        <v>6393104.3015342597</v>
      </c>
      <c r="N178" s="295">
        <v>12</v>
      </c>
      <c r="O178" s="911">
        <v>2148</v>
      </c>
      <c r="P178" s="295">
        <f>+'7.  Persistence Report'!N41</f>
        <v>2077.7601688220866</v>
      </c>
      <c r="Q178" s="295">
        <f>+'7.  Persistence Report'!O41</f>
        <v>2010.2171528662875</v>
      </c>
      <c r="R178" s="295">
        <f>+'7.  Persistence Report'!P41</f>
        <v>1777.859409371169</v>
      </c>
      <c r="S178" s="295">
        <f>+'7.  Persistence Report'!Q41</f>
        <v>1777.859409371169</v>
      </c>
      <c r="T178" s="295">
        <f>+'7.  Persistence Report'!R41</f>
        <v>1615.4367891983309</v>
      </c>
      <c r="U178" s="295">
        <f>+'7.  Persistence Report'!S41</f>
        <v>1589.5444163404886</v>
      </c>
      <c r="V178" s="295">
        <f>+'7.  Persistence Report'!T41</f>
        <v>1589.5444163404886</v>
      </c>
      <c r="W178" s="295">
        <f>+'7.  Persistence Report'!U41</f>
        <v>1548.1472928915218</v>
      </c>
      <c r="X178" s="295">
        <f>+'7.  Persistence Report'!V41</f>
        <v>1198.9918104695578</v>
      </c>
      <c r="Y178" s="467"/>
      <c r="Z178" s="915">
        <v>8.2000000000000003E-2</v>
      </c>
      <c r="AA178" s="915">
        <v>0.91800000000000004</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911">
        <v>1433256</v>
      </c>
      <c r="E179" s="295">
        <f>+'7.  Persistence Report'!AS66+'7.  Persistence Report'!AS91</f>
        <v>1433255.5095614311</v>
      </c>
      <c r="F179" s="295">
        <f>+'7.  Persistence Report'!AT66+'7.  Persistence Report'!AT91</f>
        <v>1356880.2974256771</v>
      </c>
      <c r="G179" s="295">
        <f>+'7.  Persistence Report'!AU66+'7.  Persistence Report'!AU91</f>
        <v>1348250.6356005</v>
      </c>
      <c r="H179" s="295">
        <f>+'7.  Persistence Report'!AV66+'7.  Persistence Report'!AV91</f>
        <v>1314149.6356005</v>
      </c>
      <c r="I179" s="295">
        <f>+'7.  Persistence Report'!AW66+'7.  Persistence Report'!AW91</f>
        <v>1142341.6599283339</v>
      </c>
      <c r="J179" s="295">
        <f>+'7.  Persistence Report'!AX66+'7.  Persistence Report'!AX91</f>
        <v>1113146.6511175709</v>
      </c>
      <c r="K179" s="295">
        <f>+'7.  Persistence Report'!AY66+'7.  Persistence Report'!AY91</f>
        <v>1113146.6511175709</v>
      </c>
      <c r="L179" s="295">
        <f>+'7.  Persistence Report'!AZ66+'7.  Persistence Report'!AZ91</f>
        <v>1105832.297837565</v>
      </c>
      <c r="M179" s="295">
        <f>+'7.  Persistence Report'!BA66+'7.  Persistence Report'!BA91</f>
        <v>928594.19768731506</v>
      </c>
      <c r="N179" s="295">
        <f>N178</f>
        <v>12</v>
      </c>
      <c r="O179" s="911">
        <v>269</v>
      </c>
      <c r="P179" s="295">
        <f>+'7.  Persistence Report'!N66+'7.  Persistence Report'!N91</f>
        <v>269.361401994</v>
      </c>
      <c r="Q179" s="295">
        <f>+'7.  Persistence Report'!O66+'7.  Persistence Report'!O91</f>
        <v>246.16105342899999</v>
      </c>
      <c r="R179" s="295">
        <f>+'7.  Persistence Report'!P66+'7.  Persistence Report'!P91</f>
        <v>243.77244090599999</v>
      </c>
      <c r="S179" s="295">
        <f>+'7.  Persistence Report'!Q66+'7.  Persistence Report'!Q91</f>
        <v>237.192440906</v>
      </c>
      <c r="T179" s="295">
        <f>+'7.  Persistence Report'!R66+'7.  Persistence Report'!R91</f>
        <v>186.913149081</v>
      </c>
      <c r="U179" s="295">
        <f>+'7.  Persistence Report'!S66+'7.  Persistence Report'!S91</f>
        <v>183.46811994699999</v>
      </c>
      <c r="V179" s="295">
        <f>+'7.  Persistence Report'!T66+'7.  Persistence Report'!T91</f>
        <v>183.46811994699999</v>
      </c>
      <c r="W179" s="295">
        <f>+'7.  Persistence Report'!U66+'7.  Persistence Report'!U91</f>
        <v>182.97392278000001</v>
      </c>
      <c r="X179" s="295">
        <f>+'7.  Persistence Report'!V66+'7.  Persistence Report'!V91</f>
        <v>162.17896809000001</v>
      </c>
      <c r="Y179" s="411">
        <f>Y178</f>
        <v>0</v>
      </c>
      <c r="Z179" s="411">
        <f>Z178</f>
        <v>8.2000000000000003E-2</v>
      </c>
      <c r="AA179" s="411">
        <f t="shared" ref="AA179:AL179" si="48">AA178</f>
        <v>0.91800000000000004</v>
      </c>
      <c r="AB179" s="411">
        <f t="shared" si="48"/>
        <v>0</v>
      </c>
      <c r="AC179" s="411">
        <f t="shared" si="48"/>
        <v>0</v>
      </c>
      <c r="AD179" s="411">
        <f t="shared" si="48"/>
        <v>0</v>
      </c>
      <c r="AE179" s="411">
        <f t="shared" si="48"/>
        <v>0</v>
      </c>
      <c r="AF179" s="411">
        <f t="shared" si="48"/>
        <v>0</v>
      </c>
      <c r="AG179" s="411">
        <f t="shared" si="48"/>
        <v>0</v>
      </c>
      <c r="AH179" s="411">
        <f t="shared" si="48"/>
        <v>0</v>
      </c>
      <c r="AI179" s="411">
        <f t="shared" si="48"/>
        <v>0</v>
      </c>
      <c r="AJ179" s="411">
        <f t="shared" si="48"/>
        <v>0</v>
      </c>
      <c r="AK179" s="411">
        <f t="shared" si="48"/>
        <v>0</v>
      </c>
      <c r="AL179" s="411">
        <f t="shared" si="48"/>
        <v>0</v>
      </c>
      <c r="AM179" s="504"/>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8">
        <v>11</v>
      </c>
      <c r="B181" s="314" t="s">
        <v>21</v>
      </c>
      <c r="C181" s="291" t="s">
        <v>25</v>
      </c>
      <c r="D181" s="911">
        <v>228413.92503895517</v>
      </c>
      <c r="E181" s="295">
        <f>+'7.  Persistence Report'!AS40</f>
        <v>228413.92503895526</v>
      </c>
      <c r="F181" s="295">
        <f>+'7.  Persistence Report'!AT40</f>
        <v>217602.94739341774</v>
      </c>
      <c r="G181" s="295">
        <f>+'7.  Persistence Report'!AU40</f>
        <v>190951.8184831925</v>
      </c>
      <c r="H181" s="295">
        <f>+'7.  Persistence Report'!AV40</f>
        <v>190007.42819420126</v>
      </c>
      <c r="I181" s="295">
        <f>+'7.  Persistence Report'!AW40</f>
        <v>53569.059090019931</v>
      </c>
      <c r="J181" s="295">
        <f>+'7.  Persistence Report'!AX40</f>
        <v>53569.059090019931</v>
      </c>
      <c r="K181" s="295">
        <f>+'7.  Persistence Report'!AY40</f>
        <v>53569.059090019931</v>
      </c>
      <c r="L181" s="295">
        <f>+'7.  Persistence Report'!AZ40</f>
        <v>53569.059090019931</v>
      </c>
      <c r="M181" s="295">
        <f>+'7.  Persistence Report'!BA40</f>
        <v>53569.059090019931</v>
      </c>
      <c r="N181" s="295">
        <v>12</v>
      </c>
      <c r="O181" s="911">
        <v>60.597877903871876</v>
      </c>
      <c r="P181" s="295">
        <f>+'7.  Persistence Report'!N40</f>
        <v>60.597877903871876</v>
      </c>
      <c r="Q181" s="295">
        <f>+'7.  Persistence Report'!O40</f>
        <v>58.312486695509399</v>
      </c>
      <c r="R181" s="295">
        <f>+'7.  Persistence Report'!P40</f>
        <v>51.846945127027354</v>
      </c>
      <c r="S181" s="295">
        <f>+'7.  Persistence Report'!Q40</f>
        <v>51.671715661284473</v>
      </c>
      <c r="T181" s="295">
        <f>+'7.  Persistence Report'!R40</f>
        <v>12.506483820348905</v>
      </c>
      <c r="U181" s="295">
        <f>+'7.  Persistence Report'!S40</f>
        <v>12.506483820348905</v>
      </c>
      <c r="V181" s="295">
        <f>+'7.  Persistence Report'!T40</f>
        <v>12.506483820348905</v>
      </c>
      <c r="W181" s="295">
        <f>+'7.  Persistence Report'!U40</f>
        <v>12.506483820348905</v>
      </c>
      <c r="X181" s="295">
        <f>+'7.  Persistence Report'!V40</f>
        <v>12.506483820348905</v>
      </c>
      <c r="Y181" s="415"/>
      <c r="Z181" s="415">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911">
        <v>23807</v>
      </c>
      <c r="E182" s="295">
        <f>+'7.  Persistence Report'!AS68</f>
        <v>23807.008547515001</v>
      </c>
      <c r="F182" s="295">
        <f>+'7.  Persistence Report'!AT68</f>
        <v>23807.008547515001</v>
      </c>
      <c r="G182" s="295">
        <f>+'7.  Persistence Report'!AU68</f>
        <v>19986.795814567002</v>
      </c>
      <c r="H182" s="295">
        <f>+'7.  Persistence Report'!AV68</f>
        <v>19986.795814567002</v>
      </c>
      <c r="I182" s="295">
        <f>+'7.  Persistence Report'!AW68</f>
        <v>3662.8759933050001</v>
      </c>
      <c r="J182" s="295">
        <f>+'7.  Persistence Report'!AX68</f>
        <v>3662.8759933050001</v>
      </c>
      <c r="K182" s="295">
        <f>+'7.  Persistence Report'!AY68</f>
        <v>3662.8759933050001</v>
      </c>
      <c r="L182" s="295">
        <f>+'7.  Persistence Report'!AZ68</f>
        <v>3662.8759933050001</v>
      </c>
      <c r="M182" s="295">
        <f>+'7.  Persistence Report'!BA68</f>
        <v>3662.8759933050001</v>
      </c>
      <c r="N182" s="295">
        <f>N181</f>
        <v>12</v>
      </c>
      <c r="O182" s="911">
        <v>6</v>
      </c>
      <c r="P182" s="295">
        <f>+'7.  Persistence Report'!N68</f>
        <v>6.2334268679999996</v>
      </c>
      <c r="Q182" s="295">
        <f>+'7.  Persistence Report'!O68</f>
        <v>6.2334268679999996</v>
      </c>
      <c r="R182" s="295">
        <f>+'7.  Persistence Report'!P68</f>
        <v>5.1808656629999996</v>
      </c>
      <c r="S182" s="295">
        <f>+'7.  Persistence Report'!Q68</f>
        <v>5.1808656629999996</v>
      </c>
      <c r="T182" s="295">
        <f>+'7.  Persistence Report'!R68</f>
        <v>0.75810478699999995</v>
      </c>
      <c r="U182" s="295">
        <f>+'7.  Persistence Report'!S68</f>
        <v>0.75810478699999995</v>
      </c>
      <c r="V182" s="295">
        <f>+'7.  Persistence Report'!T68</f>
        <v>0.75810478699999995</v>
      </c>
      <c r="W182" s="295">
        <f>+'7.  Persistence Report'!U68</f>
        <v>0.75810478699999995</v>
      </c>
      <c r="X182" s="295">
        <f>+'7.  Persistence Report'!V68</f>
        <v>0.75810478699999995</v>
      </c>
      <c r="Y182" s="411">
        <f>Y181</f>
        <v>0</v>
      </c>
      <c r="Z182" s="411">
        <f>Z181</f>
        <v>1</v>
      </c>
      <c r="AA182" s="411">
        <f t="shared" ref="AA182:AL182" si="49">AA181</f>
        <v>0</v>
      </c>
      <c r="AB182" s="411">
        <f t="shared" si="49"/>
        <v>0</v>
      </c>
      <c r="AC182" s="411">
        <f t="shared" si="49"/>
        <v>0</v>
      </c>
      <c r="AD182" s="411">
        <f t="shared" si="49"/>
        <v>0</v>
      </c>
      <c r="AE182" s="411">
        <f t="shared" si="49"/>
        <v>0</v>
      </c>
      <c r="AF182" s="411">
        <f t="shared" si="49"/>
        <v>0</v>
      </c>
      <c r="AG182" s="411">
        <f t="shared" si="49"/>
        <v>0</v>
      </c>
      <c r="AH182" s="411">
        <f t="shared" si="49"/>
        <v>0</v>
      </c>
      <c r="AI182" s="411">
        <f t="shared" si="49"/>
        <v>0</v>
      </c>
      <c r="AJ182" s="411">
        <f t="shared" si="49"/>
        <v>0</v>
      </c>
      <c r="AK182" s="411">
        <f t="shared" si="49"/>
        <v>0</v>
      </c>
      <c r="AL182" s="411">
        <f t="shared" si="49"/>
        <v>0</v>
      </c>
      <c r="AM182" s="504"/>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8">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v>1</v>
      </c>
      <c r="AA184" s="415"/>
      <c r="AB184" s="415"/>
      <c r="AC184" s="415"/>
      <c r="AD184" s="415"/>
      <c r="AE184" s="415"/>
      <c r="AF184" s="415"/>
      <c r="AG184" s="415"/>
      <c r="AH184" s="415"/>
      <c r="AI184" s="415"/>
      <c r="AJ184" s="415"/>
      <c r="AK184" s="415"/>
      <c r="AL184" s="415"/>
      <c r="AM184" s="296">
        <f>SUM(Y184:AL184)</f>
        <v>1</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1</v>
      </c>
      <c r="AA185" s="411">
        <f t="shared" ref="AA185:AL185" si="50">AA184</f>
        <v>0</v>
      </c>
      <c r="AB185" s="411">
        <f t="shared" si="50"/>
        <v>0</v>
      </c>
      <c r="AC185" s="411">
        <f t="shared" si="50"/>
        <v>0</v>
      </c>
      <c r="AD185" s="411">
        <f t="shared" si="50"/>
        <v>0</v>
      </c>
      <c r="AE185" s="411">
        <f t="shared" si="50"/>
        <v>0</v>
      </c>
      <c r="AF185" s="411">
        <f t="shared" si="50"/>
        <v>0</v>
      </c>
      <c r="AG185" s="411">
        <f t="shared" si="50"/>
        <v>0</v>
      </c>
      <c r="AH185" s="411">
        <f t="shared" si="50"/>
        <v>0</v>
      </c>
      <c r="AI185" s="411">
        <f t="shared" si="50"/>
        <v>0</v>
      </c>
      <c r="AJ185" s="411">
        <f t="shared" si="50"/>
        <v>0</v>
      </c>
      <c r="AK185" s="411">
        <f t="shared" si="50"/>
        <v>0</v>
      </c>
      <c r="AL185" s="411">
        <f t="shared" si="50"/>
        <v>0</v>
      </c>
      <c r="AM185" s="504"/>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8">
        <v>13</v>
      </c>
      <c r="B187" s="314" t="s">
        <v>24</v>
      </c>
      <c r="C187" s="291" t="s">
        <v>25</v>
      </c>
      <c r="D187" s="911">
        <v>19535.32</v>
      </c>
      <c r="E187" s="295">
        <f>+'7.  Persistence Report'!AS42</f>
        <v>19535.32</v>
      </c>
      <c r="F187" s="295">
        <f>+'7.  Persistence Report'!AT42</f>
        <v>19535.32</v>
      </c>
      <c r="G187" s="295">
        <f>+'7.  Persistence Report'!AU42</f>
        <v>19535.32</v>
      </c>
      <c r="H187" s="295">
        <f>+'7.  Persistence Report'!AV42</f>
        <v>19535.32</v>
      </c>
      <c r="I187" s="295">
        <f>+'7.  Persistence Report'!AW42</f>
        <v>19535.32</v>
      </c>
      <c r="J187" s="295">
        <f>+'7.  Persistence Report'!AX42</f>
        <v>19535.32</v>
      </c>
      <c r="K187" s="295">
        <f>+'7.  Persistence Report'!AY42</f>
        <v>19535.32</v>
      </c>
      <c r="L187" s="295">
        <f>+'7.  Persistence Report'!AZ42</f>
        <v>19535.32</v>
      </c>
      <c r="M187" s="295">
        <f>+'7.  Persistence Report'!BA42</f>
        <v>120.53999999999999</v>
      </c>
      <c r="N187" s="295">
        <v>12</v>
      </c>
      <c r="O187" s="911">
        <v>4.8441399999999994</v>
      </c>
      <c r="P187" s="295">
        <f>+'7.  Persistence Report'!N42</f>
        <v>4.8441399999999994</v>
      </c>
      <c r="Q187" s="295">
        <f>+'7.  Persistence Report'!O42</f>
        <v>4.8441399999999994</v>
      </c>
      <c r="R187" s="295">
        <f>+'7.  Persistence Report'!P42</f>
        <v>4.8441399999999994</v>
      </c>
      <c r="S187" s="295">
        <f>+'7.  Persistence Report'!Q42</f>
        <v>4.8441399999999994</v>
      </c>
      <c r="T187" s="295">
        <f>+'7.  Persistence Report'!R42</f>
        <v>4.8441399999999994</v>
      </c>
      <c r="U187" s="295">
        <f>+'7.  Persistence Report'!S42</f>
        <v>4.8441399999999994</v>
      </c>
      <c r="V187" s="295">
        <f>+'7.  Persistence Report'!T42</f>
        <v>4.8441399999999994</v>
      </c>
      <c r="W187" s="295">
        <f>+'7.  Persistence Report'!U42</f>
        <v>4.8441399999999994</v>
      </c>
      <c r="X187" s="295">
        <f>+'7.  Persistence Report'!V42</f>
        <v>2.989E-2</v>
      </c>
      <c r="Y187" s="415"/>
      <c r="Z187" s="915">
        <v>8.2000000000000003E-2</v>
      </c>
      <c r="AA187" s="915">
        <v>0.91800000000000004</v>
      </c>
      <c r="AB187" s="415"/>
      <c r="AC187" s="415"/>
      <c r="AD187" s="415"/>
      <c r="AE187" s="415"/>
      <c r="AF187" s="415"/>
      <c r="AG187" s="415"/>
      <c r="AH187" s="415"/>
      <c r="AI187" s="415"/>
      <c r="AJ187" s="415"/>
      <c r="AK187" s="415"/>
      <c r="AL187" s="415"/>
      <c r="AM187" s="296">
        <f>SUM(Y187:AL187)</f>
        <v>1</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8.2000000000000003E-2</v>
      </c>
      <c r="AA188" s="411">
        <f t="shared" ref="AA188:AL188" si="51">AA187</f>
        <v>0.91800000000000004</v>
      </c>
      <c r="AB188" s="411">
        <f t="shared" si="51"/>
        <v>0</v>
      </c>
      <c r="AC188" s="411">
        <f t="shared" si="51"/>
        <v>0</v>
      </c>
      <c r="AD188" s="411">
        <f t="shared" si="51"/>
        <v>0</v>
      </c>
      <c r="AE188" s="411">
        <f t="shared" si="51"/>
        <v>0</v>
      </c>
      <c r="AF188" s="411">
        <f t="shared" si="51"/>
        <v>0</v>
      </c>
      <c r="AG188" s="411">
        <f t="shared" si="51"/>
        <v>0</v>
      </c>
      <c r="AH188" s="411">
        <f t="shared" si="51"/>
        <v>0</v>
      </c>
      <c r="AI188" s="411">
        <f t="shared" si="51"/>
        <v>0</v>
      </c>
      <c r="AJ188" s="411">
        <f t="shared" si="51"/>
        <v>0</v>
      </c>
      <c r="AK188" s="411">
        <f t="shared" si="51"/>
        <v>0</v>
      </c>
      <c r="AL188" s="411">
        <f t="shared" si="51"/>
        <v>0</v>
      </c>
      <c r="AM188" s="504"/>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8">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v>1</v>
      </c>
      <c r="AA190" s="415"/>
      <c r="AB190" s="415"/>
      <c r="AC190" s="415"/>
      <c r="AD190" s="415"/>
      <c r="AE190" s="415"/>
      <c r="AF190" s="415"/>
      <c r="AG190" s="415"/>
      <c r="AH190" s="415"/>
      <c r="AI190" s="415"/>
      <c r="AJ190" s="415"/>
      <c r="AK190" s="415"/>
      <c r="AL190" s="415"/>
      <c r="AM190" s="296">
        <f>SUM(Y190:AL190)</f>
        <v>1</v>
      </c>
    </row>
    <row r="191" spans="1:39" ht="15" outlineLevel="1">
      <c r="B191" s="294" t="s">
        <v>244</v>
      </c>
      <c r="C191" s="291" t="s">
        <v>163</v>
      </c>
      <c r="D191" s="911">
        <v>26030</v>
      </c>
      <c r="E191" s="295">
        <f>+'7.  Persistence Report'!AS62+'7.  Persistence Report'!AS87</f>
        <v>26030.314225262999</v>
      </c>
      <c r="F191" s="295">
        <f>+'7.  Persistence Report'!AT62+'7.  Persistence Report'!AT87</f>
        <v>26030.314225262999</v>
      </c>
      <c r="G191" s="295">
        <f>+'7.  Persistence Report'!AU62+'7.  Persistence Report'!AU87</f>
        <v>26030.314225262999</v>
      </c>
      <c r="H191" s="295">
        <f>+'7.  Persistence Report'!AV62+'7.  Persistence Report'!AV87</f>
        <v>0</v>
      </c>
      <c r="I191" s="295">
        <f>+'7.  Persistence Report'!AW62+'7.  Persistence Report'!AW87</f>
        <v>0</v>
      </c>
      <c r="J191" s="295">
        <f>+'7.  Persistence Report'!AX62+'7.  Persistence Report'!AX87</f>
        <v>0</v>
      </c>
      <c r="K191" s="295">
        <f>+'7.  Persistence Report'!AY62+'7.  Persistence Report'!AY87</f>
        <v>0</v>
      </c>
      <c r="L191" s="295">
        <f>+'7.  Persistence Report'!AZ62+'7.  Persistence Report'!AZ87</f>
        <v>0</v>
      </c>
      <c r="M191" s="295">
        <f>+'7.  Persistence Report'!BA62+'7.  Persistence Report'!BA87</f>
        <v>0</v>
      </c>
      <c r="N191" s="295">
        <f>N190</f>
        <v>12</v>
      </c>
      <c r="O191" s="911">
        <v>5</v>
      </c>
      <c r="P191" s="295">
        <f>+'7.  Persistence Report'!N62+'7.  Persistence Report'!N87</f>
        <v>5.3496409030000001</v>
      </c>
      <c r="Q191" s="295">
        <f>+'7.  Persistence Report'!O62+'7.  Persistence Report'!O87</f>
        <v>5.3496409030000001</v>
      </c>
      <c r="R191" s="295">
        <f>+'7.  Persistence Report'!P62+'7.  Persistence Report'!P87</f>
        <v>5.3496409030000001</v>
      </c>
      <c r="S191" s="295">
        <f>+'7.  Persistence Report'!Q62+'7.  Persistence Report'!Q87</f>
        <v>0</v>
      </c>
      <c r="T191" s="295">
        <f>+'7.  Persistence Report'!R62+'7.  Persistence Report'!R87</f>
        <v>0</v>
      </c>
      <c r="U191" s="295">
        <f>+'7.  Persistence Report'!S62+'7.  Persistence Report'!S87</f>
        <v>0</v>
      </c>
      <c r="V191" s="295">
        <f>+'7.  Persistence Report'!T62+'7.  Persistence Report'!T87</f>
        <v>0</v>
      </c>
      <c r="W191" s="295">
        <f>+'7.  Persistence Report'!U62+'7.  Persistence Report'!U87</f>
        <v>0</v>
      </c>
      <c r="X191" s="295">
        <f>+'7.  Persistence Report'!V62+'7.  Persistence Report'!V87</f>
        <v>0</v>
      </c>
      <c r="Y191" s="411">
        <f>Y190</f>
        <v>0</v>
      </c>
      <c r="Z191" s="411">
        <f>Z190</f>
        <v>1</v>
      </c>
      <c r="AA191" s="411">
        <f t="shared" ref="AA191:AL191" si="52">AA190</f>
        <v>0</v>
      </c>
      <c r="AB191" s="411">
        <f t="shared" si="52"/>
        <v>0</v>
      </c>
      <c r="AC191" s="411">
        <f t="shared" si="52"/>
        <v>0</v>
      </c>
      <c r="AD191" s="411">
        <f t="shared" si="52"/>
        <v>0</v>
      </c>
      <c r="AE191" s="411">
        <f t="shared" si="52"/>
        <v>0</v>
      </c>
      <c r="AF191" s="411">
        <f t="shared" si="52"/>
        <v>0</v>
      </c>
      <c r="AG191" s="411">
        <f t="shared" si="52"/>
        <v>0</v>
      </c>
      <c r="AH191" s="411">
        <f t="shared" si="52"/>
        <v>0</v>
      </c>
      <c r="AI191" s="411">
        <f t="shared" si="52"/>
        <v>0</v>
      </c>
      <c r="AJ191" s="411">
        <f t="shared" si="52"/>
        <v>0</v>
      </c>
      <c r="AK191" s="411">
        <f t="shared" si="52"/>
        <v>0</v>
      </c>
      <c r="AL191" s="411">
        <f t="shared" si="52"/>
        <v>0</v>
      </c>
      <c r="AM191" s="504"/>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8">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8"/>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3">AA193</f>
        <v>0</v>
      </c>
      <c r="AB194" s="411">
        <f t="shared" si="53"/>
        <v>0</v>
      </c>
      <c r="AC194" s="411">
        <f t="shared" si="53"/>
        <v>0</v>
      </c>
      <c r="AD194" s="411">
        <f t="shared" si="53"/>
        <v>0</v>
      </c>
      <c r="AE194" s="411">
        <f t="shared" si="53"/>
        <v>0</v>
      </c>
      <c r="AF194" s="411">
        <f t="shared" si="53"/>
        <v>0</v>
      </c>
      <c r="AG194" s="411">
        <f t="shared" si="53"/>
        <v>0</v>
      </c>
      <c r="AH194" s="411">
        <f t="shared" si="53"/>
        <v>0</v>
      </c>
      <c r="AI194" s="411">
        <f t="shared" si="53"/>
        <v>0</v>
      </c>
      <c r="AJ194" s="411">
        <f t="shared" si="53"/>
        <v>0</v>
      </c>
      <c r="AK194" s="411">
        <f t="shared" si="53"/>
        <v>0</v>
      </c>
      <c r="AL194" s="411">
        <f t="shared" si="53"/>
        <v>0</v>
      </c>
      <c r="AM194" s="504"/>
    </row>
    <row r="195" spans="1:39" s="283" customFormat="1" ht="15" outlineLevel="1">
      <c r="A195" s="508"/>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8">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8"/>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4">AA196</f>
        <v>0</v>
      </c>
      <c r="AB197" s="411">
        <f t="shared" si="54"/>
        <v>0</v>
      </c>
      <c r="AC197" s="411">
        <f t="shared" si="54"/>
        <v>0</v>
      </c>
      <c r="AD197" s="411">
        <f t="shared" si="54"/>
        <v>0</v>
      </c>
      <c r="AE197" s="411">
        <f t="shared" si="54"/>
        <v>0</v>
      </c>
      <c r="AF197" s="411">
        <f t="shared" si="54"/>
        <v>0</v>
      </c>
      <c r="AG197" s="411">
        <f t="shared" si="54"/>
        <v>0</v>
      </c>
      <c r="AH197" s="411">
        <f t="shared" si="54"/>
        <v>0</v>
      </c>
      <c r="AI197" s="411">
        <f t="shared" si="54"/>
        <v>0</v>
      </c>
      <c r="AJ197" s="411">
        <f t="shared" si="54"/>
        <v>0</v>
      </c>
      <c r="AK197" s="411">
        <f t="shared" si="54"/>
        <v>0</v>
      </c>
      <c r="AL197" s="411">
        <f t="shared" si="54"/>
        <v>0</v>
      </c>
      <c r="AM197" s="504"/>
    </row>
    <row r="198" spans="1:39" s="283" customFormat="1" ht="15" outlineLevel="1">
      <c r="A198" s="508"/>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8">
        <v>17</v>
      </c>
      <c r="B199" s="314" t="s">
        <v>9</v>
      </c>
      <c r="C199" s="291" t="s">
        <v>25</v>
      </c>
      <c r="D199" s="911">
        <v>7751</v>
      </c>
      <c r="E199" s="295">
        <f>+'7.  Persistence Report'!AS51</f>
        <v>0</v>
      </c>
      <c r="F199" s="295">
        <f>+'7.  Persistence Report'!AT51</f>
        <v>0</v>
      </c>
      <c r="G199" s="295">
        <f>+'7.  Persistence Report'!AU51</f>
        <v>0</v>
      </c>
      <c r="H199" s="295">
        <f>+'7.  Persistence Report'!AV51</f>
        <v>0</v>
      </c>
      <c r="I199" s="295">
        <f>+'7.  Persistence Report'!AW51</f>
        <v>0</v>
      </c>
      <c r="J199" s="295">
        <f>+'7.  Persistence Report'!AX51</f>
        <v>0</v>
      </c>
      <c r="K199" s="295">
        <f>+'7.  Persistence Report'!AY51</f>
        <v>0</v>
      </c>
      <c r="L199" s="295">
        <f>+'7.  Persistence Report'!AZ51</f>
        <v>0</v>
      </c>
      <c r="M199" s="295">
        <f>+'7.  Persistence Report'!BA51</f>
        <v>0</v>
      </c>
      <c r="N199" s="291"/>
      <c r="O199" s="911">
        <v>533</v>
      </c>
      <c r="P199" s="295">
        <f>+'7.  Persistence Report'!N51</f>
        <v>0</v>
      </c>
      <c r="Q199" s="295">
        <f>+'7.  Persistence Report'!O51</f>
        <v>0</v>
      </c>
      <c r="R199" s="295">
        <f>+'7.  Persistence Report'!P51</f>
        <v>0</v>
      </c>
      <c r="S199" s="295">
        <f>+'7.  Persistence Report'!Q51</f>
        <v>0</v>
      </c>
      <c r="T199" s="295">
        <f>+'7.  Persistence Report'!R51</f>
        <v>0</v>
      </c>
      <c r="U199" s="295">
        <f>+'7.  Persistence Report'!S51</f>
        <v>0</v>
      </c>
      <c r="V199" s="295">
        <f>+'7.  Persistence Report'!T51</f>
        <v>0</v>
      </c>
      <c r="W199" s="295">
        <f>+'7.  Persistence Report'!U51</f>
        <v>0</v>
      </c>
      <c r="X199" s="295">
        <f>+'7.  Persistence Report'!V51</f>
        <v>0</v>
      </c>
      <c r="Y199" s="415"/>
      <c r="Z199" s="415">
        <v>1</v>
      </c>
      <c r="AA199" s="415"/>
      <c r="AB199" s="415"/>
      <c r="AC199" s="415"/>
      <c r="AD199" s="415"/>
      <c r="AE199" s="415"/>
      <c r="AF199" s="415"/>
      <c r="AG199" s="415"/>
      <c r="AH199" s="415"/>
      <c r="AI199" s="415"/>
      <c r="AJ199" s="415"/>
      <c r="AK199" s="415"/>
      <c r="AL199" s="415"/>
      <c r="AM199" s="296">
        <f>SUM(Y199:AL199)</f>
        <v>1</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1</v>
      </c>
      <c r="AA200" s="411">
        <f t="shared" ref="AA200:AL200" si="55">AA199</f>
        <v>0</v>
      </c>
      <c r="AB200" s="411">
        <f t="shared" si="55"/>
        <v>0</v>
      </c>
      <c r="AC200" s="411">
        <f t="shared" si="55"/>
        <v>0</v>
      </c>
      <c r="AD200" s="411">
        <f t="shared" si="55"/>
        <v>0</v>
      </c>
      <c r="AE200" s="411">
        <f t="shared" si="55"/>
        <v>0</v>
      </c>
      <c r="AF200" s="411">
        <f t="shared" si="55"/>
        <v>0</v>
      </c>
      <c r="AG200" s="411">
        <f t="shared" si="55"/>
        <v>0</v>
      </c>
      <c r="AH200" s="411">
        <f t="shared" si="55"/>
        <v>0</v>
      </c>
      <c r="AI200" s="411">
        <f t="shared" si="55"/>
        <v>0</v>
      </c>
      <c r="AJ200" s="411">
        <f t="shared" si="55"/>
        <v>0</v>
      </c>
      <c r="AK200" s="411">
        <f t="shared" si="55"/>
        <v>0</v>
      </c>
      <c r="AL200" s="411">
        <f t="shared" si="55"/>
        <v>0</v>
      </c>
      <c r="AM200" s="504"/>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09"/>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8">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6">AA203</f>
        <v>0</v>
      </c>
      <c r="AB204" s="411">
        <f t="shared" si="56"/>
        <v>0</v>
      </c>
      <c r="AC204" s="411">
        <f t="shared" si="56"/>
        <v>0</v>
      </c>
      <c r="AD204" s="411">
        <f t="shared" si="56"/>
        <v>0</v>
      </c>
      <c r="AE204" s="411">
        <f t="shared" si="56"/>
        <v>0</v>
      </c>
      <c r="AF204" s="411">
        <f t="shared" si="56"/>
        <v>0</v>
      </c>
      <c r="AG204" s="411">
        <f t="shared" si="56"/>
        <v>0</v>
      </c>
      <c r="AH204" s="411">
        <f t="shared" si="56"/>
        <v>0</v>
      </c>
      <c r="AI204" s="411">
        <f t="shared" si="56"/>
        <v>0</v>
      </c>
      <c r="AJ204" s="411">
        <f t="shared" si="56"/>
        <v>0</v>
      </c>
      <c r="AK204" s="411">
        <f t="shared" si="56"/>
        <v>0</v>
      </c>
      <c r="AL204" s="411">
        <f t="shared" si="56"/>
        <v>0</v>
      </c>
      <c r="AM204" s="504"/>
    </row>
    <row r="205" spans="1:39" ht="15" outlineLevel="1">
      <c r="A205" s="511"/>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8">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7">AA206</f>
        <v>0</v>
      </c>
      <c r="AB207" s="411">
        <f t="shared" si="57"/>
        <v>0</v>
      </c>
      <c r="AC207" s="411">
        <f t="shared" si="57"/>
        <v>0</v>
      </c>
      <c r="AD207" s="411">
        <f t="shared" si="57"/>
        <v>0</v>
      </c>
      <c r="AE207" s="411">
        <f t="shared" si="57"/>
        <v>0</v>
      </c>
      <c r="AF207" s="411">
        <f t="shared" si="57"/>
        <v>0</v>
      </c>
      <c r="AG207" s="411">
        <f t="shared" si="57"/>
        <v>0</v>
      </c>
      <c r="AH207" s="411">
        <f t="shared" si="57"/>
        <v>0</v>
      </c>
      <c r="AI207" s="411">
        <f t="shared" si="57"/>
        <v>0</v>
      </c>
      <c r="AJ207" s="411">
        <f t="shared" si="57"/>
        <v>0</v>
      </c>
      <c r="AK207" s="411">
        <f t="shared" si="57"/>
        <v>0</v>
      </c>
      <c r="AL207" s="411">
        <f t="shared" si="57"/>
        <v>0</v>
      </c>
      <c r="AM207" s="504"/>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8">
        <v>20</v>
      </c>
      <c r="B209" s="315" t="s">
        <v>13</v>
      </c>
      <c r="C209" s="291" t="s">
        <v>25</v>
      </c>
      <c r="D209" s="911">
        <v>30445</v>
      </c>
      <c r="E209" s="295">
        <f>+'7.  Persistence Report'!AS52</f>
        <v>30445.024802451677</v>
      </c>
      <c r="F209" s="295">
        <f>+'7.  Persistence Report'!AT52</f>
        <v>30445.024802451677</v>
      </c>
      <c r="G209" s="295">
        <f>+'7.  Persistence Report'!AU52</f>
        <v>30445.024802451677</v>
      </c>
      <c r="H209" s="295">
        <f>+'7.  Persistence Report'!AV52</f>
        <v>30445.024802451677</v>
      </c>
      <c r="I209" s="295">
        <f>+'7.  Persistence Report'!AW52</f>
        <v>30445.024802451677</v>
      </c>
      <c r="J209" s="295">
        <f>+'7.  Persistence Report'!AX52</f>
        <v>30445.024802451677</v>
      </c>
      <c r="K209" s="295">
        <f>+'7.  Persistence Report'!AY52</f>
        <v>30445.024802451677</v>
      </c>
      <c r="L209" s="295">
        <f>+'7.  Persistence Report'!AZ52</f>
        <v>30445.024802451677</v>
      </c>
      <c r="M209" s="295">
        <f>+'7.  Persistence Report'!BA52</f>
        <v>30445.024802451677</v>
      </c>
      <c r="N209" s="295">
        <v>12</v>
      </c>
      <c r="O209" s="911">
        <v>1</v>
      </c>
      <c r="P209" s="295">
        <f>+'7.  Persistence Report'!N52</f>
        <v>1.3593331359699423</v>
      </c>
      <c r="Q209" s="295">
        <f>+'7.  Persistence Report'!O52</f>
        <v>1.3593331359699423</v>
      </c>
      <c r="R209" s="295">
        <f>+'7.  Persistence Report'!P52</f>
        <v>1.3593331359699423</v>
      </c>
      <c r="S209" s="295">
        <f>+'7.  Persistence Report'!Q52</f>
        <v>1.3593331359699423</v>
      </c>
      <c r="T209" s="295">
        <f>+'7.  Persistence Report'!R52</f>
        <v>1.3593331359699423</v>
      </c>
      <c r="U209" s="295">
        <f>+'7.  Persistence Report'!S52</f>
        <v>1.3593331359699423</v>
      </c>
      <c r="V209" s="295">
        <f>+'7.  Persistence Report'!T52</f>
        <v>1.3593331359699423</v>
      </c>
      <c r="W209" s="295">
        <f>+'7.  Persistence Report'!U52</f>
        <v>1.3593331359699423</v>
      </c>
      <c r="X209" s="295">
        <f>+'7.  Persistence Report'!V52</f>
        <v>1.3593331359699423</v>
      </c>
      <c r="Y209" s="410"/>
      <c r="Z209" s="415"/>
      <c r="AA209" s="470">
        <v>1</v>
      </c>
      <c r="AB209" s="415"/>
      <c r="AC209" s="415"/>
      <c r="AD209" s="415"/>
      <c r="AE209" s="415"/>
      <c r="AF209" s="415"/>
      <c r="AG209" s="415"/>
      <c r="AH209" s="415"/>
      <c r="AI209" s="415"/>
      <c r="AJ209" s="415"/>
      <c r="AK209" s="415"/>
      <c r="AL209" s="415"/>
      <c r="AM209" s="296">
        <f>SUM(Y209:AL209)</f>
        <v>1</v>
      </c>
    </row>
    <row r="210" spans="1:39" ht="15" outlineLevel="1">
      <c r="B210" s="294" t="s">
        <v>244</v>
      </c>
      <c r="C210" s="291" t="s">
        <v>163</v>
      </c>
      <c r="D210" s="911">
        <v>1149812</v>
      </c>
      <c r="E210" s="295">
        <f>+'7.  Persistence Report'!AS114+'7.  Persistence Report'!AS79</f>
        <v>1149811.848</v>
      </c>
      <c r="F210" s="295">
        <f>+'7.  Persistence Report'!AT114+'7.  Persistence Report'!AT79</f>
        <v>1149811.848</v>
      </c>
      <c r="G210" s="295">
        <f>+'7.  Persistence Report'!AU114+'7.  Persistence Report'!AU79</f>
        <v>1149811.848</v>
      </c>
      <c r="H210" s="295">
        <f>+'7.  Persistence Report'!AV114+'7.  Persistence Report'!AV79</f>
        <v>1149811.848</v>
      </c>
      <c r="I210" s="295">
        <f>+'7.  Persistence Report'!AW114+'7.  Persistence Report'!AW79</f>
        <v>909511.848</v>
      </c>
      <c r="J210" s="295">
        <f>+'7.  Persistence Report'!AX114+'7.  Persistence Report'!AX79</f>
        <v>909511.848</v>
      </c>
      <c r="K210" s="295">
        <f>+'7.  Persistence Report'!AY114+'7.  Persistence Report'!AY79</f>
        <v>909511.848</v>
      </c>
      <c r="L210" s="295">
        <f>+'7.  Persistence Report'!AZ114+'7.  Persistence Report'!AZ79</f>
        <v>909511.848</v>
      </c>
      <c r="M210" s="295">
        <f>+'7.  Persistence Report'!BA114+'7.  Persistence Report'!BA79</f>
        <v>236860.848</v>
      </c>
      <c r="N210" s="295">
        <f>N209</f>
        <v>12</v>
      </c>
      <c r="O210" s="911">
        <v>192</v>
      </c>
      <c r="P210" s="295">
        <f>+'7.  Persistence Report'!N114+'7.  Persistence Report'!N79</f>
        <v>192.36217500000001</v>
      </c>
      <c r="Q210" s="295">
        <f>+'7.  Persistence Report'!O114+'7.  Persistence Report'!O79</f>
        <v>192.36217500000001</v>
      </c>
      <c r="R210" s="295">
        <f>+'7.  Persistence Report'!P114+'7.  Persistence Report'!P79</f>
        <v>192.36217500000001</v>
      </c>
      <c r="S210" s="295">
        <f>+'7.  Persistence Report'!Q114+'7.  Persistence Report'!Q79</f>
        <v>192.36217500000001</v>
      </c>
      <c r="T210" s="295">
        <f>+'7.  Persistence Report'!R114+'7.  Persistence Report'!R79</f>
        <v>102.587175</v>
      </c>
      <c r="U210" s="295">
        <f>+'7.  Persistence Report'!S114+'7.  Persistence Report'!S79</f>
        <v>102.587175</v>
      </c>
      <c r="V210" s="295">
        <f>+'7.  Persistence Report'!T114+'7.  Persistence Report'!T79</f>
        <v>102.587175</v>
      </c>
      <c r="W210" s="295">
        <f>+'7.  Persistence Report'!U114+'7.  Persistence Report'!U79</f>
        <v>102.587175</v>
      </c>
      <c r="X210" s="295">
        <f>+'7.  Persistence Report'!V114+'7.  Persistence Report'!V79</f>
        <v>54.536175</v>
      </c>
      <c r="Y210" s="411">
        <f>Y209</f>
        <v>0</v>
      </c>
      <c r="Z210" s="411">
        <f>Z209</f>
        <v>0</v>
      </c>
      <c r="AA210" s="411">
        <f t="shared" ref="AA210:AL210" si="58">AA209</f>
        <v>1</v>
      </c>
      <c r="AB210" s="411">
        <f t="shared" si="58"/>
        <v>0</v>
      </c>
      <c r="AC210" s="411">
        <f t="shared" si="58"/>
        <v>0</v>
      </c>
      <c r="AD210" s="411">
        <f t="shared" si="58"/>
        <v>0</v>
      </c>
      <c r="AE210" s="411">
        <f t="shared" si="58"/>
        <v>0</v>
      </c>
      <c r="AF210" s="411">
        <f t="shared" si="58"/>
        <v>0</v>
      </c>
      <c r="AG210" s="411">
        <f t="shared" si="58"/>
        <v>0</v>
      </c>
      <c r="AH210" s="411">
        <f t="shared" si="58"/>
        <v>0</v>
      </c>
      <c r="AI210" s="411">
        <f t="shared" si="58"/>
        <v>0</v>
      </c>
      <c r="AJ210" s="411">
        <f t="shared" si="58"/>
        <v>0</v>
      </c>
      <c r="AK210" s="411">
        <f t="shared" si="58"/>
        <v>0</v>
      </c>
      <c r="AL210" s="411">
        <f t="shared" si="58"/>
        <v>0</v>
      </c>
      <c r="AM210" s="504"/>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8">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9">AA212</f>
        <v>0</v>
      </c>
      <c r="AB213" s="411">
        <f t="shared" si="59"/>
        <v>0</v>
      </c>
      <c r="AC213" s="411">
        <f t="shared" si="59"/>
        <v>0</v>
      </c>
      <c r="AD213" s="411">
        <f t="shared" si="59"/>
        <v>0</v>
      </c>
      <c r="AE213" s="411">
        <f t="shared" si="59"/>
        <v>0</v>
      </c>
      <c r="AF213" s="411">
        <f t="shared" si="59"/>
        <v>0</v>
      </c>
      <c r="AG213" s="411">
        <f t="shared" si="59"/>
        <v>0</v>
      </c>
      <c r="AH213" s="411">
        <f t="shared" si="59"/>
        <v>0</v>
      </c>
      <c r="AI213" s="411">
        <f t="shared" si="59"/>
        <v>0</v>
      </c>
      <c r="AJ213" s="411">
        <f t="shared" si="59"/>
        <v>0</v>
      </c>
      <c r="AK213" s="411">
        <f t="shared" si="59"/>
        <v>0</v>
      </c>
      <c r="AL213" s="411">
        <f t="shared" si="59"/>
        <v>0</v>
      </c>
      <c r="AM213" s="504"/>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8">
        <v>22</v>
      </c>
      <c r="B215" s="315" t="s">
        <v>9</v>
      </c>
      <c r="C215" s="291" t="s">
        <v>25</v>
      </c>
      <c r="D215" s="911">
        <v>23964</v>
      </c>
      <c r="E215" s="295">
        <f>+'7.  Persistence Report'!AS49</f>
        <v>0</v>
      </c>
      <c r="F215" s="295">
        <f>+'7.  Persistence Report'!AT49</f>
        <v>0</v>
      </c>
      <c r="G215" s="295">
        <f>+'7.  Persistence Report'!AU49</f>
        <v>0</v>
      </c>
      <c r="H215" s="295">
        <f>+'7.  Persistence Report'!AV49</f>
        <v>0</v>
      </c>
      <c r="I215" s="295">
        <f>+'7.  Persistence Report'!AW49</f>
        <v>0</v>
      </c>
      <c r="J215" s="295">
        <f>+'7.  Persistence Report'!AX49</f>
        <v>0</v>
      </c>
      <c r="K215" s="295">
        <f>+'7.  Persistence Report'!AY49</f>
        <v>0</v>
      </c>
      <c r="L215" s="295">
        <f>+'7.  Persistence Report'!AZ49</f>
        <v>0</v>
      </c>
      <c r="M215" s="295">
        <f>+'7.  Persistence Report'!BA49</f>
        <v>0</v>
      </c>
      <c r="N215" s="291"/>
      <c r="O215" s="911">
        <v>994</v>
      </c>
      <c r="P215" s="295">
        <f>+'7.  Persistence Report'!N49</f>
        <v>0</v>
      </c>
      <c r="Q215" s="295">
        <f>+'7.  Persistence Report'!O49</f>
        <v>0</v>
      </c>
      <c r="R215" s="295">
        <f>+'7.  Persistence Report'!P49</f>
        <v>0</v>
      </c>
      <c r="S215" s="295">
        <f>+'7.  Persistence Report'!Q49</f>
        <v>0</v>
      </c>
      <c r="T215" s="295">
        <f>+'7.  Persistence Report'!R49</f>
        <v>0</v>
      </c>
      <c r="U215" s="295">
        <f>+'7.  Persistence Report'!S49</f>
        <v>0</v>
      </c>
      <c r="V215" s="295">
        <f>+'7.  Persistence Report'!T49</f>
        <v>0</v>
      </c>
      <c r="W215" s="295">
        <f>+'7.  Persistence Report'!U49</f>
        <v>0</v>
      </c>
      <c r="X215" s="295">
        <f>+'7.  Persistence Report'!V49</f>
        <v>0</v>
      </c>
      <c r="Y215" s="410"/>
      <c r="Z215" s="415"/>
      <c r="AA215" s="470">
        <v>1</v>
      </c>
      <c r="AB215" s="415"/>
      <c r="AC215" s="415"/>
      <c r="AD215" s="415"/>
      <c r="AE215" s="415"/>
      <c r="AF215" s="415"/>
      <c r="AG215" s="415"/>
      <c r="AH215" s="415"/>
      <c r="AI215" s="415"/>
      <c r="AJ215" s="415"/>
      <c r="AK215" s="415"/>
      <c r="AL215" s="415"/>
      <c r="AM215" s="296">
        <f>SUM(Y215:AL215)</f>
        <v>1</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60">AA215</f>
        <v>1</v>
      </c>
      <c r="AB216" s="411">
        <f t="shared" si="60"/>
        <v>0</v>
      </c>
      <c r="AC216" s="411">
        <f t="shared" si="60"/>
        <v>0</v>
      </c>
      <c r="AD216" s="411">
        <f t="shared" si="60"/>
        <v>0</v>
      </c>
      <c r="AE216" s="411">
        <f t="shared" si="60"/>
        <v>0</v>
      </c>
      <c r="AF216" s="411">
        <f t="shared" si="60"/>
        <v>0</v>
      </c>
      <c r="AG216" s="411">
        <f t="shared" si="60"/>
        <v>0</v>
      </c>
      <c r="AH216" s="411">
        <f t="shared" si="60"/>
        <v>0</v>
      </c>
      <c r="AI216" s="411">
        <f t="shared" si="60"/>
        <v>0</v>
      </c>
      <c r="AJ216" s="411">
        <f t="shared" si="60"/>
        <v>0</v>
      </c>
      <c r="AK216" s="411">
        <f t="shared" si="60"/>
        <v>0</v>
      </c>
      <c r="AL216" s="411">
        <f t="shared" si="60"/>
        <v>0</v>
      </c>
      <c r="AM216" s="504"/>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09"/>
      <c r="B218" s="288" t="s">
        <v>14</v>
      </c>
      <c r="C218" s="289"/>
      <c r="D218" s="290"/>
      <c r="E218" s="290"/>
      <c r="F218" s="290"/>
      <c r="G218" s="290"/>
      <c r="H218" s="290"/>
      <c r="I218" s="290"/>
      <c r="J218" s="290"/>
      <c r="K218" s="290"/>
      <c r="L218" s="290"/>
      <c r="M218" s="290"/>
      <c r="N218" s="290"/>
      <c r="O218" s="290"/>
      <c r="P218" s="290"/>
      <c r="Q218" s="290"/>
      <c r="R218" s="290"/>
      <c r="S218" s="290"/>
      <c r="T218" s="290"/>
      <c r="U218" s="290"/>
      <c r="V218" s="290"/>
      <c r="W218" s="290"/>
      <c r="X218" s="290"/>
      <c r="Y218" s="414"/>
      <c r="Z218" s="414"/>
      <c r="AA218" s="414"/>
      <c r="AB218" s="414"/>
      <c r="AC218" s="414"/>
      <c r="AD218" s="414"/>
      <c r="AE218" s="414"/>
      <c r="AF218" s="414"/>
      <c r="AG218" s="414"/>
      <c r="AH218" s="414"/>
      <c r="AI218" s="414"/>
      <c r="AJ218" s="414"/>
      <c r="AK218" s="414"/>
      <c r="AL218" s="414"/>
      <c r="AM218" s="292"/>
    </row>
    <row r="219" spans="1:39" ht="15" outlineLevel="1">
      <c r="A219" s="508">
        <v>23</v>
      </c>
      <c r="B219" s="315" t="s">
        <v>14</v>
      </c>
      <c r="C219" s="291" t="s">
        <v>25</v>
      </c>
      <c r="D219" s="911">
        <v>304467</v>
      </c>
      <c r="E219" s="295">
        <f>+'7.  Persistence Report'!AS48</f>
        <v>304467</v>
      </c>
      <c r="F219" s="295">
        <f>+'7.  Persistence Report'!AT48</f>
        <v>304467</v>
      </c>
      <c r="G219" s="295">
        <f>+'7.  Persistence Report'!AU48</f>
        <v>304467</v>
      </c>
      <c r="H219" s="295">
        <f>+'7.  Persistence Report'!AV48</f>
        <v>304467</v>
      </c>
      <c r="I219" s="295">
        <f>+'7.  Persistence Report'!AW48</f>
        <v>304467</v>
      </c>
      <c r="J219" s="295">
        <f>+'7.  Persistence Report'!AX48</f>
        <v>304467</v>
      </c>
      <c r="K219" s="295">
        <f>+'7.  Persistence Report'!AY48</f>
        <v>304467</v>
      </c>
      <c r="L219" s="295">
        <f>+'7.  Persistence Report'!AZ48</f>
        <v>82843</v>
      </c>
      <c r="M219" s="295">
        <f>+'7.  Persistence Report'!BA48</f>
        <v>77077</v>
      </c>
      <c r="N219" s="291"/>
      <c r="O219" s="911">
        <v>28.958367743529347</v>
      </c>
      <c r="P219" s="295">
        <f>+'7.  Persistence Report'!N48</f>
        <v>28.958367743529347</v>
      </c>
      <c r="Q219" s="295">
        <f>+'7.  Persistence Report'!O48</f>
        <v>28.958367743529347</v>
      </c>
      <c r="R219" s="295">
        <f>+'7.  Persistence Report'!P48</f>
        <v>28.958367743529347</v>
      </c>
      <c r="S219" s="295">
        <f>+'7.  Persistence Report'!Q48</f>
        <v>28.958367743529347</v>
      </c>
      <c r="T219" s="295">
        <f>+'7.  Persistence Report'!R48</f>
        <v>28.958367743529347</v>
      </c>
      <c r="U219" s="295">
        <f>+'7.  Persistence Report'!S48</f>
        <v>28.958367743529347</v>
      </c>
      <c r="V219" s="295">
        <f>+'7.  Persistence Report'!T48</f>
        <v>28.958367743529347</v>
      </c>
      <c r="W219" s="295">
        <f>+'7.  Persistence Report'!U48</f>
        <v>17.445824098307664</v>
      </c>
      <c r="X219" s="295">
        <f>+'7.  Persistence Report'!V48</f>
        <v>11.271970149595285</v>
      </c>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911">
        <v>11114</v>
      </c>
      <c r="E220" s="295">
        <f>+'7.  Persistence Report'!AS102</f>
        <v>11114</v>
      </c>
      <c r="F220" s="295">
        <f>+'7.  Persistence Report'!AT102</f>
        <v>11114</v>
      </c>
      <c r="G220" s="295">
        <f>+'7.  Persistence Report'!AU102</f>
        <v>11114</v>
      </c>
      <c r="H220" s="295">
        <f>+'7.  Persistence Report'!AV102</f>
        <v>9641.5106199999991</v>
      </c>
      <c r="I220" s="295">
        <f>+'7.  Persistence Report'!AW102</f>
        <v>8905.2659299999996</v>
      </c>
      <c r="J220" s="295">
        <f>+'7.  Persistence Report'!AX102</f>
        <v>8169.0212399999991</v>
      </c>
      <c r="K220" s="295">
        <f>+'7.  Persistence Report'!AY102</f>
        <v>8169.0212399999991</v>
      </c>
      <c r="L220" s="295">
        <f>+'7.  Persistence Report'!AZ102</f>
        <v>8169.0212399999991</v>
      </c>
      <c r="M220" s="295">
        <f>+'7.  Persistence Report'!BA102</f>
        <v>2972</v>
      </c>
      <c r="N220" s="468"/>
      <c r="O220" s="911">
        <v>1</v>
      </c>
      <c r="P220" s="295">
        <f>+'7.  Persistence Report'!N102</f>
        <v>1.1907000130000001</v>
      </c>
      <c r="Q220" s="295">
        <f>+'7.  Persistence Report'!O102</f>
        <v>1.1907000130000001</v>
      </c>
      <c r="R220" s="295">
        <f>+'7.  Persistence Report'!P102</f>
        <v>1.1907000130000001</v>
      </c>
      <c r="S220" s="295">
        <f>+'7.  Persistence Report'!Q102</f>
        <v>1.1138744840000001</v>
      </c>
      <c r="T220" s="295">
        <f>+'7.  Persistence Report'!R102</f>
        <v>1.0754617150000001</v>
      </c>
      <c r="U220" s="295">
        <f>+'7.  Persistence Report'!S102</f>
        <v>1.0370489549999999</v>
      </c>
      <c r="V220" s="295">
        <f>+'7.  Persistence Report'!T102</f>
        <v>1.0370489549999999</v>
      </c>
      <c r="W220" s="295">
        <f>+'7.  Persistence Report'!U102</f>
        <v>1.0370489549999999</v>
      </c>
      <c r="X220" s="295">
        <f>+'7.  Persistence Report'!V102</f>
        <v>0.76590001600000002</v>
      </c>
      <c r="Y220" s="411">
        <f>Y219</f>
        <v>1</v>
      </c>
      <c r="Z220" s="411">
        <f>Z219</f>
        <v>0</v>
      </c>
      <c r="AA220" s="411">
        <f t="shared" ref="AA220:AL220" si="61">AA219</f>
        <v>0</v>
      </c>
      <c r="AB220" s="411">
        <f t="shared" si="61"/>
        <v>0</v>
      </c>
      <c r="AC220" s="411">
        <f t="shared" si="61"/>
        <v>0</v>
      </c>
      <c r="AD220" s="411">
        <f t="shared" si="61"/>
        <v>0</v>
      </c>
      <c r="AE220" s="411">
        <f t="shared" si="61"/>
        <v>0</v>
      </c>
      <c r="AF220" s="411">
        <f t="shared" si="61"/>
        <v>0</v>
      </c>
      <c r="AG220" s="411">
        <f t="shared" si="61"/>
        <v>0</v>
      </c>
      <c r="AH220" s="411">
        <f t="shared" si="61"/>
        <v>0</v>
      </c>
      <c r="AI220" s="411">
        <f t="shared" si="61"/>
        <v>0</v>
      </c>
      <c r="AJ220" s="411">
        <f t="shared" si="61"/>
        <v>0</v>
      </c>
      <c r="AK220" s="411">
        <f t="shared" si="61"/>
        <v>0</v>
      </c>
      <c r="AL220" s="411">
        <f t="shared" si="61"/>
        <v>0</v>
      </c>
      <c r="AM220" s="504"/>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09"/>
      <c r="B222" s="288" t="s">
        <v>488</v>
      </c>
      <c r="C222" s="289"/>
      <c r="D222" s="290"/>
      <c r="E222" s="290"/>
      <c r="F222" s="290"/>
      <c r="G222" s="290"/>
      <c r="H222" s="290"/>
      <c r="I222" s="290"/>
      <c r="J222" s="290"/>
      <c r="K222" s="290"/>
      <c r="L222" s="290"/>
      <c r="M222" s="290"/>
      <c r="N222" s="290"/>
      <c r="O222" s="290"/>
      <c r="P222" s="290"/>
      <c r="Q222" s="290"/>
      <c r="R222" s="290"/>
      <c r="S222" s="290"/>
      <c r="T222" s="290"/>
      <c r="U222" s="290"/>
      <c r="V222" s="290"/>
      <c r="W222" s="290"/>
      <c r="X222" s="290"/>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8">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8"/>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2">AA223</f>
        <v>0</v>
      </c>
      <c r="AB224" s="411">
        <f t="shared" si="62"/>
        <v>0</v>
      </c>
      <c r="AC224" s="411">
        <f t="shared" si="62"/>
        <v>0</v>
      </c>
      <c r="AD224" s="411">
        <f t="shared" si="62"/>
        <v>0</v>
      </c>
      <c r="AE224" s="411">
        <f t="shared" si="62"/>
        <v>0</v>
      </c>
      <c r="AF224" s="411">
        <f t="shared" si="62"/>
        <v>0</v>
      </c>
      <c r="AG224" s="411">
        <f t="shared" si="62"/>
        <v>0</v>
      </c>
      <c r="AH224" s="411">
        <f t="shared" si="62"/>
        <v>0</v>
      </c>
      <c r="AI224" s="411">
        <f t="shared" si="62"/>
        <v>0</v>
      </c>
      <c r="AJ224" s="411">
        <f t="shared" si="62"/>
        <v>0</v>
      </c>
      <c r="AK224" s="411">
        <f t="shared" si="62"/>
        <v>0</v>
      </c>
      <c r="AL224" s="411">
        <f t="shared" si="62"/>
        <v>0</v>
      </c>
      <c r="AM224" s="504"/>
    </row>
    <row r="225" spans="1:39" s="283" customFormat="1" ht="15" outlineLevel="1">
      <c r="A225" s="508"/>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8">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8"/>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3">AA226</f>
        <v>0</v>
      </c>
      <c r="AB227" s="411">
        <f t="shared" si="63"/>
        <v>0</v>
      </c>
      <c r="AC227" s="411">
        <f t="shared" si="63"/>
        <v>0</v>
      </c>
      <c r="AD227" s="411">
        <f t="shared" si="63"/>
        <v>0</v>
      </c>
      <c r="AE227" s="411">
        <f t="shared" si="63"/>
        <v>0</v>
      </c>
      <c r="AF227" s="411">
        <f t="shared" si="63"/>
        <v>0</v>
      </c>
      <c r="AG227" s="411">
        <f t="shared" si="63"/>
        <v>0</v>
      </c>
      <c r="AH227" s="411">
        <f t="shared" si="63"/>
        <v>0</v>
      </c>
      <c r="AI227" s="411">
        <f t="shared" si="63"/>
        <v>0</v>
      </c>
      <c r="AJ227" s="411">
        <f t="shared" si="63"/>
        <v>0</v>
      </c>
      <c r="AK227" s="411">
        <f t="shared" si="63"/>
        <v>0</v>
      </c>
      <c r="AL227" s="411">
        <f t="shared" si="63"/>
        <v>0</v>
      </c>
      <c r="AM227" s="504"/>
    </row>
    <row r="228" spans="1:39" s="283" customFormat="1" ht="15" outlineLevel="1">
      <c r="A228" s="508"/>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09"/>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8">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4">AA230</f>
        <v>0</v>
      </c>
      <c r="AB231" s="411">
        <f t="shared" si="64"/>
        <v>0</v>
      </c>
      <c r="AC231" s="411">
        <f t="shared" si="64"/>
        <v>0</v>
      </c>
      <c r="AD231" s="411">
        <f t="shared" si="64"/>
        <v>0</v>
      </c>
      <c r="AE231" s="411">
        <f t="shared" si="64"/>
        <v>0</v>
      </c>
      <c r="AF231" s="411">
        <f t="shared" si="64"/>
        <v>0</v>
      </c>
      <c r="AG231" s="411">
        <f t="shared" si="64"/>
        <v>0</v>
      </c>
      <c r="AH231" s="411">
        <f t="shared" si="64"/>
        <v>0</v>
      </c>
      <c r="AI231" s="411">
        <f t="shared" si="64"/>
        <v>0</v>
      </c>
      <c r="AJ231" s="411">
        <f t="shared" si="64"/>
        <v>0</v>
      </c>
      <c r="AK231" s="411">
        <f t="shared" si="64"/>
        <v>0</v>
      </c>
      <c r="AL231" s="411">
        <f t="shared" si="64"/>
        <v>0</v>
      </c>
      <c r="AM231" s="504"/>
    </row>
    <row r="232" spans="1:39" ht="15" outlineLevel="1">
      <c r="A232" s="511"/>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8">
        <v>27</v>
      </c>
      <c r="B233" s="321" t="s">
        <v>17</v>
      </c>
      <c r="C233" s="291" t="s">
        <v>25</v>
      </c>
      <c r="D233" s="911">
        <v>273104</v>
      </c>
      <c r="E233" s="295">
        <f>+'7.  Persistence Report'!AS50</f>
        <v>273104.10836666153</v>
      </c>
      <c r="F233" s="295">
        <f>+'7.  Persistence Report'!AT50</f>
        <v>273104.10836666153</v>
      </c>
      <c r="G233" s="295">
        <f>+'7.  Persistence Report'!AU50</f>
        <v>273104.10836666153</v>
      </c>
      <c r="H233" s="295">
        <f>+'7.  Persistence Report'!AV50</f>
        <v>273104.10836666153</v>
      </c>
      <c r="I233" s="295">
        <f>+'7.  Persistence Report'!AW50</f>
        <v>273104.10836666153</v>
      </c>
      <c r="J233" s="295">
        <f>+'7.  Persistence Report'!AX50</f>
        <v>273104.10836666153</v>
      </c>
      <c r="K233" s="295">
        <f>+'7.  Persistence Report'!AY50</f>
        <v>273104.10836666153</v>
      </c>
      <c r="L233" s="295">
        <f>+'7.  Persistence Report'!AZ50</f>
        <v>273104.10836666153</v>
      </c>
      <c r="M233" s="295">
        <f>+'7.  Persistence Report'!BA50</f>
        <v>273104.10836666153</v>
      </c>
      <c r="N233" s="295">
        <v>12</v>
      </c>
      <c r="O233" s="911">
        <v>95</v>
      </c>
      <c r="P233" s="295">
        <f>+'7.  Persistence Report'!N50</f>
        <v>94.875834437197753</v>
      </c>
      <c r="Q233" s="295">
        <f>+'7.  Persistence Report'!O50</f>
        <v>94.875834437197753</v>
      </c>
      <c r="R233" s="295">
        <f>+'7.  Persistence Report'!P50</f>
        <v>94.875834437197753</v>
      </c>
      <c r="S233" s="295">
        <f>+'7.  Persistence Report'!Q50</f>
        <v>94.875834437197753</v>
      </c>
      <c r="T233" s="295">
        <f>+'7.  Persistence Report'!R50</f>
        <v>94.875834437197753</v>
      </c>
      <c r="U233" s="295">
        <f>+'7.  Persistence Report'!S50</f>
        <v>94.875834437197753</v>
      </c>
      <c r="V233" s="295">
        <f>+'7.  Persistence Report'!T50</f>
        <v>94.875834437197753</v>
      </c>
      <c r="W233" s="295">
        <f>+'7.  Persistence Report'!U50</f>
        <v>94.875834437197753</v>
      </c>
      <c r="X233" s="295">
        <f>+'7.  Persistence Report'!V50</f>
        <v>94.875834437197753</v>
      </c>
      <c r="Y233" s="426"/>
      <c r="Z233" s="415">
        <v>8.2000000000000003E-2</v>
      </c>
      <c r="AA233" s="415">
        <v>0.91800000000000004</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8.2000000000000003E-2</v>
      </c>
      <c r="AA234" s="411">
        <f t="shared" ref="AA234:AL234" si="65">AA233</f>
        <v>0.91800000000000004</v>
      </c>
      <c r="AB234" s="411">
        <f t="shared" si="65"/>
        <v>0</v>
      </c>
      <c r="AC234" s="411">
        <f t="shared" si="65"/>
        <v>0</v>
      </c>
      <c r="AD234" s="411">
        <f t="shared" si="65"/>
        <v>0</v>
      </c>
      <c r="AE234" s="411">
        <f t="shared" si="65"/>
        <v>0</v>
      </c>
      <c r="AF234" s="411">
        <f t="shared" si="65"/>
        <v>0</v>
      </c>
      <c r="AG234" s="411">
        <f t="shared" si="65"/>
        <v>0</v>
      </c>
      <c r="AH234" s="411">
        <f t="shared" si="65"/>
        <v>0</v>
      </c>
      <c r="AI234" s="411">
        <f t="shared" si="65"/>
        <v>0</v>
      </c>
      <c r="AJ234" s="411">
        <f t="shared" si="65"/>
        <v>0</v>
      </c>
      <c r="AK234" s="411">
        <f t="shared" si="65"/>
        <v>0</v>
      </c>
      <c r="AL234" s="411">
        <f t="shared" si="65"/>
        <v>0</v>
      </c>
      <c r="AM234" s="504"/>
    </row>
    <row r="235" spans="1:39" ht="15.75" outlineLevel="1">
      <c r="A235" s="511"/>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8">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6">AA236</f>
        <v>0</v>
      </c>
      <c r="AB237" s="411">
        <f t="shared" si="66"/>
        <v>0</v>
      </c>
      <c r="AC237" s="411">
        <f t="shared" si="66"/>
        <v>0</v>
      </c>
      <c r="AD237" s="411">
        <f t="shared" si="66"/>
        <v>0</v>
      </c>
      <c r="AE237" s="411">
        <f t="shared" si="66"/>
        <v>0</v>
      </c>
      <c r="AF237" s="411">
        <f t="shared" si="66"/>
        <v>0</v>
      </c>
      <c r="AG237" s="411">
        <f t="shared" si="66"/>
        <v>0</v>
      </c>
      <c r="AH237" s="411">
        <f t="shared" si="66"/>
        <v>0</v>
      </c>
      <c r="AI237" s="411">
        <f t="shared" si="66"/>
        <v>0</v>
      </c>
      <c r="AJ237" s="411">
        <f t="shared" si="66"/>
        <v>0</v>
      </c>
      <c r="AK237" s="411">
        <f t="shared" si="66"/>
        <v>0</v>
      </c>
      <c r="AL237" s="411">
        <f t="shared" si="66"/>
        <v>0</v>
      </c>
      <c r="AM237" s="504"/>
    </row>
    <row r="238" spans="1:39" ht="15" outlineLevel="1">
      <c r="A238" s="511"/>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8">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7">Z239</f>
        <v>0</v>
      </c>
      <c r="AA240" s="411">
        <f t="shared" si="67"/>
        <v>0</v>
      </c>
      <c r="AB240" s="411">
        <f t="shared" si="67"/>
        <v>0</v>
      </c>
      <c r="AC240" s="411">
        <f t="shared" si="67"/>
        <v>0</v>
      </c>
      <c r="AD240" s="411">
        <f t="shared" si="67"/>
        <v>0</v>
      </c>
      <c r="AE240" s="411">
        <f t="shared" si="67"/>
        <v>0</v>
      </c>
      <c r="AF240" s="411">
        <f t="shared" si="67"/>
        <v>0</v>
      </c>
      <c r="AG240" s="411">
        <f t="shared" si="67"/>
        <v>0</v>
      </c>
      <c r="AH240" s="411">
        <f t="shared" si="67"/>
        <v>0</v>
      </c>
      <c r="AI240" s="411">
        <f t="shared" si="67"/>
        <v>0</v>
      </c>
      <c r="AJ240" s="411">
        <f t="shared" si="67"/>
        <v>0</v>
      </c>
      <c r="AK240" s="411">
        <f t="shared" si="67"/>
        <v>0</v>
      </c>
      <c r="AL240" s="411">
        <f t="shared" si="67"/>
        <v>0</v>
      </c>
      <c r="AM240" s="504"/>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8">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8"/>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8">Z242</f>
        <v>0</v>
      </c>
      <c r="AA243" s="411">
        <f t="shared" si="68"/>
        <v>0</v>
      </c>
      <c r="AB243" s="411">
        <f t="shared" si="68"/>
        <v>0</v>
      </c>
      <c r="AC243" s="411">
        <f t="shared" si="68"/>
        <v>0</v>
      </c>
      <c r="AD243" s="411">
        <f t="shared" si="68"/>
        <v>0</v>
      </c>
      <c r="AE243" s="411">
        <f t="shared" si="68"/>
        <v>0</v>
      </c>
      <c r="AF243" s="411">
        <f t="shared" si="68"/>
        <v>0</v>
      </c>
      <c r="AG243" s="411">
        <f t="shared" si="68"/>
        <v>0</v>
      </c>
      <c r="AH243" s="411">
        <f t="shared" si="68"/>
        <v>0</v>
      </c>
      <c r="AI243" s="411">
        <f t="shared" si="68"/>
        <v>0</v>
      </c>
      <c r="AJ243" s="411">
        <f t="shared" si="68"/>
        <v>0</v>
      </c>
      <c r="AK243" s="411">
        <f t="shared" si="68"/>
        <v>0</v>
      </c>
      <c r="AL243" s="411">
        <f t="shared" si="68"/>
        <v>0</v>
      </c>
      <c r="AM243" s="504"/>
    </row>
    <row r="244" spans="1:39" s="283" customFormat="1" ht="15" outlineLevel="1">
      <c r="A244" s="508"/>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8"/>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8">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8"/>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9">Z246</f>
        <v>0</v>
      </c>
      <c r="AA247" s="411">
        <f t="shared" si="69"/>
        <v>0</v>
      </c>
      <c r="AB247" s="411">
        <f t="shared" si="69"/>
        <v>0</v>
      </c>
      <c r="AC247" s="411">
        <f t="shared" si="69"/>
        <v>0</v>
      </c>
      <c r="AD247" s="411">
        <f t="shared" si="69"/>
        <v>0</v>
      </c>
      <c r="AE247" s="411">
        <f t="shared" si="69"/>
        <v>0</v>
      </c>
      <c r="AF247" s="411">
        <f t="shared" si="69"/>
        <v>0</v>
      </c>
      <c r="AG247" s="411">
        <f t="shared" si="69"/>
        <v>0</v>
      </c>
      <c r="AH247" s="411">
        <f t="shared" si="69"/>
        <v>0</v>
      </c>
      <c r="AI247" s="411">
        <f t="shared" si="69"/>
        <v>0</v>
      </c>
      <c r="AJ247" s="411">
        <f t="shared" si="69"/>
        <v>0</v>
      </c>
      <c r="AK247" s="411">
        <f t="shared" si="69"/>
        <v>0</v>
      </c>
      <c r="AL247" s="411">
        <f t="shared" si="69"/>
        <v>0</v>
      </c>
      <c r="AM247" s="504"/>
    </row>
    <row r="248" spans="1:39" s="283" customFormat="1" ht="15" outlineLevel="1">
      <c r="A248" s="508"/>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8">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8"/>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70">Z249</f>
        <v>0</v>
      </c>
      <c r="AA250" s="411">
        <f t="shared" si="70"/>
        <v>0</v>
      </c>
      <c r="AB250" s="411">
        <f t="shared" si="70"/>
        <v>0</v>
      </c>
      <c r="AC250" s="411">
        <f t="shared" si="70"/>
        <v>0</v>
      </c>
      <c r="AD250" s="411">
        <f t="shared" si="70"/>
        <v>0</v>
      </c>
      <c r="AE250" s="411">
        <f t="shared" si="70"/>
        <v>0</v>
      </c>
      <c r="AF250" s="411">
        <f t="shared" si="70"/>
        <v>0</v>
      </c>
      <c r="AG250" s="411">
        <f t="shared" si="70"/>
        <v>0</v>
      </c>
      <c r="AH250" s="411">
        <f t="shared" si="70"/>
        <v>0</v>
      </c>
      <c r="AI250" s="411">
        <f t="shared" si="70"/>
        <v>0</v>
      </c>
      <c r="AJ250" s="411">
        <f t="shared" si="70"/>
        <v>0</v>
      </c>
      <c r="AK250" s="411">
        <f t="shared" si="70"/>
        <v>0</v>
      </c>
      <c r="AL250" s="411">
        <f t="shared" si="70"/>
        <v>0</v>
      </c>
      <c r="AM250" s="504"/>
    </row>
    <row r="251" spans="1:39" s="283" customFormat="1" ht="15" outlineLevel="1">
      <c r="A251" s="508"/>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8">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8"/>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71">Z252</f>
        <v>0</v>
      </c>
      <c r="AA253" s="411">
        <f t="shared" si="71"/>
        <v>0</v>
      </c>
      <c r="AB253" s="411">
        <f t="shared" si="71"/>
        <v>0</v>
      </c>
      <c r="AC253" s="411">
        <f t="shared" si="71"/>
        <v>0</v>
      </c>
      <c r="AD253" s="411">
        <f t="shared" si="71"/>
        <v>0</v>
      </c>
      <c r="AE253" s="411">
        <f t="shared" si="71"/>
        <v>0</v>
      </c>
      <c r="AF253" s="411">
        <f t="shared" si="71"/>
        <v>0</v>
      </c>
      <c r="AG253" s="411">
        <f t="shared" si="71"/>
        <v>0</v>
      </c>
      <c r="AH253" s="411">
        <f t="shared" si="71"/>
        <v>0</v>
      </c>
      <c r="AI253" s="411">
        <f t="shared" si="71"/>
        <v>0</v>
      </c>
      <c r="AJ253" s="411">
        <f t="shared" si="71"/>
        <v>0</v>
      </c>
      <c r="AK253" s="411">
        <f t="shared" si="71"/>
        <v>0</v>
      </c>
      <c r="AL253" s="411">
        <f t="shared" si="71"/>
        <v>0</v>
      </c>
      <c r="AM253" s="504"/>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16722889.147893526</v>
      </c>
      <c r="E255" s="329">
        <f t="shared" ref="E255:M255" si="72">SUM(E150:E253)</f>
        <v>16448611.17382027</v>
      </c>
      <c r="F255" s="329">
        <f t="shared" si="72"/>
        <v>16140338.2833017</v>
      </c>
      <c r="G255" s="329">
        <f t="shared" si="72"/>
        <v>15320941.712069567</v>
      </c>
      <c r="H255" s="329">
        <f t="shared" si="72"/>
        <v>14799641.775544224</v>
      </c>
      <c r="I255" s="329">
        <f t="shared" si="72"/>
        <v>13109812.820741784</v>
      </c>
      <c r="J255" s="329">
        <f t="shared" si="72"/>
        <v>12702423.781224376</v>
      </c>
      <c r="K255" s="329">
        <f t="shared" si="72"/>
        <v>12701568.045875242</v>
      </c>
      <c r="L255" s="329">
        <f t="shared" si="72"/>
        <v>12296104.077365868</v>
      </c>
      <c r="M255" s="329">
        <f t="shared" si="72"/>
        <v>9316716.1764042433</v>
      </c>
      <c r="N255" s="329"/>
      <c r="O255" s="329">
        <f>SUM(O150:O253)</f>
        <v>5232.2244803094163</v>
      </c>
      <c r="P255" s="329">
        <f t="shared" ref="P255:X255" si="73">SUM(P150:P253)</f>
        <v>3636.7624965972709</v>
      </c>
      <c r="Q255" s="329">
        <f t="shared" si="73"/>
        <v>3543.7337408681092</v>
      </c>
      <c r="R255" s="329">
        <f t="shared" si="73"/>
        <v>3276.3129707200592</v>
      </c>
      <c r="S255" s="329">
        <f t="shared" si="73"/>
        <v>3158.6176711158623</v>
      </c>
      <c r="T255" s="329">
        <f t="shared" si="73"/>
        <v>2745.5134752716435</v>
      </c>
      <c r="U255" s="329">
        <f t="shared" si="73"/>
        <v>2707.3472101365678</v>
      </c>
      <c r="V255" s="329">
        <f t="shared" si="73"/>
        <v>2707.2495234528769</v>
      </c>
      <c r="W255" s="329">
        <f t="shared" si="73"/>
        <v>2653.8456591916884</v>
      </c>
      <c r="X255" s="329">
        <f t="shared" si="73"/>
        <v>2216.2938222415542</v>
      </c>
      <c r="Y255" s="329">
        <f>IF(Y149="kWh",SUMPRODUCT(D150:D253,Y150:Y253))</f>
        <v>3072975.9028545697</v>
      </c>
      <c r="Z255" s="329">
        <f>IF(Z149="kWh",SUMPRODUCT(D150:D253,Z150:Z253))</f>
        <v>1283096.5312789551</v>
      </c>
      <c r="AA255" s="329">
        <f>IF(AA149="kW",SUMPRODUCT(N150:N253,O150:O253,AA150:AA253),SUMPRODUCT(D150:D253,AA150:AA253))</f>
        <v>30041.555046240002</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4">Y135*Y258</f>
        <v>0</v>
      </c>
      <c r="Z259" s="378">
        <f t="shared" si="74"/>
        <v>0</v>
      </c>
      <c r="AA259" s="378">
        <f t="shared" si="74"/>
        <v>0</v>
      </c>
      <c r="AB259" s="378">
        <f t="shared" si="74"/>
        <v>0</v>
      </c>
      <c r="AC259" s="378">
        <f t="shared" si="74"/>
        <v>0</v>
      </c>
      <c r="AD259" s="378">
        <f t="shared" si="74"/>
        <v>0</v>
      </c>
      <c r="AE259" s="378">
        <f t="shared" si="74"/>
        <v>0</v>
      </c>
      <c r="AF259" s="378">
        <f t="shared" si="74"/>
        <v>0</v>
      </c>
      <c r="AG259" s="378">
        <f t="shared" si="74"/>
        <v>0</v>
      </c>
      <c r="AH259" s="378">
        <f t="shared" si="74"/>
        <v>0</v>
      </c>
      <c r="AI259" s="378">
        <f t="shared" si="74"/>
        <v>0</v>
      </c>
      <c r="AJ259" s="378">
        <f t="shared" si="74"/>
        <v>0</v>
      </c>
      <c r="AK259" s="378">
        <f t="shared" si="74"/>
        <v>0</v>
      </c>
      <c r="AL259" s="378">
        <f t="shared" si="74"/>
        <v>0</v>
      </c>
      <c r="AM259" s="626">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5">Y255*Y258</f>
        <v>0</v>
      </c>
      <c r="Z260" s="378">
        <f t="shared" si="75"/>
        <v>0</v>
      </c>
      <c r="AA260" s="379">
        <f t="shared" si="75"/>
        <v>0</v>
      </c>
      <c r="AB260" s="379">
        <f t="shared" si="75"/>
        <v>0</v>
      </c>
      <c r="AC260" s="379">
        <f t="shared" si="75"/>
        <v>0</v>
      </c>
      <c r="AD260" s="379">
        <f t="shared" si="75"/>
        <v>0</v>
      </c>
      <c r="AE260" s="379">
        <f t="shared" si="75"/>
        <v>0</v>
      </c>
      <c r="AF260" s="379">
        <f t="shared" ref="AF260:AL260" si="76">AF255*AF258</f>
        <v>0</v>
      </c>
      <c r="AG260" s="379">
        <f t="shared" si="76"/>
        <v>0</v>
      </c>
      <c r="AH260" s="379">
        <f t="shared" si="76"/>
        <v>0</v>
      </c>
      <c r="AI260" s="379">
        <f t="shared" si="76"/>
        <v>0</v>
      </c>
      <c r="AJ260" s="379">
        <f t="shared" si="76"/>
        <v>0</v>
      </c>
      <c r="AK260" s="379">
        <f t="shared" si="76"/>
        <v>0</v>
      </c>
      <c r="AL260" s="379">
        <f t="shared" si="76"/>
        <v>0</v>
      </c>
      <c r="AM260" s="626">
        <f>SUM(Y260:AL260)</f>
        <v>0</v>
      </c>
    </row>
    <row r="261" spans="1:41" s="380" customFormat="1" ht="15.75">
      <c r="A261" s="510"/>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7">SUM(Z259:Z260)</f>
        <v>0</v>
      </c>
      <c r="AA261" s="346">
        <f t="shared" si="77"/>
        <v>0</v>
      </c>
      <c r="AB261" s="346">
        <f t="shared" si="77"/>
        <v>0</v>
      </c>
      <c r="AC261" s="346">
        <f t="shared" si="77"/>
        <v>0</v>
      </c>
      <c r="AD261" s="346">
        <f t="shared" si="77"/>
        <v>0</v>
      </c>
      <c r="AE261" s="346">
        <f t="shared" si="77"/>
        <v>0</v>
      </c>
      <c r="AF261" s="346">
        <f t="shared" ref="AF261:AL261" si="78">SUM(AF259:AF260)</f>
        <v>0</v>
      </c>
      <c r="AG261" s="346">
        <f t="shared" si="78"/>
        <v>0</v>
      </c>
      <c r="AH261" s="346">
        <f t="shared" si="78"/>
        <v>0</v>
      </c>
      <c r="AI261" s="346">
        <f t="shared" si="78"/>
        <v>0</v>
      </c>
      <c r="AJ261" s="346">
        <f t="shared" si="78"/>
        <v>0</v>
      </c>
      <c r="AK261" s="346">
        <f t="shared" si="78"/>
        <v>0</v>
      </c>
      <c r="AL261" s="346">
        <f t="shared" si="78"/>
        <v>0</v>
      </c>
      <c r="AM261" s="407">
        <f>SUM(AM259:AM260)</f>
        <v>0</v>
      </c>
    </row>
    <row r="262" spans="1:41" s="380" customFormat="1" ht="15.75">
      <c r="A262" s="510"/>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9">Y256*Y258</f>
        <v>0</v>
      </c>
      <c r="Z262" s="347">
        <f t="shared" si="79"/>
        <v>0</v>
      </c>
      <c r="AA262" s="347">
        <f t="shared" si="79"/>
        <v>0</v>
      </c>
      <c r="AB262" s="347">
        <f t="shared" si="79"/>
        <v>0</v>
      </c>
      <c r="AC262" s="347">
        <f t="shared" si="79"/>
        <v>0</v>
      </c>
      <c r="AD262" s="347">
        <f t="shared" si="79"/>
        <v>0</v>
      </c>
      <c r="AE262" s="347">
        <f t="shared" si="79"/>
        <v>0</v>
      </c>
      <c r="AF262" s="347">
        <f t="shared" ref="AF262:AL262" si="80">AF256*AF258</f>
        <v>0</v>
      </c>
      <c r="AG262" s="347">
        <f t="shared" si="80"/>
        <v>0</v>
      </c>
      <c r="AH262" s="347">
        <f t="shared" si="80"/>
        <v>0</v>
      </c>
      <c r="AI262" s="347">
        <f t="shared" si="80"/>
        <v>0</v>
      </c>
      <c r="AJ262" s="347">
        <f t="shared" si="80"/>
        <v>0</v>
      </c>
      <c r="AK262" s="347">
        <f t="shared" si="80"/>
        <v>0</v>
      </c>
      <c r="AL262" s="347">
        <f t="shared" si="80"/>
        <v>0</v>
      </c>
      <c r="AM262" s="407">
        <f>SUM(Y262:AL262)</f>
        <v>0</v>
      </c>
    </row>
    <row r="263" spans="1:41" s="380" customFormat="1" ht="15.75">
      <c r="A263" s="510"/>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3072976.6126137525</v>
      </c>
      <c r="Z265" s="291">
        <f>SUMPRODUCT(E150:E253,Z150:Z253)</f>
        <v>1255455.6159403042</v>
      </c>
      <c r="AA265" s="291">
        <f>IF(AA149="kW",SUMPRODUCT(N150:N253,P150:P253,AA150:AA253),SUMPRODUCT(E150:E253,AA150:AA253))</f>
        <v>29279.064560141818</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3072976.6126137525</v>
      </c>
      <c r="Z266" s="291">
        <f>SUMPRODUCT(F150:F253,Z150:Z253)</f>
        <v>1220252.7614391784</v>
      </c>
      <c r="AA266" s="291">
        <f>IF(AA149="kW",SUMPRODUCT(N150:N253,Q150:Q253,AA150:AA253),SUMPRODUCT(F150:F253,AA150:AA253))</f>
        <v>28279.435656580692</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3050480.4699842986</v>
      </c>
      <c r="Z267" s="291">
        <f>SUMPRODUCT(G150:G253,Z150:Z253)</f>
        <v>1126934.2346653256</v>
      </c>
      <c r="AA267" s="291">
        <f>IF(AA149="kW",SUMPRODUCT(N150:N253,R150:R253,AA150:AA253),SUMPRODUCT(G150:G253,AA150:AA253))</f>
        <v>25693.469798685102</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2590256.2379732118</v>
      </c>
      <c r="Z268" s="291">
        <f>SUMPRODUCT(H150:H253,Z150:Z253)</f>
        <v>1097163.2481510714</v>
      </c>
      <c r="AA268" s="291">
        <f>IF(AA149="kW",SUMPRODUCT(N150:N253,S150:S253,AA150:AA253),SUMPRODUCT(H150:H253,AA150:AA253))</f>
        <v>25620.984518685105</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2000343.704125718</v>
      </c>
      <c r="Z269" s="291">
        <f>SUMPRODUCT(I150:I253,Z150:Z253)</f>
        <v>886438.92039920867</v>
      </c>
      <c r="AA269" s="291">
        <f>IF(AA149="kW",SUMPRODUCT(N150:N253,T150:T253,AA150:AA253),SUMPRODUCT(I150:I253,AA150:AA253))</f>
        <v>22200.560256116914</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1809761.0163109954</v>
      </c>
      <c r="Z270" s="291">
        <f>SUMPRODUCT(J150:J253,Z150:Z253)</f>
        <v>868660.79955958843</v>
      </c>
      <c r="AA270" s="291">
        <f>IF(AA149="kW",SUMPRODUCT(N150:N253,U150:U253,AA150:AA253),SUMPRODUCT(J150:J253,AA150:AA253))</f>
        <v>21877.379435774787</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1808905.2809618625</v>
      </c>
      <c r="Z271" s="291">
        <f>SUMPRODUCT(K150:K253,Z150:Z253)</f>
        <v>868660.79955958843</v>
      </c>
      <c r="AA271" s="291">
        <f>IF(AA149="kW",SUMPRODUCT(N150:N253,V150:V253,AA150:AA253),SUMPRODUCT(K150:K253,AA150:AA253))</f>
        <v>21877.379435774787</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1587281.2809618625</v>
      </c>
      <c r="Z272" s="326">
        <f>SUMPRODUCT(L150:L253,Z150:Z253)</f>
        <v>853585.92214181973</v>
      </c>
      <c r="AA272" s="326">
        <f>IF(AA149="kW",SUMPRODUCT(N150:N253,W150:W253,AA150:AA253),SUMPRODUCT(L150:L253,AA150:AA253))</f>
        <v>21415.904647869294</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590</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89" t="s">
        <v>526</v>
      </c>
      <c r="E275" s="587"/>
      <c r="O275" s="281"/>
      <c r="Y275" s="270"/>
      <c r="Z275" s="267"/>
      <c r="AA275" s="267"/>
      <c r="AB275" s="267"/>
      <c r="AC275" s="267"/>
      <c r="AD275" s="267"/>
      <c r="AE275" s="267"/>
      <c r="AF275" s="267"/>
      <c r="AG275" s="267"/>
      <c r="AH275" s="267"/>
      <c r="AI275" s="267"/>
      <c r="AJ275" s="267"/>
      <c r="AK275" s="267"/>
      <c r="AL275" s="267"/>
      <c r="AM275" s="282"/>
    </row>
    <row r="276" spans="1:39" ht="33" customHeight="1">
      <c r="B276" s="1020" t="s">
        <v>211</v>
      </c>
      <c r="C276" s="1022" t="s">
        <v>33</v>
      </c>
      <c r="D276" s="284" t="s">
        <v>422</v>
      </c>
      <c r="E276" s="1024" t="s">
        <v>209</v>
      </c>
      <c r="F276" s="1025"/>
      <c r="G276" s="1025"/>
      <c r="H276" s="1025"/>
      <c r="I276" s="1025"/>
      <c r="J276" s="1025"/>
      <c r="K276" s="1025"/>
      <c r="L276" s="1025"/>
      <c r="M276" s="1026"/>
      <c r="N276" s="1027" t="s">
        <v>213</v>
      </c>
      <c r="O276" s="284" t="s">
        <v>423</v>
      </c>
      <c r="P276" s="1024" t="s">
        <v>212</v>
      </c>
      <c r="Q276" s="1025"/>
      <c r="R276" s="1025"/>
      <c r="S276" s="1025"/>
      <c r="T276" s="1025"/>
      <c r="U276" s="1025"/>
      <c r="V276" s="1025"/>
      <c r="W276" s="1025"/>
      <c r="X276" s="1026"/>
      <c r="Y276" s="1017" t="s">
        <v>243</v>
      </c>
      <c r="Z276" s="1018"/>
      <c r="AA276" s="1018"/>
      <c r="AB276" s="1018"/>
      <c r="AC276" s="1018"/>
      <c r="AD276" s="1018"/>
      <c r="AE276" s="1018"/>
      <c r="AF276" s="1018"/>
      <c r="AG276" s="1018"/>
      <c r="AH276" s="1018"/>
      <c r="AI276" s="1018"/>
      <c r="AJ276" s="1018"/>
      <c r="AK276" s="1018"/>
      <c r="AL276" s="1018"/>
      <c r="AM276" s="1019"/>
    </row>
    <row r="277" spans="1:39" ht="60.75" customHeight="1">
      <c r="B277" s="1021"/>
      <c r="C277" s="1023"/>
      <c r="D277" s="285">
        <v>2013</v>
      </c>
      <c r="E277" s="285">
        <v>2014</v>
      </c>
      <c r="F277" s="285">
        <v>2015</v>
      </c>
      <c r="G277" s="285">
        <v>2016</v>
      </c>
      <c r="H277" s="285">
        <v>2017</v>
      </c>
      <c r="I277" s="285">
        <v>2018</v>
      </c>
      <c r="J277" s="285">
        <v>2019</v>
      </c>
      <c r="K277" s="285">
        <v>2020</v>
      </c>
      <c r="L277" s="285">
        <v>2021</v>
      </c>
      <c r="M277" s="285">
        <v>2022</v>
      </c>
      <c r="N277" s="1028"/>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General Service 50 - 4,999 kW</v>
      </c>
      <c r="AB277" s="285" t="str">
        <f>'1.  LRAMVA Summary'!G52</f>
        <v>Co-Generation 1,000 - 4,999 kW</v>
      </c>
      <c r="AC277" s="285" t="str">
        <f>'1.  LRAMVA Summary'!H52</f>
        <v>Large User</v>
      </c>
      <c r="AD277" s="285" t="str">
        <f>'1.  LRAMVA Summary'!I52</f>
        <v>Street Lighting</v>
      </c>
      <c r="AE277" s="285" t="str">
        <f>'1.  LRAMVA Summary'!J52</f>
        <v>Sentinel Lighting</v>
      </c>
      <c r="AF277" s="285" t="str">
        <f>'1.  LRAMVA Summary'!K52</f>
        <v>Unmetered Scattered Load</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9"/>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t="str">
        <f>'1.  LRAMVA Summary'!J53</f>
        <v>kW</v>
      </c>
      <c r="AF278" s="291" t="str">
        <f>'1.  LRAMVA Summary'!K53</f>
        <v>kWh</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8">
        <v>1</v>
      </c>
      <c r="B279" s="294" t="s">
        <v>1</v>
      </c>
      <c r="C279" s="291" t="s">
        <v>25</v>
      </c>
      <c r="D279" s="911">
        <v>711246</v>
      </c>
      <c r="E279" s="295">
        <f>+'7.  Persistence Report'!AT72</f>
        <v>711079.25236130494</v>
      </c>
      <c r="F279" s="295">
        <f>+'7.  Persistence Report'!AU72</f>
        <v>711079.25236130494</v>
      </c>
      <c r="G279" s="295">
        <f>+'7.  Persistence Report'!AV72</f>
        <v>680418.44137963792</v>
      </c>
      <c r="H279" s="295">
        <f>+'7.  Persistence Report'!AW72</f>
        <v>344787.639054492</v>
      </c>
      <c r="I279" s="295">
        <f>+'7.  Persistence Report'!AX72</f>
        <v>0</v>
      </c>
      <c r="J279" s="295">
        <f>+'7.  Persistence Report'!AY72</f>
        <v>0</v>
      </c>
      <c r="K279" s="295">
        <f>+'7.  Persistence Report'!AZ72</f>
        <v>0</v>
      </c>
      <c r="L279" s="295">
        <f>+'7.  Persistence Report'!BA72</f>
        <v>0</v>
      </c>
      <c r="M279" s="295">
        <f>+'7.  Persistence Report'!BB72</f>
        <v>0</v>
      </c>
      <c r="N279" s="291"/>
      <c r="O279" s="911">
        <v>175</v>
      </c>
      <c r="P279" s="295">
        <f>+'7.  Persistence Report'!O72</f>
        <v>174.48975833099999</v>
      </c>
      <c r="Q279" s="295">
        <f>+'7.  Persistence Report'!P72</f>
        <v>174.48975833099999</v>
      </c>
      <c r="R279" s="295">
        <f>+'7.  Persistence Report'!Q72</f>
        <v>143.15933347499998</v>
      </c>
      <c r="S279" s="295">
        <f>+'7.  Persistence Report'!R72</f>
        <v>50.673025719999998</v>
      </c>
      <c r="T279" s="295">
        <f>+'7.  Persistence Report'!S72</f>
        <v>0</v>
      </c>
      <c r="U279" s="295">
        <f>+'7.  Persistence Report'!T72</f>
        <v>0</v>
      </c>
      <c r="V279" s="295">
        <f>+'7.  Persistence Report'!U72</f>
        <v>0</v>
      </c>
      <c r="W279" s="295">
        <f>+'7.  Persistence Report'!V72</f>
        <v>0</v>
      </c>
      <c r="X279" s="295">
        <f>+'7.  Persistence Report'!W72</f>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81">AA279</f>
        <v>0</v>
      </c>
      <c r="AB280" s="411">
        <f t="shared" si="81"/>
        <v>0</v>
      </c>
      <c r="AC280" s="411">
        <f t="shared" si="81"/>
        <v>0</v>
      </c>
      <c r="AD280" s="411">
        <f t="shared" si="81"/>
        <v>0</v>
      </c>
      <c r="AE280" s="411">
        <f t="shared" si="81"/>
        <v>0</v>
      </c>
      <c r="AF280" s="411">
        <f t="shared" si="81"/>
        <v>0</v>
      </c>
      <c r="AG280" s="411">
        <f t="shared" si="81"/>
        <v>0</v>
      </c>
      <c r="AH280" s="411">
        <f t="shared" si="81"/>
        <v>0</v>
      </c>
      <c r="AI280" s="411">
        <f t="shared" si="81"/>
        <v>0</v>
      </c>
      <c r="AJ280" s="411">
        <f t="shared" si="81"/>
        <v>0</v>
      </c>
      <c r="AK280" s="411">
        <f t="shared" si="81"/>
        <v>0</v>
      </c>
      <c r="AL280" s="411">
        <f t="shared" si="81"/>
        <v>0</v>
      </c>
      <c r="AM280" s="297"/>
    </row>
    <row r="281" spans="1:39" ht="15.75" outlineLevel="1">
      <c r="A281" s="510"/>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8">
        <v>2</v>
      </c>
      <c r="B282" s="294" t="s">
        <v>2</v>
      </c>
      <c r="C282" s="291" t="s">
        <v>25</v>
      </c>
      <c r="D282" s="911">
        <v>39900</v>
      </c>
      <c r="E282" s="295">
        <f>+'7.  Persistence Report'!AT71</f>
        <v>39899.506820000002</v>
      </c>
      <c r="F282" s="295">
        <f>+'7.  Persistence Report'!AU71</f>
        <v>39899.506820000002</v>
      </c>
      <c r="G282" s="295">
        <f>+'7.  Persistence Report'!AV71</f>
        <v>39899.506820000002</v>
      </c>
      <c r="H282" s="295">
        <f>+'7.  Persistence Report'!AW71</f>
        <v>0</v>
      </c>
      <c r="I282" s="295">
        <f>+'7.  Persistence Report'!AX71</f>
        <v>0</v>
      </c>
      <c r="J282" s="295">
        <f>+'7.  Persistence Report'!AY71</f>
        <v>0</v>
      </c>
      <c r="K282" s="295">
        <f>+'7.  Persistence Report'!AZ71</f>
        <v>0</v>
      </c>
      <c r="L282" s="295">
        <f>+'7.  Persistence Report'!BA71</f>
        <v>0</v>
      </c>
      <c r="M282" s="295">
        <f>+'7.  Persistence Report'!BB71</f>
        <v>0</v>
      </c>
      <c r="N282" s="291"/>
      <c r="O282" s="911">
        <v>22</v>
      </c>
      <c r="P282" s="295">
        <f>+'7.  Persistence Report'!O71</f>
        <v>22.3769627</v>
      </c>
      <c r="Q282" s="295">
        <f>+'7.  Persistence Report'!P71</f>
        <v>22.3769627</v>
      </c>
      <c r="R282" s="295">
        <f>+'7.  Persistence Report'!Q71</f>
        <v>22.3769627</v>
      </c>
      <c r="S282" s="295">
        <f>+'7.  Persistence Report'!R71</f>
        <v>0</v>
      </c>
      <c r="T282" s="295">
        <f>+'7.  Persistence Report'!S71</f>
        <v>0</v>
      </c>
      <c r="U282" s="295">
        <f>+'7.  Persistence Report'!T71</f>
        <v>0</v>
      </c>
      <c r="V282" s="295">
        <f>+'7.  Persistence Report'!U71</f>
        <v>0</v>
      </c>
      <c r="W282" s="295">
        <f>+'7.  Persistence Report'!V71</f>
        <v>0</v>
      </c>
      <c r="X282" s="295">
        <f>+'7.  Persistence Report'!W71</f>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82">AA282</f>
        <v>0</v>
      </c>
      <c r="AB283" s="411">
        <f t="shared" si="82"/>
        <v>0</v>
      </c>
      <c r="AC283" s="411">
        <f t="shared" si="82"/>
        <v>0</v>
      </c>
      <c r="AD283" s="411">
        <f t="shared" si="82"/>
        <v>0</v>
      </c>
      <c r="AE283" s="411">
        <f t="shared" si="82"/>
        <v>0</v>
      </c>
      <c r="AF283" s="411">
        <f t="shared" si="82"/>
        <v>0</v>
      </c>
      <c r="AG283" s="411">
        <f t="shared" si="82"/>
        <v>0</v>
      </c>
      <c r="AH283" s="411">
        <f t="shared" si="82"/>
        <v>0</v>
      </c>
      <c r="AI283" s="411">
        <f t="shared" si="82"/>
        <v>0</v>
      </c>
      <c r="AJ283" s="411">
        <f t="shared" si="82"/>
        <v>0</v>
      </c>
      <c r="AK283" s="411">
        <f t="shared" si="82"/>
        <v>0</v>
      </c>
      <c r="AL283" s="411">
        <f t="shared" si="82"/>
        <v>0</v>
      </c>
      <c r="AM283" s="297"/>
    </row>
    <row r="284" spans="1:39" ht="15.75" outlineLevel="1">
      <c r="A284" s="510"/>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8">
        <v>3</v>
      </c>
      <c r="B285" s="294" t="s">
        <v>3</v>
      </c>
      <c r="C285" s="291" t="s">
        <v>25</v>
      </c>
      <c r="D285" s="911">
        <v>993659</v>
      </c>
      <c r="E285" s="295">
        <f>+'7.  Persistence Report'!AT75</f>
        <v>993659.18548502598</v>
      </c>
      <c r="F285" s="295">
        <f>+'7.  Persistence Report'!AU75</f>
        <v>993659.18548502598</v>
      </c>
      <c r="G285" s="295">
        <f>+'7.  Persistence Report'!AV75</f>
        <v>993659.18548502598</v>
      </c>
      <c r="H285" s="295">
        <f>+'7.  Persistence Report'!AW75</f>
        <v>993659.18548502598</v>
      </c>
      <c r="I285" s="295">
        <f>+'7.  Persistence Report'!AX75</f>
        <v>993659.18548502598</v>
      </c>
      <c r="J285" s="295">
        <f>+'7.  Persistence Report'!AY75</f>
        <v>993659.18548502598</v>
      </c>
      <c r="K285" s="295">
        <f>+'7.  Persistence Report'!AZ75</f>
        <v>993659.18548502598</v>
      </c>
      <c r="L285" s="295">
        <f>+'7.  Persistence Report'!BA75</f>
        <v>993659.18548502598</v>
      </c>
      <c r="M285" s="295">
        <f>+'7.  Persistence Report'!BB75</f>
        <v>993659.18548502598</v>
      </c>
      <c r="N285" s="291"/>
      <c r="O285" s="911">
        <v>591</v>
      </c>
      <c r="P285" s="295">
        <f>+'7.  Persistence Report'!O75</f>
        <v>591.27537650600004</v>
      </c>
      <c r="Q285" s="295">
        <f>+'7.  Persistence Report'!P75</f>
        <v>591.27537650600004</v>
      </c>
      <c r="R285" s="295">
        <f>+'7.  Persistence Report'!Q75</f>
        <v>591.27537650600004</v>
      </c>
      <c r="S285" s="295">
        <f>+'7.  Persistence Report'!R75</f>
        <v>591.27537650600004</v>
      </c>
      <c r="T285" s="295">
        <f>+'7.  Persistence Report'!S75</f>
        <v>591.27537650600004</v>
      </c>
      <c r="U285" s="295">
        <f>+'7.  Persistence Report'!T75</f>
        <v>591.27537650600004</v>
      </c>
      <c r="V285" s="295">
        <f>+'7.  Persistence Report'!U75</f>
        <v>591.27537650600004</v>
      </c>
      <c r="W285" s="295">
        <f>+'7.  Persistence Report'!V75</f>
        <v>591.27537650600004</v>
      </c>
      <c r="X285" s="295">
        <f>+'7.  Persistence Report'!W75</f>
        <v>591.27537650600004</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55844</v>
      </c>
      <c r="E286" s="295">
        <f>+'7.  Persistence Report'!AT104</f>
        <v>55844.005687000004</v>
      </c>
      <c r="F286" s="295">
        <f>+'7.  Persistence Report'!AU104</f>
        <v>55844.005687000004</v>
      </c>
      <c r="G286" s="295">
        <f>+'7.  Persistence Report'!AV104</f>
        <v>55844.005687000004</v>
      </c>
      <c r="H286" s="295">
        <f>+'7.  Persistence Report'!AW104</f>
        <v>55844.005687000004</v>
      </c>
      <c r="I286" s="295">
        <f>+'7.  Persistence Report'!AX104</f>
        <v>55844.005687000004</v>
      </c>
      <c r="J286" s="295">
        <f>+'7.  Persistence Report'!AY104</f>
        <v>55844.005687000004</v>
      </c>
      <c r="K286" s="295">
        <f>+'7.  Persistence Report'!AZ104</f>
        <v>55844.005687000004</v>
      </c>
      <c r="L286" s="295">
        <f>+'7.  Persistence Report'!BA104</f>
        <v>55844.005687000004</v>
      </c>
      <c r="M286" s="295">
        <f>+'7.  Persistence Report'!BB104</f>
        <v>55844.005687000004</v>
      </c>
      <c r="N286" s="468"/>
      <c r="O286" s="295">
        <v>31</v>
      </c>
      <c r="P286" s="295">
        <f>+'7.  Persistence Report'!O104</f>
        <v>31.032767457999999</v>
      </c>
      <c r="Q286" s="295">
        <f>+'7.  Persistence Report'!P104</f>
        <v>31.032767457999999</v>
      </c>
      <c r="R286" s="295">
        <f>+'7.  Persistence Report'!Q104</f>
        <v>31.032767457999999</v>
      </c>
      <c r="S286" s="295">
        <f>+'7.  Persistence Report'!R104</f>
        <v>31.032767457999999</v>
      </c>
      <c r="T286" s="295">
        <f>+'7.  Persistence Report'!S104</f>
        <v>31.032767457999999</v>
      </c>
      <c r="U286" s="295">
        <f>+'7.  Persistence Report'!T104</f>
        <v>31.032767457999999</v>
      </c>
      <c r="V286" s="295">
        <f>+'7.  Persistence Report'!U104</f>
        <v>31.032767457999999</v>
      </c>
      <c r="W286" s="295">
        <f>+'7.  Persistence Report'!V104</f>
        <v>31.032767457999999</v>
      </c>
      <c r="X286" s="295">
        <f>+'7.  Persistence Report'!W104</f>
        <v>31.032767457999999</v>
      </c>
      <c r="Y286" s="411">
        <f>Y285</f>
        <v>1</v>
      </c>
      <c r="Z286" s="411">
        <f>Z285</f>
        <v>0</v>
      </c>
      <c r="AA286" s="411">
        <f t="shared" ref="AA286:AL286" si="83">AA285</f>
        <v>0</v>
      </c>
      <c r="AB286" s="411">
        <f t="shared" si="83"/>
        <v>0</v>
      </c>
      <c r="AC286" s="411">
        <f t="shared" si="83"/>
        <v>0</v>
      </c>
      <c r="AD286" s="411">
        <f t="shared" si="83"/>
        <v>0</v>
      </c>
      <c r="AE286" s="411">
        <f t="shared" si="83"/>
        <v>0</v>
      </c>
      <c r="AF286" s="411">
        <f t="shared" si="83"/>
        <v>0</v>
      </c>
      <c r="AG286" s="411">
        <f t="shared" si="83"/>
        <v>0</v>
      </c>
      <c r="AH286" s="411">
        <f t="shared" si="83"/>
        <v>0</v>
      </c>
      <c r="AI286" s="411">
        <f t="shared" si="83"/>
        <v>0</v>
      </c>
      <c r="AJ286" s="411">
        <f t="shared" si="83"/>
        <v>0</v>
      </c>
      <c r="AK286" s="411">
        <f t="shared" si="83"/>
        <v>0</v>
      </c>
      <c r="AL286" s="411">
        <f t="shared" si="83"/>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8">
        <v>4</v>
      </c>
      <c r="B288" s="294" t="s">
        <v>4</v>
      </c>
      <c r="C288" s="291" t="s">
        <v>25</v>
      </c>
      <c r="D288" s="911">
        <v>210480</v>
      </c>
      <c r="E288" s="295">
        <f>+'7.  Persistence Report'!AT70</f>
        <v>210480.47810314799</v>
      </c>
      <c r="F288" s="295">
        <f>+'7.  Persistence Report'!AU70</f>
        <v>202369.42815675901</v>
      </c>
      <c r="G288" s="295">
        <f>+'7.  Persistence Report'!AV70</f>
        <v>171448.66680721601</v>
      </c>
      <c r="H288" s="295">
        <f>+'7.  Persistence Report'!AW70</f>
        <v>171448.66680721601</v>
      </c>
      <c r="I288" s="295">
        <f>+'7.  Persistence Report'!AX70</f>
        <v>171448.66680721601</v>
      </c>
      <c r="J288" s="295">
        <f>+'7.  Persistence Report'!AY70</f>
        <v>171448.66680721601</v>
      </c>
      <c r="K288" s="295">
        <f>+'7.  Persistence Report'!AZ70</f>
        <v>171305.78233794501</v>
      </c>
      <c r="L288" s="295">
        <f>+'7.  Persistence Report'!BA70</f>
        <v>124568.097182103</v>
      </c>
      <c r="M288" s="295">
        <f>+'7.  Persistence Report'!BB70</f>
        <v>124568.097182103</v>
      </c>
      <c r="N288" s="291"/>
      <c r="O288" s="911">
        <v>14</v>
      </c>
      <c r="P288" s="295">
        <f>+'7.  Persistence Report'!O70</f>
        <v>14.107065099</v>
      </c>
      <c r="Q288" s="295">
        <f>+'7.  Persistence Report'!P70</f>
        <v>13.597875290999999</v>
      </c>
      <c r="R288" s="295">
        <f>+'7.  Persistence Report'!Q70</f>
        <v>11.656753409</v>
      </c>
      <c r="S288" s="295">
        <f>+'7.  Persistence Report'!R70</f>
        <v>11.656753409</v>
      </c>
      <c r="T288" s="295">
        <f>+'7.  Persistence Report'!S70</f>
        <v>11.656753409</v>
      </c>
      <c r="U288" s="295">
        <f>+'7.  Persistence Report'!T70</f>
        <v>11.656753409</v>
      </c>
      <c r="V288" s="295">
        <f>+'7.  Persistence Report'!U70</f>
        <v>11.640442396999999</v>
      </c>
      <c r="W288" s="295">
        <f>+'7.  Persistence Report'!V70</f>
        <v>8.7063767589999994</v>
      </c>
      <c r="X288" s="295">
        <f>+'7.  Persistence Report'!W70</f>
        <v>8.7063767589999994</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644</v>
      </c>
      <c r="E289" s="295">
        <f>+'7.  Persistence Report'!AT100</f>
        <v>644</v>
      </c>
      <c r="F289" s="295">
        <f>+'7.  Persistence Report'!AU100</f>
        <v>612</v>
      </c>
      <c r="G289" s="295">
        <f>+'7.  Persistence Report'!AV100</f>
        <v>530</v>
      </c>
      <c r="H289" s="295">
        <f>+'7.  Persistence Report'!AW100</f>
        <v>530</v>
      </c>
      <c r="I289" s="295">
        <f>+'7.  Persistence Report'!AX100</f>
        <v>530</v>
      </c>
      <c r="J289" s="295">
        <f>+'7.  Persistence Report'!AY100</f>
        <v>530</v>
      </c>
      <c r="K289" s="295">
        <f>+'7.  Persistence Report'!AZ100</f>
        <v>530</v>
      </c>
      <c r="L289" s="295">
        <f>+'7.  Persistence Report'!BA100</f>
        <v>444</v>
      </c>
      <c r="M289" s="295">
        <f>+'7.  Persistence Report'!BB100</f>
        <v>444</v>
      </c>
      <c r="N289" s="468"/>
      <c r="O289" s="295">
        <v>0</v>
      </c>
      <c r="P289" s="295">
        <f>+'7.  Persistence Report'!O100</f>
        <v>4.5999999999999999E-2</v>
      </c>
      <c r="Q289" s="295">
        <f>+'7.  Persistence Report'!P100</f>
        <v>4.3999999999999997E-2</v>
      </c>
      <c r="R289" s="295">
        <f>+'7.  Persistence Report'!Q100</f>
        <v>3.7999999999999999E-2</v>
      </c>
      <c r="S289" s="295">
        <f>+'7.  Persistence Report'!R100</f>
        <v>3.7999999999999999E-2</v>
      </c>
      <c r="T289" s="295">
        <f>+'7.  Persistence Report'!S100</f>
        <v>3.7999999999999999E-2</v>
      </c>
      <c r="U289" s="295">
        <f>+'7.  Persistence Report'!T100</f>
        <v>3.7999999999999999E-2</v>
      </c>
      <c r="V289" s="295">
        <f>+'7.  Persistence Report'!U100</f>
        <v>3.7999999999999999E-2</v>
      </c>
      <c r="W289" s="295">
        <f>+'7.  Persistence Report'!V100</f>
        <v>3.3000000000000002E-2</v>
      </c>
      <c r="X289" s="295">
        <f>+'7.  Persistence Report'!W100</f>
        <v>3.3000000000000002E-2</v>
      </c>
      <c r="Y289" s="411">
        <f>Y288</f>
        <v>1</v>
      </c>
      <c r="Z289" s="411">
        <f>Z288</f>
        <v>0</v>
      </c>
      <c r="AA289" s="411">
        <f t="shared" ref="AA289:AL289" si="84">AA288</f>
        <v>0</v>
      </c>
      <c r="AB289" s="411">
        <f t="shared" si="84"/>
        <v>0</v>
      </c>
      <c r="AC289" s="411">
        <f t="shared" si="84"/>
        <v>0</v>
      </c>
      <c r="AD289" s="411">
        <f t="shared" si="84"/>
        <v>0</v>
      </c>
      <c r="AE289" s="411">
        <f t="shared" si="84"/>
        <v>0</v>
      </c>
      <c r="AF289" s="411">
        <f t="shared" si="84"/>
        <v>0</v>
      </c>
      <c r="AG289" s="411">
        <f t="shared" si="84"/>
        <v>0</v>
      </c>
      <c r="AH289" s="411">
        <f t="shared" si="84"/>
        <v>0</v>
      </c>
      <c r="AI289" s="411">
        <f t="shared" si="84"/>
        <v>0</v>
      </c>
      <c r="AJ289" s="411">
        <f t="shared" si="84"/>
        <v>0</v>
      </c>
      <c r="AK289" s="411">
        <f t="shared" si="84"/>
        <v>0</v>
      </c>
      <c r="AL289" s="411">
        <f t="shared" si="84"/>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8">
        <v>5</v>
      </c>
      <c r="B291" s="294" t="s">
        <v>5</v>
      </c>
      <c r="C291" s="291" t="s">
        <v>25</v>
      </c>
      <c r="D291" s="295">
        <v>469152</v>
      </c>
      <c r="E291" s="295">
        <f>+'7.  Persistence Report'!AT73</f>
        <v>469151.72430744098</v>
      </c>
      <c r="F291" s="295">
        <f>+'7.  Persistence Report'!AU73</f>
        <v>440884.20329487801</v>
      </c>
      <c r="G291" s="295">
        <f>+'7.  Persistence Report'!AV73</f>
        <v>344414.32924201398</v>
      </c>
      <c r="H291" s="295">
        <f>+'7.  Persistence Report'!AW73</f>
        <v>344414.32924201398</v>
      </c>
      <c r="I291" s="295">
        <f>+'7.  Persistence Report'!AX73</f>
        <v>344414.32924201398</v>
      </c>
      <c r="J291" s="295">
        <f>+'7.  Persistence Report'!AY73</f>
        <v>344414.32924201398</v>
      </c>
      <c r="K291" s="295">
        <f>+'7.  Persistence Report'!AZ73</f>
        <v>344008.454517707</v>
      </c>
      <c r="L291" s="295">
        <f>+'7.  Persistence Report'!BA73</f>
        <v>289291.12365174497</v>
      </c>
      <c r="M291" s="295">
        <f>+'7.  Persistence Report'!BB73</f>
        <v>289291.12365174497</v>
      </c>
      <c r="N291" s="291"/>
      <c r="O291" s="295">
        <v>32</v>
      </c>
      <c r="P291" s="295">
        <f>+'7.  Persistence Report'!O73</f>
        <v>32.323748854000002</v>
      </c>
      <c r="Q291" s="295">
        <f>+'7.  Persistence Report'!P73</f>
        <v>30.549190234000001</v>
      </c>
      <c r="R291" s="295">
        <f>+'7.  Persistence Report'!Q73</f>
        <v>24.493072100999999</v>
      </c>
      <c r="S291" s="295">
        <f>+'7.  Persistence Report'!R73</f>
        <v>24.493072100999999</v>
      </c>
      <c r="T291" s="295">
        <f>+'7.  Persistence Report'!S73</f>
        <v>24.493072100999999</v>
      </c>
      <c r="U291" s="295">
        <f>+'7.  Persistence Report'!T73</f>
        <v>24.493072100999999</v>
      </c>
      <c r="V291" s="295">
        <f>+'7.  Persistence Report'!U73</f>
        <v>24.44673937</v>
      </c>
      <c r="W291" s="295">
        <f>+'7.  Persistence Report'!V73</f>
        <v>21.011733126999999</v>
      </c>
      <c r="X291" s="295">
        <f>+'7.  Persistence Report'!W73</f>
        <v>21.011733126999999</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5">AA291</f>
        <v>0</v>
      </c>
      <c r="AB292" s="411">
        <f t="shared" si="85"/>
        <v>0</v>
      </c>
      <c r="AC292" s="411">
        <f t="shared" si="85"/>
        <v>0</v>
      </c>
      <c r="AD292" s="411">
        <f t="shared" si="85"/>
        <v>0</v>
      </c>
      <c r="AE292" s="411">
        <f t="shared" si="85"/>
        <v>0</v>
      </c>
      <c r="AF292" s="411">
        <f t="shared" si="85"/>
        <v>0</v>
      </c>
      <c r="AG292" s="411">
        <f t="shared" si="85"/>
        <v>0</v>
      </c>
      <c r="AH292" s="411">
        <f t="shared" si="85"/>
        <v>0</v>
      </c>
      <c r="AI292" s="411">
        <f t="shared" si="85"/>
        <v>0</v>
      </c>
      <c r="AJ292" s="411">
        <f t="shared" si="85"/>
        <v>0</v>
      </c>
      <c r="AK292" s="411">
        <f t="shared" si="85"/>
        <v>0</v>
      </c>
      <c r="AL292" s="411">
        <f t="shared" si="85"/>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8">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6">AA294</f>
        <v>0</v>
      </c>
      <c r="AB295" s="411">
        <f t="shared" si="86"/>
        <v>0</v>
      </c>
      <c r="AC295" s="411">
        <f t="shared" si="86"/>
        <v>0</v>
      </c>
      <c r="AD295" s="411">
        <f t="shared" si="86"/>
        <v>0</v>
      </c>
      <c r="AE295" s="411">
        <f t="shared" si="86"/>
        <v>0</v>
      </c>
      <c r="AF295" s="411">
        <f t="shared" si="86"/>
        <v>0</v>
      </c>
      <c r="AG295" s="411">
        <f t="shared" si="86"/>
        <v>0</v>
      </c>
      <c r="AH295" s="411">
        <f t="shared" si="86"/>
        <v>0</v>
      </c>
      <c r="AI295" s="411">
        <f t="shared" si="86"/>
        <v>0</v>
      </c>
      <c r="AJ295" s="411">
        <f t="shared" si="86"/>
        <v>0</v>
      </c>
      <c r="AK295" s="411">
        <f t="shared" si="86"/>
        <v>0</v>
      </c>
      <c r="AL295" s="411">
        <f t="shared" si="86"/>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8">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7">AA297</f>
        <v>0</v>
      </c>
      <c r="AB298" s="411">
        <f t="shared" si="87"/>
        <v>0</v>
      </c>
      <c r="AC298" s="411">
        <f t="shared" si="87"/>
        <v>0</v>
      </c>
      <c r="AD298" s="411">
        <f t="shared" si="87"/>
        <v>0</v>
      </c>
      <c r="AE298" s="411">
        <f t="shared" si="87"/>
        <v>0</v>
      </c>
      <c r="AF298" s="411">
        <f t="shared" si="87"/>
        <v>0</v>
      </c>
      <c r="AG298" s="411">
        <f t="shared" si="87"/>
        <v>0</v>
      </c>
      <c r="AH298" s="411">
        <f t="shared" si="87"/>
        <v>0</v>
      </c>
      <c r="AI298" s="411">
        <f t="shared" si="87"/>
        <v>0</v>
      </c>
      <c r="AJ298" s="411">
        <f t="shared" si="87"/>
        <v>0</v>
      </c>
      <c r="AK298" s="411">
        <f t="shared" si="87"/>
        <v>0</v>
      </c>
      <c r="AL298" s="411">
        <f t="shared" si="87"/>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8">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8"/>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8">AA300</f>
        <v>0</v>
      </c>
      <c r="AB301" s="411">
        <f t="shared" si="88"/>
        <v>0</v>
      </c>
      <c r="AC301" s="411">
        <f t="shared" si="88"/>
        <v>0</v>
      </c>
      <c r="AD301" s="411">
        <f t="shared" si="88"/>
        <v>0</v>
      </c>
      <c r="AE301" s="411">
        <f t="shared" si="88"/>
        <v>0</v>
      </c>
      <c r="AF301" s="411">
        <f t="shared" si="88"/>
        <v>0</v>
      </c>
      <c r="AG301" s="411">
        <f t="shared" si="88"/>
        <v>0</v>
      </c>
      <c r="AH301" s="411">
        <f t="shared" si="88"/>
        <v>0</v>
      </c>
      <c r="AI301" s="411">
        <f t="shared" si="88"/>
        <v>0</v>
      </c>
      <c r="AJ301" s="411">
        <f t="shared" si="88"/>
        <v>0</v>
      </c>
      <c r="AK301" s="411">
        <f t="shared" si="88"/>
        <v>0</v>
      </c>
      <c r="AL301" s="411">
        <f t="shared" si="88"/>
        <v>0</v>
      </c>
      <c r="AM301" s="297"/>
    </row>
    <row r="302" spans="1:39" s="283" customFormat="1" ht="15" outlineLevel="1">
      <c r="A302" s="508"/>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8">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9">AA303</f>
        <v>0</v>
      </c>
      <c r="AB304" s="411">
        <f t="shared" si="89"/>
        <v>0</v>
      </c>
      <c r="AC304" s="411">
        <f t="shared" si="89"/>
        <v>0</v>
      </c>
      <c r="AD304" s="411">
        <f t="shared" si="89"/>
        <v>0</v>
      </c>
      <c r="AE304" s="411">
        <f t="shared" si="89"/>
        <v>0</v>
      </c>
      <c r="AF304" s="411">
        <f t="shared" si="89"/>
        <v>0</v>
      </c>
      <c r="AG304" s="411">
        <f t="shared" si="89"/>
        <v>0</v>
      </c>
      <c r="AH304" s="411">
        <f t="shared" si="89"/>
        <v>0</v>
      </c>
      <c r="AI304" s="411">
        <f t="shared" si="89"/>
        <v>0</v>
      </c>
      <c r="AJ304" s="411">
        <f t="shared" si="89"/>
        <v>0</v>
      </c>
      <c r="AK304" s="411">
        <f t="shared" si="89"/>
        <v>0</v>
      </c>
      <c r="AL304" s="411">
        <f t="shared" si="89"/>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09"/>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8">
        <v>10</v>
      </c>
      <c r="B307" s="310" t="s">
        <v>22</v>
      </c>
      <c r="C307" s="291" t="s">
        <v>25</v>
      </c>
      <c r="D307" s="295">
        <v>8544440</v>
      </c>
      <c r="E307" s="295">
        <f>+'7.  Persistence Report'!AT67</f>
        <v>8327788.0189838903</v>
      </c>
      <c r="F307" s="295">
        <f>+'7.  Persistence Report'!AU67</f>
        <v>8238130.2631594101</v>
      </c>
      <c r="G307" s="295">
        <f>+'7.  Persistence Report'!AV67</f>
        <v>7651649.2500729105</v>
      </c>
      <c r="H307" s="295">
        <f>+'7.  Persistence Report'!AW67</f>
        <v>7208068.2477147104</v>
      </c>
      <c r="I307" s="295">
        <f>+'7.  Persistence Report'!AX67</f>
        <v>7087160.5146556301</v>
      </c>
      <c r="J307" s="295">
        <f>+'7.  Persistence Report'!AY67</f>
        <v>7087160.5146556301</v>
      </c>
      <c r="K307" s="295">
        <f>+'7.  Persistence Report'!AZ67</f>
        <v>7076260.5444547404</v>
      </c>
      <c r="L307" s="295">
        <f>+'7.  Persistence Report'!BA67</f>
        <v>6902552.1287732404</v>
      </c>
      <c r="M307" s="295">
        <f>+'7.  Persistence Report'!BB67</f>
        <v>6205107.1431855299</v>
      </c>
      <c r="N307" s="295">
        <v>12</v>
      </c>
      <c r="O307" s="295">
        <v>1823</v>
      </c>
      <c r="P307" s="295">
        <f>+'7.  Persistence Report'!O67</f>
        <v>1754.661221757</v>
      </c>
      <c r="Q307" s="295">
        <f>+'7.  Persistence Report'!P67</f>
        <v>1725.9113764829999</v>
      </c>
      <c r="R307" s="295">
        <f>+'7.  Persistence Report'!Q67</f>
        <v>1565.544292286</v>
      </c>
      <c r="S307" s="295">
        <f>+'7.  Persistence Report'!R67</f>
        <v>1427.672077623</v>
      </c>
      <c r="T307" s="295">
        <f>+'7.  Persistence Report'!S67</f>
        <v>1403.1866799510001</v>
      </c>
      <c r="U307" s="295">
        <f>+'7.  Persistence Report'!T67</f>
        <v>1403.1866799510001</v>
      </c>
      <c r="V307" s="295">
        <f>+'7.  Persistence Report'!U67</f>
        <v>1403.1659256810001</v>
      </c>
      <c r="W307" s="295">
        <f>+'7.  Persistence Report'!V67</f>
        <v>1353.714057035</v>
      </c>
      <c r="X307" s="295">
        <f>+'7.  Persistence Report'!W67</f>
        <v>1227.393442347</v>
      </c>
      <c r="Y307" s="415"/>
      <c r="Z307" s="502">
        <v>8.2000000000000003E-2</v>
      </c>
      <c r="AA307" s="502">
        <v>0.91800000000000004</v>
      </c>
      <c r="AB307" s="502"/>
      <c r="AC307" s="415"/>
      <c r="AD307" s="415"/>
      <c r="AE307" s="415"/>
      <c r="AF307" s="415"/>
      <c r="AG307" s="415"/>
      <c r="AH307" s="415"/>
      <c r="AI307" s="415"/>
      <c r="AJ307" s="415"/>
      <c r="AK307" s="415"/>
      <c r="AL307" s="415"/>
      <c r="AM307" s="296">
        <f>SUM(Y307:AL307)</f>
        <v>1</v>
      </c>
    </row>
    <row r="308" spans="1:39" ht="15" outlineLevel="1">
      <c r="B308" s="294" t="s">
        <v>249</v>
      </c>
      <c r="C308" s="291" t="s">
        <v>163</v>
      </c>
      <c r="D308" s="295">
        <v>1579036</v>
      </c>
      <c r="E308" s="295">
        <f>+'7.  Persistence Report'!AT92</f>
        <v>1422040.2069999999</v>
      </c>
      <c r="F308" s="295">
        <f>+'7.  Persistence Report'!AU92</f>
        <v>1418891.24</v>
      </c>
      <c r="G308" s="295">
        <f>+'7.  Persistence Report'!AV92</f>
        <v>1418891.24</v>
      </c>
      <c r="H308" s="295">
        <f>+'7.  Persistence Report'!AW92</f>
        <v>1394894.0209999999</v>
      </c>
      <c r="I308" s="295">
        <f>+'7.  Persistence Report'!AX92</f>
        <v>1380405.112</v>
      </c>
      <c r="J308" s="295">
        <f>+'7.  Persistence Report'!AY92</f>
        <v>1380405.112</v>
      </c>
      <c r="K308" s="295">
        <f>+'7.  Persistence Report'!AZ92</f>
        <v>1377003.9580000001</v>
      </c>
      <c r="L308" s="295">
        <f>+'7.  Persistence Report'!BA92</f>
        <v>1347296.5449999999</v>
      </c>
      <c r="M308" s="295">
        <f>+'7.  Persistence Report'!BB92</f>
        <v>1241675.939</v>
      </c>
      <c r="N308" s="295">
        <f>N307</f>
        <v>12</v>
      </c>
      <c r="O308" s="295">
        <v>376</v>
      </c>
      <c r="P308" s="295">
        <f>+'7.  Persistence Report'!O92</f>
        <v>338.5833106</v>
      </c>
      <c r="Q308" s="295">
        <f>+'7.  Persistence Report'!P92</f>
        <v>337.82716470000003</v>
      </c>
      <c r="R308" s="295">
        <f>+'7.  Persistence Report'!Q92</f>
        <v>337.82716470000003</v>
      </c>
      <c r="S308" s="295">
        <f>+'7.  Persistence Report'!R92</f>
        <v>330.93831779999999</v>
      </c>
      <c r="T308" s="295">
        <f>+'7.  Persistence Report'!S92</f>
        <v>328.8154955</v>
      </c>
      <c r="U308" s="295">
        <f>+'7.  Persistence Report'!T92</f>
        <v>328.8154955</v>
      </c>
      <c r="V308" s="295">
        <f>+'7.  Persistence Report'!U92</f>
        <v>328.68312830000002</v>
      </c>
      <c r="W308" s="295">
        <f>+'7.  Persistence Report'!V92</f>
        <v>321.84692530000001</v>
      </c>
      <c r="X308" s="295">
        <f>+'7.  Persistence Report'!W92</f>
        <v>306.37206939999999</v>
      </c>
      <c r="Y308" s="411">
        <f>Y307</f>
        <v>0</v>
      </c>
      <c r="Z308" s="411">
        <f>Z307</f>
        <v>8.2000000000000003E-2</v>
      </c>
      <c r="AA308" s="411">
        <f t="shared" ref="AA308:AL308" si="90">AA307</f>
        <v>0.91800000000000004</v>
      </c>
      <c r="AB308" s="411">
        <f t="shared" si="90"/>
        <v>0</v>
      </c>
      <c r="AC308" s="411">
        <f t="shared" si="90"/>
        <v>0</v>
      </c>
      <c r="AD308" s="411">
        <f t="shared" si="90"/>
        <v>0</v>
      </c>
      <c r="AE308" s="411">
        <f t="shared" si="90"/>
        <v>0</v>
      </c>
      <c r="AF308" s="411">
        <f t="shared" si="90"/>
        <v>0</v>
      </c>
      <c r="AG308" s="411">
        <f t="shared" si="90"/>
        <v>0</v>
      </c>
      <c r="AH308" s="411">
        <f t="shared" si="90"/>
        <v>0</v>
      </c>
      <c r="AI308" s="411">
        <f t="shared" si="90"/>
        <v>0</v>
      </c>
      <c r="AJ308" s="411">
        <f t="shared" si="90"/>
        <v>0</v>
      </c>
      <c r="AK308" s="411">
        <f t="shared" si="90"/>
        <v>0</v>
      </c>
      <c r="AL308" s="411">
        <f t="shared" si="90"/>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8">
        <v>11</v>
      </c>
      <c r="B310" s="314" t="s">
        <v>21</v>
      </c>
      <c r="C310" s="291" t="s">
        <v>25</v>
      </c>
      <c r="D310" s="295">
        <v>628090</v>
      </c>
      <c r="E310" s="295">
        <f>+'7.  Persistence Report'!AT69</f>
        <v>628090.09998858895</v>
      </c>
      <c r="F310" s="295">
        <f>+'7.  Persistence Report'!AU69</f>
        <v>609273.87904485897</v>
      </c>
      <c r="G310" s="295">
        <f>+'7.  Persistence Report'!AV69</f>
        <v>552216.14943970297</v>
      </c>
      <c r="H310" s="295">
        <f>+'7.  Persistence Report'!AW69</f>
        <v>316349.254957286</v>
      </c>
      <c r="I310" s="295">
        <f>+'7.  Persistence Report'!AX69</f>
        <v>316349.254957286</v>
      </c>
      <c r="J310" s="295">
        <f>+'7.  Persistence Report'!AY69</f>
        <v>316349.254957286</v>
      </c>
      <c r="K310" s="295">
        <f>+'7.  Persistence Report'!AZ69</f>
        <v>316349.254957286</v>
      </c>
      <c r="L310" s="295">
        <f>+'7.  Persistence Report'!BA69</f>
        <v>316349.254957286</v>
      </c>
      <c r="M310" s="295">
        <f>+'7.  Persistence Report'!BB69</f>
        <v>316349.254957286</v>
      </c>
      <c r="N310" s="295">
        <v>12</v>
      </c>
      <c r="O310" s="295">
        <v>167</v>
      </c>
      <c r="P310" s="295">
        <f>+'7.  Persistence Report'!O69</f>
        <v>167.35331883399999</v>
      </c>
      <c r="Q310" s="295">
        <f>+'7.  Persistence Report'!P69</f>
        <v>162.497100668</v>
      </c>
      <c r="R310" s="295">
        <f>+'7.  Persistence Report'!Q69</f>
        <v>146.617033322</v>
      </c>
      <c r="S310" s="295">
        <f>+'7.  Persistence Report'!R69</f>
        <v>78.312600118999995</v>
      </c>
      <c r="T310" s="295">
        <f>+'7.  Persistence Report'!S69</f>
        <v>78.312600118999995</v>
      </c>
      <c r="U310" s="295">
        <f>+'7.  Persistence Report'!T69</f>
        <v>78.312600118999995</v>
      </c>
      <c r="V310" s="295">
        <f>+'7.  Persistence Report'!U69</f>
        <v>78.312600118999995</v>
      </c>
      <c r="W310" s="295">
        <f>+'7.  Persistence Report'!V69</f>
        <v>78.312600118999995</v>
      </c>
      <c r="X310" s="295">
        <f>+'7.  Persistence Report'!W69</f>
        <v>78.312600118999995</v>
      </c>
      <c r="Y310" s="415"/>
      <c r="Z310" s="502">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v>11414</v>
      </c>
      <c r="E311" s="295">
        <f>+'7.  Persistence Report'!AT84</f>
        <v>11413.91351</v>
      </c>
      <c r="F311" s="295">
        <f>+'7.  Persistence Report'!AU84</f>
        <v>11413.91351</v>
      </c>
      <c r="G311" s="295">
        <f>+'7.  Persistence Report'!AV84</f>
        <v>10923.17052</v>
      </c>
      <c r="H311" s="295">
        <f>+'7.  Persistence Report'!AW84</f>
        <v>5005.9103830000004</v>
      </c>
      <c r="I311" s="295">
        <f>+'7.  Persistence Report'!AX84</f>
        <v>5005.9103830000004</v>
      </c>
      <c r="J311" s="295">
        <f>+'7.  Persistence Report'!AY84</f>
        <v>5005.9103830000004</v>
      </c>
      <c r="K311" s="295">
        <f>+'7.  Persistence Report'!AZ84</f>
        <v>5005.9103830000004</v>
      </c>
      <c r="L311" s="295">
        <f>+'7.  Persistence Report'!BA84</f>
        <v>5005.9103830000004</v>
      </c>
      <c r="M311" s="295">
        <f>+'7.  Persistence Report'!BB84</f>
        <v>5005.9103830000004</v>
      </c>
      <c r="N311" s="295">
        <f>N310</f>
        <v>12</v>
      </c>
      <c r="O311" s="295">
        <v>3</v>
      </c>
      <c r="P311" s="295">
        <f>+'7.  Persistence Report'!O84</f>
        <v>3.4596590589999998</v>
      </c>
      <c r="Q311" s="295">
        <f>+'7.  Persistence Report'!P84</f>
        <v>3.4596590589999998</v>
      </c>
      <c r="R311" s="295">
        <f>+'7.  Persistence Report'!Q84</f>
        <v>3.3059043159999999</v>
      </c>
      <c r="S311" s="295">
        <f>+'7.  Persistence Report'!R84</f>
        <v>1.263936658</v>
      </c>
      <c r="T311" s="295">
        <f>+'7.  Persistence Report'!S84</f>
        <v>1.263936658</v>
      </c>
      <c r="U311" s="295">
        <f>+'7.  Persistence Report'!T84</f>
        <v>1.263936658</v>
      </c>
      <c r="V311" s="295">
        <f>+'7.  Persistence Report'!U84</f>
        <v>1.263936658</v>
      </c>
      <c r="W311" s="295">
        <f>+'7.  Persistence Report'!V84</f>
        <v>1.263936658</v>
      </c>
      <c r="X311" s="295">
        <f>+'7.  Persistence Report'!W84</f>
        <v>1.263936658</v>
      </c>
      <c r="Y311" s="411">
        <f>Y310</f>
        <v>0</v>
      </c>
      <c r="Z311" s="411">
        <f>Z310</f>
        <v>1</v>
      </c>
      <c r="AA311" s="411">
        <f t="shared" ref="AA311:AL311" si="91">AA310</f>
        <v>0</v>
      </c>
      <c r="AB311" s="411">
        <f t="shared" si="91"/>
        <v>0</v>
      </c>
      <c r="AC311" s="411">
        <f t="shared" si="91"/>
        <v>0</v>
      </c>
      <c r="AD311" s="411">
        <f t="shared" si="91"/>
        <v>0</v>
      </c>
      <c r="AE311" s="411">
        <f t="shared" si="91"/>
        <v>0</v>
      </c>
      <c r="AF311" s="411">
        <f t="shared" si="91"/>
        <v>0</v>
      </c>
      <c r="AG311" s="411">
        <f t="shared" si="91"/>
        <v>0</v>
      </c>
      <c r="AH311" s="411">
        <f t="shared" si="91"/>
        <v>0</v>
      </c>
      <c r="AI311" s="411">
        <f t="shared" si="91"/>
        <v>0</v>
      </c>
      <c r="AJ311" s="411">
        <f t="shared" si="91"/>
        <v>0</v>
      </c>
      <c r="AK311" s="411">
        <f t="shared" si="91"/>
        <v>0</v>
      </c>
      <c r="AL311" s="411">
        <f t="shared" si="91"/>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8">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v>1</v>
      </c>
      <c r="AA313" s="415"/>
      <c r="AB313" s="415"/>
      <c r="AC313" s="415"/>
      <c r="AD313" s="415"/>
      <c r="AE313" s="415"/>
      <c r="AF313" s="415"/>
      <c r="AG313" s="415"/>
      <c r="AH313" s="415"/>
      <c r="AI313" s="415"/>
      <c r="AJ313" s="415"/>
      <c r="AK313" s="415"/>
      <c r="AL313" s="415"/>
      <c r="AM313" s="296">
        <f>SUM(Y313:AL313)</f>
        <v>1</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1</v>
      </c>
      <c r="AA314" s="411">
        <f t="shared" ref="AA314:AL314" si="92">AA313</f>
        <v>0</v>
      </c>
      <c r="AB314" s="411">
        <f t="shared" si="92"/>
        <v>0</v>
      </c>
      <c r="AC314" s="411">
        <f t="shared" si="92"/>
        <v>0</v>
      </c>
      <c r="AD314" s="411">
        <f t="shared" si="92"/>
        <v>0</v>
      </c>
      <c r="AE314" s="411">
        <f t="shared" si="92"/>
        <v>0</v>
      </c>
      <c r="AF314" s="411">
        <f t="shared" si="92"/>
        <v>0</v>
      </c>
      <c r="AG314" s="411">
        <f t="shared" si="92"/>
        <v>0</v>
      </c>
      <c r="AH314" s="411">
        <f t="shared" si="92"/>
        <v>0</v>
      </c>
      <c r="AI314" s="411">
        <f t="shared" si="92"/>
        <v>0</v>
      </c>
      <c r="AJ314" s="411">
        <f t="shared" si="92"/>
        <v>0</v>
      </c>
      <c r="AK314" s="411">
        <f t="shared" si="92"/>
        <v>0</v>
      </c>
      <c r="AL314" s="411">
        <f t="shared" si="92"/>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8">
        <v>13</v>
      </c>
      <c r="B316" s="314" t="s">
        <v>24</v>
      </c>
      <c r="C316" s="291" t="s">
        <v>25</v>
      </c>
      <c r="D316" s="295">
        <v>9176</v>
      </c>
      <c r="E316" s="295">
        <f>+'7.  Persistence Report'!AT65</f>
        <v>9175.4477740950006</v>
      </c>
      <c r="F316" s="295">
        <f>+'7.  Persistence Report'!AU65</f>
        <v>9175.4477740950006</v>
      </c>
      <c r="G316" s="295">
        <f>+'7.  Persistence Report'!AV65</f>
        <v>9175.4477740950006</v>
      </c>
      <c r="H316" s="295">
        <f>+'7.  Persistence Report'!AW65</f>
        <v>9175.4477740950006</v>
      </c>
      <c r="I316" s="295">
        <f>+'7.  Persistence Report'!AX65</f>
        <v>9175.4477740950006</v>
      </c>
      <c r="J316" s="295">
        <f>+'7.  Persistence Report'!AY65</f>
        <v>9175.4477740950006</v>
      </c>
      <c r="K316" s="295">
        <f>+'7.  Persistence Report'!AZ65</f>
        <v>9175.4477740950006</v>
      </c>
      <c r="L316" s="295">
        <f>+'7.  Persistence Report'!BA65</f>
        <v>9175.4477740950006</v>
      </c>
      <c r="M316" s="295">
        <f>+'7.  Persistence Report'!BB65</f>
        <v>9175.4477740950006</v>
      </c>
      <c r="N316" s="295">
        <v>12</v>
      </c>
      <c r="O316" s="295">
        <v>6</v>
      </c>
      <c r="P316" s="295">
        <f>+'7.  Persistence Report'!O65</f>
        <v>5.7213767630000003</v>
      </c>
      <c r="Q316" s="295">
        <f>+'7.  Persistence Report'!P65</f>
        <v>5.7213767630000003</v>
      </c>
      <c r="R316" s="295">
        <f>+'7.  Persistence Report'!Q65</f>
        <v>5.7213767630000003</v>
      </c>
      <c r="S316" s="295">
        <f>+'7.  Persistence Report'!R65</f>
        <v>5.7213767630000003</v>
      </c>
      <c r="T316" s="295">
        <f>+'7.  Persistence Report'!S65</f>
        <v>5.7213767630000003</v>
      </c>
      <c r="U316" s="295">
        <f>+'7.  Persistence Report'!T65</f>
        <v>5.7213767630000003</v>
      </c>
      <c r="V316" s="295">
        <f>+'7.  Persistence Report'!U65</f>
        <v>5.7213767630000003</v>
      </c>
      <c r="W316" s="295">
        <f>+'7.  Persistence Report'!V65</f>
        <v>5.7213767630000003</v>
      </c>
      <c r="X316" s="295">
        <f>+'7.  Persistence Report'!W65</f>
        <v>5.7213767630000003</v>
      </c>
      <c r="Y316" s="415"/>
      <c r="Z316" s="915">
        <v>8.2000000000000003E-2</v>
      </c>
      <c r="AA316" s="915">
        <v>0.91800000000000004</v>
      </c>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8.2000000000000003E-2</v>
      </c>
      <c r="AA317" s="411">
        <f t="shared" ref="AA317:AL317" si="93">AA316</f>
        <v>0.91800000000000004</v>
      </c>
      <c r="AB317" s="411">
        <f t="shared" si="93"/>
        <v>0</v>
      </c>
      <c r="AC317" s="411">
        <f t="shared" si="93"/>
        <v>0</v>
      </c>
      <c r="AD317" s="411">
        <f t="shared" si="93"/>
        <v>0</v>
      </c>
      <c r="AE317" s="411">
        <f t="shared" si="93"/>
        <v>0</v>
      </c>
      <c r="AF317" s="411">
        <f t="shared" si="93"/>
        <v>0</v>
      </c>
      <c r="AG317" s="411">
        <f t="shared" si="93"/>
        <v>0</v>
      </c>
      <c r="AH317" s="411">
        <f t="shared" si="93"/>
        <v>0</v>
      </c>
      <c r="AI317" s="411">
        <f t="shared" si="93"/>
        <v>0</v>
      </c>
      <c r="AJ317" s="411">
        <f t="shared" si="93"/>
        <v>0</v>
      </c>
      <c r="AK317" s="411">
        <f t="shared" si="93"/>
        <v>0</v>
      </c>
      <c r="AL317" s="411">
        <f t="shared" si="93"/>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8">
        <v>14</v>
      </c>
      <c r="B319" s="314" t="s">
        <v>20</v>
      </c>
      <c r="C319" s="291" t="s">
        <v>25</v>
      </c>
      <c r="D319" s="295">
        <v>823663</v>
      </c>
      <c r="E319" s="295">
        <f>+'7.  Persistence Report'!AT63</f>
        <v>823663.05254856602</v>
      </c>
      <c r="F319" s="295">
        <f>+'7.  Persistence Report'!AU63</f>
        <v>823663.05254856602</v>
      </c>
      <c r="G319" s="295">
        <f>+'7.  Persistence Report'!AV63</f>
        <v>823663.05254856602</v>
      </c>
      <c r="H319" s="295">
        <f>+'7.  Persistence Report'!AW63</f>
        <v>0</v>
      </c>
      <c r="I319" s="295">
        <f>+'7.  Persistence Report'!AX63</f>
        <v>0</v>
      </c>
      <c r="J319" s="295">
        <f>+'7.  Persistence Report'!AY63</f>
        <v>0</v>
      </c>
      <c r="K319" s="295">
        <f>+'7.  Persistence Report'!AZ63</f>
        <v>0</v>
      </c>
      <c r="L319" s="295">
        <f>+'7.  Persistence Report'!BA63</f>
        <v>0</v>
      </c>
      <c r="M319" s="295">
        <f>+'7.  Persistence Report'!BB63</f>
        <v>0</v>
      </c>
      <c r="N319" s="295">
        <v>12</v>
      </c>
      <c r="O319" s="295">
        <v>150</v>
      </c>
      <c r="P319" s="295">
        <f>+'7.  Persistence Report'!O63</f>
        <v>149.815502587</v>
      </c>
      <c r="Q319" s="295">
        <f>+'7.  Persistence Report'!P63</f>
        <v>149.815502587</v>
      </c>
      <c r="R319" s="295">
        <f>+'7.  Persistence Report'!Q63</f>
        <v>149.815502587</v>
      </c>
      <c r="S319" s="295">
        <f>+'7.  Persistence Report'!R63</f>
        <v>0</v>
      </c>
      <c r="T319" s="295">
        <f>+'7.  Persistence Report'!S63</f>
        <v>0</v>
      </c>
      <c r="U319" s="295">
        <f>+'7.  Persistence Report'!T63</f>
        <v>0</v>
      </c>
      <c r="V319" s="295">
        <f>+'7.  Persistence Report'!U63</f>
        <v>0</v>
      </c>
      <c r="W319" s="295">
        <f>+'7.  Persistence Report'!V63</f>
        <v>0</v>
      </c>
      <c r="X319" s="295">
        <f>+'7.  Persistence Report'!W63</f>
        <v>0</v>
      </c>
      <c r="Y319" s="415"/>
      <c r="Z319" s="415">
        <v>1</v>
      </c>
      <c r="AA319" s="502"/>
      <c r="AB319" s="415"/>
      <c r="AC319" s="415"/>
      <c r="AD319" s="415"/>
      <c r="AE319" s="415"/>
      <c r="AF319" s="415"/>
      <c r="AG319" s="415"/>
      <c r="AH319" s="415"/>
      <c r="AI319" s="415"/>
      <c r="AJ319" s="415"/>
      <c r="AK319" s="415"/>
      <c r="AL319" s="415"/>
      <c r="AM319" s="296">
        <f>SUM(Y319:AL319)</f>
        <v>1</v>
      </c>
    </row>
    <row r="320" spans="1:39" ht="15" outlineLevel="1">
      <c r="B320" s="294" t="s">
        <v>249</v>
      </c>
      <c r="C320" s="291" t="s">
        <v>163</v>
      </c>
      <c r="D320" s="295">
        <v>1842897</v>
      </c>
      <c r="E320" s="295">
        <f>+'7.  Persistence Report'!AT88+'7.  Persistence Report'!AT89</f>
        <v>1842896.6066134002</v>
      </c>
      <c r="F320" s="295">
        <f>+'7.  Persistence Report'!AU88+'7.  Persistence Report'!AU89</f>
        <v>1842896.6066134002</v>
      </c>
      <c r="G320" s="295">
        <f>+'7.  Persistence Report'!AV88+'7.  Persistence Report'!AV89</f>
        <v>1842896.6066134002</v>
      </c>
      <c r="H320" s="295">
        <f>+'7.  Persistence Report'!AW88+'7.  Persistence Report'!AW89</f>
        <v>0</v>
      </c>
      <c r="I320" s="295">
        <f>+'7.  Persistence Report'!AX88+'7.  Persistence Report'!AX89</f>
        <v>0</v>
      </c>
      <c r="J320" s="295">
        <f>+'7.  Persistence Report'!AY88+'7.  Persistence Report'!AY89</f>
        <v>0</v>
      </c>
      <c r="K320" s="295">
        <f>+'7.  Persistence Report'!AZ88+'7.  Persistence Report'!AZ89</f>
        <v>0</v>
      </c>
      <c r="L320" s="295">
        <f>+'7.  Persistence Report'!BA88+'7.  Persistence Report'!BA89</f>
        <v>0</v>
      </c>
      <c r="M320" s="295">
        <f>+'7.  Persistence Report'!BB88+'7.  Persistence Report'!BB89</f>
        <v>0</v>
      </c>
      <c r="N320" s="295">
        <f>N319</f>
        <v>12</v>
      </c>
      <c r="O320" s="295">
        <v>335</v>
      </c>
      <c r="P320" s="295">
        <f>+'7.  Persistence Report'!O88+'7.  Persistence Report'!O89</f>
        <v>335.203188313</v>
      </c>
      <c r="Q320" s="295">
        <f>+'7.  Persistence Report'!P88+'7.  Persistence Report'!P89</f>
        <v>335.203188313</v>
      </c>
      <c r="R320" s="295">
        <f>+'7.  Persistence Report'!Q88+'7.  Persistence Report'!Q89</f>
        <v>335.203188313</v>
      </c>
      <c r="S320" s="295">
        <f>+'7.  Persistence Report'!R88+'7.  Persistence Report'!R89</f>
        <v>0</v>
      </c>
      <c r="T320" s="295">
        <f>+'7.  Persistence Report'!S88+'7.  Persistence Report'!S89</f>
        <v>0</v>
      </c>
      <c r="U320" s="295">
        <f>+'7.  Persistence Report'!T88+'7.  Persistence Report'!T89</f>
        <v>0</v>
      </c>
      <c r="V320" s="295">
        <f>+'7.  Persistence Report'!U88+'7.  Persistence Report'!U89</f>
        <v>0</v>
      </c>
      <c r="W320" s="295">
        <f>+'7.  Persistence Report'!V88+'7.  Persistence Report'!V89</f>
        <v>0</v>
      </c>
      <c r="X320" s="295">
        <f>+'7.  Persistence Report'!W88+'7.  Persistence Report'!W89</f>
        <v>0</v>
      </c>
      <c r="Y320" s="411">
        <f>Y319</f>
        <v>0</v>
      </c>
      <c r="Z320" s="411">
        <f>Z319</f>
        <v>1</v>
      </c>
      <c r="AA320" s="411">
        <f t="shared" ref="AA320:AL320" si="94">AA319</f>
        <v>0</v>
      </c>
      <c r="AB320" s="411">
        <f t="shared" si="94"/>
        <v>0</v>
      </c>
      <c r="AC320" s="411">
        <f t="shared" si="94"/>
        <v>0</v>
      </c>
      <c r="AD320" s="411">
        <f t="shared" si="94"/>
        <v>0</v>
      </c>
      <c r="AE320" s="411">
        <f t="shared" si="94"/>
        <v>0</v>
      </c>
      <c r="AF320" s="411">
        <f t="shared" si="94"/>
        <v>0</v>
      </c>
      <c r="AG320" s="411">
        <f t="shared" si="94"/>
        <v>0</v>
      </c>
      <c r="AH320" s="411">
        <f t="shared" si="94"/>
        <v>0</v>
      </c>
      <c r="AI320" s="411">
        <f t="shared" si="94"/>
        <v>0</v>
      </c>
      <c r="AJ320" s="411">
        <f t="shared" si="94"/>
        <v>0</v>
      </c>
      <c r="AK320" s="411">
        <f t="shared" si="94"/>
        <v>0</v>
      </c>
      <c r="AL320" s="411">
        <f t="shared" si="94"/>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8">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8"/>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5">AA322</f>
        <v>0</v>
      </c>
      <c r="AB323" s="411">
        <f t="shared" si="95"/>
        <v>0</v>
      </c>
      <c r="AC323" s="411">
        <f t="shared" si="95"/>
        <v>0</v>
      </c>
      <c r="AD323" s="411">
        <f t="shared" si="95"/>
        <v>0</v>
      </c>
      <c r="AE323" s="411">
        <f t="shared" si="95"/>
        <v>0</v>
      </c>
      <c r="AF323" s="411">
        <f t="shared" si="95"/>
        <v>0</v>
      </c>
      <c r="AG323" s="411">
        <f t="shared" si="95"/>
        <v>0</v>
      </c>
      <c r="AH323" s="411">
        <f t="shared" si="95"/>
        <v>0</v>
      </c>
      <c r="AI323" s="411">
        <f t="shared" si="95"/>
        <v>0</v>
      </c>
      <c r="AJ323" s="411">
        <f t="shared" si="95"/>
        <v>0</v>
      </c>
      <c r="AK323" s="411">
        <f t="shared" si="95"/>
        <v>0</v>
      </c>
      <c r="AL323" s="411">
        <f t="shared" si="95"/>
        <v>0</v>
      </c>
      <c r="AM323" s="311"/>
    </row>
    <row r="324" spans="1:39" s="283" customFormat="1" ht="15" outlineLevel="1">
      <c r="A324" s="508"/>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8">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8"/>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6">AA325</f>
        <v>0</v>
      </c>
      <c r="AB326" s="411">
        <f t="shared" si="96"/>
        <v>0</v>
      </c>
      <c r="AC326" s="411">
        <f t="shared" si="96"/>
        <v>0</v>
      </c>
      <c r="AD326" s="411">
        <f t="shared" si="96"/>
        <v>0</v>
      </c>
      <c r="AE326" s="411">
        <f t="shared" si="96"/>
        <v>0</v>
      </c>
      <c r="AF326" s="411">
        <f t="shared" si="96"/>
        <v>0</v>
      </c>
      <c r="AG326" s="411">
        <f t="shared" si="96"/>
        <v>0</v>
      </c>
      <c r="AH326" s="411">
        <f t="shared" si="96"/>
        <v>0</v>
      </c>
      <c r="AI326" s="411">
        <f t="shared" si="96"/>
        <v>0</v>
      </c>
      <c r="AJ326" s="411">
        <f t="shared" si="96"/>
        <v>0</v>
      </c>
      <c r="AK326" s="411">
        <f t="shared" si="96"/>
        <v>0</v>
      </c>
      <c r="AL326" s="411">
        <f t="shared" si="96"/>
        <v>0</v>
      </c>
      <c r="AM326" s="311"/>
    </row>
    <row r="327" spans="1:39" s="283" customFormat="1" ht="15" outlineLevel="1">
      <c r="A327" s="508"/>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8">
        <v>17</v>
      </c>
      <c r="B328" s="314" t="s">
        <v>9</v>
      </c>
      <c r="C328" s="291" t="s">
        <v>25</v>
      </c>
      <c r="D328" s="295">
        <v>8163</v>
      </c>
      <c r="E328" s="295">
        <f>+'7.  Persistence Report'!AT64</f>
        <v>0</v>
      </c>
      <c r="F328" s="295">
        <f>+'7.  Persistence Report'!AU64</f>
        <v>0</v>
      </c>
      <c r="G328" s="295">
        <f>+'7.  Persistence Report'!AV64</f>
        <v>0</v>
      </c>
      <c r="H328" s="295">
        <f>+'7.  Persistence Report'!AW64</f>
        <v>0</v>
      </c>
      <c r="I328" s="295">
        <f>+'7.  Persistence Report'!AX64</f>
        <v>0</v>
      </c>
      <c r="J328" s="295">
        <f>+'7.  Persistence Report'!AY64</f>
        <v>0</v>
      </c>
      <c r="K328" s="295">
        <f>+'7.  Persistence Report'!AZ64</f>
        <v>0</v>
      </c>
      <c r="L328" s="295">
        <f>+'7.  Persistence Report'!BA64</f>
        <v>0</v>
      </c>
      <c r="M328" s="295">
        <f>+'7.  Persistence Report'!BB64</f>
        <v>0</v>
      </c>
      <c r="N328" s="291"/>
      <c r="O328" s="295">
        <v>547</v>
      </c>
      <c r="P328" s="295">
        <f>+'7.  Persistence Report'!O64</f>
        <v>0</v>
      </c>
      <c r="Q328" s="295">
        <f>+'7.  Persistence Report'!P64</f>
        <v>0</v>
      </c>
      <c r="R328" s="295">
        <f>+'7.  Persistence Report'!Q64</f>
        <v>0</v>
      </c>
      <c r="S328" s="295">
        <f>+'7.  Persistence Report'!R64</f>
        <v>0</v>
      </c>
      <c r="T328" s="295">
        <f>+'7.  Persistence Report'!S64</f>
        <v>0</v>
      </c>
      <c r="U328" s="295">
        <f>+'7.  Persistence Report'!T64</f>
        <v>0</v>
      </c>
      <c r="V328" s="295">
        <f>+'7.  Persistence Report'!U64</f>
        <v>0</v>
      </c>
      <c r="W328" s="295">
        <f>+'7.  Persistence Report'!V64</f>
        <v>0</v>
      </c>
      <c r="X328" s="295">
        <f>+'7.  Persistence Report'!W64</f>
        <v>0</v>
      </c>
      <c r="Y328" s="415"/>
      <c r="Z328" s="415">
        <v>1</v>
      </c>
      <c r="AA328" s="415"/>
      <c r="AB328" s="415"/>
      <c r="AC328" s="415"/>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1</v>
      </c>
      <c r="AA329" s="411">
        <f t="shared" ref="AA329:AL329" si="97">AA328</f>
        <v>0</v>
      </c>
      <c r="AB329" s="411">
        <f t="shared" si="97"/>
        <v>0</v>
      </c>
      <c r="AC329" s="411">
        <f t="shared" si="97"/>
        <v>0</v>
      </c>
      <c r="AD329" s="411">
        <f t="shared" si="97"/>
        <v>0</v>
      </c>
      <c r="AE329" s="411">
        <f t="shared" si="97"/>
        <v>0</v>
      </c>
      <c r="AF329" s="411">
        <f t="shared" si="97"/>
        <v>0</v>
      </c>
      <c r="AG329" s="411">
        <f t="shared" si="97"/>
        <v>0</v>
      </c>
      <c r="AH329" s="411">
        <f t="shared" si="97"/>
        <v>0</v>
      </c>
      <c r="AI329" s="411">
        <f t="shared" si="97"/>
        <v>0</v>
      </c>
      <c r="AJ329" s="411">
        <f t="shared" si="97"/>
        <v>0</v>
      </c>
      <c r="AK329" s="411">
        <f t="shared" si="97"/>
        <v>0</v>
      </c>
      <c r="AL329" s="411">
        <f t="shared" si="97"/>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09"/>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8">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v>1</v>
      </c>
      <c r="AB332" s="415"/>
      <c r="AC332" s="415"/>
      <c r="AD332" s="415"/>
      <c r="AE332" s="415"/>
      <c r="AF332" s="415"/>
      <c r="AG332" s="415"/>
      <c r="AH332" s="415"/>
      <c r="AI332" s="415"/>
      <c r="AJ332" s="415"/>
      <c r="AK332" s="415"/>
      <c r="AL332" s="415"/>
      <c r="AM332" s="296">
        <f>SUM(Y332:AL332)</f>
        <v>1</v>
      </c>
    </row>
    <row r="333" spans="1:39" ht="15" outlineLevel="1">
      <c r="B333" s="294" t="s">
        <v>249</v>
      </c>
      <c r="C333" s="291" t="s">
        <v>163</v>
      </c>
      <c r="D333" s="295">
        <v>624036</v>
      </c>
      <c r="E333" s="295">
        <f>+'7.  Persistence Report'!AT108</f>
        <v>624036</v>
      </c>
      <c r="F333" s="295">
        <f>+'7.  Persistence Report'!AU108</f>
        <v>624036</v>
      </c>
      <c r="G333" s="295">
        <f>+'7.  Persistence Report'!AV108</f>
        <v>624036</v>
      </c>
      <c r="H333" s="295">
        <f>+'7.  Persistence Report'!AW108</f>
        <v>624036</v>
      </c>
      <c r="I333" s="295">
        <f>+'7.  Persistence Report'!AX108</f>
        <v>362880</v>
      </c>
      <c r="J333" s="295">
        <f>+'7.  Persistence Report'!AY108</f>
        <v>362880</v>
      </c>
      <c r="K333" s="295">
        <f>+'7.  Persistence Report'!AZ108</f>
        <v>362880</v>
      </c>
      <c r="L333" s="295">
        <f>+'7.  Persistence Report'!BA108</f>
        <v>362880</v>
      </c>
      <c r="M333" s="295">
        <f>+'7.  Persistence Report'!BB108</f>
        <v>362880</v>
      </c>
      <c r="N333" s="295">
        <f>N332</f>
        <v>12</v>
      </c>
      <c r="O333" s="295">
        <v>59</v>
      </c>
      <c r="P333" s="295">
        <f>+'7.  Persistence Report'!O108</f>
        <v>58.776000000000003</v>
      </c>
      <c r="Q333" s="295">
        <f>+'7.  Persistence Report'!P108</f>
        <v>58.776000000000003</v>
      </c>
      <c r="R333" s="295">
        <f>+'7.  Persistence Report'!Q108</f>
        <v>58.776000000000003</v>
      </c>
      <c r="S333" s="295">
        <f>+'7.  Persistence Report'!R108</f>
        <v>58.776000000000003</v>
      </c>
      <c r="T333" s="295">
        <f>+'7.  Persistence Report'!S108</f>
        <v>34.286000000000001</v>
      </c>
      <c r="U333" s="295">
        <f>+'7.  Persistence Report'!T108</f>
        <v>34.286000000000001</v>
      </c>
      <c r="V333" s="295">
        <f>+'7.  Persistence Report'!U108</f>
        <v>34.286000000000001</v>
      </c>
      <c r="W333" s="295">
        <f>+'7.  Persistence Report'!V108</f>
        <v>34.286000000000001</v>
      </c>
      <c r="X333" s="295">
        <f>+'7.  Persistence Report'!W108</f>
        <v>34.286000000000001</v>
      </c>
      <c r="Y333" s="411">
        <f>Y332</f>
        <v>0</v>
      </c>
      <c r="Z333" s="411">
        <f>Z332</f>
        <v>0</v>
      </c>
      <c r="AA333" s="411">
        <f t="shared" ref="AA333:AL333" si="98">AA332</f>
        <v>1</v>
      </c>
      <c r="AB333" s="411">
        <f t="shared" si="98"/>
        <v>0</v>
      </c>
      <c r="AC333" s="411">
        <f t="shared" si="98"/>
        <v>0</v>
      </c>
      <c r="AD333" s="411">
        <f t="shared" si="98"/>
        <v>0</v>
      </c>
      <c r="AE333" s="411">
        <f t="shared" si="98"/>
        <v>0</v>
      </c>
      <c r="AF333" s="411">
        <f t="shared" si="98"/>
        <v>0</v>
      </c>
      <c r="AG333" s="411">
        <f t="shared" si="98"/>
        <v>0</v>
      </c>
      <c r="AH333" s="411">
        <f t="shared" si="98"/>
        <v>0</v>
      </c>
      <c r="AI333" s="411">
        <f t="shared" si="98"/>
        <v>0</v>
      </c>
      <c r="AJ333" s="411">
        <f t="shared" si="98"/>
        <v>0</v>
      </c>
      <c r="AK333" s="411">
        <f t="shared" si="98"/>
        <v>0</v>
      </c>
      <c r="AL333" s="411">
        <f t="shared" si="98"/>
        <v>0</v>
      </c>
      <c r="AM333" s="297"/>
    </row>
    <row r="334" spans="1:39" ht="15" outlineLevel="1">
      <c r="A334" s="511"/>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8">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9">AA335</f>
        <v>0</v>
      </c>
      <c r="AB336" s="411">
        <f t="shared" si="99"/>
        <v>0</v>
      </c>
      <c r="AC336" s="411">
        <f t="shared" si="99"/>
        <v>0</v>
      </c>
      <c r="AD336" s="411">
        <f t="shared" si="99"/>
        <v>0</v>
      </c>
      <c r="AE336" s="411">
        <f t="shared" si="99"/>
        <v>0</v>
      </c>
      <c r="AF336" s="411">
        <f t="shared" si="99"/>
        <v>0</v>
      </c>
      <c r="AG336" s="411">
        <f t="shared" si="99"/>
        <v>0</v>
      </c>
      <c r="AH336" s="411">
        <f t="shared" si="99"/>
        <v>0</v>
      </c>
      <c r="AI336" s="411">
        <f t="shared" si="99"/>
        <v>0</v>
      </c>
      <c r="AJ336" s="411">
        <f t="shared" si="99"/>
        <v>0</v>
      </c>
      <c r="AK336" s="411">
        <f t="shared" si="99"/>
        <v>0</v>
      </c>
      <c r="AL336" s="411">
        <f t="shared" si="99"/>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8">
        <v>20</v>
      </c>
      <c r="B338" s="315" t="s">
        <v>13</v>
      </c>
      <c r="C338" s="291" t="s">
        <v>25</v>
      </c>
      <c r="D338" s="295">
        <v>2171119</v>
      </c>
      <c r="E338" s="295">
        <f>+'7.  Persistence Report'!AT78</f>
        <v>46962.99</v>
      </c>
      <c r="F338" s="295">
        <f>+'7.  Persistence Report'!AU78</f>
        <v>46962.99</v>
      </c>
      <c r="G338" s="295">
        <f>+'7.  Persistence Report'!AV78</f>
        <v>46962.99</v>
      </c>
      <c r="H338" s="295">
        <f>+'7.  Persistence Report'!AW78</f>
        <v>0</v>
      </c>
      <c r="I338" s="295">
        <f>+'7.  Persistence Report'!AX78</f>
        <v>0</v>
      </c>
      <c r="J338" s="295">
        <f>+'7.  Persistence Report'!AY78</f>
        <v>0</v>
      </c>
      <c r="K338" s="295">
        <f>+'7.  Persistence Report'!AZ78</f>
        <v>0</v>
      </c>
      <c r="L338" s="295">
        <f>+'7.  Persistence Report'!BA78</f>
        <v>0</v>
      </c>
      <c r="M338" s="295">
        <f>+'7.  Persistence Report'!BB78</f>
        <v>0</v>
      </c>
      <c r="N338" s="295">
        <v>12</v>
      </c>
      <c r="O338" s="295">
        <v>273</v>
      </c>
      <c r="P338" s="295">
        <f>+'7.  Persistence Report'!O78</f>
        <v>8.91</v>
      </c>
      <c r="Q338" s="295">
        <f>+'7.  Persistence Report'!P78</f>
        <v>8.91</v>
      </c>
      <c r="R338" s="295">
        <f>+'7.  Persistence Report'!Q78</f>
        <v>8.91</v>
      </c>
      <c r="S338" s="295">
        <f>+'7.  Persistence Report'!R78</f>
        <v>0</v>
      </c>
      <c r="T338" s="295">
        <f>+'7.  Persistence Report'!S78</f>
        <v>0</v>
      </c>
      <c r="U338" s="295">
        <f>+'7.  Persistence Report'!T78</f>
        <v>0</v>
      </c>
      <c r="V338" s="295">
        <f>+'7.  Persistence Report'!U78</f>
        <v>0</v>
      </c>
      <c r="W338" s="295">
        <f>+'7.  Persistence Report'!V78</f>
        <v>0</v>
      </c>
      <c r="X338" s="295">
        <f>+'7.  Persistence Report'!W78</f>
        <v>0</v>
      </c>
      <c r="Y338" s="410"/>
      <c r="Z338" s="415"/>
      <c r="AA338" s="415">
        <v>1</v>
      </c>
      <c r="AB338" s="415"/>
      <c r="AC338" s="469"/>
      <c r="AD338" s="415"/>
      <c r="AE338" s="415"/>
      <c r="AF338" s="415"/>
      <c r="AG338" s="415"/>
      <c r="AH338" s="415"/>
      <c r="AI338" s="415"/>
      <c r="AJ338" s="415"/>
      <c r="AK338" s="415"/>
      <c r="AL338" s="415"/>
      <c r="AM338" s="296">
        <f>SUM(Y338:AL338)</f>
        <v>1</v>
      </c>
    </row>
    <row r="339" spans="1:39" ht="15" outlineLevel="1">
      <c r="B339" s="294" t="s">
        <v>249</v>
      </c>
      <c r="C339" s="291" t="s">
        <v>163</v>
      </c>
      <c r="D339" s="295">
        <v>368314</v>
      </c>
      <c r="E339" s="295">
        <f>+'7.  Persistence Report'!AT115</f>
        <v>2492470.5019999999</v>
      </c>
      <c r="F339" s="295">
        <f>+'7.  Persistence Report'!AU115</f>
        <v>1413117.602</v>
      </c>
      <c r="G339" s="295">
        <f>+'7.  Persistence Report'!AV115</f>
        <v>1402649.91</v>
      </c>
      <c r="H339" s="295">
        <f>+'7.  Persistence Report'!AW115</f>
        <v>1449612.9</v>
      </c>
      <c r="I339" s="295">
        <f>+'7.  Persistence Report'!AX115</f>
        <v>1390567.5</v>
      </c>
      <c r="J339" s="295">
        <f>+'7.  Persistence Report'!AY115</f>
        <v>1390567.5</v>
      </c>
      <c r="K339" s="295">
        <f>+'7.  Persistence Report'!AZ115</f>
        <v>1390567.5</v>
      </c>
      <c r="L339" s="295">
        <f>+'7.  Persistence Report'!BA115</f>
        <v>1390567.5</v>
      </c>
      <c r="M339" s="295">
        <f>+'7.  Persistence Report'!BB115</f>
        <v>1390567.5</v>
      </c>
      <c r="N339" s="295">
        <f>N338</f>
        <v>12</v>
      </c>
      <c r="O339" s="295">
        <v>65</v>
      </c>
      <c r="P339" s="295">
        <f>+'7.  Persistence Report'!O115</f>
        <v>328.98770999999999</v>
      </c>
      <c r="Q339" s="295">
        <f>+'7.  Persistence Report'!P115</f>
        <v>216.52879050000001</v>
      </c>
      <c r="R339" s="295">
        <f>+'7.  Persistence Report'!Q115</f>
        <v>216.3512925</v>
      </c>
      <c r="S339" s="295">
        <f>+'7.  Persistence Report'!R115</f>
        <v>225.2612925</v>
      </c>
      <c r="T339" s="295">
        <f>+'7.  Persistence Report'!S115</f>
        <v>225.2612925</v>
      </c>
      <c r="U339" s="295">
        <f>+'7.  Persistence Report'!T115</f>
        <v>225.2612925</v>
      </c>
      <c r="V339" s="295">
        <f>+'7.  Persistence Report'!U115</f>
        <v>225.2612925</v>
      </c>
      <c r="W339" s="295">
        <f>+'7.  Persistence Report'!V115</f>
        <v>225.2612925</v>
      </c>
      <c r="X339" s="295">
        <f>+'7.  Persistence Report'!W115</f>
        <v>225.2612925</v>
      </c>
      <c r="Y339" s="411">
        <f>Y338</f>
        <v>0</v>
      </c>
      <c r="Z339" s="411">
        <f>Z338</f>
        <v>0</v>
      </c>
      <c r="AA339" s="411">
        <f t="shared" ref="AA339:AL339" si="100">AA338</f>
        <v>1</v>
      </c>
      <c r="AB339" s="411">
        <f t="shared" si="100"/>
        <v>0</v>
      </c>
      <c r="AC339" s="411">
        <f t="shared" si="100"/>
        <v>0</v>
      </c>
      <c r="AD339" s="411">
        <f t="shared" si="100"/>
        <v>0</v>
      </c>
      <c r="AE339" s="411">
        <f t="shared" si="100"/>
        <v>0</v>
      </c>
      <c r="AF339" s="411">
        <f t="shared" si="100"/>
        <v>0</v>
      </c>
      <c r="AG339" s="411">
        <f t="shared" si="100"/>
        <v>0</v>
      </c>
      <c r="AH339" s="411">
        <f t="shared" si="100"/>
        <v>0</v>
      </c>
      <c r="AI339" s="411">
        <f t="shared" si="100"/>
        <v>0</v>
      </c>
      <c r="AJ339" s="411">
        <f t="shared" si="100"/>
        <v>0</v>
      </c>
      <c r="AK339" s="411">
        <f t="shared" si="100"/>
        <v>0</v>
      </c>
      <c r="AL339" s="411">
        <f t="shared" si="100"/>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8">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101">AA341</f>
        <v>0</v>
      </c>
      <c r="AB342" s="411">
        <f t="shared" si="101"/>
        <v>0</v>
      </c>
      <c r="AC342" s="411">
        <f t="shared" si="101"/>
        <v>0</v>
      </c>
      <c r="AD342" s="411">
        <f t="shared" si="101"/>
        <v>0</v>
      </c>
      <c r="AE342" s="411">
        <f t="shared" si="101"/>
        <v>0</v>
      </c>
      <c r="AF342" s="411">
        <f t="shared" si="101"/>
        <v>0</v>
      </c>
      <c r="AG342" s="411">
        <f t="shared" si="101"/>
        <v>0</v>
      </c>
      <c r="AH342" s="411">
        <f t="shared" si="101"/>
        <v>0</v>
      </c>
      <c r="AI342" s="411">
        <f t="shared" si="101"/>
        <v>0</v>
      </c>
      <c r="AJ342" s="411">
        <f t="shared" si="101"/>
        <v>0</v>
      </c>
      <c r="AK342" s="411">
        <f t="shared" si="101"/>
        <v>0</v>
      </c>
      <c r="AL342" s="411">
        <f t="shared" si="101"/>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8">
        <v>22</v>
      </c>
      <c r="B344" s="315" t="s">
        <v>9</v>
      </c>
      <c r="C344" s="291" t="s">
        <v>25</v>
      </c>
      <c r="D344" s="295">
        <v>43378</v>
      </c>
      <c r="E344" s="295">
        <f>+'7.  Persistence Report'!AT77</f>
        <v>0</v>
      </c>
      <c r="F344" s="295">
        <f>+'7.  Persistence Report'!AU77</f>
        <v>0</v>
      </c>
      <c r="G344" s="295">
        <f>+'7.  Persistence Report'!AV77</f>
        <v>0</v>
      </c>
      <c r="H344" s="295">
        <f>+'7.  Persistence Report'!AW77</f>
        <v>0</v>
      </c>
      <c r="I344" s="295">
        <f>+'7.  Persistence Report'!AX77</f>
        <v>0</v>
      </c>
      <c r="J344" s="295">
        <f>+'7.  Persistence Report'!AY77</f>
        <v>0</v>
      </c>
      <c r="K344" s="295">
        <f>+'7.  Persistence Report'!AZ77</f>
        <v>0</v>
      </c>
      <c r="L344" s="295">
        <f>+'7.  Persistence Report'!BA77</f>
        <v>0</v>
      </c>
      <c r="M344" s="295">
        <f>+'7.  Persistence Report'!BB77</f>
        <v>0</v>
      </c>
      <c r="N344" s="291"/>
      <c r="O344" s="295">
        <v>1905</v>
      </c>
      <c r="P344" s="295">
        <f>+'7.  Persistence Report'!O77</f>
        <v>0</v>
      </c>
      <c r="Q344" s="295">
        <f>+'7.  Persistence Report'!P77</f>
        <v>0</v>
      </c>
      <c r="R344" s="295">
        <f>+'7.  Persistence Report'!Q77</f>
        <v>0</v>
      </c>
      <c r="S344" s="295">
        <f>+'7.  Persistence Report'!R77</f>
        <v>0</v>
      </c>
      <c r="T344" s="295">
        <f>+'7.  Persistence Report'!S77</f>
        <v>0</v>
      </c>
      <c r="U344" s="295">
        <f>+'7.  Persistence Report'!T77</f>
        <v>0</v>
      </c>
      <c r="V344" s="295">
        <f>+'7.  Persistence Report'!U77</f>
        <v>0</v>
      </c>
      <c r="W344" s="295">
        <f>+'7.  Persistence Report'!V77</f>
        <v>0</v>
      </c>
      <c r="X344" s="295">
        <f>+'7.  Persistence Report'!W77</f>
        <v>0</v>
      </c>
      <c r="Y344" s="410"/>
      <c r="Z344" s="415"/>
      <c r="AA344" s="415">
        <v>1</v>
      </c>
      <c r="AB344" s="415"/>
      <c r="AC344" s="415"/>
      <c r="AD344" s="415"/>
      <c r="AE344" s="415"/>
      <c r="AF344" s="415"/>
      <c r="AG344" s="415"/>
      <c r="AH344" s="415"/>
      <c r="AI344" s="415"/>
      <c r="AJ344" s="415"/>
      <c r="AK344" s="415"/>
      <c r="AL344" s="415"/>
      <c r="AM344" s="296">
        <f>SUM(Y344:AL344)</f>
        <v>1</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02">AA344</f>
        <v>1</v>
      </c>
      <c r="AB345" s="411">
        <f t="shared" si="102"/>
        <v>0</v>
      </c>
      <c r="AC345" s="411">
        <f t="shared" si="102"/>
        <v>0</v>
      </c>
      <c r="AD345" s="411">
        <f t="shared" si="102"/>
        <v>0</v>
      </c>
      <c r="AE345" s="411">
        <f t="shared" si="102"/>
        <v>0</v>
      </c>
      <c r="AF345" s="411">
        <f t="shared" si="102"/>
        <v>0</v>
      </c>
      <c r="AG345" s="411">
        <f t="shared" si="102"/>
        <v>0</v>
      </c>
      <c r="AH345" s="411">
        <f t="shared" si="102"/>
        <v>0</v>
      </c>
      <c r="AI345" s="411">
        <f t="shared" si="102"/>
        <v>0</v>
      </c>
      <c r="AJ345" s="411">
        <f t="shared" si="102"/>
        <v>0</v>
      </c>
      <c r="AK345" s="411">
        <f t="shared" si="102"/>
        <v>0</v>
      </c>
      <c r="AL345" s="411">
        <f t="shared" si="102"/>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09"/>
      <c r="B347" s="288" t="s">
        <v>14</v>
      </c>
      <c r="C347" s="289"/>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4"/>
      <c r="Z347" s="414"/>
      <c r="AA347" s="414"/>
      <c r="AB347" s="414"/>
      <c r="AC347" s="414"/>
      <c r="AD347" s="414"/>
      <c r="AE347" s="414"/>
      <c r="AF347" s="414"/>
      <c r="AG347" s="414"/>
      <c r="AH347" s="414"/>
      <c r="AI347" s="414"/>
      <c r="AJ347" s="414"/>
      <c r="AK347" s="414"/>
      <c r="AL347" s="414"/>
      <c r="AM347" s="292"/>
    </row>
    <row r="348" spans="1:39" ht="15" outlineLevel="1">
      <c r="A348" s="508">
        <v>23</v>
      </c>
      <c r="B348" s="315" t="s">
        <v>14</v>
      </c>
      <c r="C348" s="291" t="s">
        <v>25</v>
      </c>
      <c r="D348" s="295">
        <v>427264</v>
      </c>
      <c r="E348" s="295">
        <f>+'7.  Persistence Report'!AT74</f>
        <v>427264.479164124</v>
      </c>
      <c r="F348" s="295">
        <f>+'7.  Persistence Report'!AU74</f>
        <v>427264.479164124</v>
      </c>
      <c r="G348" s="295">
        <f>+'7.  Persistence Report'!AV74</f>
        <v>376699.82314491301</v>
      </c>
      <c r="H348" s="295">
        <f>+'7.  Persistence Report'!AW74</f>
        <v>351417.50137138402</v>
      </c>
      <c r="I348" s="295">
        <f>+'7.  Persistence Report'!AX74</f>
        <v>326135.173906326</v>
      </c>
      <c r="J348" s="295">
        <f>+'7.  Persistence Report'!AY74</f>
        <v>326135.173906326</v>
      </c>
      <c r="K348" s="295">
        <f>+'7.  Persistence Report'!AZ74</f>
        <v>326135.173906326</v>
      </c>
      <c r="L348" s="295">
        <f>+'7.  Persistence Report'!BA74</f>
        <v>147671.68682861299</v>
      </c>
      <c r="M348" s="295">
        <f>+'7.  Persistence Report'!BB74</f>
        <v>140052.32577514599</v>
      </c>
      <c r="N348" s="291"/>
      <c r="O348" s="295">
        <v>42</v>
      </c>
      <c r="P348" s="295">
        <f>+'7.  Persistence Report'!O74</f>
        <v>41.579641756000001</v>
      </c>
      <c r="Q348" s="295">
        <f>+'7.  Persistence Report'!P74</f>
        <v>41.579641756000001</v>
      </c>
      <c r="R348" s="295">
        <f>+'7.  Persistence Report'!Q74</f>
        <v>38.952995692000002</v>
      </c>
      <c r="S348" s="295">
        <f>+'7.  Persistence Report'!R74</f>
        <v>37.639672668000003</v>
      </c>
      <c r="T348" s="295">
        <f>+'7.  Persistence Report'!S74</f>
        <v>36.326349704999998</v>
      </c>
      <c r="U348" s="295">
        <f>+'7.  Persistence Report'!T74</f>
        <v>36.326349704999998</v>
      </c>
      <c r="V348" s="295">
        <f>+'7.  Persistence Report'!U74</f>
        <v>36.326349704999998</v>
      </c>
      <c r="W348" s="295">
        <f>+'7.  Persistence Report'!V74</f>
        <v>27.055834409999999</v>
      </c>
      <c r="X348" s="295">
        <f>+'7.  Persistence Report'!W74</f>
        <v>18.897523400000001</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103">AA348</f>
        <v>0</v>
      </c>
      <c r="AB349" s="411">
        <f t="shared" si="103"/>
        <v>0</v>
      </c>
      <c r="AC349" s="411">
        <f t="shared" si="103"/>
        <v>0</v>
      </c>
      <c r="AD349" s="411">
        <f t="shared" si="103"/>
        <v>0</v>
      </c>
      <c r="AE349" s="411">
        <f t="shared" si="103"/>
        <v>0</v>
      </c>
      <c r="AF349" s="411">
        <f t="shared" si="103"/>
        <v>0</v>
      </c>
      <c r="AG349" s="411">
        <f t="shared" si="103"/>
        <v>0</v>
      </c>
      <c r="AH349" s="411">
        <f t="shared" si="103"/>
        <v>0</v>
      </c>
      <c r="AI349" s="411">
        <f t="shared" si="103"/>
        <v>0</v>
      </c>
      <c r="AJ349" s="411">
        <f t="shared" si="103"/>
        <v>0</v>
      </c>
      <c r="AK349" s="411">
        <f t="shared" si="103"/>
        <v>0</v>
      </c>
      <c r="AL349" s="411">
        <f t="shared" si="103"/>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09"/>
      <c r="B351" s="288" t="s">
        <v>488</v>
      </c>
      <c r="C351" s="289"/>
      <c r="D351" s="290"/>
      <c r="E351" s="290"/>
      <c r="F351" s="290"/>
      <c r="G351" s="290"/>
      <c r="H351" s="290"/>
      <c r="I351" s="290"/>
      <c r="J351" s="290"/>
      <c r="K351" s="290"/>
      <c r="L351" s="290"/>
      <c r="M351" s="290"/>
      <c r="N351" s="290"/>
      <c r="O351" s="290"/>
      <c r="P351" s="290"/>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8">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8"/>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4">AA352</f>
        <v>0</v>
      </c>
      <c r="AB353" s="411">
        <f t="shared" si="104"/>
        <v>0</v>
      </c>
      <c r="AC353" s="411">
        <f t="shared" si="104"/>
        <v>0</v>
      </c>
      <c r="AD353" s="411">
        <f t="shared" si="104"/>
        <v>0</v>
      </c>
      <c r="AE353" s="411">
        <f t="shared" si="104"/>
        <v>0</v>
      </c>
      <c r="AF353" s="411">
        <f t="shared" si="104"/>
        <v>0</v>
      </c>
      <c r="AG353" s="411">
        <f t="shared" si="104"/>
        <v>0</v>
      </c>
      <c r="AH353" s="411">
        <f t="shared" si="104"/>
        <v>0</v>
      </c>
      <c r="AI353" s="411">
        <f t="shared" si="104"/>
        <v>0</v>
      </c>
      <c r="AJ353" s="411">
        <f t="shared" si="104"/>
        <v>0</v>
      </c>
      <c r="AK353" s="411">
        <f t="shared" si="104"/>
        <v>0</v>
      </c>
      <c r="AL353" s="411">
        <f t="shared" si="104"/>
        <v>0</v>
      </c>
      <c r="AM353" s="297"/>
    </row>
    <row r="354" spans="1:39" s="283" customFormat="1" ht="15" outlineLevel="1">
      <c r="A354" s="508"/>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8">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8"/>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5">AA355</f>
        <v>0</v>
      </c>
      <c r="AB356" s="411">
        <f t="shared" si="105"/>
        <v>0</v>
      </c>
      <c r="AC356" s="411">
        <f t="shared" si="105"/>
        <v>0</v>
      </c>
      <c r="AD356" s="411">
        <f t="shared" si="105"/>
        <v>0</v>
      </c>
      <c r="AE356" s="411">
        <f t="shared" si="105"/>
        <v>0</v>
      </c>
      <c r="AF356" s="411">
        <f t="shared" si="105"/>
        <v>0</v>
      </c>
      <c r="AG356" s="411">
        <f t="shared" si="105"/>
        <v>0</v>
      </c>
      <c r="AH356" s="411">
        <f t="shared" si="105"/>
        <v>0</v>
      </c>
      <c r="AI356" s="411">
        <f t="shared" si="105"/>
        <v>0</v>
      </c>
      <c r="AJ356" s="411">
        <f t="shared" si="105"/>
        <v>0</v>
      </c>
      <c r="AK356" s="411">
        <f t="shared" si="105"/>
        <v>0</v>
      </c>
      <c r="AL356" s="411">
        <f t="shared" si="105"/>
        <v>0</v>
      </c>
      <c r="AM356" s="311"/>
    </row>
    <row r="357" spans="1:39" s="283" customFormat="1" ht="15" outlineLevel="1">
      <c r="A357" s="508"/>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9"/>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8">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6">AA359</f>
        <v>0</v>
      </c>
      <c r="AB360" s="411">
        <f t="shared" si="106"/>
        <v>0</v>
      </c>
      <c r="AC360" s="411">
        <f t="shared" si="106"/>
        <v>0</v>
      </c>
      <c r="AD360" s="411">
        <f t="shared" si="106"/>
        <v>0</v>
      </c>
      <c r="AE360" s="411">
        <f t="shared" si="106"/>
        <v>0</v>
      </c>
      <c r="AF360" s="411">
        <f t="shared" si="106"/>
        <v>0</v>
      </c>
      <c r="AG360" s="411">
        <f t="shared" si="106"/>
        <v>0</v>
      </c>
      <c r="AH360" s="411">
        <f t="shared" si="106"/>
        <v>0</v>
      </c>
      <c r="AI360" s="411">
        <f t="shared" si="106"/>
        <v>0</v>
      </c>
      <c r="AJ360" s="411">
        <f t="shared" si="106"/>
        <v>0</v>
      </c>
      <c r="AK360" s="411">
        <f t="shared" si="106"/>
        <v>0</v>
      </c>
      <c r="AL360" s="411">
        <f t="shared" si="106"/>
        <v>0</v>
      </c>
      <c r="AM360" s="306"/>
    </row>
    <row r="361" spans="1:39" ht="15" outlineLevel="1">
      <c r="A361" s="511"/>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8">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7">AA362</f>
        <v>0</v>
      </c>
      <c r="AB363" s="411">
        <f t="shared" si="107"/>
        <v>0</v>
      </c>
      <c r="AC363" s="411">
        <f t="shared" si="107"/>
        <v>0</v>
      </c>
      <c r="AD363" s="411">
        <f t="shared" si="107"/>
        <v>0</v>
      </c>
      <c r="AE363" s="411">
        <f t="shared" si="107"/>
        <v>0</v>
      </c>
      <c r="AF363" s="411">
        <f t="shared" si="107"/>
        <v>0</v>
      </c>
      <c r="AG363" s="411">
        <f t="shared" si="107"/>
        <v>0</v>
      </c>
      <c r="AH363" s="411">
        <f t="shared" si="107"/>
        <v>0</v>
      </c>
      <c r="AI363" s="411">
        <f t="shared" si="107"/>
        <v>0</v>
      </c>
      <c r="AJ363" s="411">
        <f t="shared" si="107"/>
        <v>0</v>
      </c>
      <c r="AK363" s="411">
        <f t="shared" si="107"/>
        <v>0</v>
      </c>
      <c r="AL363" s="411">
        <f t="shared" si="107"/>
        <v>0</v>
      </c>
      <c r="AM363" s="306"/>
    </row>
    <row r="364" spans="1:39" ht="15.75" outlineLevel="1">
      <c r="A364" s="511"/>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8">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8">AA365</f>
        <v>0</v>
      </c>
      <c r="AB366" s="411">
        <f t="shared" si="108"/>
        <v>0</v>
      </c>
      <c r="AC366" s="411">
        <f t="shared" si="108"/>
        <v>0</v>
      </c>
      <c r="AD366" s="411">
        <f t="shared" si="108"/>
        <v>0</v>
      </c>
      <c r="AE366" s="411">
        <f t="shared" si="108"/>
        <v>0</v>
      </c>
      <c r="AF366" s="411">
        <f t="shared" si="108"/>
        <v>0</v>
      </c>
      <c r="AG366" s="411">
        <f t="shared" si="108"/>
        <v>0</v>
      </c>
      <c r="AH366" s="411">
        <f t="shared" si="108"/>
        <v>0</v>
      </c>
      <c r="AI366" s="411">
        <f t="shared" si="108"/>
        <v>0</v>
      </c>
      <c r="AJ366" s="411">
        <f t="shared" si="108"/>
        <v>0</v>
      </c>
      <c r="AK366" s="411">
        <f t="shared" si="108"/>
        <v>0</v>
      </c>
      <c r="AL366" s="411">
        <f t="shared" si="108"/>
        <v>0</v>
      </c>
      <c r="AM366" s="297"/>
    </row>
    <row r="367" spans="1:39" ht="15" outlineLevel="1">
      <c r="A367" s="511"/>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8">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9">Z368</f>
        <v>0</v>
      </c>
      <c r="AA369" s="411">
        <f t="shared" si="109"/>
        <v>0</v>
      </c>
      <c r="AB369" s="411">
        <f t="shared" si="109"/>
        <v>0</v>
      </c>
      <c r="AC369" s="411">
        <f t="shared" si="109"/>
        <v>0</v>
      </c>
      <c r="AD369" s="411">
        <f t="shared" si="109"/>
        <v>0</v>
      </c>
      <c r="AE369" s="411">
        <f t="shared" si="109"/>
        <v>0</v>
      </c>
      <c r="AF369" s="411">
        <f t="shared" si="109"/>
        <v>0</v>
      </c>
      <c r="AG369" s="411">
        <f t="shared" si="109"/>
        <v>0</v>
      </c>
      <c r="AH369" s="411">
        <f t="shared" si="109"/>
        <v>0</v>
      </c>
      <c r="AI369" s="411">
        <f t="shared" si="109"/>
        <v>0</v>
      </c>
      <c r="AJ369" s="411">
        <f t="shared" si="109"/>
        <v>0</v>
      </c>
      <c r="AK369" s="411">
        <f t="shared" si="109"/>
        <v>0</v>
      </c>
      <c r="AL369" s="411">
        <f t="shared" si="109"/>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8">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8"/>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10">Z371</f>
        <v>0</v>
      </c>
      <c r="AA372" s="411">
        <f t="shared" si="110"/>
        <v>0</v>
      </c>
      <c r="AB372" s="411">
        <f t="shared" si="110"/>
        <v>0</v>
      </c>
      <c r="AC372" s="411">
        <f t="shared" si="110"/>
        <v>0</v>
      </c>
      <c r="AD372" s="411">
        <f t="shared" si="110"/>
        <v>0</v>
      </c>
      <c r="AE372" s="411">
        <f t="shared" si="110"/>
        <v>0</v>
      </c>
      <c r="AF372" s="411">
        <f t="shared" si="110"/>
        <v>0</v>
      </c>
      <c r="AG372" s="411">
        <f t="shared" si="110"/>
        <v>0</v>
      </c>
      <c r="AH372" s="411">
        <f t="shared" si="110"/>
        <v>0</v>
      </c>
      <c r="AI372" s="411">
        <f t="shared" si="110"/>
        <v>0</v>
      </c>
      <c r="AJ372" s="411">
        <f t="shared" si="110"/>
        <v>0</v>
      </c>
      <c r="AK372" s="411">
        <f t="shared" si="110"/>
        <v>0</v>
      </c>
      <c r="AL372" s="411">
        <f t="shared" si="110"/>
        <v>0</v>
      </c>
      <c r="AM372" s="297"/>
    </row>
    <row r="373" spans="1:39" s="283" customFormat="1" ht="15" outlineLevel="1">
      <c r="A373" s="508"/>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8"/>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8">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8"/>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11">Z375</f>
        <v>0</v>
      </c>
      <c r="AA376" s="411">
        <f t="shared" si="111"/>
        <v>0</v>
      </c>
      <c r="AB376" s="411">
        <f t="shared" si="111"/>
        <v>0</v>
      </c>
      <c r="AC376" s="411">
        <f t="shared" si="111"/>
        <v>0</v>
      </c>
      <c r="AD376" s="411">
        <f t="shared" si="111"/>
        <v>0</v>
      </c>
      <c r="AE376" s="411">
        <f t="shared" si="111"/>
        <v>0</v>
      </c>
      <c r="AF376" s="411">
        <f t="shared" si="111"/>
        <v>0</v>
      </c>
      <c r="AG376" s="411">
        <f t="shared" si="111"/>
        <v>0</v>
      </c>
      <c r="AH376" s="411">
        <f t="shared" si="111"/>
        <v>0</v>
      </c>
      <c r="AI376" s="411">
        <f t="shared" si="111"/>
        <v>0</v>
      </c>
      <c r="AJ376" s="411">
        <f t="shared" si="111"/>
        <v>0</v>
      </c>
      <c r="AK376" s="411">
        <f t="shared" si="111"/>
        <v>0</v>
      </c>
      <c r="AL376" s="411">
        <f t="shared" si="111"/>
        <v>0</v>
      </c>
      <c r="AM376" s="297"/>
    </row>
    <row r="377" spans="1:39" s="283" customFormat="1" ht="15" outlineLevel="1">
      <c r="A377" s="508"/>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8">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8"/>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12">Z378</f>
        <v>0</v>
      </c>
      <c r="AA379" s="411">
        <f t="shared" si="112"/>
        <v>0</v>
      </c>
      <c r="AB379" s="411">
        <f t="shared" si="112"/>
        <v>0</v>
      </c>
      <c r="AC379" s="411">
        <f t="shared" si="112"/>
        <v>0</v>
      </c>
      <c r="AD379" s="411">
        <f t="shared" si="112"/>
        <v>0</v>
      </c>
      <c r="AE379" s="411">
        <f t="shared" si="112"/>
        <v>0</v>
      </c>
      <c r="AF379" s="411">
        <f t="shared" si="112"/>
        <v>0</v>
      </c>
      <c r="AG379" s="411">
        <f t="shared" si="112"/>
        <v>0</v>
      </c>
      <c r="AH379" s="411">
        <f t="shared" si="112"/>
        <v>0</v>
      </c>
      <c r="AI379" s="411">
        <f t="shared" si="112"/>
        <v>0</v>
      </c>
      <c r="AJ379" s="411">
        <f t="shared" si="112"/>
        <v>0</v>
      </c>
      <c r="AK379" s="411">
        <f t="shared" si="112"/>
        <v>0</v>
      </c>
      <c r="AL379" s="411">
        <f t="shared" si="112"/>
        <v>0</v>
      </c>
      <c r="AM379" s="297"/>
    </row>
    <row r="380" spans="1:39" s="283" customFormat="1" ht="15" outlineLevel="1">
      <c r="A380" s="508"/>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8">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8"/>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13">Z381</f>
        <v>0</v>
      </c>
      <c r="AA382" s="411">
        <f t="shared" si="113"/>
        <v>0</v>
      </c>
      <c r="AB382" s="411">
        <f t="shared" si="113"/>
        <v>0</v>
      </c>
      <c r="AC382" s="411">
        <f t="shared" si="113"/>
        <v>0</v>
      </c>
      <c r="AD382" s="411">
        <f t="shared" si="113"/>
        <v>0</v>
      </c>
      <c r="AE382" s="411">
        <f t="shared" si="113"/>
        <v>0</v>
      </c>
      <c r="AF382" s="411">
        <f t="shared" si="113"/>
        <v>0</v>
      </c>
      <c r="AG382" s="411">
        <f t="shared" si="113"/>
        <v>0</v>
      </c>
      <c r="AH382" s="411">
        <f t="shared" si="113"/>
        <v>0</v>
      </c>
      <c r="AI382" s="411">
        <f t="shared" si="113"/>
        <v>0</v>
      </c>
      <c r="AJ382" s="411">
        <f t="shared" si="113"/>
        <v>0</v>
      </c>
      <c r="AK382" s="411">
        <f t="shared" si="113"/>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19561915</v>
      </c>
      <c r="E384" s="329">
        <f t="shared" ref="E384:M384" si="114">SUM(E279:E382)</f>
        <v>19136559.470346585</v>
      </c>
      <c r="F384" s="329">
        <f t="shared" si="114"/>
        <v>17909173.055619422</v>
      </c>
      <c r="G384" s="329">
        <f t="shared" si="114"/>
        <v>17045977.775534485</v>
      </c>
      <c r="H384" s="329">
        <f t="shared" si="114"/>
        <v>13269243.109476224</v>
      </c>
      <c r="I384" s="329">
        <f t="shared" si="114"/>
        <v>12443575.100897593</v>
      </c>
      <c r="J384" s="329">
        <f t="shared" si="114"/>
        <v>12443575.100897593</v>
      </c>
      <c r="K384" s="329">
        <f t="shared" si="114"/>
        <v>12428725.217503127</v>
      </c>
      <c r="L384" s="329">
        <f t="shared" si="114"/>
        <v>11945304.88572211</v>
      </c>
      <c r="M384" s="329">
        <f t="shared" si="114"/>
        <v>11134619.933080932</v>
      </c>
      <c r="N384" s="329"/>
      <c r="O384" s="329">
        <f>SUM(O279:O382)</f>
        <v>6616</v>
      </c>
      <c r="P384" s="329">
        <f t="shared" ref="P384:X384" si="115">SUM(P279:P382)</f>
        <v>4058.7026086169994</v>
      </c>
      <c r="Q384" s="329">
        <f t="shared" si="115"/>
        <v>3909.5957313489994</v>
      </c>
      <c r="R384" s="329">
        <f t="shared" si="115"/>
        <v>3691.0570161279998</v>
      </c>
      <c r="S384" s="329">
        <f t="shared" si="115"/>
        <v>2874.7542693249998</v>
      </c>
      <c r="T384" s="329">
        <f t="shared" si="115"/>
        <v>2771.6697006700001</v>
      </c>
      <c r="U384" s="329">
        <f t="shared" si="115"/>
        <v>2771.6697006700001</v>
      </c>
      <c r="V384" s="329">
        <f t="shared" si="115"/>
        <v>2771.4539354570006</v>
      </c>
      <c r="W384" s="329">
        <f t="shared" si="115"/>
        <v>2699.521276635</v>
      </c>
      <c r="X384" s="329">
        <f t="shared" si="115"/>
        <v>2549.5674950369998</v>
      </c>
      <c r="Y384" s="329">
        <f>IF(Y278="kWh",SUMPRODUCT(D279:D382,Y279:Y382))</f>
        <v>2908189</v>
      </c>
      <c r="Z384" s="329">
        <f>IF(Z278="kWh",SUMPRODUCT(D279:D382,Z279:Z382))</f>
        <v>4145104.4640000002</v>
      </c>
      <c r="AA384" s="329">
        <f>IF(AA278="kW",SUMPRODUCT(N279:N382,O279:O382,AA279:AA382),SUMPRODUCT(D279:D382,AA279:AA382))</f>
        <v>29054.280000000002</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14896090</v>
      </c>
      <c r="Z385" s="328">
        <f>HLOOKUP(Z277,'2. LRAMVA Threshold'!$B$42:$Q$53,5,FALSE)</f>
        <v>5412016</v>
      </c>
      <c r="AA385" s="328">
        <f>HLOOKUP(AA277,'2. LRAMVA Threshold'!$B$42:$Q$53,5,FALSE)</f>
        <v>53512</v>
      </c>
      <c r="AB385" s="328">
        <f>HLOOKUP(AB277,'2. LRAMVA Threshold'!$B$42:$Q$53,5,FALSE)</f>
        <v>2704</v>
      </c>
      <c r="AC385" s="328">
        <f>HLOOKUP(AC277,'2. LRAMVA Threshold'!$B$42:$Q$53,5,FALSE)</f>
        <v>5133</v>
      </c>
      <c r="AD385" s="328">
        <f>HLOOKUP(AD277,'2. LRAMVA Threshold'!$B$42:$Q$53,5,FALSE)</f>
        <v>885</v>
      </c>
      <c r="AE385" s="328">
        <f>HLOOKUP(AE277,'2. LRAMVA Threshold'!$B$42:$Q$53,5,FALSE)</f>
        <v>28</v>
      </c>
      <c r="AF385" s="328">
        <f>HLOOKUP(AF277,'2. LRAMVA Threshold'!$B$42:$Q$53,5,FALSE)</f>
        <v>65791</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6">Y136*Y387</f>
        <v>0</v>
      </c>
      <c r="Z388" s="378">
        <f t="shared" si="116"/>
        <v>0</v>
      </c>
      <c r="AA388" s="378">
        <f t="shared" si="116"/>
        <v>0</v>
      </c>
      <c r="AB388" s="378">
        <f t="shared" si="116"/>
        <v>0</v>
      </c>
      <c r="AC388" s="378">
        <f t="shared" si="116"/>
        <v>0</v>
      </c>
      <c r="AD388" s="378">
        <f t="shared" si="116"/>
        <v>0</v>
      </c>
      <c r="AE388" s="378">
        <f t="shared" si="116"/>
        <v>0</v>
      </c>
      <c r="AF388" s="378">
        <f t="shared" si="116"/>
        <v>0</v>
      </c>
      <c r="AG388" s="378">
        <f t="shared" si="116"/>
        <v>0</v>
      </c>
      <c r="AH388" s="378">
        <f t="shared" si="116"/>
        <v>0</v>
      </c>
      <c r="AI388" s="378">
        <f t="shared" si="116"/>
        <v>0</v>
      </c>
      <c r="AJ388" s="378">
        <f t="shared" si="116"/>
        <v>0</v>
      </c>
      <c r="AK388" s="378">
        <f t="shared" si="116"/>
        <v>0</v>
      </c>
      <c r="AL388" s="378">
        <f t="shared" si="116"/>
        <v>0</v>
      </c>
      <c r="AM388" s="626">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7">Y265*Y387</f>
        <v>0</v>
      </c>
      <c r="Z389" s="378">
        <f t="shared" si="117"/>
        <v>0</v>
      </c>
      <c r="AA389" s="378">
        <f t="shared" si="117"/>
        <v>0</v>
      </c>
      <c r="AB389" s="378">
        <f t="shared" si="117"/>
        <v>0</v>
      </c>
      <c r="AC389" s="378">
        <f t="shared" si="117"/>
        <v>0</v>
      </c>
      <c r="AD389" s="378">
        <f t="shared" si="117"/>
        <v>0</v>
      </c>
      <c r="AE389" s="378">
        <f t="shared" si="117"/>
        <v>0</v>
      </c>
      <c r="AF389" s="378">
        <f t="shared" si="117"/>
        <v>0</v>
      </c>
      <c r="AG389" s="378">
        <f t="shared" si="117"/>
        <v>0</v>
      </c>
      <c r="AH389" s="378">
        <f t="shared" si="117"/>
        <v>0</v>
      </c>
      <c r="AI389" s="378">
        <f t="shared" si="117"/>
        <v>0</v>
      </c>
      <c r="AJ389" s="378">
        <f t="shared" si="117"/>
        <v>0</v>
      </c>
      <c r="AK389" s="378">
        <f t="shared" si="117"/>
        <v>0</v>
      </c>
      <c r="AL389" s="378">
        <f t="shared" si="117"/>
        <v>0</v>
      </c>
      <c r="AM389" s="626">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8">Z384*Z387</f>
        <v>0</v>
      </c>
      <c r="AA390" s="378">
        <f t="shared" si="118"/>
        <v>0</v>
      </c>
      <c r="AB390" s="378">
        <f t="shared" si="118"/>
        <v>0</v>
      </c>
      <c r="AC390" s="378">
        <f t="shared" si="118"/>
        <v>0</v>
      </c>
      <c r="AD390" s="378">
        <f t="shared" si="118"/>
        <v>0</v>
      </c>
      <c r="AE390" s="378">
        <f t="shared" si="118"/>
        <v>0</v>
      </c>
      <c r="AF390" s="378">
        <f t="shared" ref="AF390:AL390" si="119">AF384*AF387</f>
        <v>0</v>
      </c>
      <c r="AG390" s="378">
        <f t="shared" si="119"/>
        <v>0</v>
      </c>
      <c r="AH390" s="378">
        <f t="shared" si="119"/>
        <v>0</v>
      </c>
      <c r="AI390" s="378">
        <f t="shared" si="119"/>
        <v>0</v>
      </c>
      <c r="AJ390" s="378">
        <f t="shared" si="119"/>
        <v>0</v>
      </c>
      <c r="AK390" s="378">
        <f t="shared" si="119"/>
        <v>0</v>
      </c>
      <c r="AL390" s="378">
        <f t="shared" si="119"/>
        <v>0</v>
      </c>
      <c r="AM390" s="626">
        <f>SUM(Y390:AL390)</f>
        <v>0</v>
      </c>
    </row>
    <row r="391" spans="1:41" s="380" customFormat="1" ht="15.75">
      <c r="A391" s="510"/>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20">SUM(AA388:AA390)</f>
        <v>0</v>
      </c>
      <c r="AB391" s="346">
        <f t="shared" si="120"/>
        <v>0</v>
      </c>
      <c r="AC391" s="346">
        <f t="shared" si="120"/>
        <v>0</v>
      </c>
      <c r="AD391" s="346">
        <f t="shared" si="120"/>
        <v>0</v>
      </c>
      <c r="AE391" s="346">
        <f t="shared" si="120"/>
        <v>0</v>
      </c>
      <c r="AF391" s="346">
        <f t="shared" ref="AF391:AL391" si="121">SUM(AF388:AF390)</f>
        <v>0</v>
      </c>
      <c r="AG391" s="346">
        <f t="shared" si="121"/>
        <v>0</v>
      </c>
      <c r="AH391" s="346">
        <f t="shared" si="121"/>
        <v>0</v>
      </c>
      <c r="AI391" s="346">
        <f t="shared" si="121"/>
        <v>0</v>
      </c>
      <c r="AJ391" s="346">
        <f t="shared" si="121"/>
        <v>0</v>
      </c>
      <c r="AK391" s="346">
        <f t="shared" si="121"/>
        <v>0</v>
      </c>
      <c r="AL391" s="346">
        <f t="shared" si="121"/>
        <v>0</v>
      </c>
      <c r="AM391" s="407">
        <f>SUM(AM388:AM390)</f>
        <v>0</v>
      </c>
    </row>
    <row r="392" spans="1:41" s="380" customFormat="1" ht="15.75">
      <c r="A392" s="510"/>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2">Y385*Y387</f>
        <v>0</v>
      </c>
      <c r="Z392" s="347">
        <f t="shared" si="122"/>
        <v>0</v>
      </c>
      <c r="AA392" s="347">
        <f t="shared" si="122"/>
        <v>0</v>
      </c>
      <c r="AB392" s="347">
        <f t="shared" si="122"/>
        <v>0</v>
      </c>
      <c r="AC392" s="347">
        <f t="shared" si="122"/>
        <v>0</v>
      </c>
      <c r="AD392" s="347">
        <f t="shared" si="122"/>
        <v>0</v>
      </c>
      <c r="AE392" s="347">
        <f t="shared" si="122"/>
        <v>0</v>
      </c>
      <c r="AF392" s="347">
        <f t="shared" ref="AF392:AL392" si="123">AF385*AF387</f>
        <v>0</v>
      </c>
      <c r="AG392" s="347">
        <f t="shared" si="123"/>
        <v>0</v>
      </c>
      <c r="AH392" s="347">
        <f t="shared" si="123"/>
        <v>0</v>
      </c>
      <c r="AI392" s="347">
        <f t="shared" si="123"/>
        <v>0</v>
      </c>
      <c r="AJ392" s="347">
        <f t="shared" si="123"/>
        <v>0</v>
      </c>
      <c r="AK392" s="347">
        <f t="shared" si="123"/>
        <v>0</v>
      </c>
      <c r="AL392" s="347">
        <f t="shared" si="123"/>
        <v>0</v>
      </c>
      <c r="AM392" s="407">
        <f>SUM(Y392:AL392)</f>
        <v>0</v>
      </c>
    </row>
    <row r="393" spans="1:41" ht="15.75" customHeight="1">
      <c r="A393" s="510"/>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2908022.6319280439</v>
      </c>
      <c r="Z395" s="291">
        <f>SUMPRODUCT(E279:E382,Z279:Z382)</f>
        <v>4106301.9739087103</v>
      </c>
      <c r="AA395" s="291">
        <f>IF(AA278="kW",SUMPRODUCT(N279:N382,P279:P382,AA279:AA382),SUMPRODUCT(E279:E382,AA279:AA382))</f>
        <v>27882.292974865919</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2871612.060969092</v>
      </c>
      <c r="Z396" s="291">
        <f>SUMPRODUCT(F279:F382,Z279:Z382)</f>
        <v>4079875.6016933722</v>
      </c>
      <c r="AA396" s="291">
        <f>IF(AA278="kW",SUMPRODUCT(N279:N382,Q279:Q382,AA279:AA382),SUMPRODUCT(F279:F382,AA279:AA382))</f>
        <v>26207.747942093134</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2662913.958565807</v>
      </c>
      <c r="Z397" s="291">
        <f>SUMPRODUCT(G279:G382,Z279:Z382)</f>
        <v>3974235.6860251231</v>
      </c>
      <c r="AA397" s="291">
        <f>IF(AA278="kW",SUMPRODUCT(N279:N382,R279:R382,AA279:AA382),SUMPRODUCT(G279:G382,AA279:AA382))</f>
        <v>24439.014166578985</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2262101.3276471319</v>
      </c>
      <c r="Z398" s="291">
        <f>SUMPRODUCT(H279:H382,Z279:Z382)</f>
        <v>1027550.4580923681</v>
      </c>
      <c r="AA398" s="291">
        <f>IF(AA278="kW",SUMPRODUCT(N279:N382,S279:S382,AA279:AA382),SUMPRODUCT(H279:H382,AA279:AA382))</f>
        <v>22844.326312400979</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1892031.3611275821</v>
      </c>
      <c r="Z399" s="291">
        <f>SUMPRODUCT(I279:I382,Z279:Z382)</f>
        <v>1016447.9334435236</v>
      </c>
      <c r="AA399" s="291">
        <f>IF(AA278="kW",SUMPRODUCT(N279:N382,T279:T382,AA279:AA382),SUMPRODUCT(I279:I382,AA279:AA382))</f>
        <v>22257.330161189424</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1892031.3611275821</v>
      </c>
      <c r="Z400" s="291">
        <f>SUMPRODUCT(J279:J382,Z279:Z382)</f>
        <v>1016447.9334435236</v>
      </c>
      <c r="AA400" s="291">
        <f>IF(AA278="kW",SUMPRODUCT(N279:N382,U279:U382,AA279:AA382),SUMPRODUCT(J279:J382,AA279:AA382))</f>
        <v>22257.330161189424</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1891482.6019340041</v>
      </c>
      <c r="Z401" s="326">
        <f>SUMPRODUCT(K279:K382,Z279:Z382)</f>
        <v>1015275.2412590507</v>
      </c>
      <c r="AA401" s="326">
        <f>IF(AA278="kW",SUMPRODUCT(N279:N382,V279:V382,AA279:AA382),SUMPRODUCT(K279:K382,AA279:AA382))</f>
        <v>22255.643375075906</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590</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7" t="s">
        <v>521</v>
      </c>
      <c r="F404" s="587"/>
      <c r="O404" s="281"/>
      <c r="Y404" s="270"/>
      <c r="Z404" s="267"/>
      <c r="AA404" s="267"/>
      <c r="AB404" s="267"/>
      <c r="AC404" s="267"/>
      <c r="AD404" s="267"/>
      <c r="AE404" s="267"/>
      <c r="AF404" s="267"/>
      <c r="AG404" s="267"/>
      <c r="AH404" s="267"/>
      <c r="AI404" s="267"/>
      <c r="AJ404" s="267"/>
      <c r="AK404" s="267"/>
      <c r="AL404" s="267"/>
      <c r="AM404" s="282"/>
    </row>
    <row r="405" spans="1:40" ht="36" customHeight="1">
      <c r="B405" s="1020" t="s">
        <v>211</v>
      </c>
      <c r="C405" s="1022" t="s">
        <v>33</v>
      </c>
      <c r="D405" s="284" t="s">
        <v>422</v>
      </c>
      <c r="E405" s="1024" t="s">
        <v>209</v>
      </c>
      <c r="F405" s="1025"/>
      <c r="G405" s="1025"/>
      <c r="H405" s="1025"/>
      <c r="I405" s="1025"/>
      <c r="J405" s="1025"/>
      <c r="K405" s="1025"/>
      <c r="L405" s="1025"/>
      <c r="M405" s="1026"/>
      <c r="N405" s="1027" t="s">
        <v>213</v>
      </c>
      <c r="O405" s="284" t="s">
        <v>423</v>
      </c>
      <c r="P405" s="1024" t="s">
        <v>212</v>
      </c>
      <c r="Q405" s="1025"/>
      <c r="R405" s="1025"/>
      <c r="S405" s="1025"/>
      <c r="T405" s="1025"/>
      <c r="U405" s="1025"/>
      <c r="V405" s="1025"/>
      <c r="W405" s="1025"/>
      <c r="X405" s="1026"/>
      <c r="Y405" s="1017" t="s">
        <v>243</v>
      </c>
      <c r="Z405" s="1018"/>
      <c r="AA405" s="1018"/>
      <c r="AB405" s="1018"/>
      <c r="AC405" s="1018"/>
      <c r="AD405" s="1018"/>
      <c r="AE405" s="1018"/>
      <c r="AF405" s="1018"/>
      <c r="AG405" s="1018"/>
      <c r="AH405" s="1018"/>
      <c r="AI405" s="1018"/>
      <c r="AJ405" s="1018"/>
      <c r="AK405" s="1018"/>
      <c r="AL405" s="1018"/>
      <c r="AM405" s="1019"/>
    </row>
    <row r="406" spans="1:40" ht="45.75" customHeight="1">
      <c r="B406" s="1021"/>
      <c r="C406" s="1023"/>
      <c r="D406" s="285">
        <v>2014</v>
      </c>
      <c r="E406" s="285">
        <v>2015</v>
      </c>
      <c r="F406" s="285">
        <v>2016</v>
      </c>
      <c r="G406" s="285">
        <v>2017</v>
      </c>
      <c r="H406" s="285">
        <v>2018</v>
      </c>
      <c r="I406" s="285">
        <v>2019</v>
      </c>
      <c r="J406" s="285">
        <v>2020</v>
      </c>
      <c r="K406" s="285">
        <v>2021</v>
      </c>
      <c r="L406" s="285">
        <v>2022</v>
      </c>
      <c r="M406" s="285">
        <v>2023</v>
      </c>
      <c r="N406" s="1028"/>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General Service 50 - 4,999 kW</v>
      </c>
      <c r="AB406" s="285" t="str">
        <f>'1.  LRAMVA Summary'!G52</f>
        <v>Co-Generation 1,000 - 4,999 kW</v>
      </c>
      <c r="AC406" s="285" t="str">
        <f>'1.  LRAMVA Summary'!H52</f>
        <v>Large User</v>
      </c>
      <c r="AD406" s="285" t="str">
        <f>'1.  LRAMVA Summary'!I52</f>
        <v>Street Lighting</v>
      </c>
      <c r="AE406" s="285" t="str">
        <f>'1.  LRAMVA Summary'!J52</f>
        <v>Sentinel Lighting</v>
      </c>
      <c r="AF406" s="285" t="str">
        <f>'1.  LRAMVA Summary'!K52</f>
        <v>Unmetered Scattered Load</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9"/>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t="str">
        <f>'1.  LRAMVA Summary'!J53</f>
        <v>kW</v>
      </c>
      <c r="AF407" s="291" t="str">
        <f>'1.  LRAMVA Summary'!K53</f>
        <v>kWh</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8">
        <v>1</v>
      </c>
      <c r="B408" s="294" t="s">
        <v>1</v>
      </c>
      <c r="C408" s="291" t="s">
        <v>25</v>
      </c>
      <c r="D408" s="295">
        <v>807735</v>
      </c>
      <c r="E408" s="295">
        <f>+SUM('7.  Persistence Report'!AU95:AU98)</f>
        <v>807734.53055829555</v>
      </c>
      <c r="F408" s="295">
        <f>+SUM('7.  Persistence Report'!AV95:AV98)</f>
        <v>807734.53055829555</v>
      </c>
      <c r="G408" s="295">
        <f>+SUM('7.  Persistence Report'!AW95:AW98)</f>
        <v>767641.84065829555</v>
      </c>
      <c r="H408" s="295">
        <f>+SUM('7.  Persistence Report'!AX95:AX98)</f>
        <v>392804.94909623975</v>
      </c>
      <c r="I408" s="295">
        <f>+SUM('7.  Persistence Report'!AY95:AY98)</f>
        <v>0</v>
      </c>
      <c r="J408" s="295">
        <f>+SUM('7.  Persistence Report'!AZ95:AZ98)</f>
        <v>0</v>
      </c>
      <c r="K408" s="295">
        <f>+SUM('7.  Persistence Report'!BA95:BA98)</f>
        <v>0</v>
      </c>
      <c r="L408" s="295">
        <f>+SUM('7.  Persistence Report'!BB95:BB98)</f>
        <v>0</v>
      </c>
      <c r="M408" s="295">
        <f>+SUM('7.  Persistence Report'!BC95:BC98)</f>
        <v>0</v>
      </c>
      <c r="N408" s="291"/>
      <c r="O408" s="295">
        <v>218</v>
      </c>
      <c r="P408" s="295">
        <f>+SUM('7.  Persistence Report'!P95:P98)</f>
        <v>217.69794093602681</v>
      </c>
      <c r="Q408" s="295">
        <f>+SUM('7.  Persistence Report'!Q95:Q98)</f>
        <v>217.69794093602681</v>
      </c>
      <c r="R408" s="295">
        <f>+SUM('7.  Persistence Report'!R95:R98)</f>
        <v>172.86429070602682</v>
      </c>
      <c r="S408" s="295">
        <f>+SUM('7.  Persistence Report'!S95:S98)</f>
        <v>57.728246481989252</v>
      </c>
      <c r="T408" s="295">
        <f>+SUM('7.  Persistence Report'!T95:T98)</f>
        <v>0</v>
      </c>
      <c r="U408" s="295">
        <f>+SUM('7.  Persistence Report'!U95:U98)</f>
        <v>0</v>
      </c>
      <c r="V408" s="295">
        <f>+SUM('7.  Persistence Report'!V95:V98)</f>
        <v>0</v>
      </c>
      <c r="W408" s="295">
        <f>+SUM('7.  Persistence Report'!W95:W98)</f>
        <v>0</v>
      </c>
      <c r="X408" s="295">
        <f>+SUM('7.  Persistence Report'!X95:X98)</f>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24">AA408</f>
        <v>0</v>
      </c>
      <c r="AB409" s="411">
        <f t="shared" si="124"/>
        <v>0</v>
      </c>
      <c r="AC409" s="411">
        <f t="shared" si="124"/>
        <v>0</v>
      </c>
      <c r="AD409" s="411">
        <f t="shared" si="124"/>
        <v>0</v>
      </c>
      <c r="AE409" s="411">
        <f t="shared" si="124"/>
        <v>0</v>
      </c>
      <c r="AF409" s="411">
        <f t="shared" si="124"/>
        <v>0</v>
      </c>
      <c r="AG409" s="411">
        <f t="shared" si="124"/>
        <v>0</v>
      </c>
      <c r="AH409" s="411">
        <f t="shared" si="124"/>
        <v>0</v>
      </c>
      <c r="AI409" s="411">
        <f t="shared" si="124"/>
        <v>0</v>
      </c>
      <c r="AJ409" s="411">
        <f t="shared" si="124"/>
        <v>0</v>
      </c>
      <c r="AK409" s="411">
        <f t="shared" si="124"/>
        <v>0</v>
      </c>
      <c r="AL409" s="411">
        <f t="shared" si="124"/>
        <v>0</v>
      </c>
      <c r="AM409" s="297"/>
    </row>
    <row r="410" spans="1:40" ht="15.75" outlineLevel="1">
      <c r="A410" s="510"/>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8">
        <v>2</v>
      </c>
      <c r="B411" s="294" t="s">
        <v>2</v>
      </c>
      <c r="C411" s="291" t="s">
        <v>25</v>
      </c>
      <c r="D411" s="295">
        <v>44333</v>
      </c>
      <c r="E411" s="295">
        <f>+'7.  Persistence Report'!AU94</f>
        <v>44332.785349999998</v>
      </c>
      <c r="F411" s="295">
        <f>+'7.  Persistence Report'!AV94</f>
        <v>44332.785349999998</v>
      </c>
      <c r="G411" s="295">
        <f>+'7.  Persistence Report'!AW94</f>
        <v>44332.785349999998</v>
      </c>
      <c r="H411" s="295">
        <f>+'7.  Persistence Report'!AX94</f>
        <v>0</v>
      </c>
      <c r="I411" s="295">
        <f>+'7.  Persistence Report'!AY94</f>
        <v>0</v>
      </c>
      <c r="J411" s="295">
        <f>+'7.  Persistence Report'!AZ94</f>
        <v>0</v>
      </c>
      <c r="K411" s="295">
        <f>+'7.  Persistence Report'!BA94</f>
        <v>0</v>
      </c>
      <c r="L411" s="295">
        <f>+'7.  Persistence Report'!BB94</f>
        <v>0</v>
      </c>
      <c r="M411" s="295">
        <f>+'7.  Persistence Report'!BC94</f>
        <v>0</v>
      </c>
      <c r="N411" s="291"/>
      <c r="O411" s="295">
        <v>25</v>
      </c>
      <c r="P411" s="295">
        <f>+'7.  Persistence Report'!P94</f>
        <v>24.863291889999999</v>
      </c>
      <c r="Q411" s="295">
        <f>+'7.  Persistence Report'!Q94</f>
        <v>24.863291889999999</v>
      </c>
      <c r="R411" s="295">
        <f>+'7.  Persistence Report'!R94</f>
        <v>24.863291889999999</v>
      </c>
      <c r="S411" s="295">
        <f>+'7.  Persistence Report'!S94</f>
        <v>0</v>
      </c>
      <c r="T411" s="295">
        <f>+'7.  Persistence Report'!T94</f>
        <v>0</v>
      </c>
      <c r="U411" s="295">
        <f>+'7.  Persistence Report'!U94</f>
        <v>0</v>
      </c>
      <c r="V411" s="295">
        <f>+'7.  Persistence Report'!V94</f>
        <v>0</v>
      </c>
      <c r="W411" s="295">
        <f>+'7.  Persistence Report'!W94</f>
        <v>0</v>
      </c>
      <c r="X411" s="295">
        <f>+'7.  Persistence Report'!X94</f>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25">AA411</f>
        <v>0</v>
      </c>
      <c r="AB412" s="411">
        <f t="shared" si="125"/>
        <v>0</v>
      </c>
      <c r="AC412" s="411">
        <f t="shared" si="125"/>
        <v>0</v>
      </c>
      <c r="AD412" s="411">
        <f t="shared" si="125"/>
        <v>0</v>
      </c>
      <c r="AE412" s="411">
        <f t="shared" si="125"/>
        <v>0</v>
      </c>
      <c r="AF412" s="411">
        <f t="shared" si="125"/>
        <v>0</v>
      </c>
      <c r="AG412" s="411">
        <f t="shared" si="125"/>
        <v>0</v>
      </c>
      <c r="AH412" s="411">
        <f t="shared" si="125"/>
        <v>0</v>
      </c>
      <c r="AI412" s="411">
        <f t="shared" si="125"/>
        <v>0</v>
      </c>
      <c r="AJ412" s="411">
        <f t="shared" si="125"/>
        <v>0</v>
      </c>
      <c r="AK412" s="411">
        <f t="shared" si="125"/>
        <v>0</v>
      </c>
      <c r="AL412" s="411">
        <f t="shared" si="125"/>
        <v>0</v>
      </c>
      <c r="AM412" s="297"/>
    </row>
    <row r="413" spans="1:40" ht="15.75" outlineLevel="1">
      <c r="A413" s="510"/>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8">
        <v>3</v>
      </c>
      <c r="B414" s="294" t="s">
        <v>3</v>
      </c>
      <c r="C414" s="291" t="s">
        <v>25</v>
      </c>
      <c r="D414" s="295">
        <v>1317950</v>
      </c>
      <c r="E414" s="295">
        <f>+'7.  Persistence Report'!AU105</f>
        <v>1317949.6652039997</v>
      </c>
      <c r="F414" s="295">
        <f>+'7.  Persistence Report'!AV105</f>
        <v>1317949.6652039997</v>
      </c>
      <c r="G414" s="295">
        <f>+'7.  Persistence Report'!AW105</f>
        <v>1317949.6652039997</v>
      </c>
      <c r="H414" s="295">
        <f>+'7.  Persistence Report'!AX105</f>
        <v>1317949.6652039997</v>
      </c>
      <c r="I414" s="295">
        <f>+'7.  Persistence Report'!AY105</f>
        <v>1317949.6652039997</v>
      </c>
      <c r="J414" s="295">
        <f>+'7.  Persistence Report'!AZ105</f>
        <v>1317949.6652039997</v>
      </c>
      <c r="K414" s="295">
        <f>+'7.  Persistence Report'!BA105</f>
        <v>1317949.6652039997</v>
      </c>
      <c r="L414" s="295">
        <f>+'7.  Persistence Report'!BB105</f>
        <v>1317949.6652039997</v>
      </c>
      <c r="M414" s="295">
        <f>+'7.  Persistence Report'!BC105</f>
        <v>1317949.6652039997</v>
      </c>
      <c r="N414" s="291"/>
      <c r="O414" s="295">
        <v>716</v>
      </c>
      <c r="P414" s="295">
        <f>+'7.  Persistence Report'!P105</f>
        <v>716.29143958999998</v>
      </c>
      <c r="Q414" s="295">
        <f>+'7.  Persistence Report'!Q105</f>
        <v>716.29143958999998</v>
      </c>
      <c r="R414" s="295">
        <f>+'7.  Persistence Report'!R105</f>
        <v>716.29143958999998</v>
      </c>
      <c r="S414" s="295">
        <f>+'7.  Persistence Report'!S105</f>
        <v>716.29143958999998</v>
      </c>
      <c r="T414" s="295">
        <f>+'7.  Persistence Report'!T105</f>
        <v>716.29143958999998</v>
      </c>
      <c r="U414" s="295">
        <f>+'7.  Persistence Report'!U105</f>
        <v>716.29143958999998</v>
      </c>
      <c r="V414" s="295">
        <f>+'7.  Persistence Report'!V105</f>
        <v>716.29143958999998</v>
      </c>
      <c r="W414" s="295">
        <f>+'7.  Persistence Report'!W105</f>
        <v>716.29143958999998</v>
      </c>
      <c r="X414" s="295">
        <f>+'7.  Persistence Report'!X105</f>
        <v>716.29143958999998</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6">AA414</f>
        <v>0</v>
      </c>
      <c r="AB415" s="411">
        <f t="shared" si="126"/>
        <v>0</v>
      </c>
      <c r="AC415" s="411">
        <f t="shared" si="126"/>
        <v>0</v>
      </c>
      <c r="AD415" s="411">
        <f t="shared" si="126"/>
        <v>0</v>
      </c>
      <c r="AE415" s="411">
        <f t="shared" si="126"/>
        <v>0</v>
      </c>
      <c r="AF415" s="411">
        <f t="shared" si="126"/>
        <v>0</v>
      </c>
      <c r="AG415" s="411">
        <f t="shared" si="126"/>
        <v>0</v>
      </c>
      <c r="AH415" s="411">
        <f t="shared" si="126"/>
        <v>0</v>
      </c>
      <c r="AI415" s="411">
        <f t="shared" si="126"/>
        <v>0</v>
      </c>
      <c r="AJ415" s="411">
        <f t="shared" si="126"/>
        <v>0</v>
      </c>
      <c r="AK415" s="411">
        <f t="shared" si="126"/>
        <v>0</v>
      </c>
      <c r="AL415" s="411">
        <f t="shared" si="126"/>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8">
        <v>4</v>
      </c>
      <c r="B417" s="294" t="s">
        <v>4</v>
      </c>
      <c r="C417" s="291" t="s">
        <v>25</v>
      </c>
      <c r="D417" s="295">
        <v>768920</v>
      </c>
      <c r="E417" s="295">
        <f>+'7.  Persistence Report'!AU101</f>
        <v>715988.27650000004</v>
      </c>
      <c r="F417" s="295">
        <f>+'7.  Persistence Report'!AV101</f>
        <v>690423.53339999996</v>
      </c>
      <c r="G417" s="295">
        <f>+'7.  Persistence Report'!AW101</f>
        <v>690423.53339999996</v>
      </c>
      <c r="H417" s="295">
        <f>+'7.  Persistence Report'!AX101</f>
        <v>690423.53339999996</v>
      </c>
      <c r="I417" s="295">
        <f>+'7.  Persistence Report'!AY101</f>
        <v>690423.53339999996</v>
      </c>
      <c r="J417" s="295">
        <f>+'7.  Persistence Report'!AZ101</f>
        <v>690423.53339999996</v>
      </c>
      <c r="K417" s="295">
        <f>+'7.  Persistence Report'!BA101</f>
        <v>689081.32830000005</v>
      </c>
      <c r="L417" s="295">
        <f>+'7.  Persistence Report'!BB101</f>
        <v>689081.32830000005</v>
      </c>
      <c r="M417" s="295">
        <f>+'7.  Persistence Report'!BC101</f>
        <v>589584.09089999995</v>
      </c>
      <c r="N417" s="291"/>
      <c r="O417" s="295">
        <v>58</v>
      </c>
      <c r="P417" s="295">
        <f>+'7.  Persistence Report'!P101</f>
        <v>54.204078189999997</v>
      </c>
      <c r="Q417" s="295">
        <f>+'7.  Persistence Report'!Q101</f>
        <v>52.599192670000001</v>
      </c>
      <c r="R417" s="295">
        <f>+'7.  Persistence Report'!R101</f>
        <v>52.599192670000001</v>
      </c>
      <c r="S417" s="295">
        <f>+'7.  Persistence Report'!S101</f>
        <v>52.599192670000001</v>
      </c>
      <c r="T417" s="295">
        <f>+'7.  Persistence Report'!T101</f>
        <v>52.599192670000001</v>
      </c>
      <c r="U417" s="295">
        <f>+'7.  Persistence Report'!U101</f>
        <v>52.599192670000001</v>
      </c>
      <c r="V417" s="295">
        <f>+'7.  Persistence Report'!V101</f>
        <v>52.445972900000001</v>
      </c>
      <c r="W417" s="295">
        <f>+'7.  Persistence Report'!W101</f>
        <v>52.445972900000001</v>
      </c>
      <c r="X417" s="295">
        <f>+'7.  Persistence Report'!X101</f>
        <v>46.199805079999997</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7">AA417</f>
        <v>0</v>
      </c>
      <c r="AB418" s="411">
        <f t="shared" si="127"/>
        <v>0</v>
      </c>
      <c r="AC418" s="411">
        <f t="shared" si="127"/>
        <v>0</v>
      </c>
      <c r="AD418" s="411">
        <f t="shared" si="127"/>
        <v>0</v>
      </c>
      <c r="AE418" s="411">
        <f t="shared" si="127"/>
        <v>0</v>
      </c>
      <c r="AF418" s="411">
        <f t="shared" si="127"/>
        <v>0</v>
      </c>
      <c r="AG418" s="411">
        <f t="shared" si="127"/>
        <v>0</v>
      </c>
      <c r="AH418" s="411">
        <f t="shared" si="127"/>
        <v>0</v>
      </c>
      <c r="AI418" s="411">
        <f t="shared" si="127"/>
        <v>0</v>
      </c>
      <c r="AJ418" s="411">
        <f t="shared" si="127"/>
        <v>0</v>
      </c>
      <c r="AK418" s="411">
        <f t="shared" si="127"/>
        <v>0</v>
      </c>
      <c r="AL418" s="411">
        <f t="shared" si="127"/>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8">
        <v>5</v>
      </c>
      <c r="B420" s="294" t="s">
        <v>5</v>
      </c>
      <c r="C420" s="291" t="s">
        <v>25</v>
      </c>
      <c r="D420" s="295">
        <v>3356262</v>
      </c>
      <c r="E420" s="295">
        <f>+'7.  Persistence Report'!AU99</f>
        <v>2911521.7650000001</v>
      </c>
      <c r="F420" s="295">
        <f>+'7.  Persistence Report'!AV99</f>
        <v>2679747.8190000001</v>
      </c>
      <c r="G420" s="295">
        <f>+'7.  Persistence Report'!AW99</f>
        <v>2679747.8190000001</v>
      </c>
      <c r="H420" s="295">
        <f>+'7.  Persistence Report'!AX99</f>
        <v>2679747.8190000001</v>
      </c>
      <c r="I420" s="295">
        <f>+'7.  Persistence Report'!AY99</f>
        <v>2679747.8190000001</v>
      </c>
      <c r="J420" s="295">
        <f>+'7.  Persistence Report'!AZ99</f>
        <v>2679747.8190000001</v>
      </c>
      <c r="K420" s="295">
        <f>+'7.  Persistence Report'!BA99</f>
        <v>2678586.9929999998</v>
      </c>
      <c r="L420" s="295">
        <f>+'7.  Persistence Report'!BB99</f>
        <v>2678586.9929999998</v>
      </c>
      <c r="M420" s="295">
        <f>+'7.  Persistence Report'!BC99</f>
        <v>2491234.7170000002</v>
      </c>
      <c r="N420" s="291"/>
      <c r="O420" s="295">
        <v>220</v>
      </c>
      <c r="P420" s="295">
        <f>+'7.  Persistence Report'!P99</f>
        <v>191.7319651</v>
      </c>
      <c r="Q420" s="295">
        <f>+'7.  Persistence Report'!Q99</f>
        <v>177.18182289999999</v>
      </c>
      <c r="R420" s="295">
        <f>+'7.  Persistence Report'!R99</f>
        <v>177.18182289999999</v>
      </c>
      <c r="S420" s="295">
        <f>+'7.  Persistence Report'!S99</f>
        <v>177.18182289999999</v>
      </c>
      <c r="T420" s="295">
        <f>+'7.  Persistence Report'!T99</f>
        <v>177.18182289999999</v>
      </c>
      <c r="U420" s="295">
        <f>+'7.  Persistence Report'!U99</f>
        <v>177.18182289999999</v>
      </c>
      <c r="V420" s="295">
        <f>+'7.  Persistence Report'!V99</f>
        <v>177.0493085</v>
      </c>
      <c r="W420" s="295">
        <f>+'7.  Persistence Report'!W99</f>
        <v>177.0493085</v>
      </c>
      <c r="X420" s="295">
        <f>+'7.  Persistence Report'!X99</f>
        <v>165.28783859999999</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8">AA420</f>
        <v>0</v>
      </c>
      <c r="AB421" s="411">
        <f t="shared" si="128"/>
        <v>0</v>
      </c>
      <c r="AC421" s="411">
        <f t="shared" si="128"/>
        <v>0</v>
      </c>
      <c r="AD421" s="411">
        <f t="shared" si="128"/>
        <v>0</v>
      </c>
      <c r="AE421" s="411">
        <f t="shared" si="128"/>
        <v>0</v>
      </c>
      <c r="AF421" s="411">
        <f t="shared" si="128"/>
        <v>0</v>
      </c>
      <c r="AG421" s="411">
        <f t="shared" si="128"/>
        <v>0</v>
      </c>
      <c r="AH421" s="411">
        <f t="shared" si="128"/>
        <v>0</v>
      </c>
      <c r="AI421" s="411">
        <f t="shared" si="128"/>
        <v>0</v>
      </c>
      <c r="AJ421" s="411">
        <f t="shared" si="128"/>
        <v>0</v>
      </c>
      <c r="AK421" s="411">
        <f t="shared" si="128"/>
        <v>0</v>
      </c>
      <c r="AL421" s="411">
        <f t="shared" si="128"/>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8">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9">AA423</f>
        <v>0</v>
      </c>
      <c r="AB424" s="411">
        <f t="shared" si="129"/>
        <v>0</v>
      </c>
      <c r="AC424" s="411">
        <f t="shared" si="129"/>
        <v>0</v>
      </c>
      <c r="AD424" s="411">
        <f t="shared" si="129"/>
        <v>0</v>
      </c>
      <c r="AE424" s="411">
        <f t="shared" si="129"/>
        <v>0</v>
      </c>
      <c r="AF424" s="411">
        <f t="shared" si="129"/>
        <v>0</v>
      </c>
      <c r="AG424" s="411">
        <f t="shared" si="129"/>
        <v>0</v>
      </c>
      <c r="AH424" s="411">
        <f t="shared" si="129"/>
        <v>0</v>
      </c>
      <c r="AI424" s="411">
        <f t="shared" si="129"/>
        <v>0</v>
      </c>
      <c r="AJ424" s="411">
        <f t="shared" si="129"/>
        <v>0</v>
      </c>
      <c r="AK424" s="411">
        <f t="shared" si="129"/>
        <v>0</v>
      </c>
      <c r="AL424" s="411">
        <f t="shared" si="129"/>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8">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30">AA426</f>
        <v>0</v>
      </c>
      <c r="AB427" s="411">
        <f t="shared" si="130"/>
        <v>0</v>
      </c>
      <c r="AC427" s="411">
        <f t="shared" si="130"/>
        <v>0</v>
      </c>
      <c r="AD427" s="411">
        <f t="shared" si="130"/>
        <v>0</v>
      </c>
      <c r="AE427" s="411">
        <f t="shared" si="130"/>
        <v>0</v>
      </c>
      <c r="AF427" s="411">
        <f t="shared" si="130"/>
        <v>0</v>
      </c>
      <c r="AG427" s="411">
        <f t="shared" si="130"/>
        <v>0</v>
      </c>
      <c r="AH427" s="411">
        <f t="shared" si="130"/>
        <v>0</v>
      </c>
      <c r="AI427" s="411">
        <f t="shared" si="130"/>
        <v>0</v>
      </c>
      <c r="AJ427" s="411">
        <f t="shared" si="130"/>
        <v>0</v>
      </c>
      <c r="AK427" s="411">
        <f t="shared" si="130"/>
        <v>0</v>
      </c>
      <c r="AL427" s="411">
        <f t="shared" si="130"/>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8">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8"/>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31">AA429</f>
        <v>0</v>
      </c>
      <c r="AB430" s="411">
        <f t="shared" si="131"/>
        <v>0</v>
      </c>
      <c r="AC430" s="411">
        <f t="shared" si="131"/>
        <v>0</v>
      </c>
      <c r="AD430" s="411">
        <f t="shared" si="131"/>
        <v>0</v>
      </c>
      <c r="AE430" s="411">
        <f t="shared" si="131"/>
        <v>0</v>
      </c>
      <c r="AF430" s="411">
        <f t="shared" si="131"/>
        <v>0</v>
      </c>
      <c r="AG430" s="411">
        <f t="shared" si="131"/>
        <v>0</v>
      </c>
      <c r="AH430" s="411">
        <f t="shared" si="131"/>
        <v>0</v>
      </c>
      <c r="AI430" s="411">
        <f t="shared" si="131"/>
        <v>0</v>
      </c>
      <c r="AJ430" s="411">
        <f t="shared" si="131"/>
        <v>0</v>
      </c>
      <c r="AK430" s="411">
        <f t="shared" si="131"/>
        <v>0</v>
      </c>
      <c r="AL430" s="411">
        <f t="shared" si="131"/>
        <v>0</v>
      </c>
      <c r="AM430" s="297"/>
    </row>
    <row r="431" spans="1:39" s="283" customFormat="1" ht="15" outlineLevel="1">
      <c r="A431" s="508"/>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8">
        <v>9</v>
      </c>
      <c r="B432" s="294" t="s">
        <v>7</v>
      </c>
      <c r="C432" s="291" t="s">
        <v>25</v>
      </c>
      <c r="D432" s="295">
        <v>58335</v>
      </c>
      <c r="E432" s="295">
        <f>+'7.  Persistence Report'!AU106</f>
        <v>58335.48</v>
      </c>
      <c r="F432" s="295">
        <f>+'7.  Persistence Report'!AV106</f>
        <v>58335.48</v>
      </c>
      <c r="G432" s="295">
        <f>+'7.  Persistence Report'!AW106</f>
        <v>58335.48</v>
      </c>
      <c r="H432" s="295">
        <f>+'7.  Persistence Report'!AX106</f>
        <v>58335.48</v>
      </c>
      <c r="I432" s="295">
        <f>+'7.  Persistence Report'!AY106</f>
        <v>58335.48</v>
      </c>
      <c r="J432" s="295">
        <f>+'7.  Persistence Report'!AZ106</f>
        <v>58335.48</v>
      </c>
      <c r="K432" s="295">
        <f>+'7.  Persistence Report'!BA106</f>
        <v>58335.48</v>
      </c>
      <c r="L432" s="295">
        <f>+'7.  Persistence Report'!BB106</f>
        <v>58335.48</v>
      </c>
      <c r="M432" s="295">
        <f>+'7.  Persistence Report'!BC106</f>
        <v>58335.48</v>
      </c>
      <c r="N432" s="291"/>
      <c r="O432" s="295">
        <v>4</v>
      </c>
      <c r="P432" s="295">
        <f>+'7.  Persistence Report'!P106</f>
        <v>3.835031238</v>
      </c>
      <c r="Q432" s="295">
        <f>+'7.  Persistence Report'!Q106</f>
        <v>3.835031238</v>
      </c>
      <c r="R432" s="295">
        <f>+'7.  Persistence Report'!R106</f>
        <v>3.835031238</v>
      </c>
      <c r="S432" s="295">
        <f>+'7.  Persistence Report'!S106</f>
        <v>3.835031238</v>
      </c>
      <c r="T432" s="295">
        <f>+'7.  Persistence Report'!T106</f>
        <v>3.835031238</v>
      </c>
      <c r="U432" s="295">
        <f>+'7.  Persistence Report'!U106</f>
        <v>3.835031238</v>
      </c>
      <c r="V432" s="295">
        <f>+'7.  Persistence Report'!V106</f>
        <v>3.835031238</v>
      </c>
      <c r="W432" s="295">
        <f>+'7.  Persistence Report'!W106</f>
        <v>3.835031238</v>
      </c>
      <c r="X432" s="295">
        <f>+'7.  Persistence Report'!X106</f>
        <v>3.835031238</v>
      </c>
      <c r="Y432" s="470">
        <v>1</v>
      </c>
      <c r="Z432" s="410"/>
      <c r="AA432" s="410"/>
      <c r="AB432" s="410"/>
      <c r="AC432" s="410"/>
      <c r="AD432" s="410"/>
      <c r="AE432" s="410"/>
      <c r="AF432" s="410"/>
      <c r="AG432" s="410"/>
      <c r="AH432" s="410"/>
      <c r="AI432" s="410"/>
      <c r="AJ432" s="410"/>
      <c r="AK432" s="410"/>
      <c r="AL432" s="410"/>
      <c r="AM432" s="296">
        <f>SUM(Y432:AL432)</f>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1</v>
      </c>
      <c r="Z433" s="411">
        <f>Z432</f>
        <v>0</v>
      </c>
      <c r="AA433" s="411">
        <f t="shared" ref="AA433:AL433" si="132">AA432</f>
        <v>0</v>
      </c>
      <c r="AB433" s="411">
        <f t="shared" si="132"/>
        <v>0</v>
      </c>
      <c r="AC433" s="411">
        <f t="shared" si="132"/>
        <v>0</v>
      </c>
      <c r="AD433" s="411">
        <f t="shared" si="132"/>
        <v>0</v>
      </c>
      <c r="AE433" s="411">
        <f t="shared" si="132"/>
        <v>0</v>
      </c>
      <c r="AF433" s="411">
        <f t="shared" si="132"/>
        <v>0</v>
      </c>
      <c r="AG433" s="411">
        <f t="shared" si="132"/>
        <v>0</v>
      </c>
      <c r="AH433" s="411">
        <f t="shared" si="132"/>
        <v>0</v>
      </c>
      <c r="AI433" s="411">
        <f t="shared" si="132"/>
        <v>0</v>
      </c>
      <c r="AJ433" s="411">
        <f t="shared" si="132"/>
        <v>0</v>
      </c>
      <c r="AK433" s="411">
        <f t="shared" si="132"/>
        <v>0</v>
      </c>
      <c r="AL433" s="411">
        <f t="shared" si="132"/>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9"/>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8">
        <v>10</v>
      </c>
      <c r="B436" s="310" t="s">
        <v>22</v>
      </c>
      <c r="C436" s="291" t="s">
        <v>25</v>
      </c>
      <c r="D436" s="295">
        <v>9903275</v>
      </c>
      <c r="E436" s="295">
        <f>+'7.  Persistence Report'!AU93</f>
        <v>9824166.6239999998</v>
      </c>
      <c r="F436" s="295">
        <f>+'7.  Persistence Report'!AV93</f>
        <v>9824166.6239999998</v>
      </c>
      <c r="G436" s="295">
        <f>+'7.  Persistence Report'!AW93</f>
        <v>9539462.1809999999</v>
      </c>
      <c r="H436" s="295">
        <f>+'7.  Persistence Report'!AX93</f>
        <v>9539462.1809999999</v>
      </c>
      <c r="I436" s="295">
        <f>+'7.  Persistence Report'!AY93</f>
        <v>9527786.193</v>
      </c>
      <c r="J436" s="295">
        <f>+'7.  Persistence Report'!AZ93</f>
        <v>9136759.7139999997</v>
      </c>
      <c r="K436" s="295">
        <f>+'7.  Persistence Report'!BA93</f>
        <v>9136759.7139999997</v>
      </c>
      <c r="L436" s="295">
        <f>+'7.  Persistence Report'!BB93</f>
        <v>8612207.568</v>
      </c>
      <c r="M436" s="295">
        <f>+'7.  Persistence Report'!BC93</f>
        <v>6842973.7410000004</v>
      </c>
      <c r="N436" s="295">
        <v>12</v>
      </c>
      <c r="O436" s="295">
        <v>1638</v>
      </c>
      <c r="P436" s="295">
        <f>+'7.  Persistence Report'!P93</f>
        <v>1616.184377</v>
      </c>
      <c r="Q436" s="295">
        <f>+'7.  Persistence Report'!Q93</f>
        <v>1616.184377</v>
      </c>
      <c r="R436" s="295">
        <f>+'7.  Persistence Report'!R93</f>
        <v>1536.471779</v>
      </c>
      <c r="S436" s="295">
        <f>+'7.  Persistence Report'!S93</f>
        <v>1536.471779</v>
      </c>
      <c r="T436" s="295">
        <f>+'7.  Persistence Report'!T93</f>
        <v>1533.675428</v>
      </c>
      <c r="U436" s="295">
        <f>+'7.  Persistence Report'!U93</f>
        <v>1483.117315</v>
      </c>
      <c r="V436" s="295">
        <f>+'7.  Persistence Report'!V93</f>
        <v>1483.117315</v>
      </c>
      <c r="W436" s="295">
        <f>+'7.  Persistence Report'!W93</f>
        <v>1396.6621849999999</v>
      </c>
      <c r="X436" s="295">
        <f>+'7.  Persistence Report'!X93</f>
        <v>1182.473465</v>
      </c>
      <c r="Y436" s="415"/>
      <c r="Z436" s="915">
        <v>8.2000000000000003E-2</v>
      </c>
      <c r="AA436" s="915">
        <v>0.91800000000000004</v>
      </c>
      <c r="AB436" s="469"/>
      <c r="AC436" s="415"/>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8.2000000000000003E-2</v>
      </c>
      <c r="AA437" s="411">
        <f t="shared" ref="AA437:AL437" si="133">AA436</f>
        <v>0.91800000000000004</v>
      </c>
      <c r="AB437" s="411">
        <f t="shared" si="133"/>
        <v>0</v>
      </c>
      <c r="AC437" s="411">
        <f t="shared" si="133"/>
        <v>0</v>
      </c>
      <c r="AD437" s="411">
        <f t="shared" si="133"/>
        <v>0</v>
      </c>
      <c r="AE437" s="411">
        <f t="shared" si="133"/>
        <v>0</v>
      </c>
      <c r="AF437" s="411">
        <f t="shared" si="133"/>
        <v>0</v>
      </c>
      <c r="AG437" s="411">
        <f t="shared" si="133"/>
        <v>0</v>
      </c>
      <c r="AH437" s="411">
        <f t="shared" si="133"/>
        <v>0</v>
      </c>
      <c r="AI437" s="411">
        <f t="shared" si="133"/>
        <v>0</v>
      </c>
      <c r="AJ437" s="411">
        <f t="shared" si="133"/>
        <v>0</v>
      </c>
      <c r="AK437" s="411">
        <f t="shared" si="133"/>
        <v>0</v>
      </c>
      <c r="AL437" s="411">
        <f t="shared" si="133"/>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8">
        <v>11</v>
      </c>
      <c r="B439" s="314" t="s">
        <v>21</v>
      </c>
      <c r="C439" s="291" t="s">
        <v>25</v>
      </c>
      <c r="D439" s="295">
        <v>1343299</v>
      </c>
      <c r="E439" s="295">
        <f>+'7.  Persistence Report'!AU85</f>
        <v>1321755.683</v>
      </c>
      <c r="F439" s="295">
        <f>+'7.  Persistence Report'!AV85</f>
        <v>1272701.22</v>
      </c>
      <c r="G439" s="295">
        <f>+'7.  Persistence Report'!AW85</f>
        <v>902596.11739999999</v>
      </c>
      <c r="H439" s="295">
        <f>+'7.  Persistence Report'!AX85</f>
        <v>902596.11739999999</v>
      </c>
      <c r="I439" s="295">
        <f>+'7.  Persistence Report'!AY85</f>
        <v>902596.11739999999</v>
      </c>
      <c r="J439" s="295">
        <f>+'7.  Persistence Report'!AZ85</f>
        <v>902596.11739999999</v>
      </c>
      <c r="K439" s="295">
        <f>+'7.  Persistence Report'!BA85</f>
        <v>902596.11739999999</v>
      </c>
      <c r="L439" s="295">
        <f>+'7.  Persistence Report'!BB85</f>
        <v>902596.11739999999</v>
      </c>
      <c r="M439" s="295">
        <f>+'7.  Persistence Report'!BC85</f>
        <v>902596.11739999999</v>
      </c>
      <c r="N439" s="295">
        <v>12</v>
      </c>
      <c r="O439" s="295">
        <v>365</v>
      </c>
      <c r="P439" s="295">
        <f>+'7.  Persistence Report'!P85</f>
        <v>358.9439074</v>
      </c>
      <c r="Q439" s="295">
        <f>+'7.  Persistence Report'!Q85</f>
        <v>346.6913361</v>
      </c>
      <c r="R439" s="295">
        <f>+'7.  Persistence Report'!R85</f>
        <v>233.00353129999999</v>
      </c>
      <c r="S439" s="295">
        <f>+'7.  Persistence Report'!S85</f>
        <v>233.00353129999999</v>
      </c>
      <c r="T439" s="295">
        <f>+'7.  Persistence Report'!T85</f>
        <v>233.00353129999999</v>
      </c>
      <c r="U439" s="295">
        <f>+'7.  Persistence Report'!U85</f>
        <v>233.00353129999999</v>
      </c>
      <c r="V439" s="295">
        <f>+'7.  Persistence Report'!V85</f>
        <v>233.00353129999999</v>
      </c>
      <c r="W439" s="295">
        <f>+'7.  Persistence Report'!W85</f>
        <v>233.00353129999999</v>
      </c>
      <c r="X439" s="295">
        <f>+'7.  Persistence Report'!X85</f>
        <v>233.00353129999999</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34">AA439</f>
        <v>0</v>
      </c>
      <c r="AB440" s="411">
        <f t="shared" si="134"/>
        <v>0</v>
      </c>
      <c r="AC440" s="411">
        <f t="shared" si="134"/>
        <v>0</v>
      </c>
      <c r="AD440" s="411">
        <f t="shared" si="134"/>
        <v>0</v>
      </c>
      <c r="AE440" s="411">
        <f t="shared" si="134"/>
        <v>0</v>
      </c>
      <c r="AF440" s="411">
        <f t="shared" si="134"/>
        <v>0</v>
      </c>
      <c r="AG440" s="411">
        <f t="shared" si="134"/>
        <v>0</v>
      </c>
      <c r="AH440" s="411">
        <f t="shared" si="134"/>
        <v>0</v>
      </c>
      <c r="AI440" s="411">
        <f t="shared" si="134"/>
        <v>0</v>
      </c>
      <c r="AJ440" s="411">
        <f t="shared" si="134"/>
        <v>0</v>
      </c>
      <c r="AK440" s="411">
        <f t="shared" si="134"/>
        <v>0</v>
      </c>
      <c r="AL440" s="411">
        <f t="shared" si="134"/>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8">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35">AB442</f>
        <v>0</v>
      </c>
      <c r="AC443" s="411">
        <f t="shared" si="135"/>
        <v>0</v>
      </c>
      <c r="AD443" s="411">
        <f t="shared" si="135"/>
        <v>0</v>
      </c>
      <c r="AE443" s="411">
        <f t="shared" si="135"/>
        <v>0</v>
      </c>
      <c r="AF443" s="411">
        <f t="shared" si="135"/>
        <v>0</v>
      </c>
      <c r="AG443" s="411">
        <f t="shared" si="135"/>
        <v>0</v>
      </c>
      <c r="AH443" s="411">
        <f t="shared" si="135"/>
        <v>0</v>
      </c>
      <c r="AI443" s="411">
        <f t="shared" si="135"/>
        <v>0</v>
      </c>
      <c r="AJ443" s="411">
        <f t="shared" si="135"/>
        <v>0</v>
      </c>
      <c r="AK443" s="411">
        <f t="shared" si="135"/>
        <v>0</v>
      </c>
      <c r="AL443" s="411">
        <f t="shared" si="135"/>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8">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915">
        <v>8.2000000000000003E-2</v>
      </c>
      <c r="AA445" s="915">
        <v>0.91800000000000004</v>
      </c>
      <c r="AB445" s="415"/>
      <c r="AC445" s="415"/>
      <c r="AD445" s="415"/>
      <c r="AE445" s="415"/>
      <c r="AF445" s="415"/>
      <c r="AG445" s="415"/>
      <c r="AH445" s="415"/>
      <c r="AI445" s="415"/>
      <c r="AJ445" s="415"/>
      <c r="AK445" s="415"/>
      <c r="AL445" s="415"/>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8.2000000000000003E-2</v>
      </c>
      <c r="AA446" s="411">
        <f>AA445</f>
        <v>0.91800000000000004</v>
      </c>
      <c r="AB446" s="411">
        <f t="shared" ref="AB446:AL446" si="136">AB445</f>
        <v>0</v>
      </c>
      <c r="AC446" s="411">
        <f t="shared" si="136"/>
        <v>0</v>
      </c>
      <c r="AD446" s="411">
        <f t="shared" si="136"/>
        <v>0</v>
      </c>
      <c r="AE446" s="411">
        <f t="shared" si="136"/>
        <v>0</v>
      </c>
      <c r="AF446" s="411">
        <f t="shared" si="136"/>
        <v>0</v>
      </c>
      <c r="AG446" s="411">
        <f t="shared" si="136"/>
        <v>0</v>
      </c>
      <c r="AH446" s="411">
        <f t="shared" si="136"/>
        <v>0</v>
      </c>
      <c r="AI446" s="411">
        <f t="shared" si="136"/>
        <v>0</v>
      </c>
      <c r="AJ446" s="411">
        <f t="shared" si="136"/>
        <v>0</v>
      </c>
      <c r="AK446" s="411">
        <f t="shared" si="136"/>
        <v>0</v>
      </c>
      <c r="AL446" s="411">
        <f t="shared" si="136"/>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8">
        <v>14</v>
      </c>
      <c r="B448" s="314" t="s">
        <v>20</v>
      </c>
      <c r="C448" s="291" t="s">
        <v>25</v>
      </c>
      <c r="D448" s="295">
        <v>391641</v>
      </c>
      <c r="E448" s="295">
        <f>+'7.  Persistence Report'!AU90</f>
        <v>391641.4203</v>
      </c>
      <c r="F448" s="295">
        <f>+'7.  Persistence Report'!AV90</f>
        <v>391641.4203</v>
      </c>
      <c r="G448" s="295">
        <f>+'7.  Persistence Report'!AW90</f>
        <v>391641.4203</v>
      </c>
      <c r="H448" s="295">
        <f>+'7.  Persistence Report'!AX90</f>
        <v>0</v>
      </c>
      <c r="I448" s="295">
        <f>+'7.  Persistence Report'!AY90</f>
        <v>0</v>
      </c>
      <c r="J448" s="295">
        <f>+'7.  Persistence Report'!AZ90</f>
        <v>0</v>
      </c>
      <c r="K448" s="295">
        <f>+'7.  Persistence Report'!BA90</f>
        <v>0</v>
      </c>
      <c r="L448" s="295">
        <f>+'7.  Persistence Report'!BB90</f>
        <v>0</v>
      </c>
      <c r="M448" s="295">
        <f>+'7.  Persistence Report'!BC90</f>
        <v>0</v>
      </c>
      <c r="N448" s="295">
        <v>12</v>
      </c>
      <c r="O448" s="295">
        <v>80</v>
      </c>
      <c r="P448" s="295">
        <f>+'7.  Persistence Report'!P90</f>
        <v>80.201583099999993</v>
      </c>
      <c r="Q448" s="295">
        <f>+'7.  Persistence Report'!Q90</f>
        <v>80.201583099999993</v>
      </c>
      <c r="R448" s="295">
        <f>+'7.  Persistence Report'!R90</f>
        <v>80.201583099999993</v>
      </c>
      <c r="S448" s="295">
        <f>+'7.  Persistence Report'!S90</f>
        <v>0</v>
      </c>
      <c r="T448" s="295">
        <f>+'7.  Persistence Report'!T90</f>
        <v>0</v>
      </c>
      <c r="U448" s="295">
        <f>+'7.  Persistence Report'!U90</f>
        <v>0</v>
      </c>
      <c r="V448" s="295">
        <f>+'7.  Persistence Report'!V90</f>
        <v>0</v>
      </c>
      <c r="W448" s="295">
        <f>+'7.  Persistence Report'!W90</f>
        <v>0</v>
      </c>
      <c r="X448" s="295">
        <f>+'7.  Persistence Report'!X90</f>
        <v>0</v>
      </c>
      <c r="Y448" s="415"/>
      <c r="Z448" s="915">
        <v>1</v>
      </c>
      <c r="AA448" s="915"/>
      <c r="AB448" s="415"/>
      <c r="AC448" s="415"/>
      <c r="AD448" s="415"/>
      <c r="AE448" s="415"/>
      <c r="AF448" s="415"/>
      <c r="AG448" s="415"/>
      <c r="AH448" s="415"/>
      <c r="AI448" s="415"/>
      <c r="AJ448" s="415"/>
      <c r="AK448" s="415"/>
      <c r="AL448" s="415"/>
      <c r="AM448" s="296">
        <f>SUM(Y448:AL448)</f>
        <v>1</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1</v>
      </c>
      <c r="AA449" s="411">
        <f t="shared" ref="AA449:AL449" si="137">AA448</f>
        <v>0</v>
      </c>
      <c r="AB449" s="411">
        <f t="shared" si="137"/>
        <v>0</v>
      </c>
      <c r="AC449" s="411">
        <f t="shared" si="137"/>
        <v>0</v>
      </c>
      <c r="AD449" s="411">
        <f t="shared" si="137"/>
        <v>0</v>
      </c>
      <c r="AE449" s="411">
        <f t="shared" si="137"/>
        <v>0</v>
      </c>
      <c r="AF449" s="411">
        <f t="shared" si="137"/>
        <v>0</v>
      </c>
      <c r="AG449" s="411">
        <f t="shared" si="137"/>
        <v>0</v>
      </c>
      <c r="AH449" s="411">
        <f t="shared" si="137"/>
        <v>0</v>
      </c>
      <c r="AI449" s="411">
        <f t="shared" si="137"/>
        <v>0</v>
      </c>
      <c r="AJ449" s="411">
        <f t="shared" si="137"/>
        <v>0</v>
      </c>
      <c r="AK449" s="411">
        <f t="shared" si="137"/>
        <v>0</v>
      </c>
      <c r="AL449" s="411">
        <f t="shared" si="137"/>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8">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8"/>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8">AA451</f>
        <v>0</v>
      </c>
      <c r="AB452" s="411">
        <f t="shared" si="138"/>
        <v>0</v>
      </c>
      <c r="AC452" s="411">
        <f t="shared" si="138"/>
        <v>0</v>
      </c>
      <c r="AD452" s="411">
        <f t="shared" si="138"/>
        <v>0</v>
      </c>
      <c r="AE452" s="411">
        <f t="shared" si="138"/>
        <v>0</v>
      </c>
      <c r="AF452" s="411">
        <f t="shared" si="138"/>
        <v>0</v>
      </c>
      <c r="AG452" s="411">
        <f t="shared" si="138"/>
        <v>0</v>
      </c>
      <c r="AH452" s="411">
        <f t="shared" si="138"/>
        <v>0</v>
      </c>
      <c r="AI452" s="411">
        <f t="shared" si="138"/>
        <v>0</v>
      </c>
      <c r="AJ452" s="411">
        <f t="shared" si="138"/>
        <v>0</v>
      </c>
      <c r="AK452" s="411">
        <f t="shared" si="138"/>
        <v>0</v>
      </c>
      <c r="AL452" s="411">
        <f t="shared" si="138"/>
        <v>0</v>
      </c>
      <c r="AM452" s="311"/>
    </row>
    <row r="453" spans="1:39" s="283" customFormat="1" ht="15" outlineLevel="1">
      <c r="A453" s="508"/>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8">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8"/>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9">AA454</f>
        <v>0</v>
      </c>
      <c r="AB455" s="411">
        <f t="shared" si="139"/>
        <v>0</v>
      </c>
      <c r="AC455" s="411">
        <f t="shared" si="139"/>
        <v>0</v>
      </c>
      <c r="AD455" s="411">
        <f t="shared" si="139"/>
        <v>0</v>
      </c>
      <c r="AE455" s="411">
        <f t="shared" si="139"/>
        <v>0</v>
      </c>
      <c r="AF455" s="411">
        <f t="shared" si="139"/>
        <v>0</v>
      </c>
      <c r="AG455" s="411">
        <f t="shared" si="139"/>
        <v>0</v>
      </c>
      <c r="AH455" s="411">
        <f t="shared" si="139"/>
        <v>0</v>
      </c>
      <c r="AI455" s="411">
        <f t="shared" si="139"/>
        <v>0</v>
      </c>
      <c r="AJ455" s="411">
        <f t="shared" si="139"/>
        <v>0</v>
      </c>
      <c r="AK455" s="411">
        <f t="shared" si="139"/>
        <v>0</v>
      </c>
      <c r="AL455" s="411">
        <f t="shared" si="139"/>
        <v>0</v>
      </c>
      <c r="AM455" s="311"/>
    </row>
    <row r="456" spans="1:39" s="283" customFormat="1" ht="15" outlineLevel="1">
      <c r="A456" s="508"/>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8">
        <v>17</v>
      </c>
      <c r="B457" s="314" t="s">
        <v>9</v>
      </c>
      <c r="C457" s="291" t="s">
        <v>25</v>
      </c>
      <c r="D457" s="295">
        <v>0</v>
      </c>
      <c r="E457" s="295">
        <f>+'7.  Persistence Report'!AU112</f>
        <v>0</v>
      </c>
      <c r="F457" s="295">
        <f>+'7.  Persistence Report'!AV112</f>
        <v>0</v>
      </c>
      <c r="G457" s="295">
        <f>+'7.  Persistence Report'!AW112</f>
        <v>0</v>
      </c>
      <c r="H457" s="295">
        <f>+'7.  Persistence Report'!AX112</f>
        <v>0</v>
      </c>
      <c r="I457" s="295">
        <f>+'7.  Persistence Report'!AY112</f>
        <v>0</v>
      </c>
      <c r="J457" s="295">
        <f>+'7.  Persistence Report'!AZ112</f>
        <v>0</v>
      </c>
      <c r="K457" s="295">
        <f>+'7.  Persistence Report'!BA112</f>
        <v>0</v>
      </c>
      <c r="L457" s="295">
        <f>+'7.  Persistence Report'!BB112</f>
        <v>0</v>
      </c>
      <c r="M457" s="295">
        <f>+'7.  Persistence Report'!BC112</f>
        <v>0</v>
      </c>
      <c r="N457" s="291"/>
      <c r="O457" s="295">
        <v>489</v>
      </c>
      <c r="P457" s="295">
        <f>+'7.  Persistence Report'!P112</f>
        <v>0</v>
      </c>
      <c r="Q457" s="295">
        <f>+'7.  Persistence Report'!Q112</f>
        <v>0</v>
      </c>
      <c r="R457" s="295">
        <f>+'7.  Persistence Report'!R112</f>
        <v>0</v>
      </c>
      <c r="S457" s="295">
        <f>+'7.  Persistence Report'!S112</f>
        <v>0</v>
      </c>
      <c r="T457" s="295">
        <f>+'7.  Persistence Report'!T112</f>
        <v>0</v>
      </c>
      <c r="U457" s="295">
        <f>+'7.  Persistence Report'!U112</f>
        <v>0</v>
      </c>
      <c r="V457" s="295">
        <f>+'7.  Persistence Report'!V112</f>
        <v>0</v>
      </c>
      <c r="W457" s="295">
        <f>+'7.  Persistence Report'!W112</f>
        <v>0</v>
      </c>
      <c r="X457" s="295">
        <f>+'7.  Persistence Report'!X112</f>
        <v>0</v>
      </c>
      <c r="Y457" s="415"/>
      <c r="Z457" s="415">
        <v>1</v>
      </c>
      <c r="AA457" s="415"/>
      <c r="AB457" s="415"/>
      <c r="AC457" s="415"/>
      <c r="AD457" s="415"/>
      <c r="AE457" s="415"/>
      <c r="AF457" s="415"/>
      <c r="AG457" s="415"/>
      <c r="AH457" s="415"/>
      <c r="AI457" s="415"/>
      <c r="AJ457" s="415"/>
      <c r="AK457" s="415"/>
      <c r="AL457" s="415"/>
      <c r="AM457" s="296">
        <f>SUM(Y457:AL457)</f>
        <v>1</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1</v>
      </c>
      <c r="AA458" s="411">
        <f t="shared" ref="AA458:AL458" si="140">AA457</f>
        <v>0</v>
      </c>
      <c r="AB458" s="411">
        <f t="shared" si="140"/>
        <v>0</v>
      </c>
      <c r="AC458" s="411">
        <f t="shared" si="140"/>
        <v>0</v>
      </c>
      <c r="AD458" s="411">
        <f t="shared" si="140"/>
        <v>0</v>
      </c>
      <c r="AE458" s="411">
        <f t="shared" si="140"/>
        <v>0</v>
      </c>
      <c r="AF458" s="411">
        <f t="shared" si="140"/>
        <v>0</v>
      </c>
      <c r="AG458" s="411">
        <f t="shared" si="140"/>
        <v>0</v>
      </c>
      <c r="AH458" s="411">
        <f t="shared" si="140"/>
        <v>0</v>
      </c>
      <c r="AI458" s="411">
        <f t="shared" si="140"/>
        <v>0</v>
      </c>
      <c r="AJ458" s="411">
        <f t="shared" si="140"/>
        <v>0</v>
      </c>
      <c r="AK458" s="411">
        <f t="shared" si="140"/>
        <v>0</v>
      </c>
      <c r="AL458" s="411">
        <f t="shared" si="140"/>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09"/>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8">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41">AA461</f>
        <v>0</v>
      </c>
      <c r="AB462" s="411">
        <f t="shared" si="141"/>
        <v>0</v>
      </c>
      <c r="AC462" s="411">
        <f t="shared" si="141"/>
        <v>0</v>
      </c>
      <c r="AD462" s="411">
        <f t="shared" si="141"/>
        <v>0</v>
      </c>
      <c r="AE462" s="411">
        <f t="shared" si="141"/>
        <v>0</v>
      </c>
      <c r="AF462" s="411">
        <f t="shared" si="141"/>
        <v>0</v>
      </c>
      <c r="AG462" s="411">
        <f t="shared" si="141"/>
        <v>0</v>
      </c>
      <c r="AH462" s="411">
        <f t="shared" si="141"/>
        <v>0</v>
      </c>
      <c r="AI462" s="411">
        <f t="shared" si="141"/>
        <v>0</v>
      </c>
      <c r="AJ462" s="411">
        <f t="shared" si="141"/>
        <v>0</v>
      </c>
      <c r="AK462" s="411">
        <f t="shared" si="141"/>
        <v>0</v>
      </c>
      <c r="AL462" s="411">
        <f t="shared" si="141"/>
        <v>0</v>
      </c>
      <c r="AM462" s="297"/>
    </row>
    <row r="463" spans="1:39" ht="15" outlineLevel="1">
      <c r="A463" s="511"/>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8">
        <v>19</v>
      </c>
      <c r="B464" s="315" t="s">
        <v>12</v>
      </c>
      <c r="C464" s="291" t="s">
        <v>25</v>
      </c>
      <c r="D464" s="295">
        <v>447517</v>
      </c>
      <c r="E464" s="295">
        <f>+'7.  Persistence Report'!AU107</f>
        <v>447517</v>
      </c>
      <c r="F464" s="295">
        <f>+'7.  Persistence Report'!AV107</f>
        <v>447517</v>
      </c>
      <c r="G464" s="295">
        <f>+'7.  Persistence Report'!AW107</f>
        <v>447517</v>
      </c>
      <c r="H464" s="295">
        <f>+'7.  Persistence Report'!AX107</f>
        <v>447517</v>
      </c>
      <c r="I464" s="295">
        <f>+'7.  Persistence Report'!AY107</f>
        <v>447517</v>
      </c>
      <c r="J464" s="295">
        <f>+'7.  Persistence Report'!AZ107</f>
        <v>447517</v>
      </c>
      <c r="K464" s="295">
        <f>+'7.  Persistence Report'!BA107</f>
        <v>447517</v>
      </c>
      <c r="L464" s="295">
        <f>+'7.  Persistence Report'!BB107</f>
        <v>447517</v>
      </c>
      <c r="M464" s="295">
        <f>+'7.  Persistence Report'!BC107</f>
        <v>447517</v>
      </c>
      <c r="N464" s="295">
        <v>12</v>
      </c>
      <c r="O464" s="295">
        <v>102</v>
      </c>
      <c r="P464" s="295">
        <f>+'7.  Persistence Report'!P107</f>
        <v>101.93</v>
      </c>
      <c r="Q464" s="295">
        <f>+'7.  Persistence Report'!Q107</f>
        <v>101.93</v>
      </c>
      <c r="R464" s="295">
        <f>+'7.  Persistence Report'!R107</f>
        <v>101.93</v>
      </c>
      <c r="S464" s="295">
        <f>+'7.  Persistence Report'!S107</f>
        <v>101.93</v>
      </c>
      <c r="T464" s="295">
        <f>+'7.  Persistence Report'!T107</f>
        <v>101.93</v>
      </c>
      <c r="U464" s="295">
        <f>+'7.  Persistence Report'!U107</f>
        <v>101.93</v>
      </c>
      <c r="V464" s="295">
        <f>+'7.  Persistence Report'!V107</f>
        <v>101.93</v>
      </c>
      <c r="W464" s="295">
        <f>+'7.  Persistence Report'!W107</f>
        <v>101.93</v>
      </c>
      <c r="X464" s="295">
        <f>+'7.  Persistence Report'!X107</f>
        <v>101.93</v>
      </c>
      <c r="Y464" s="410"/>
      <c r="Z464" s="415"/>
      <c r="AA464" s="415">
        <v>1</v>
      </c>
      <c r="AB464" s="415"/>
      <c r="AC464" s="415"/>
      <c r="AD464" s="415"/>
      <c r="AE464" s="415"/>
      <c r="AF464" s="415"/>
      <c r="AG464" s="415"/>
      <c r="AH464" s="415"/>
      <c r="AI464" s="415"/>
      <c r="AJ464" s="415"/>
      <c r="AK464" s="415"/>
      <c r="AL464" s="415"/>
      <c r="AM464" s="296">
        <f>SUM(Y464:AL464)</f>
        <v>1</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42">AA464</f>
        <v>1</v>
      </c>
      <c r="AB465" s="411">
        <f t="shared" si="142"/>
        <v>0</v>
      </c>
      <c r="AC465" s="411">
        <f t="shared" si="142"/>
        <v>0</v>
      </c>
      <c r="AD465" s="411">
        <f t="shared" si="142"/>
        <v>0</v>
      </c>
      <c r="AE465" s="411">
        <f t="shared" si="142"/>
        <v>0</v>
      </c>
      <c r="AF465" s="411">
        <f t="shared" si="142"/>
        <v>0</v>
      </c>
      <c r="AG465" s="411">
        <f t="shared" si="142"/>
        <v>0</v>
      </c>
      <c r="AH465" s="411">
        <f t="shared" si="142"/>
        <v>0</v>
      </c>
      <c r="AI465" s="411">
        <f t="shared" si="142"/>
        <v>0</v>
      </c>
      <c r="AJ465" s="411">
        <f t="shared" si="142"/>
        <v>0</v>
      </c>
      <c r="AK465" s="411">
        <f t="shared" si="142"/>
        <v>0</v>
      </c>
      <c r="AL465" s="411">
        <f t="shared" si="142"/>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8">
        <v>20</v>
      </c>
      <c r="B467" s="315" t="s">
        <v>13</v>
      </c>
      <c r="C467" s="291" t="s">
        <v>25</v>
      </c>
      <c r="D467" s="295">
        <v>1724297</v>
      </c>
      <c r="E467" s="295">
        <f>+'7.  Persistence Report'!AU116</f>
        <v>1603336.7660000001</v>
      </c>
      <c r="F467" s="295">
        <f>+'7.  Persistence Report'!AV116</f>
        <v>1188530.3659999999</v>
      </c>
      <c r="G467" s="295">
        <f>+'7.  Persistence Report'!AW116</f>
        <v>1188530.3659999999</v>
      </c>
      <c r="H467" s="295">
        <f>+'7.  Persistence Report'!AX116</f>
        <v>1188530.3659999999</v>
      </c>
      <c r="I467" s="295">
        <f>+'7.  Persistence Report'!AY116</f>
        <v>1188530.3659999999</v>
      </c>
      <c r="J467" s="295">
        <f>+'7.  Persistence Report'!AZ116</f>
        <v>1188530.3659999999</v>
      </c>
      <c r="K467" s="295">
        <f>+'7.  Persistence Report'!BA116</f>
        <v>1188530.3659999999</v>
      </c>
      <c r="L467" s="295">
        <f>+'7.  Persistence Report'!BB116</f>
        <v>1188530.3659999999</v>
      </c>
      <c r="M467" s="295">
        <f>+'7.  Persistence Report'!BC116</f>
        <v>1178020.0220000001</v>
      </c>
      <c r="N467" s="295">
        <v>12</v>
      </c>
      <c r="O467" s="295">
        <v>302</v>
      </c>
      <c r="P467" s="295">
        <f>+'7.  Persistence Report'!P116</f>
        <v>272.43944909999999</v>
      </c>
      <c r="Q467" s="295">
        <f>+'7.  Persistence Report'!Q116</f>
        <v>237.22244910000001</v>
      </c>
      <c r="R467" s="295">
        <f>+'7.  Persistence Report'!R116</f>
        <v>237.22244910000001</v>
      </c>
      <c r="S467" s="295">
        <f>+'7.  Persistence Report'!S116</f>
        <v>237.22244910000001</v>
      </c>
      <c r="T467" s="295">
        <f>+'7.  Persistence Report'!T116</f>
        <v>237.22244910000001</v>
      </c>
      <c r="U467" s="295">
        <f>+'7.  Persistence Report'!U116</f>
        <v>237.22244910000001</v>
      </c>
      <c r="V467" s="295">
        <f>+'7.  Persistence Report'!V116</f>
        <v>237.22244910000001</v>
      </c>
      <c r="W467" s="295">
        <f>+'7.  Persistence Report'!W116</f>
        <v>237.22244910000001</v>
      </c>
      <c r="X467" s="295">
        <f>+'7.  Persistence Report'!X116</f>
        <v>234.2113956</v>
      </c>
      <c r="Y467" s="410"/>
      <c r="Z467" s="415"/>
      <c r="AA467" s="415">
        <v>1</v>
      </c>
      <c r="AB467" s="415"/>
      <c r="AC467" s="415"/>
      <c r="AD467" s="415"/>
      <c r="AE467" s="415"/>
      <c r="AF467" s="415"/>
      <c r="AG467" s="415"/>
      <c r="AH467" s="415"/>
      <c r="AI467" s="415"/>
      <c r="AJ467" s="415"/>
      <c r="AK467" s="415"/>
      <c r="AL467" s="415"/>
      <c r="AM467" s="296">
        <f>SUM(Y467:AL467)</f>
        <v>1</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43">AA467</f>
        <v>1</v>
      </c>
      <c r="AB468" s="411">
        <f t="shared" si="143"/>
        <v>0</v>
      </c>
      <c r="AC468" s="411">
        <f t="shared" si="143"/>
        <v>0</v>
      </c>
      <c r="AD468" s="411">
        <f t="shared" si="143"/>
        <v>0</v>
      </c>
      <c r="AE468" s="411">
        <f t="shared" si="143"/>
        <v>0</v>
      </c>
      <c r="AF468" s="411">
        <f t="shared" si="143"/>
        <v>0</v>
      </c>
      <c r="AG468" s="411">
        <f t="shared" si="143"/>
        <v>0</v>
      </c>
      <c r="AH468" s="411">
        <f t="shared" si="143"/>
        <v>0</v>
      </c>
      <c r="AI468" s="411">
        <f t="shared" si="143"/>
        <v>0</v>
      </c>
      <c r="AJ468" s="411">
        <f t="shared" si="143"/>
        <v>0</v>
      </c>
      <c r="AK468" s="411">
        <f t="shared" si="143"/>
        <v>0</v>
      </c>
      <c r="AL468" s="411">
        <f t="shared" si="143"/>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8">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44">AA470</f>
        <v>0</v>
      </c>
      <c r="AB471" s="411">
        <f t="shared" si="144"/>
        <v>0</v>
      </c>
      <c r="AC471" s="411">
        <f t="shared" si="144"/>
        <v>0</v>
      </c>
      <c r="AD471" s="411">
        <f t="shared" si="144"/>
        <v>0</v>
      </c>
      <c r="AE471" s="411">
        <f t="shared" si="144"/>
        <v>0</v>
      </c>
      <c r="AF471" s="411">
        <f t="shared" si="144"/>
        <v>0</v>
      </c>
      <c r="AG471" s="411">
        <f t="shared" si="144"/>
        <v>0</v>
      </c>
      <c r="AH471" s="411">
        <f t="shared" si="144"/>
        <v>0</v>
      </c>
      <c r="AI471" s="411">
        <f t="shared" si="144"/>
        <v>0</v>
      </c>
      <c r="AJ471" s="411">
        <f t="shared" si="144"/>
        <v>0</v>
      </c>
      <c r="AK471" s="411">
        <f t="shared" si="144"/>
        <v>0</v>
      </c>
      <c r="AL471" s="411">
        <f t="shared" si="144"/>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8">
        <v>22</v>
      </c>
      <c r="B473" s="315" t="s">
        <v>9</v>
      </c>
      <c r="C473" s="291" t="s">
        <v>25</v>
      </c>
      <c r="D473" s="295">
        <v>0</v>
      </c>
      <c r="E473" s="295">
        <f>+'7.  Persistence Report'!AU113</f>
        <v>0</v>
      </c>
      <c r="F473" s="295">
        <f>+'7.  Persistence Report'!AV113</f>
        <v>0</v>
      </c>
      <c r="G473" s="295">
        <f>+'7.  Persistence Report'!AW113</f>
        <v>0</v>
      </c>
      <c r="H473" s="295">
        <f>+'7.  Persistence Report'!AX113</f>
        <v>0</v>
      </c>
      <c r="I473" s="295">
        <f>+'7.  Persistence Report'!AY113</f>
        <v>0</v>
      </c>
      <c r="J473" s="295">
        <f>+'7.  Persistence Report'!AZ113</f>
        <v>0</v>
      </c>
      <c r="K473" s="295">
        <f>+'7.  Persistence Report'!BA113</f>
        <v>0</v>
      </c>
      <c r="L473" s="295">
        <f>+'7.  Persistence Report'!BB113</f>
        <v>0</v>
      </c>
      <c r="M473" s="295">
        <f>+'7.  Persistence Report'!BC113</f>
        <v>0</v>
      </c>
      <c r="N473" s="291"/>
      <c r="O473" s="295">
        <v>1706</v>
      </c>
      <c r="P473" s="295">
        <f>+'7.  Persistence Report'!P113</f>
        <v>0</v>
      </c>
      <c r="Q473" s="295">
        <f>+'7.  Persistence Report'!Q113</f>
        <v>0</v>
      </c>
      <c r="R473" s="295">
        <f>+'7.  Persistence Report'!R113</f>
        <v>0</v>
      </c>
      <c r="S473" s="295">
        <f>+'7.  Persistence Report'!S113</f>
        <v>0</v>
      </c>
      <c r="T473" s="295">
        <f>+'7.  Persistence Report'!T113</f>
        <v>0</v>
      </c>
      <c r="U473" s="295">
        <f>+'7.  Persistence Report'!U113</f>
        <v>0</v>
      </c>
      <c r="V473" s="295">
        <f>+'7.  Persistence Report'!V113</f>
        <v>0</v>
      </c>
      <c r="W473" s="295">
        <f>+'7.  Persistence Report'!W113</f>
        <v>0</v>
      </c>
      <c r="X473" s="295">
        <f>+'7.  Persistence Report'!X113</f>
        <v>0</v>
      </c>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45">AA473</f>
        <v>1</v>
      </c>
      <c r="AB474" s="411">
        <f t="shared" si="145"/>
        <v>0</v>
      </c>
      <c r="AC474" s="411">
        <f t="shared" si="145"/>
        <v>0</v>
      </c>
      <c r="AD474" s="411">
        <f t="shared" si="145"/>
        <v>0</v>
      </c>
      <c r="AE474" s="411">
        <f t="shared" si="145"/>
        <v>0</v>
      </c>
      <c r="AF474" s="411">
        <f t="shared" si="145"/>
        <v>0</v>
      </c>
      <c r="AG474" s="411">
        <f t="shared" si="145"/>
        <v>0</v>
      </c>
      <c r="AH474" s="411">
        <f t="shared" si="145"/>
        <v>0</v>
      </c>
      <c r="AI474" s="411">
        <f t="shared" si="145"/>
        <v>0</v>
      </c>
      <c r="AJ474" s="411">
        <f t="shared" si="145"/>
        <v>0</v>
      </c>
      <c r="AK474" s="411">
        <f t="shared" si="145"/>
        <v>0</v>
      </c>
      <c r="AL474" s="411">
        <f t="shared" si="145"/>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09"/>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8">
        <v>23</v>
      </c>
      <c r="B477" s="315" t="s">
        <v>14</v>
      </c>
      <c r="C477" s="291" t="s">
        <v>25</v>
      </c>
      <c r="D477" s="295">
        <v>544314</v>
      </c>
      <c r="E477" s="295">
        <f>+'7.  Persistence Report'!AU103</f>
        <v>544309.71120000002</v>
      </c>
      <c r="F477" s="295">
        <f>+'7.  Persistence Report'!AV103</f>
        <v>491088.02100000001</v>
      </c>
      <c r="G477" s="295">
        <f>+'7.  Persistence Report'!AW103</f>
        <v>464493.12229999999</v>
      </c>
      <c r="H477" s="295">
        <f>+'7.  Persistence Report'!AX103</f>
        <v>437898.21870000003</v>
      </c>
      <c r="I477" s="295">
        <f>+'7.  Persistence Report'!AY103</f>
        <v>437898.21870000003</v>
      </c>
      <c r="J477" s="295">
        <f>+'7.  Persistence Report'!AZ103</f>
        <v>437898.21870000003</v>
      </c>
      <c r="K477" s="295">
        <f>+'7.  Persistence Report'!BA103</f>
        <v>437898.21870000003</v>
      </c>
      <c r="L477" s="295">
        <f>+'7.  Persistence Report'!BB103</f>
        <v>250038.54250000001</v>
      </c>
      <c r="M477" s="295">
        <f>+'7.  Persistence Report'!BC103</f>
        <v>226197.54250000001</v>
      </c>
      <c r="N477" s="291"/>
      <c r="O477" s="295">
        <v>74</v>
      </c>
      <c r="P477" s="295">
        <f>+'7.  Persistence Report'!P103</f>
        <v>74.233314140000004</v>
      </c>
      <c r="Q477" s="295">
        <f>+'7.  Persistence Report'!Q103</f>
        <v>71.456556669999998</v>
      </c>
      <c r="R477" s="295">
        <f>+'7.  Persistence Report'!R103</f>
        <v>70.068996459999994</v>
      </c>
      <c r="S477" s="295">
        <f>+'7.  Persistence Report'!S103</f>
        <v>68.681436340000005</v>
      </c>
      <c r="T477" s="295">
        <f>+'7.  Persistence Report'!T103</f>
        <v>68.681436340000005</v>
      </c>
      <c r="U477" s="295">
        <f>+'7.  Persistence Report'!U103</f>
        <v>68.681436340000005</v>
      </c>
      <c r="V477" s="295">
        <f>+'7.  Persistence Report'!V103</f>
        <v>68.681436340000005</v>
      </c>
      <c r="W477" s="295">
        <f>+'7.  Persistence Report'!W103</f>
        <v>58.880169670000001</v>
      </c>
      <c r="X477" s="295">
        <f>+'7.  Persistence Report'!X103</f>
        <v>33.354368950000001</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6">AA477</f>
        <v>0</v>
      </c>
      <c r="AB478" s="411">
        <f t="shared" si="146"/>
        <v>0</v>
      </c>
      <c r="AC478" s="411">
        <f t="shared" si="146"/>
        <v>0</v>
      </c>
      <c r="AD478" s="411">
        <f t="shared" si="146"/>
        <v>0</v>
      </c>
      <c r="AE478" s="411">
        <f t="shared" si="146"/>
        <v>0</v>
      </c>
      <c r="AF478" s="411">
        <f t="shared" si="146"/>
        <v>0</v>
      </c>
      <c r="AG478" s="411">
        <f t="shared" si="146"/>
        <v>0</v>
      </c>
      <c r="AH478" s="411">
        <f t="shared" si="146"/>
        <v>0</v>
      </c>
      <c r="AI478" s="411">
        <f t="shared" si="146"/>
        <v>0</v>
      </c>
      <c r="AJ478" s="411">
        <f t="shared" si="146"/>
        <v>0</v>
      </c>
      <c r="AK478" s="411">
        <f t="shared" si="146"/>
        <v>0</v>
      </c>
      <c r="AL478" s="411">
        <f t="shared" si="146"/>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09"/>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8">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8"/>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7">AA481</f>
        <v>0</v>
      </c>
      <c r="AB482" s="411">
        <f t="shared" si="147"/>
        <v>0</v>
      </c>
      <c r="AC482" s="411">
        <f t="shared" si="147"/>
        <v>0</v>
      </c>
      <c r="AD482" s="411">
        <f t="shared" si="147"/>
        <v>0</v>
      </c>
      <c r="AE482" s="411">
        <f t="shared" si="147"/>
        <v>0</v>
      </c>
      <c r="AF482" s="411">
        <f t="shared" si="147"/>
        <v>0</v>
      </c>
      <c r="AG482" s="411">
        <f t="shared" si="147"/>
        <v>0</v>
      </c>
      <c r="AH482" s="411">
        <f t="shared" si="147"/>
        <v>0</v>
      </c>
      <c r="AI482" s="411">
        <f t="shared" si="147"/>
        <v>0</v>
      </c>
      <c r="AJ482" s="411">
        <f t="shared" si="147"/>
        <v>0</v>
      </c>
      <c r="AK482" s="411">
        <f t="shared" si="147"/>
        <v>0</v>
      </c>
      <c r="AL482" s="411">
        <f t="shared" si="147"/>
        <v>0</v>
      </c>
      <c r="AM482" s="297"/>
    </row>
    <row r="483" spans="1:39" s="283" customFormat="1" ht="15" outlineLevel="1">
      <c r="A483" s="508"/>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8">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8"/>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8">AA484</f>
        <v>0</v>
      </c>
      <c r="AB485" s="411">
        <f t="shared" si="148"/>
        <v>0</v>
      </c>
      <c r="AC485" s="411">
        <f t="shared" si="148"/>
        <v>0</v>
      </c>
      <c r="AD485" s="411">
        <f t="shared" si="148"/>
        <v>0</v>
      </c>
      <c r="AE485" s="411">
        <f t="shared" si="148"/>
        <v>0</v>
      </c>
      <c r="AF485" s="411">
        <f t="shared" si="148"/>
        <v>0</v>
      </c>
      <c r="AG485" s="411">
        <f t="shared" si="148"/>
        <v>0</v>
      </c>
      <c r="AH485" s="411">
        <f t="shared" si="148"/>
        <v>0</v>
      </c>
      <c r="AI485" s="411">
        <f t="shared" si="148"/>
        <v>0</v>
      </c>
      <c r="AJ485" s="411">
        <f t="shared" si="148"/>
        <v>0</v>
      </c>
      <c r="AK485" s="411">
        <f t="shared" si="148"/>
        <v>0</v>
      </c>
      <c r="AL485" s="411">
        <f t="shared" si="148"/>
        <v>0</v>
      </c>
      <c r="AM485" s="311"/>
    </row>
    <row r="486" spans="1:39" s="283" customFormat="1" ht="15" outlineLevel="1">
      <c r="A486" s="508"/>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9"/>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8">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9">AA488</f>
        <v>0</v>
      </c>
      <c r="AB489" s="411">
        <f t="shared" si="149"/>
        <v>0</v>
      </c>
      <c r="AC489" s="411">
        <f t="shared" si="149"/>
        <v>0</v>
      </c>
      <c r="AD489" s="411">
        <f t="shared" si="149"/>
        <v>0</v>
      </c>
      <c r="AE489" s="411">
        <f t="shared" si="149"/>
        <v>0</v>
      </c>
      <c r="AF489" s="411">
        <f t="shared" si="149"/>
        <v>0</v>
      </c>
      <c r="AG489" s="411">
        <f t="shared" si="149"/>
        <v>0</v>
      </c>
      <c r="AH489" s="411">
        <f t="shared" si="149"/>
        <v>0</v>
      </c>
      <c r="AI489" s="411">
        <f t="shared" si="149"/>
        <v>0</v>
      </c>
      <c r="AJ489" s="411">
        <f t="shared" si="149"/>
        <v>0</v>
      </c>
      <c r="AK489" s="411">
        <f t="shared" si="149"/>
        <v>0</v>
      </c>
      <c r="AL489" s="411">
        <f t="shared" si="149"/>
        <v>0</v>
      </c>
      <c r="AM489" s="306"/>
    </row>
    <row r="490" spans="1:39" ht="15" outlineLevel="1">
      <c r="A490" s="511"/>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8">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50">AA491</f>
        <v>0</v>
      </c>
      <c r="AB492" s="411">
        <f t="shared" si="150"/>
        <v>0</v>
      </c>
      <c r="AC492" s="411">
        <f t="shared" si="150"/>
        <v>0</v>
      </c>
      <c r="AD492" s="411">
        <f t="shared" si="150"/>
        <v>0</v>
      </c>
      <c r="AE492" s="411">
        <f t="shared" si="150"/>
        <v>0</v>
      </c>
      <c r="AF492" s="411">
        <f t="shared" si="150"/>
        <v>0</v>
      </c>
      <c r="AG492" s="411">
        <f t="shared" si="150"/>
        <v>0</v>
      </c>
      <c r="AH492" s="411">
        <f t="shared" si="150"/>
        <v>0</v>
      </c>
      <c r="AI492" s="411">
        <f t="shared" si="150"/>
        <v>0</v>
      </c>
      <c r="AJ492" s="411">
        <f t="shared" si="150"/>
        <v>0</v>
      </c>
      <c r="AK492" s="411">
        <f t="shared" si="150"/>
        <v>0</v>
      </c>
      <c r="AL492" s="411">
        <f t="shared" si="150"/>
        <v>0</v>
      </c>
      <c r="AM492" s="306"/>
    </row>
    <row r="493" spans="1:39" ht="15.75" outlineLevel="1">
      <c r="A493" s="511"/>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8">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51">AA494</f>
        <v>0</v>
      </c>
      <c r="AB495" s="411">
        <f t="shared" si="151"/>
        <v>0</v>
      </c>
      <c r="AC495" s="411">
        <f t="shared" si="151"/>
        <v>0</v>
      </c>
      <c r="AD495" s="411">
        <f t="shared" si="151"/>
        <v>0</v>
      </c>
      <c r="AE495" s="411">
        <f t="shared" si="151"/>
        <v>0</v>
      </c>
      <c r="AF495" s="411">
        <f t="shared" si="151"/>
        <v>0</v>
      </c>
      <c r="AG495" s="411">
        <f t="shared" si="151"/>
        <v>0</v>
      </c>
      <c r="AH495" s="411">
        <f t="shared" si="151"/>
        <v>0</v>
      </c>
      <c r="AI495" s="411">
        <f t="shared" si="151"/>
        <v>0</v>
      </c>
      <c r="AJ495" s="411">
        <f t="shared" si="151"/>
        <v>0</v>
      </c>
      <c r="AK495" s="411">
        <f t="shared" si="151"/>
        <v>0</v>
      </c>
      <c r="AL495" s="411">
        <f t="shared" si="151"/>
        <v>0</v>
      </c>
      <c r="AM495" s="297"/>
    </row>
    <row r="496" spans="1:39" ht="15" outlineLevel="1">
      <c r="A496" s="511"/>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8">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52">Z497</f>
        <v>0</v>
      </c>
      <c r="AA498" s="411">
        <f t="shared" si="152"/>
        <v>0</v>
      </c>
      <c r="AB498" s="411">
        <f t="shared" si="152"/>
        <v>0</v>
      </c>
      <c r="AC498" s="411">
        <f t="shared" si="152"/>
        <v>0</v>
      </c>
      <c r="AD498" s="411">
        <f t="shared" si="152"/>
        <v>0</v>
      </c>
      <c r="AE498" s="411">
        <f t="shared" si="152"/>
        <v>0</v>
      </c>
      <c r="AF498" s="411">
        <f t="shared" si="152"/>
        <v>0</v>
      </c>
      <c r="AG498" s="411">
        <f t="shared" si="152"/>
        <v>0</v>
      </c>
      <c r="AH498" s="411">
        <f t="shared" si="152"/>
        <v>0</v>
      </c>
      <c r="AI498" s="411">
        <f t="shared" si="152"/>
        <v>0</v>
      </c>
      <c r="AJ498" s="411">
        <f t="shared" si="152"/>
        <v>0</v>
      </c>
      <c r="AK498" s="411">
        <f t="shared" si="152"/>
        <v>0</v>
      </c>
      <c r="AL498" s="411">
        <f t="shared" si="152"/>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8">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8"/>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53">Z500</f>
        <v>0</v>
      </c>
      <c r="AA501" s="411">
        <f t="shared" si="153"/>
        <v>0</v>
      </c>
      <c r="AB501" s="411">
        <f t="shared" si="153"/>
        <v>0</v>
      </c>
      <c r="AC501" s="411">
        <f t="shared" si="153"/>
        <v>0</v>
      </c>
      <c r="AD501" s="411">
        <f t="shared" si="153"/>
        <v>0</v>
      </c>
      <c r="AE501" s="411">
        <f t="shared" si="153"/>
        <v>0</v>
      </c>
      <c r="AF501" s="411">
        <f t="shared" si="153"/>
        <v>0</v>
      </c>
      <c r="AG501" s="411">
        <f t="shared" si="153"/>
        <v>0</v>
      </c>
      <c r="AH501" s="411">
        <f t="shared" si="153"/>
        <v>0</v>
      </c>
      <c r="AI501" s="411">
        <f t="shared" si="153"/>
        <v>0</v>
      </c>
      <c r="AJ501" s="411">
        <f t="shared" si="153"/>
        <v>0</v>
      </c>
      <c r="AK501" s="411">
        <f t="shared" si="153"/>
        <v>0</v>
      </c>
      <c r="AL501" s="411">
        <f t="shared" si="153"/>
        <v>0</v>
      </c>
      <c r="AM501" s="297"/>
    </row>
    <row r="502" spans="1:39" s="283" customFormat="1" ht="15" outlineLevel="1">
      <c r="A502" s="508"/>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8"/>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8">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8"/>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54">Z504</f>
        <v>0</v>
      </c>
      <c r="AA505" s="411">
        <f t="shared" si="154"/>
        <v>0</v>
      </c>
      <c r="AB505" s="411">
        <f t="shared" si="154"/>
        <v>0</v>
      </c>
      <c r="AC505" s="411">
        <f t="shared" si="154"/>
        <v>0</v>
      </c>
      <c r="AD505" s="411">
        <f t="shared" si="154"/>
        <v>0</v>
      </c>
      <c r="AE505" s="411">
        <f t="shared" si="154"/>
        <v>0</v>
      </c>
      <c r="AF505" s="411">
        <f t="shared" si="154"/>
        <v>0</v>
      </c>
      <c r="AG505" s="411">
        <f t="shared" si="154"/>
        <v>0</v>
      </c>
      <c r="AH505" s="411">
        <f t="shared" si="154"/>
        <v>0</v>
      </c>
      <c r="AI505" s="411">
        <f t="shared" si="154"/>
        <v>0</v>
      </c>
      <c r="AJ505" s="411">
        <f t="shared" si="154"/>
        <v>0</v>
      </c>
      <c r="AK505" s="411">
        <f t="shared" si="154"/>
        <v>0</v>
      </c>
      <c r="AL505" s="411">
        <f t="shared" si="154"/>
        <v>0</v>
      </c>
      <c r="AM505" s="297"/>
    </row>
    <row r="506" spans="1:39" s="283" customFormat="1" ht="15" outlineLevel="1">
      <c r="A506" s="508"/>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8">
        <v>32</v>
      </c>
      <c r="B507" s="324" t="s">
        <v>492</v>
      </c>
      <c r="C507" s="291" t="s">
        <v>25</v>
      </c>
      <c r="D507" s="295">
        <v>0</v>
      </c>
      <c r="E507" s="295">
        <f>+'7.  Persistence Report'!AU109</f>
        <v>0</v>
      </c>
      <c r="F507" s="295">
        <f>+'7.  Persistence Report'!AV109</f>
        <v>0</v>
      </c>
      <c r="G507" s="295">
        <f>+'7.  Persistence Report'!AW109</f>
        <v>0</v>
      </c>
      <c r="H507" s="295">
        <f>+'7.  Persistence Report'!AX109</f>
        <v>0</v>
      </c>
      <c r="I507" s="295">
        <f>+'7.  Persistence Report'!AY109</f>
        <v>0</v>
      </c>
      <c r="J507" s="295">
        <f>+'7.  Persistence Report'!AZ109</f>
        <v>0</v>
      </c>
      <c r="K507" s="295">
        <f>+'7.  Persistence Report'!BA109</f>
        <v>0</v>
      </c>
      <c r="L507" s="295">
        <f>+'7.  Persistence Report'!BB109</f>
        <v>0</v>
      </c>
      <c r="M507" s="295">
        <f>+'7.  Persistence Report'!BC109</f>
        <v>0</v>
      </c>
      <c r="N507" s="295">
        <v>0</v>
      </c>
      <c r="O507" s="295">
        <v>1707</v>
      </c>
      <c r="P507" s="295">
        <f>+'7.  Persistence Report'!P109</f>
        <v>0</v>
      </c>
      <c r="Q507" s="295">
        <f>+'7.  Persistence Report'!Q109</f>
        <v>0</v>
      </c>
      <c r="R507" s="295">
        <f>+'7.  Persistence Report'!R109</f>
        <v>0</v>
      </c>
      <c r="S507" s="295">
        <f>+'7.  Persistence Report'!S109</f>
        <v>0</v>
      </c>
      <c r="T507" s="295">
        <f>+'7.  Persistence Report'!T109</f>
        <v>0</v>
      </c>
      <c r="U507" s="295">
        <f>+'7.  Persistence Report'!U109</f>
        <v>0</v>
      </c>
      <c r="V507" s="295">
        <f>+'7.  Persistence Report'!V109</f>
        <v>0</v>
      </c>
      <c r="W507" s="295">
        <f>+'7.  Persistence Report'!W109</f>
        <v>0</v>
      </c>
      <c r="X507" s="295">
        <f>+'7.  Persistence Report'!X109</f>
        <v>0</v>
      </c>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8"/>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55">Z507</f>
        <v>0</v>
      </c>
      <c r="AA508" s="411">
        <f t="shared" si="155"/>
        <v>0</v>
      </c>
      <c r="AB508" s="411">
        <f t="shared" si="155"/>
        <v>0</v>
      </c>
      <c r="AC508" s="411">
        <f t="shared" si="155"/>
        <v>0</v>
      </c>
      <c r="AD508" s="411">
        <f t="shared" si="155"/>
        <v>0</v>
      </c>
      <c r="AE508" s="411">
        <f t="shared" si="155"/>
        <v>0</v>
      </c>
      <c r="AF508" s="411">
        <f t="shared" si="155"/>
        <v>0</v>
      </c>
      <c r="AG508" s="411">
        <f t="shared" si="155"/>
        <v>0</v>
      </c>
      <c r="AH508" s="411">
        <f t="shared" si="155"/>
        <v>0</v>
      </c>
      <c r="AI508" s="411">
        <f t="shared" si="155"/>
        <v>0</v>
      </c>
      <c r="AJ508" s="411">
        <f t="shared" si="155"/>
        <v>0</v>
      </c>
      <c r="AK508" s="411">
        <f t="shared" si="155"/>
        <v>0</v>
      </c>
      <c r="AL508" s="411">
        <f t="shared" si="155"/>
        <v>0</v>
      </c>
      <c r="AM508" s="297"/>
    </row>
    <row r="509" spans="1:39" s="283" customFormat="1" ht="15" outlineLevel="1">
      <c r="A509" s="508"/>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8">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8"/>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6">Z510</f>
        <v>0</v>
      </c>
      <c r="AA511" s="411">
        <f t="shared" si="156"/>
        <v>0</v>
      </c>
      <c r="AB511" s="411">
        <f t="shared" si="156"/>
        <v>0</v>
      </c>
      <c r="AC511" s="411">
        <f t="shared" si="156"/>
        <v>0</v>
      </c>
      <c r="AD511" s="411">
        <f t="shared" si="156"/>
        <v>0</v>
      </c>
      <c r="AE511" s="411">
        <f t="shared" si="156"/>
        <v>0</v>
      </c>
      <c r="AF511" s="411">
        <f t="shared" si="156"/>
        <v>0</v>
      </c>
      <c r="AG511" s="411">
        <f t="shared" si="156"/>
        <v>0</v>
      </c>
      <c r="AH511" s="411">
        <f t="shared" si="156"/>
        <v>0</v>
      </c>
      <c r="AI511" s="411">
        <f t="shared" si="156"/>
        <v>0</v>
      </c>
      <c r="AJ511" s="411">
        <f t="shared" si="156"/>
        <v>0</v>
      </c>
      <c r="AK511" s="411">
        <f t="shared" si="156"/>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20707878</v>
      </c>
      <c r="E513" s="329">
        <f t="shared" ref="E513:M513" si="157">SUM(E408:E511)</f>
        <v>19988589.707112294</v>
      </c>
      <c r="F513" s="329">
        <f t="shared" si="157"/>
        <v>19214168.464812297</v>
      </c>
      <c r="G513" s="329">
        <f t="shared" si="157"/>
        <v>18492671.330612294</v>
      </c>
      <c r="H513" s="329">
        <f t="shared" si="157"/>
        <v>17655265.329800237</v>
      </c>
      <c r="I513" s="329">
        <f t="shared" si="157"/>
        <v>17250784.392703999</v>
      </c>
      <c r="J513" s="329">
        <f t="shared" si="157"/>
        <v>16859757.913704</v>
      </c>
      <c r="K513" s="329">
        <f t="shared" si="157"/>
        <v>16857254.882603999</v>
      </c>
      <c r="L513" s="329">
        <f t="shared" si="157"/>
        <v>16144843.060404001</v>
      </c>
      <c r="M513" s="329">
        <f t="shared" si="157"/>
        <v>14054408.376004001</v>
      </c>
      <c r="N513" s="329"/>
      <c r="O513" s="329">
        <f>SUM(O408:O511)</f>
        <v>7704</v>
      </c>
      <c r="P513" s="329">
        <f t="shared" ref="P513:X513" si="158">SUM(P408:P511)</f>
        <v>3712.5563776840268</v>
      </c>
      <c r="Q513" s="329">
        <f t="shared" si="158"/>
        <v>3646.1550211940266</v>
      </c>
      <c r="R513" s="329">
        <f t="shared" si="158"/>
        <v>3406.5334079540266</v>
      </c>
      <c r="S513" s="329">
        <f t="shared" si="158"/>
        <v>3184.9449286199888</v>
      </c>
      <c r="T513" s="329">
        <f t="shared" si="158"/>
        <v>3124.4203311379997</v>
      </c>
      <c r="U513" s="329">
        <f t="shared" si="158"/>
        <v>3073.8622181379997</v>
      </c>
      <c r="V513" s="329">
        <f t="shared" si="158"/>
        <v>3073.5764839679996</v>
      </c>
      <c r="W513" s="329">
        <f t="shared" si="158"/>
        <v>2977.3200872980001</v>
      </c>
      <c r="X513" s="329">
        <f t="shared" si="158"/>
        <v>2716.5868753579998</v>
      </c>
      <c r="Y513" s="329">
        <f>IF(Y407="kWh",SUMPRODUCT(D408:D511,Y408:Y511))</f>
        <v>6897849</v>
      </c>
      <c r="Z513" s="329">
        <f>IF(Z407="kWh",SUMPRODUCT(D408:D511,Z408:Z511))</f>
        <v>2547008.5499999998</v>
      </c>
      <c r="AA513" s="329">
        <f>IF(AA407="kW",SUMPRODUCT(N408:N511,O408:O511,AA408:AA511),SUMPRODUCT(D408:D511,AA408:AA511))</f>
        <v>22892.208000000002</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14896090</v>
      </c>
      <c r="Z514" s="328">
        <f>HLOOKUP(Z406,'2. LRAMVA Threshold'!$B$42:$Q$53,6,FALSE)</f>
        <v>5412016</v>
      </c>
      <c r="AA514" s="328">
        <f>HLOOKUP(AA406,'2. LRAMVA Threshold'!$B$42:$Q$53,6,FALSE)</f>
        <v>53512</v>
      </c>
      <c r="AB514" s="328">
        <f>HLOOKUP(AB406,'2. LRAMVA Threshold'!$B$42:$Q$53,6,FALSE)</f>
        <v>2704</v>
      </c>
      <c r="AC514" s="328">
        <f>HLOOKUP(AC406,'2. LRAMVA Threshold'!$B$42:$Q$53,6,FALSE)</f>
        <v>5133</v>
      </c>
      <c r="AD514" s="328">
        <f>HLOOKUP(AD406,'2. LRAMVA Threshold'!$B$42:$Q$53,6,FALSE)</f>
        <v>885</v>
      </c>
      <c r="AE514" s="328">
        <f>HLOOKUP(AE406,'2. LRAMVA Threshold'!$B$42:$Q$53,6,FALSE)</f>
        <v>28</v>
      </c>
      <c r="AF514" s="328">
        <f>HLOOKUP(AF406,'2. LRAMVA Threshold'!$B$42:$Q$53,6,FALSE)</f>
        <v>65791</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1.0500000000000001E-2</v>
      </c>
      <c r="Z516" s="341">
        <f>HLOOKUP(Z$20,'3.  Distribution Rates'!$C$122:$P$133,6,FALSE)</f>
        <v>6.7000000000000002E-3</v>
      </c>
      <c r="AA516" s="341">
        <f>HLOOKUP(AA$20,'3.  Distribution Rates'!$C$122:$P$133,6,FALSE)</f>
        <v>1.6951000000000001</v>
      </c>
      <c r="AB516" s="341">
        <f>HLOOKUP(AB$20,'3.  Distribution Rates'!$C$122:$P$133,6,FALSE)</f>
        <v>2.8418999999999999</v>
      </c>
      <c r="AC516" s="341">
        <f>HLOOKUP(AC$20,'3.  Distribution Rates'!$C$122:$P$133,6,FALSE)</f>
        <v>1.4182999999999999</v>
      </c>
      <c r="AD516" s="341">
        <f>HLOOKUP(AD$20,'3.  Distribution Rates'!$C$122:$P$133,6,FALSE)</f>
        <v>5.4880000000000004</v>
      </c>
      <c r="AE516" s="341">
        <f>HLOOKUP(AE$20,'3.  Distribution Rates'!$C$122:$P$133,6,FALSE)</f>
        <v>7.4020999999999999</v>
      </c>
      <c r="AF516" s="341">
        <f>HLOOKUP(AF$20,'3.  Distribution Rates'!$C$122:$P$133,6,FALSE)</f>
        <v>1.1599999999999999E-2</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42415.04088700586</v>
      </c>
      <c r="Z517" s="378">
        <f t="shared" ref="Z517:AL517" si="159">Z137*Z516</f>
        <v>11765.961126596641</v>
      </c>
      <c r="AA517" s="378">
        <f t="shared" si="159"/>
        <v>50982.372730033218</v>
      </c>
      <c r="AB517" s="378">
        <f t="shared" si="159"/>
        <v>0</v>
      </c>
      <c r="AC517" s="378">
        <f t="shared" si="159"/>
        <v>0</v>
      </c>
      <c r="AD517" s="378">
        <f t="shared" si="159"/>
        <v>0</v>
      </c>
      <c r="AE517" s="378">
        <f t="shared" si="159"/>
        <v>0</v>
      </c>
      <c r="AF517" s="378">
        <f t="shared" si="159"/>
        <v>0</v>
      </c>
      <c r="AG517" s="378">
        <f t="shared" si="159"/>
        <v>0</v>
      </c>
      <c r="AH517" s="378">
        <f t="shared" si="159"/>
        <v>0</v>
      </c>
      <c r="AI517" s="378">
        <f t="shared" si="159"/>
        <v>0</v>
      </c>
      <c r="AJ517" s="378">
        <f t="shared" si="159"/>
        <v>0</v>
      </c>
      <c r="AK517" s="378">
        <f t="shared" si="159"/>
        <v>0</v>
      </c>
      <c r="AL517" s="378">
        <f t="shared" si="159"/>
        <v>0</v>
      </c>
      <c r="AM517" s="626">
        <f>SUM(Y517:AL517)</f>
        <v>105163.37474363571</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32266.254432444402</v>
      </c>
      <c r="Z518" s="378">
        <f t="shared" ref="Z518:AL518" si="160">Z266*Z516</f>
        <v>8175.693501642495</v>
      </c>
      <c r="AA518" s="378">
        <f t="shared" si="160"/>
        <v>47936.471381469935</v>
      </c>
      <c r="AB518" s="378">
        <f t="shared" si="160"/>
        <v>0</v>
      </c>
      <c r="AC518" s="378">
        <f t="shared" si="160"/>
        <v>0</v>
      </c>
      <c r="AD518" s="378">
        <f t="shared" si="160"/>
        <v>0</v>
      </c>
      <c r="AE518" s="378">
        <f t="shared" si="160"/>
        <v>0</v>
      </c>
      <c r="AF518" s="378">
        <f t="shared" si="160"/>
        <v>0</v>
      </c>
      <c r="AG518" s="378">
        <f t="shared" si="160"/>
        <v>0</v>
      </c>
      <c r="AH518" s="378">
        <f t="shared" si="160"/>
        <v>0</v>
      </c>
      <c r="AI518" s="378">
        <f t="shared" si="160"/>
        <v>0</v>
      </c>
      <c r="AJ518" s="378">
        <f t="shared" si="160"/>
        <v>0</v>
      </c>
      <c r="AK518" s="378">
        <f t="shared" si="160"/>
        <v>0</v>
      </c>
      <c r="AL518" s="378">
        <f t="shared" si="160"/>
        <v>0</v>
      </c>
      <c r="AM518" s="626">
        <f>SUM(Y518:AL518)</f>
        <v>88378.419315556835</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30534.237635244463</v>
      </c>
      <c r="Z519" s="378">
        <f t="shared" ref="Z519:AL519" si="161">Z395*Z516</f>
        <v>27512.223225188362</v>
      </c>
      <c r="AA519" s="378">
        <f t="shared" si="161"/>
        <v>47263.274821695224</v>
      </c>
      <c r="AB519" s="378">
        <f t="shared" si="161"/>
        <v>0</v>
      </c>
      <c r="AC519" s="378">
        <f t="shared" si="161"/>
        <v>0</v>
      </c>
      <c r="AD519" s="378">
        <f t="shared" si="161"/>
        <v>0</v>
      </c>
      <c r="AE519" s="378">
        <f t="shared" si="161"/>
        <v>0</v>
      </c>
      <c r="AF519" s="378">
        <f t="shared" si="161"/>
        <v>0</v>
      </c>
      <c r="AG519" s="378">
        <f t="shared" si="161"/>
        <v>0</v>
      </c>
      <c r="AH519" s="378">
        <f t="shared" si="161"/>
        <v>0</v>
      </c>
      <c r="AI519" s="378">
        <f t="shared" si="161"/>
        <v>0</v>
      </c>
      <c r="AJ519" s="378">
        <f t="shared" si="161"/>
        <v>0</v>
      </c>
      <c r="AK519" s="378">
        <f t="shared" si="161"/>
        <v>0</v>
      </c>
      <c r="AL519" s="378">
        <f t="shared" si="161"/>
        <v>0</v>
      </c>
      <c r="AM519" s="626">
        <f>SUM(Y519:AL519)</f>
        <v>105309.73568212806</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72427.414499999999</v>
      </c>
      <c r="Z520" s="378">
        <f t="shared" ref="Z520:AK520" si="162">Z513*Z516</f>
        <v>17064.957285</v>
      </c>
      <c r="AA520" s="378">
        <f t="shared" si="162"/>
        <v>38804.581780800007</v>
      </c>
      <c r="AB520" s="378">
        <f t="shared" si="162"/>
        <v>0</v>
      </c>
      <c r="AC520" s="378">
        <f t="shared" si="162"/>
        <v>0</v>
      </c>
      <c r="AD520" s="378">
        <f t="shared" si="162"/>
        <v>0</v>
      </c>
      <c r="AE520" s="378">
        <f t="shared" si="162"/>
        <v>0</v>
      </c>
      <c r="AF520" s="378">
        <f t="shared" si="162"/>
        <v>0</v>
      </c>
      <c r="AG520" s="378">
        <f t="shared" si="162"/>
        <v>0</v>
      </c>
      <c r="AH520" s="378">
        <f t="shared" si="162"/>
        <v>0</v>
      </c>
      <c r="AI520" s="378">
        <f>AI513*AI516</f>
        <v>0</v>
      </c>
      <c r="AJ520" s="378">
        <f t="shared" si="162"/>
        <v>0</v>
      </c>
      <c r="AK520" s="378">
        <f t="shared" si="162"/>
        <v>0</v>
      </c>
      <c r="AL520" s="378">
        <f>AL513*AL516</f>
        <v>0</v>
      </c>
      <c r="AM520" s="626">
        <f>SUM(Y520:AL520)</f>
        <v>128296.95356580001</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177642.94745469472</v>
      </c>
      <c r="Z521" s="346">
        <f t="shared" ref="Z521:AK521" si="163">SUM(Z517:Z520)</f>
        <v>64518.835138427501</v>
      </c>
      <c r="AA521" s="346">
        <f t="shared" si="163"/>
        <v>184986.70071399841</v>
      </c>
      <c r="AB521" s="346">
        <f t="shared" si="163"/>
        <v>0</v>
      </c>
      <c r="AC521" s="346">
        <f t="shared" si="163"/>
        <v>0</v>
      </c>
      <c r="AD521" s="346">
        <f t="shared" si="163"/>
        <v>0</v>
      </c>
      <c r="AE521" s="346">
        <f t="shared" si="163"/>
        <v>0</v>
      </c>
      <c r="AF521" s="346">
        <f t="shared" si="163"/>
        <v>0</v>
      </c>
      <c r="AG521" s="346">
        <f t="shared" si="163"/>
        <v>0</v>
      </c>
      <c r="AH521" s="346">
        <f t="shared" si="163"/>
        <v>0</v>
      </c>
      <c r="AI521" s="346">
        <f t="shared" si="163"/>
        <v>0</v>
      </c>
      <c r="AJ521" s="346">
        <f t="shared" si="163"/>
        <v>0</v>
      </c>
      <c r="AK521" s="346">
        <f t="shared" si="163"/>
        <v>0</v>
      </c>
      <c r="AL521" s="346">
        <f>SUM(AL517:AL520)</f>
        <v>0</v>
      </c>
      <c r="AM521" s="407">
        <f>SUM(AM517:AM520)</f>
        <v>427148.48330712062</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156408.94500000001</v>
      </c>
      <c r="Z522" s="347">
        <f t="shared" ref="Z522:AJ522" si="164">Z514*Z516</f>
        <v>36260.5072</v>
      </c>
      <c r="AA522" s="347">
        <f>AA514*AA516</f>
        <v>90708.191200000001</v>
      </c>
      <c r="AB522" s="347">
        <f t="shared" si="164"/>
        <v>7684.4975999999997</v>
      </c>
      <c r="AC522" s="347">
        <f t="shared" si="164"/>
        <v>7280.1338999999998</v>
      </c>
      <c r="AD522" s="347">
        <f>AD514*AD516</f>
        <v>4856.88</v>
      </c>
      <c r="AE522" s="347">
        <f t="shared" si="164"/>
        <v>207.25880000000001</v>
      </c>
      <c r="AF522" s="347">
        <f t="shared" si="164"/>
        <v>763.17559999999992</v>
      </c>
      <c r="AG522" s="347">
        <f t="shared" si="164"/>
        <v>0</v>
      </c>
      <c r="AH522" s="347">
        <f t="shared" si="164"/>
        <v>0</v>
      </c>
      <c r="AI522" s="347">
        <f t="shared" si="164"/>
        <v>0</v>
      </c>
      <c r="AJ522" s="347">
        <f t="shared" si="164"/>
        <v>0</v>
      </c>
      <c r="AK522" s="347">
        <f>AK514*AK516</f>
        <v>0</v>
      </c>
      <c r="AL522" s="347">
        <f>AL514*AL516</f>
        <v>0</v>
      </c>
      <c r="AM522" s="407">
        <f>SUM(Y522:AL522)</f>
        <v>304169.58930000005</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122978.89400712057</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6400172.2138122963</v>
      </c>
      <c r="Z526" s="291">
        <f>SUMPRODUCT(E408:E511,Z408:Z511)</f>
        <v>2518978.7664680001</v>
      </c>
      <c r="AA526" s="291">
        <f>IF(AA407="kW",SUMPRODUCT(N408:N511,P408:P511,AA408:AA511),SUMPRODUCT(E408:E511,AA408:AA511))</f>
        <v>22296.320486232002</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6089611.8345122952</v>
      </c>
      <c r="Z527" s="291">
        <f>SUMPRODUCT(F408:F511,Z408:Z511)</f>
        <v>2469924.3034680001</v>
      </c>
      <c r="AA527" s="291">
        <f>IF(AA407="kW",SUMPRODUCT(N408:N511,Q408:Q511,AA408:AA511),SUMPRODUCT(F408:F511,AA408:AA511))</f>
        <v>21873.716486232002</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6022924.2459122958</v>
      </c>
      <c r="Z528" s="291">
        <f>SUMPRODUCT(G408:G511,Z408:Z511)</f>
        <v>2076473.4365420002</v>
      </c>
      <c r="AA528" s="291">
        <f>IF(AA407="kW",SUMPRODUCT(N408:N511,R408:R511,AA408:AA511),SUMPRODUCT(G408:G511,AA408:AA511))</f>
        <v>20995.602506664003</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5577159.6654002396</v>
      </c>
      <c r="Z529" s="291">
        <f>SUMPRODUCT(H408:H511,Z408:Z511)</f>
        <v>1684832.016242</v>
      </c>
      <c r="AA529" s="291">
        <f>IF(AA407="kW",SUMPRODUCT(N408:N511,S408:S511,AA408:AA511),SUMPRODUCT(H408:H511,AA408:AA511))</f>
        <v>20995.602506664003</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5184354.7163040005</v>
      </c>
      <c r="Z530" s="291">
        <f>SUMPRODUCT(I408:I511,Z408:Z511)</f>
        <v>1683874.5852260001</v>
      </c>
      <c r="AA530" s="291">
        <f>IF(AA407="kW",SUMPRODUCT(N408:N511,T408:T511,AA408:AA511),SUMPRODUCT(I408:I511,AA408:AA511))</f>
        <v>20964.797904047999</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5184354.7163040005</v>
      </c>
      <c r="Z531" s="326">
        <f>SUMPRODUCT(J408:J511,Z408:Z511)</f>
        <v>1651810.4139479999</v>
      </c>
      <c r="AA531" s="326">
        <f>IF(AA407="kW",SUMPRODUCT(N408:N511,U408:U511,AA408:AA511),SUMPRODUCT(J408:J511,AA408:AA511))</f>
        <v>20407.849731240003</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590</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2"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3"/>
  <sheetViews>
    <sheetView topLeftCell="A33" zoomScale="90" zoomScaleNormal="90" workbookViewId="0">
      <pane xSplit="2" ySplit="3" topLeftCell="C36" activePane="bottomRight" state="frozen"/>
      <selection activeCell="A33" sqref="A33"/>
      <selection pane="topRight" activeCell="C33" sqref="C33"/>
      <selection pane="bottomLeft" activeCell="A36" sqref="A36"/>
      <selection pane="bottomRight" activeCell="N327" sqref="N327"/>
    </sheetView>
  </sheetViews>
  <sheetFormatPr defaultColWidth="9.140625" defaultRowHeight="15" outlineLevelRow="1" outlineLevelCol="1"/>
  <cols>
    <col min="1" max="1" width="4.5703125" style="521" customWidth="1"/>
    <col min="2" max="2" width="44.140625" style="427" customWidth="1"/>
    <col min="3" max="3" width="13.42578125" style="427" customWidth="1"/>
    <col min="4" max="4" width="17" style="427" customWidth="1"/>
    <col min="5" max="13" width="11.5703125" style="427" customWidth="1" outlineLevel="1"/>
    <col min="14" max="14" width="13.5703125" style="427" customWidth="1" outlineLevel="1"/>
    <col min="15" max="15" width="15.7109375" style="427" customWidth="1"/>
    <col min="16" max="24" width="9.140625" style="427" customWidth="1" outlineLevel="1"/>
    <col min="25" max="25" width="16.5703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1030" t="s">
        <v>171</v>
      </c>
      <c r="C14" s="257" t="s">
        <v>175</v>
      </c>
      <c r="D14" s="50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1030"/>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1030"/>
      <c r="C16" s="1012" t="s">
        <v>551</v>
      </c>
      <c r="D16" s="1013"/>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1030" t="s">
        <v>505</v>
      </c>
      <c r="C18" s="1029" t="s">
        <v>668</v>
      </c>
      <c r="D18" s="1029"/>
      <c r="E18" s="1029"/>
      <c r="F18" s="1029"/>
      <c r="G18" s="1029"/>
      <c r="H18" s="1029"/>
      <c r="I18" s="1029"/>
      <c r="J18" s="1029"/>
      <c r="K18" s="1029"/>
      <c r="L18" s="1029"/>
      <c r="M18" s="1029"/>
      <c r="N18" s="1029"/>
      <c r="O18" s="1029"/>
      <c r="P18" s="1029"/>
      <c r="Q18" s="1029"/>
      <c r="R18" s="1029"/>
      <c r="S18" s="1029"/>
      <c r="T18" s="1029"/>
      <c r="U18" s="1029"/>
      <c r="V18" s="1029"/>
      <c r="W18" s="1029"/>
      <c r="X18" s="1029"/>
      <c r="Y18" s="603"/>
      <c r="Z18" s="603"/>
      <c r="AA18" s="603"/>
      <c r="AB18" s="603"/>
      <c r="AC18" s="603"/>
      <c r="AD18" s="603"/>
      <c r="AE18" s="270"/>
      <c r="AF18" s="265"/>
      <c r="AG18" s="265"/>
      <c r="AH18" s="265"/>
      <c r="AI18" s="265"/>
      <c r="AJ18" s="265"/>
      <c r="AK18" s="265"/>
      <c r="AL18" s="265"/>
      <c r="AM18" s="265"/>
    </row>
    <row r="19" spans="2:39" ht="45.75" customHeight="1">
      <c r="B19" s="1030"/>
      <c r="C19" s="1029" t="s">
        <v>573</v>
      </c>
      <c r="D19" s="1029"/>
      <c r="E19" s="1029"/>
      <c r="F19" s="1029"/>
      <c r="G19" s="1029"/>
      <c r="H19" s="1029"/>
      <c r="I19" s="1029"/>
      <c r="J19" s="1029"/>
      <c r="K19" s="1029"/>
      <c r="L19" s="1029"/>
      <c r="M19" s="1029"/>
      <c r="N19" s="1029"/>
      <c r="O19" s="1029"/>
      <c r="P19" s="1029"/>
      <c r="Q19" s="1029"/>
      <c r="R19" s="1029"/>
      <c r="S19" s="1029"/>
      <c r="T19" s="1029"/>
      <c r="U19" s="1029"/>
      <c r="V19" s="1029"/>
      <c r="W19" s="1029"/>
      <c r="X19" s="1029"/>
      <c r="Y19" s="603"/>
      <c r="Z19" s="603"/>
      <c r="AA19" s="603"/>
      <c r="AB19" s="603"/>
      <c r="AC19" s="603"/>
      <c r="AD19" s="603"/>
      <c r="AE19" s="270"/>
      <c r="AF19" s="265"/>
      <c r="AG19" s="265"/>
      <c r="AH19" s="265"/>
      <c r="AI19" s="265"/>
      <c r="AJ19" s="265"/>
      <c r="AK19" s="265"/>
      <c r="AL19" s="265"/>
      <c r="AM19" s="265"/>
    </row>
    <row r="20" spans="2:39" ht="62.25" customHeight="1">
      <c r="B20" s="273"/>
      <c r="C20" s="1029" t="s">
        <v>571</v>
      </c>
      <c r="D20" s="1029"/>
      <c r="E20" s="1029"/>
      <c r="F20" s="1029"/>
      <c r="G20" s="1029"/>
      <c r="H20" s="1029"/>
      <c r="I20" s="1029"/>
      <c r="J20" s="1029"/>
      <c r="K20" s="1029"/>
      <c r="L20" s="1029"/>
      <c r="M20" s="1029"/>
      <c r="N20" s="1029"/>
      <c r="O20" s="1029"/>
      <c r="P20" s="1029"/>
      <c r="Q20" s="1029"/>
      <c r="R20" s="1029"/>
      <c r="S20" s="1029"/>
      <c r="T20" s="1029"/>
      <c r="U20" s="1029"/>
      <c r="V20" s="1029"/>
      <c r="W20" s="1029"/>
      <c r="X20" s="1029"/>
      <c r="Y20" s="603"/>
      <c r="Z20" s="603"/>
      <c r="AA20" s="603"/>
      <c r="AB20" s="603"/>
      <c r="AC20" s="603"/>
      <c r="AD20" s="603"/>
      <c r="AE20" s="428"/>
      <c r="AF20" s="265"/>
      <c r="AG20" s="265"/>
      <c r="AH20" s="265"/>
      <c r="AI20" s="265"/>
      <c r="AJ20" s="265"/>
      <c r="AK20" s="265"/>
      <c r="AL20" s="265"/>
      <c r="AM20" s="265"/>
    </row>
    <row r="21" spans="2:39" ht="37.5" customHeight="1">
      <c r="B21" s="273"/>
      <c r="C21" s="1029" t="s">
        <v>637</v>
      </c>
      <c r="D21" s="1029"/>
      <c r="E21" s="1029"/>
      <c r="F21" s="1029"/>
      <c r="G21" s="1029"/>
      <c r="H21" s="1029"/>
      <c r="I21" s="1029"/>
      <c r="J21" s="1029"/>
      <c r="K21" s="1029"/>
      <c r="L21" s="1029"/>
      <c r="M21" s="1029"/>
      <c r="N21" s="1029"/>
      <c r="O21" s="1029"/>
      <c r="P21" s="1029"/>
      <c r="Q21" s="1029"/>
      <c r="R21" s="1029"/>
      <c r="S21" s="1029"/>
      <c r="T21" s="1029"/>
      <c r="U21" s="1029"/>
      <c r="V21" s="1029"/>
      <c r="W21" s="1029"/>
      <c r="X21" s="1029"/>
      <c r="Y21" s="603"/>
      <c r="Z21" s="603"/>
      <c r="AA21" s="603"/>
      <c r="AB21" s="603"/>
      <c r="AC21" s="603"/>
      <c r="AD21" s="603"/>
      <c r="AE21" s="276"/>
      <c r="AF21" s="265"/>
      <c r="AG21" s="265"/>
      <c r="AH21" s="265"/>
      <c r="AI21" s="265"/>
      <c r="AJ21" s="265"/>
      <c r="AK21" s="265"/>
      <c r="AL21" s="265"/>
      <c r="AM21" s="265"/>
    </row>
    <row r="22" spans="2:39" ht="54.75" customHeight="1">
      <c r="B22" s="273"/>
      <c r="C22" s="1029" t="s">
        <v>621</v>
      </c>
      <c r="D22" s="1029"/>
      <c r="E22" s="1029"/>
      <c r="F22" s="1029"/>
      <c r="G22" s="1029"/>
      <c r="H22" s="1029"/>
      <c r="I22" s="1029"/>
      <c r="J22" s="1029"/>
      <c r="K22" s="1029"/>
      <c r="L22" s="1029"/>
      <c r="M22" s="1029"/>
      <c r="N22" s="1029"/>
      <c r="O22" s="1029"/>
      <c r="P22" s="1029"/>
      <c r="Q22" s="1029"/>
      <c r="R22" s="1029"/>
      <c r="S22" s="1029"/>
      <c r="T22" s="1029"/>
      <c r="U22" s="1029"/>
      <c r="V22" s="1029"/>
      <c r="W22" s="1029"/>
      <c r="X22" s="1029"/>
      <c r="Y22" s="603"/>
      <c r="Z22" s="603"/>
      <c r="AA22" s="603"/>
      <c r="AB22" s="603"/>
      <c r="AC22" s="603"/>
      <c r="AD22" s="603"/>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1030" t="s">
        <v>527</v>
      </c>
      <c r="C24" s="593"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1030"/>
      <c r="C25" s="593"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8"/>
      <c r="C26" s="593"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8"/>
      <c r="C27" s="593"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8"/>
      <c r="C28" s="593"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8"/>
      <c r="C29" s="593"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8"/>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8"/>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7"/>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1020" t="s">
        <v>211</v>
      </c>
      <c r="C34" s="1022" t="s">
        <v>33</v>
      </c>
      <c r="D34" s="284" t="s">
        <v>422</v>
      </c>
      <c r="E34" s="1024" t="s">
        <v>209</v>
      </c>
      <c r="F34" s="1025"/>
      <c r="G34" s="1025"/>
      <c r="H34" s="1025"/>
      <c r="I34" s="1025"/>
      <c r="J34" s="1025"/>
      <c r="K34" s="1025"/>
      <c r="L34" s="1025"/>
      <c r="M34" s="1026"/>
      <c r="N34" s="1027" t="s">
        <v>213</v>
      </c>
      <c r="O34" s="284" t="s">
        <v>423</v>
      </c>
      <c r="P34" s="1024" t="s">
        <v>212</v>
      </c>
      <c r="Q34" s="1025"/>
      <c r="R34" s="1025"/>
      <c r="S34" s="1025"/>
      <c r="T34" s="1025"/>
      <c r="U34" s="1025"/>
      <c r="V34" s="1025"/>
      <c r="W34" s="1025"/>
      <c r="X34" s="1026"/>
      <c r="Y34" s="1017" t="s">
        <v>243</v>
      </c>
      <c r="Z34" s="1018"/>
      <c r="AA34" s="1018"/>
      <c r="AB34" s="1018"/>
      <c r="AC34" s="1018"/>
      <c r="AD34" s="1018"/>
      <c r="AE34" s="1018"/>
      <c r="AF34" s="1018"/>
      <c r="AG34" s="1018"/>
      <c r="AH34" s="1018"/>
      <c r="AI34" s="1018"/>
      <c r="AJ34" s="1018"/>
      <c r="AK34" s="1018"/>
      <c r="AL34" s="1018"/>
      <c r="AM34" s="1019"/>
    </row>
    <row r="35" spans="1:39" ht="65.25" customHeight="1">
      <c r="B35" s="1021"/>
      <c r="C35" s="1023"/>
      <c r="D35" s="285">
        <v>2015</v>
      </c>
      <c r="E35" s="285">
        <v>2016</v>
      </c>
      <c r="F35" s="285">
        <v>2017</v>
      </c>
      <c r="G35" s="285">
        <v>2018</v>
      </c>
      <c r="H35" s="285">
        <v>2019</v>
      </c>
      <c r="I35" s="285">
        <v>2020</v>
      </c>
      <c r="J35" s="285">
        <v>2021</v>
      </c>
      <c r="K35" s="285">
        <v>2022</v>
      </c>
      <c r="L35" s="285">
        <v>2023</v>
      </c>
      <c r="M35" s="429">
        <v>2024</v>
      </c>
      <c r="N35" s="1028"/>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General Service 50 - 4,999 kW</v>
      </c>
      <c r="AB35" s="285" t="str">
        <f>'1.  LRAMVA Summary'!G52</f>
        <v>Co-Generation 1,000 - 4,999 kW</v>
      </c>
      <c r="AC35" s="285" t="str">
        <f>'1.  LRAMVA Summary'!H52</f>
        <v>Large User</v>
      </c>
      <c r="AD35" s="285" t="str">
        <f>'1.  LRAMVA Summary'!I52</f>
        <v>Street Lighting</v>
      </c>
      <c r="AE35" s="285" t="str">
        <f>'1.  LRAMVA Summary'!J52</f>
        <v>Sentinel Lighting</v>
      </c>
      <c r="AF35" s="285" t="str">
        <f>'1.  LRAMVA Summary'!K52</f>
        <v>Unmetered Scattered Load</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7"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v>
      </c>
      <c r="AF36" s="291" t="str">
        <f>'1.  LRAMVA Summary'!K53</f>
        <v>kWh</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1">
        <v>1</v>
      </c>
      <c r="B38" s="519" t="s">
        <v>95</v>
      </c>
      <c r="C38" s="291" t="s">
        <v>25</v>
      </c>
      <c r="D38" s="295">
        <v>553646</v>
      </c>
      <c r="E38" s="295">
        <f>+'7.  Persistence Report'!AV117</f>
        <v>548755</v>
      </c>
      <c r="F38" s="295">
        <f>+'7.  Persistence Report'!AW117</f>
        <v>548755</v>
      </c>
      <c r="G38" s="295">
        <f>+'7.  Persistence Report'!AX117</f>
        <v>548755</v>
      </c>
      <c r="H38" s="295">
        <f>+'7.  Persistence Report'!AY117</f>
        <v>548755</v>
      </c>
      <c r="I38" s="295">
        <f>+'7.  Persistence Report'!AZ117</f>
        <v>548755</v>
      </c>
      <c r="J38" s="295">
        <f>+'7.  Persistence Report'!BA117</f>
        <v>548755</v>
      </c>
      <c r="K38" s="295">
        <f>+'7.  Persistence Report'!BB117</f>
        <v>548629</v>
      </c>
      <c r="L38" s="295">
        <f>+'7.  Persistence Report'!BC117</f>
        <v>548629</v>
      </c>
      <c r="M38" s="295">
        <f>+'7.  Persistence Report'!BD117</f>
        <v>548629</v>
      </c>
      <c r="N38" s="291"/>
      <c r="O38" s="295">
        <v>36</v>
      </c>
      <c r="P38" s="295">
        <f>+'7.  Persistence Report'!Q117</f>
        <v>35</v>
      </c>
      <c r="Q38" s="295">
        <f>+'7.  Persistence Report'!R117</f>
        <v>35</v>
      </c>
      <c r="R38" s="295">
        <f>+'7.  Persistence Report'!S117</f>
        <v>35</v>
      </c>
      <c r="S38" s="295">
        <f>+'7.  Persistence Report'!T117</f>
        <v>35</v>
      </c>
      <c r="T38" s="295">
        <f>+'7.  Persistence Report'!U117</f>
        <v>35</v>
      </c>
      <c r="U38" s="295">
        <f>+'7.  Persistence Report'!V117</f>
        <v>35</v>
      </c>
      <c r="V38" s="295">
        <f>+'7.  Persistence Report'!W117</f>
        <v>35</v>
      </c>
      <c r="W38" s="295">
        <f>+'7.  Persistence Report'!X117</f>
        <v>35</v>
      </c>
      <c r="X38" s="295">
        <f>+'7.  Persistence Report'!Y117</f>
        <v>35</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6140</v>
      </c>
      <c r="E39" s="295">
        <f>+'7.  Persistence Report'!AV148</f>
        <v>6140</v>
      </c>
      <c r="F39" s="295">
        <f>+'7.  Persistence Report'!AW148</f>
        <v>6140</v>
      </c>
      <c r="G39" s="295">
        <f>+'7.  Persistence Report'!AX148</f>
        <v>6140</v>
      </c>
      <c r="H39" s="295">
        <f>+'7.  Persistence Report'!AY148</f>
        <v>6140</v>
      </c>
      <c r="I39" s="295">
        <f>+'7.  Persistence Report'!AZ148</f>
        <v>6140</v>
      </c>
      <c r="J39" s="295">
        <f>+'7.  Persistence Report'!BA148</f>
        <v>6140</v>
      </c>
      <c r="K39" s="295">
        <f>+'7.  Persistence Report'!BB148</f>
        <v>6140</v>
      </c>
      <c r="L39" s="295">
        <f>+'7.  Persistence Report'!BC148</f>
        <v>6140</v>
      </c>
      <c r="M39" s="295">
        <f>+'7.  Persistence Report'!BD148</f>
        <v>6140</v>
      </c>
      <c r="N39" s="468"/>
      <c r="O39" s="295">
        <v>0</v>
      </c>
      <c r="P39" s="295">
        <f>+'7.  Persistence Report'!Q148</f>
        <v>0</v>
      </c>
      <c r="Q39" s="295">
        <f>+'7.  Persistence Report'!R148</f>
        <v>0</v>
      </c>
      <c r="R39" s="295">
        <f>+'7.  Persistence Report'!S148</f>
        <v>0</v>
      </c>
      <c r="S39" s="295">
        <f>+'7.  Persistence Report'!T148</f>
        <v>0</v>
      </c>
      <c r="T39" s="295">
        <f>+'7.  Persistence Report'!U148</f>
        <v>0</v>
      </c>
      <c r="U39" s="295">
        <f>+'7.  Persistence Report'!V148</f>
        <v>0</v>
      </c>
      <c r="V39" s="295">
        <f>+'7.  Persistence Report'!W148</f>
        <v>0</v>
      </c>
      <c r="W39" s="295">
        <f>+'7.  Persistence Report'!X148</f>
        <v>0</v>
      </c>
      <c r="X39" s="295">
        <f>+'7.  Persistence Report'!Y148</f>
        <v>0</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1">
        <v>2</v>
      </c>
      <c r="B41" s="519" t="s">
        <v>96</v>
      </c>
      <c r="C41" s="291" t="s">
        <v>25</v>
      </c>
      <c r="D41" s="295">
        <v>927828</v>
      </c>
      <c r="E41" s="295">
        <f>+'7.  Persistence Report'!AV118</f>
        <v>895832</v>
      </c>
      <c r="F41" s="295">
        <f>+'7.  Persistence Report'!AW118</f>
        <v>895832</v>
      </c>
      <c r="G41" s="295">
        <f>+'7.  Persistence Report'!AX118</f>
        <v>895832</v>
      </c>
      <c r="H41" s="295">
        <f>+'7.  Persistence Report'!AY118</f>
        <v>895832</v>
      </c>
      <c r="I41" s="295">
        <f>+'7.  Persistence Report'!AZ118</f>
        <v>895832</v>
      </c>
      <c r="J41" s="295">
        <f>+'7.  Persistence Report'!BA118</f>
        <v>895832</v>
      </c>
      <c r="K41" s="295">
        <f>+'7.  Persistence Report'!BB118</f>
        <v>895832</v>
      </c>
      <c r="L41" s="295">
        <f>+'7.  Persistence Report'!BC118</f>
        <v>895832</v>
      </c>
      <c r="M41" s="295">
        <f>+'7.  Persistence Report'!BD118</f>
        <v>895832</v>
      </c>
      <c r="N41" s="291"/>
      <c r="O41" s="295">
        <v>69</v>
      </c>
      <c r="P41" s="295">
        <f>+'7.  Persistence Report'!Q118</f>
        <v>67</v>
      </c>
      <c r="Q41" s="295">
        <f>+'7.  Persistence Report'!R118</f>
        <v>67</v>
      </c>
      <c r="R41" s="295">
        <f>+'7.  Persistence Report'!S118</f>
        <v>67</v>
      </c>
      <c r="S41" s="295">
        <f>+'7.  Persistence Report'!T118</f>
        <v>67</v>
      </c>
      <c r="T41" s="295">
        <f>+'7.  Persistence Report'!U118</f>
        <v>67</v>
      </c>
      <c r="U41" s="295">
        <f>+'7.  Persistence Report'!V118</f>
        <v>67</v>
      </c>
      <c r="V41" s="295">
        <f>+'7.  Persistence Report'!W118</f>
        <v>67</v>
      </c>
      <c r="W41" s="295">
        <f>+'7.  Persistence Report'!X118</f>
        <v>67</v>
      </c>
      <c r="X41" s="295">
        <f>+'7.  Persistence Report'!Y118</f>
        <v>67</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c r="E42" s="295"/>
      <c r="F42" s="295"/>
      <c r="G42" s="295"/>
      <c r="H42" s="295"/>
      <c r="I42" s="295"/>
      <c r="J42" s="295"/>
      <c r="K42" s="295"/>
      <c r="L42" s="295"/>
      <c r="M42" s="295"/>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1">
        <v>3</v>
      </c>
      <c r="B44" s="519" t="s">
        <v>97</v>
      </c>
      <c r="C44" s="291" t="s">
        <v>25</v>
      </c>
      <c r="D44" s="295">
        <v>1086356</v>
      </c>
      <c r="E44" s="295">
        <f>+'7.  Persistence Report'!AV119</f>
        <v>1086356</v>
      </c>
      <c r="F44" s="295">
        <f>+'7.  Persistence Report'!AW119</f>
        <v>1086356</v>
      </c>
      <c r="G44" s="295">
        <f>+'7.  Persistence Report'!AX119</f>
        <v>1072574</v>
      </c>
      <c r="H44" s="295">
        <f>+'7.  Persistence Report'!AY119</f>
        <v>848136</v>
      </c>
      <c r="I44" s="295">
        <f>+'7.  Persistence Report'!AZ119</f>
        <v>0</v>
      </c>
      <c r="J44" s="295">
        <f>+'7.  Persistence Report'!BA119</f>
        <v>0</v>
      </c>
      <c r="K44" s="295">
        <f>+'7.  Persistence Report'!BB119</f>
        <v>0</v>
      </c>
      <c r="L44" s="295">
        <f>+'7.  Persistence Report'!BC119</f>
        <v>0</v>
      </c>
      <c r="M44" s="295">
        <f>+'7.  Persistence Report'!BD119</f>
        <v>0</v>
      </c>
      <c r="N44" s="291"/>
      <c r="O44" s="295">
        <v>198</v>
      </c>
      <c r="P44" s="295">
        <f>+'7.  Persistence Report'!Q119</f>
        <v>198</v>
      </c>
      <c r="Q44" s="295">
        <f>+'7.  Persistence Report'!R119</f>
        <v>198</v>
      </c>
      <c r="R44" s="295">
        <f>+'7.  Persistence Report'!S119</f>
        <v>183</v>
      </c>
      <c r="S44" s="295">
        <f>+'7.  Persistence Report'!T119</f>
        <v>125</v>
      </c>
      <c r="T44" s="295">
        <f>+'7.  Persistence Report'!U119</f>
        <v>0</v>
      </c>
      <c r="U44" s="295">
        <f>+'7.  Persistence Report'!V119</f>
        <v>0</v>
      </c>
      <c r="V44" s="295">
        <f>+'7.  Persistence Report'!W119</f>
        <v>0</v>
      </c>
      <c r="W44" s="295">
        <f>+'7.  Persistence Report'!X119</f>
        <v>0</v>
      </c>
      <c r="X44" s="295">
        <f>+'7.  Persistence Report'!Y119</f>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1">
        <v>4</v>
      </c>
      <c r="B47" s="519" t="s">
        <v>683</v>
      </c>
      <c r="C47" s="291" t="s">
        <v>25</v>
      </c>
      <c r="D47" s="295">
        <v>969515</v>
      </c>
      <c r="E47" s="295">
        <f>+'7.  Persistence Report'!AV120</f>
        <v>969515</v>
      </c>
      <c r="F47" s="295">
        <f>+'7.  Persistence Report'!AW120</f>
        <v>969515</v>
      </c>
      <c r="G47" s="295">
        <f>+'7.  Persistence Report'!AX120</f>
        <v>969515</v>
      </c>
      <c r="H47" s="295">
        <f>+'7.  Persistence Report'!AY120</f>
        <v>969515</v>
      </c>
      <c r="I47" s="295">
        <f>+'7.  Persistence Report'!AZ120</f>
        <v>969515</v>
      </c>
      <c r="J47" s="295">
        <f>+'7.  Persistence Report'!BA120</f>
        <v>969515</v>
      </c>
      <c r="K47" s="295">
        <f>+'7.  Persistence Report'!BB120</f>
        <v>969515</v>
      </c>
      <c r="L47" s="295">
        <f>+'7.  Persistence Report'!BC120</f>
        <v>969515</v>
      </c>
      <c r="M47" s="295">
        <f>+'7.  Persistence Report'!BD120</f>
        <v>969515</v>
      </c>
      <c r="N47" s="291"/>
      <c r="O47" s="295">
        <v>514</v>
      </c>
      <c r="P47" s="295">
        <f>+'7.  Persistence Report'!Q120</f>
        <v>514</v>
      </c>
      <c r="Q47" s="295">
        <f>+'7.  Persistence Report'!R120</f>
        <v>514</v>
      </c>
      <c r="R47" s="295">
        <f>+'7.  Persistence Report'!S120</f>
        <v>514</v>
      </c>
      <c r="S47" s="295">
        <f>+'7.  Persistence Report'!T120</f>
        <v>514</v>
      </c>
      <c r="T47" s="295">
        <f>+'7.  Persistence Report'!U120</f>
        <v>514</v>
      </c>
      <c r="U47" s="295">
        <f>+'7.  Persistence Report'!V120</f>
        <v>514</v>
      </c>
      <c r="V47" s="295">
        <f>+'7.  Persistence Report'!W120</f>
        <v>514</v>
      </c>
      <c r="W47" s="295">
        <f>+'7.  Persistence Report'!X120</f>
        <v>514</v>
      </c>
      <c r="X47" s="295">
        <f>+'7.  Persistence Report'!Y120</f>
        <v>514</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v>12833</v>
      </c>
      <c r="E48" s="295">
        <f>+'7.  Persistence Report'!AV150</f>
        <v>12833</v>
      </c>
      <c r="F48" s="295">
        <f>+'7.  Persistence Report'!AW150</f>
        <v>12833</v>
      </c>
      <c r="G48" s="295">
        <f>+'7.  Persistence Report'!AX150</f>
        <v>12833</v>
      </c>
      <c r="H48" s="295">
        <f>+'7.  Persistence Report'!AY150</f>
        <v>12833</v>
      </c>
      <c r="I48" s="295">
        <f>+'7.  Persistence Report'!AZ150</f>
        <v>12833</v>
      </c>
      <c r="J48" s="295">
        <f>+'7.  Persistence Report'!BA150</f>
        <v>12833</v>
      </c>
      <c r="K48" s="295">
        <f>+'7.  Persistence Report'!BB150</f>
        <v>12833</v>
      </c>
      <c r="L48" s="295">
        <f>+'7.  Persistence Report'!BC150</f>
        <v>12833</v>
      </c>
      <c r="M48" s="295">
        <f>+'7.  Persistence Report'!BD150</f>
        <v>12833</v>
      </c>
      <c r="N48" s="468"/>
      <c r="O48" s="295">
        <v>7</v>
      </c>
      <c r="P48" s="295">
        <f>+'7.  Persistence Report'!Q150</f>
        <v>7</v>
      </c>
      <c r="Q48" s="295">
        <f>+'7.  Persistence Report'!R150</f>
        <v>7</v>
      </c>
      <c r="R48" s="295">
        <f>+'7.  Persistence Report'!S150</f>
        <v>7</v>
      </c>
      <c r="S48" s="295">
        <f>+'7.  Persistence Report'!T150</f>
        <v>7</v>
      </c>
      <c r="T48" s="295">
        <f>+'7.  Persistence Report'!U150</f>
        <v>7</v>
      </c>
      <c r="U48" s="295">
        <f>+'7.  Persistence Report'!V150</f>
        <v>7</v>
      </c>
      <c r="V48" s="295">
        <f>+'7.  Persistence Report'!W150</f>
        <v>7</v>
      </c>
      <c r="W48" s="295">
        <f>+'7.  Persistence Report'!X150</f>
        <v>7</v>
      </c>
      <c r="X48" s="295">
        <f>+'7.  Persistence Report'!Y150</f>
        <v>7</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1">
        <v>5</v>
      </c>
      <c r="B50" s="519"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1">
        <v>6</v>
      </c>
      <c r="B54" s="519" t="s">
        <v>99</v>
      </c>
      <c r="C54" s="291" t="s">
        <v>25</v>
      </c>
      <c r="D54" s="295">
        <v>142541</v>
      </c>
      <c r="E54" s="295">
        <f>+'7.  Persistence Report'!AV122</f>
        <v>142541</v>
      </c>
      <c r="F54" s="295">
        <f>+'7.  Persistence Report'!AW122</f>
        <v>142541</v>
      </c>
      <c r="G54" s="295">
        <f>+'7.  Persistence Report'!AX122</f>
        <v>142541</v>
      </c>
      <c r="H54" s="295">
        <f>+'7.  Persistence Report'!AY122</f>
        <v>0</v>
      </c>
      <c r="I54" s="295">
        <f>+'7.  Persistence Report'!AZ122</f>
        <v>0</v>
      </c>
      <c r="J54" s="295">
        <f>+'7.  Persistence Report'!BA122</f>
        <v>0</v>
      </c>
      <c r="K54" s="295">
        <f>+'7.  Persistence Report'!BB122</f>
        <v>0</v>
      </c>
      <c r="L54" s="295">
        <f>+'7.  Persistence Report'!BC122</f>
        <v>0</v>
      </c>
      <c r="M54" s="295">
        <f>+'7.  Persistence Report'!BD122</f>
        <v>0</v>
      </c>
      <c r="N54" s="295">
        <v>12</v>
      </c>
      <c r="O54" s="295">
        <v>30</v>
      </c>
      <c r="P54" s="295">
        <f>+'7.  Persistence Report'!Q122</f>
        <v>30</v>
      </c>
      <c r="Q54" s="295">
        <f>+'7.  Persistence Report'!R122</f>
        <v>30</v>
      </c>
      <c r="R54" s="295">
        <f>+'7.  Persistence Report'!S122</f>
        <v>30</v>
      </c>
      <c r="S54" s="295">
        <f>+'7.  Persistence Report'!T122</f>
        <v>0</v>
      </c>
      <c r="T54" s="295">
        <f>+'7.  Persistence Report'!U122</f>
        <v>0</v>
      </c>
      <c r="U54" s="295">
        <f>+'7.  Persistence Report'!V122</f>
        <v>0</v>
      </c>
      <c r="V54" s="295">
        <f>+'7.  Persistence Report'!W122</f>
        <v>0</v>
      </c>
      <c r="W54" s="295">
        <f>+'7.  Persistence Report'!X122</f>
        <v>0</v>
      </c>
      <c r="X54" s="295">
        <f>+'7.  Persistence Report'!Y122</f>
        <v>0</v>
      </c>
      <c r="Y54" s="415"/>
      <c r="Z54" s="410">
        <v>1</v>
      </c>
      <c r="AA54" s="410"/>
      <c r="AB54" s="410"/>
      <c r="AC54" s="410"/>
      <c r="AD54" s="410"/>
      <c r="AE54" s="410"/>
      <c r="AF54" s="415"/>
      <c r="AG54" s="415"/>
      <c r="AH54" s="415"/>
      <c r="AI54" s="415"/>
      <c r="AJ54" s="415"/>
      <c r="AK54" s="415"/>
      <c r="AL54" s="415"/>
      <c r="AM54" s="296">
        <f>SUM(Y54:AL54)</f>
        <v>1</v>
      </c>
    </row>
    <row r="55" spans="1:39" outlineLevel="1">
      <c r="B55" s="294" t="s">
        <v>267</v>
      </c>
      <c r="C55" s="291" t="s">
        <v>163</v>
      </c>
      <c r="D55" s="295">
        <v>161725</v>
      </c>
      <c r="E55" s="295">
        <f>+'7.  Persistence Report'!AV152</f>
        <v>161725</v>
      </c>
      <c r="F55" s="295">
        <f>+'7.  Persistence Report'!AW152</f>
        <v>161725</v>
      </c>
      <c r="G55" s="295">
        <f>+'7.  Persistence Report'!AX152</f>
        <v>161725</v>
      </c>
      <c r="H55" s="295">
        <f>+'7.  Persistence Report'!AY152</f>
        <v>304266</v>
      </c>
      <c r="I55" s="295">
        <f>+'7.  Persistence Report'!AZ152</f>
        <v>304266</v>
      </c>
      <c r="J55" s="295">
        <f>+'7.  Persistence Report'!BA152</f>
        <v>304266</v>
      </c>
      <c r="K55" s="295">
        <f>+'7.  Persistence Report'!BB152</f>
        <v>304266</v>
      </c>
      <c r="L55" s="295">
        <f>+'7.  Persistence Report'!BC152</f>
        <v>304266</v>
      </c>
      <c r="M55" s="295">
        <f>+'7.  Persistence Report'!BD152</f>
        <v>304266</v>
      </c>
      <c r="N55" s="295">
        <f>N54</f>
        <v>12</v>
      </c>
      <c r="O55" s="295">
        <v>34</v>
      </c>
      <c r="P55" s="295">
        <f>+'7.  Persistence Report'!Q152</f>
        <v>34</v>
      </c>
      <c r="Q55" s="295">
        <f>+'7.  Persistence Report'!R152</f>
        <v>34</v>
      </c>
      <c r="R55" s="295">
        <f>+'7.  Persistence Report'!S152</f>
        <v>34</v>
      </c>
      <c r="S55" s="295">
        <f>+'7.  Persistence Report'!T152</f>
        <v>69</v>
      </c>
      <c r="T55" s="295">
        <f>+'7.  Persistence Report'!U152</f>
        <v>69</v>
      </c>
      <c r="U55" s="295">
        <f>+'7.  Persistence Report'!V152</f>
        <v>69</v>
      </c>
      <c r="V55" s="295">
        <f>+'7.  Persistence Report'!W152</f>
        <v>69</v>
      </c>
      <c r="W55" s="295">
        <f>+'7.  Persistence Report'!X152</f>
        <v>69</v>
      </c>
      <c r="X55" s="295">
        <f>+'7.  Persistence Report'!Y152</f>
        <v>69</v>
      </c>
      <c r="Y55" s="411">
        <f>Y54</f>
        <v>0</v>
      </c>
      <c r="Z55" s="410">
        <v>0</v>
      </c>
      <c r="AA55" s="410">
        <v>0.53</v>
      </c>
      <c r="AB55" s="410">
        <v>0.47</v>
      </c>
      <c r="AC55" s="411">
        <f t="shared" ref="AC55" si="53">AC54</f>
        <v>0</v>
      </c>
      <c r="AD55" s="411">
        <f t="shared" ref="AD55" si="54">AD54</f>
        <v>0</v>
      </c>
      <c r="AE55" s="411">
        <f t="shared" ref="AE55" si="55">AE54</f>
        <v>0</v>
      </c>
      <c r="AF55" s="411">
        <f t="shared" ref="AF55" si="56">AF54</f>
        <v>0</v>
      </c>
      <c r="AG55" s="411">
        <f t="shared" ref="AG55" si="57">AG54</f>
        <v>0</v>
      </c>
      <c r="AH55" s="411">
        <f t="shared" ref="AH55" si="58">AH54</f>
        <v>0</v>
      </c>
      <c r="AI55" s="411">
        <f t="shared" ref="AI55" si="59">AI54</f>
        <v>0</v>
      </c>
      <c r="AJ55" s="411">
        <f t="shared" ref="AJ55" si="60">AJ54</f>
        <v>0</v>
      </c>
      <c r="AK55" s="411">
        <f t="shared" ref="AK55" si="61">AK54</f>
        <v>0</v>
      </c>
      <c r="AL55" s="411">
        <f t="shared" ref="AL55" si="62">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1">
        <v>7</v>
      </c>
      <c r="B57" s="519" t="s">
        <v>100</v>
      </c>
      <c r="C57" s="291" t="s">
        <v>25</v>
      </c>
      <c r="D57" s="295">
        <v>16903061</v>
      </c>
      <c r="E57" s="295">
        <f>+'7.  Persistence Report'!AV123</f>
        <v>16903061</v>
      </c>
      <c r="F57" s="295">
        <f>+'7.  Persistence Report'!AW123</f>
        <v>16654946</v>
      </c>
      <c r="G57" s="295">
        <f>+'7.  Persistence Report'!AX123</f>
        <v>16552977</v>
      </c>
      <c r="H57" s="295">
        <f>+'7.  Persistence Report'!AY123</f>
        <v>16552977</v>
      </c>
      <c r="I57" s="295">
        <f>+'7.  Persistence Report'!AZ123</f>
        <v>16551878</v>
      </c>
      <c r="J57" s="295">
        <f>+'7.  Persistence Report'!BA123</f>
        <v>16060278</v>
      </c>
      <c r="K57" s="295">
        <f>+'7.  Persistence Report'!BB123</f>
        <v>16060278</v>
      </c>
      <c r="L57" s="295">
        <f>+'7.  Persistence Report'!BC123</f>
        <v>15865010</v>
      </c>
      <c r="M57" s="295">
        <f>+'7.  Persistence Report'!BD123</f>
        <v>14226540</v>
      </c>
      <c r="N57" s="295">
        <v>12</v>
      </c>
      <c r="O57" s="295">
        <v>2064</v>
      </c>
      <c r="P57" s="295">
        <f>+'7.  Persistence Report'!Q123</f>
        <v>2064</v>
      </c>
      <c r="Q57" s="295">
        <f>+'7.  Persistence Report'!R123</f>
        <v>1986</v>
      </c>
      <c r="R57" s="295">
        <f>+'7.  Persistence Report'!S123</f>
        <v>1954</v>
      </c>
      <c r="S57" s="295">
        <f>+'7.  Persistence Report'!T123</f>
        <v>1954</v>
      </c>
      <c r="T57" s="295">
        <f>+'7.  Persistence Report'!U123</f>
        <v>1954</v>
      </c>
      <c r="U57" s="295">
        <f>+'7.  Persistence Report'!V123</f>
        <v>1870</v>
      </c>
      <c r="V57" s="295">
        <f>+'7.  Persistence Report'!W123</f>
        <v>1870</v>
      </c>
      <c r="W57" s="295">
        <f>+'7.  Persistence Report'!X123</f>
        <v>1832</v>
      </c>
      <c r="X57" s="295">
        <f>+'7.  Persistence Report'!Y123</f>
        <v>1560</v>
      </c>
      <c r="Y57" s="532"/>
      <c r="Z57" s="410">
        <v>1</v>
      </c>
      <c r="AA57" s="532"/>
      <c r="AB57" s="410"/>
      <c r="AC57" s="532"/>
      <c r="AD57" s="410"/>
      <c r="AE57" s="410"/>
      <c r="AF57" s="415"/>
      <c r="AG57" s="415"/>
      <c r="AH57" s="415"/>
      <c r="AI57" s="415"/>
      <c r="AJ57" s="415"/>
      <c r="AK57" s="415"/>
      <c r="AL57" s="415"/>
      <c r="AM57" s="296">
        <f>SUM(Y57:AL57)</f>
        <v>1</v>
      </c>
    </row>
    <row r="58" spans="1:39" outlineLevel="1">
      <c r="B58" s="294" t="s">
        <v>267</v>
      </c>
      <c r="C58" s="291" t="s">
        <v>163</v>
      </c>
      <c r="D58" s="295">
        <f>1167986+988795</f>
        <v>2156781</v>
      </c>
      <c r="E58" s="295">
        <f>+'7.  Persistence Report'!AV153+'7.  Persistence Report'!AV170</f>
        <v>2156781</v>
      </c>
      <c r="F58" s="295">
        <f>+'7.  Persistence Report'!AW153+'7.  Persistence Report'!AW170</f>
        <v>2404896</v>
      </c>
      <c r="G58" s="295">
        <f>+'7.  Persistence Report'!AX153+'7.  Persistence Report'!AX170</f>
        <v>2473761</v>
      </c>
      <c r="H58" s="295">
        <f>+'7.  Persistence Report'!AY153+'7.  Persistence Report'!AY170</f>
        <v>2473761</v>
      </c>
      <c r="I58" s="295">
        <f>+'7.  Persistence Report'!AZ153+'7.  Persistence Report'!AZ170</f>
        <v>2473761</v>
      </c>
      <c r="J58" s="295">
        <f>+'7.  Persistence Report'!BA153+'7.  Persistence Report'!BA170</f>
        <v>2965361</v>
      </c>
      <c r="K58" s="295">
        <f>+'7.  Persistence Report'!BB153+'7.  Persistence Report'!BB170</f>
        <v>2965361</v>
      </c>
      <c r="L58" s="295">
        <f>+'7.  Persistence Report'!BC153+'7.  Persistence Report'!BC170</f>
        <v>3033679</v>
      </c>
      <c r="M58" s="295">
        <f>+'7.  Persistence Report'!BD153+'7.  Persistence Report'!BD170</f>
        <v>2667930</v>
      </c>
      <c r="N58" s="295">
        <f>N57</f>
        <v>12</v>
      </c>
      <c r="O58" s="295">
        <f>246+288</f>
        <v>534</v>
      </c>
      <c r="P58" s="295">
        <f>+'7.  Persistence Report'!Q153+'7.  Persistence Report'!Q170</f>
        <v>534</v>
      </c>
      <c r="Q58" s="295">
        <f>+'7.  Persistence Report'!R153+'7.  Persistence Report'!R170</f>
        <v>612</v>
      </c>
      <c r="R58" s="295">
        <f>+'7.  Persistence Report'!S153+'7.  Persistence Report'!S170</f>
        <v>634</v>
      </c>
      <c r="S58" s="295">
        <f>+'7.  Persistence Report'!T153+'7.  Persistence Report'!T170</f>
        <v>634</v>
      </c>
      <c r="T58" s="295">
        <f>+'7.  Persistence Report'!U153+'7.  Persistence Report'!U170</f>
        <v>634</v>
      </c>
      <c r="U58" s="295">
        <f>+'7.  Persistence Report'!V153+'7.  Persistence Report'!V170</f>
        <v>717</v>
      </c>
      <c r="V58" s="295">
        <f>+'7.  Persistence Report'!W153+'7.  Persistence Report'!W170</f>
        <v>717</v>
      </c>
      <c r="W58" s="295">
        <f>+'7.  Persistence Report'!X153+'7.  Persistence Report'!X170</f>
        <v>716</v>
      </c>
      <c r="X58" s="295">
        <f>+'7.  Persistence Report'!Y153+'7.  Persistence Report'!Y170</f>
        <v>645</v>
      </c>
      <c r="Y58" s="411">
        <f>Y57</f>
        <v>0</v>
      </c>
      <c r="Z58" s="410">
        <v>0.86</v>
      </c>
      <c r="AA58" s="410">
        <v>0.14000000000000001</v>
      </c>
      <c r="AB58" s="411">
        <f t="shared" ref="AB58" si="63">AB57</f>
        <v>0</v>
      </c>
      <c r="AC58" s="411">
        <f t="shared" ref="AC58" si="64">AC57</f>
        <v>0</v>
      </c>
      <c r="AD58" s="411">
        <f t="shared" ref="AD58" si="65">AD57</f>
        <v>0</v>
      </c>
      <c r="AE58" s="411">
        <f t="shared" ref="AE58" si="66">AE57</f>
        <v>0</v>
      </c>
      <c r="AF58" s="411">
        <f t="shared" ref="AF58" si="67">AF57</f>
        <v>0</v>
      </c>
      <c r="AG58" s="411">
        <f t="shared" ref="AG58" si="68">AG57</f>
        <v>0</v>
      </c>
      <c r="AH58" s="411">
        <f t="shared" ref="AH58" si="69">AH57</f>
        <v>0</v>
      </c>
      <c r="AI58" s="411">
        <f t="shared" ref="AI58" si="70">AI57</f>
        <v>0</v>
      </c>
      <c r="AJ58" s="411">
        <f t="shared" ref="AJ58" si="71">AJ57</f>
        <v>0</v>
      </c>
      <c r="AK58" s="411">
        <f t="shared" ref="AK58" si="72">AK57</f>
        <v>0</v>
      </c>
      <c r="AL58" s="411">
        <f t="shared" ref="AL58" si="73">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1">
        <v>8</v>
      </c>
      <c r="B60" s="519" t="s">
        <v>101</v>
      </c>
      <c r="C60" s="291" t="s">
        <v>25</v>
      </c>
      <c r="D60" s="295">
        <v>1271626</v>
      </c>
      <c r="E60" s="295">
        <f>+'7.  Persistence Report'!AV124</f>
        <v>1161353</v>
      </c>
      <c r="F60" s="295">
        <f>+'7.  Persistence Report'!AW124</f>
        <v>870565</v>
      </c>
      <c r="G60" s="295">
        <f>+'7.  Persistence Report'!AX124</f>
        <v>859908</v>
      </c>
      <c r="H60" s="295">
        <f>+'7.  Persistence Report'!AY124</f>
        <v>859908</v>
      </c>
      <c r="I60" s="295">
        <f>+'7.  Persistence Report'!AZ124</f>
        <v>859908</v>
      </c>
      <c r="J60" s="295">
        <f>+'7.  Persistence Report'!BA124</f>
        <v>859908</v>
      </c>
      <c r="K60" s="295">
        <f>+'7.  Persistence Report'!BB124</f>
        <v>859908</v>
      </c>
      <c r="L60" s="295">
        <f>+'7.  Persistence Report'!BC124</f>
        <v>859908</v>
      </c>
      <c r="M60" s="295">
        <f>+'7.  Persistence Report'!BD124</f>
        <v>859908</v>
      </c>
      <c r="N60" s="295">
        <v>12</v>
      </c>
      <c r="O60" s="295">
        <v>304</v>
      </c>
      <c r="P60" s="295">
        <f>+'7.  Persistence Report'!Q124</f>
        <v>278</v>
      </c>
      <c r="Q60" s="295">
        <f>+'7.  Persistence Report'!R124</f>
        <v>198</v>
      </c>
      <c r="R60" s="295">
        <f>+'7.  Persistence Report'!S124</f>
        <v>195</v>
      </c>
      <c r="S60" s="295">
        <f>+'7.  Persistence Report'!T124</f>
        <v>195</v>
      </c>
      <c r="T60" s="295">
        <f>+'7.  Persistence Report'!U124</f>
        <v>195</v>
      </c>
      <c r="U60" s="295">
        <f>+'7.  Persistence Report'!V124</f>
        <v>195</v>
      </c>
      <c r="V60" s="295">
        <f>+'7.  Persistence Report'!W124</f>
        <v>195</v>
      </c>
      <c r="W60" s="295">
        <f>+'7.  Persistence Report'!X124</f>
        <v>195</v>
      </c>
      <c r="X60" s="295">
        <f>+'7.  Persistence Report'!Y124</f>
        <v>195</v>
      </c>
      <c r="Y60" s="415"/>
      <c r="Z60" s="410">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v>-378034</v>
      </c>
      <c r="E61" s="295">
        <f>+'7.  Persistence Report'!AV171</f>
        <v>-267762</v>
      </c>
      <c r="F61" s="295">
        <f>+'7.  Persistence Report'!AW171</f>
        <v>23027</v>
      </c>
      <c r="G61" s="295">
        <f>+'7.  Persistence Report'!AX171</f>
        <v>59819</v>
      </c>
      <c r="H61" s="295">
        <f>+'7.  Persistence Report'!AY171</f>
        <v>59819</v>
      </c>
      <c r="I61" s="295">
        <f>+'7.  Persistence Report'!AZ171</f>
        <v>59819</v>
      </c>
      <c r="J61" s="295">
        <f>+'7.  Persistence Report'!BA171</f>
        <v>59819</v>
      </c>
      <c r="K61" s="295">
        <f>+'7.  Persistence Report'!BB171</f>
        <v>59819</v>
      </c>
      <c r="L61" s="295">
        <f>+'7.  Persistence Report'!BC171</f>
        <v>59819</v>
      </c>
      <c r="M61" s="295">
        <f>+'7.  Persistence Report'!BD171</f>
        <v>59819</v>
      </c>
      <c r="N61" s="295">
        <f>N60</f>
        <v>12</v>
      </c>
      <c r="O61" s="295">
        <v>-98</v>
      </c>
      <c r="P61" s="295">
        <f>+'7.  Persistence Report'!Q171</f>
        <v>-72</v>
      </c>
      <c r="Q61" s="295">
        <f>+'7.  Persistence Report'!R171</f>
        <v>9</v>
      </c>
      <c r="R61" s="295">
        <f>+'7.  Persistence Report'!S171</f>
        <v>17</v>
      </c>
      <c r="S61" s="295">
        <f>+'7.  Persistence Report'!T171</f>
        <v>17</v>
      </c>
      <c r="T61" s="295">
        <f>+'7.  Persistence Report'!U171</f>
        <v>17</v>
      </c>
      <c r="U61" s="295">
        <f>+'7.  Persistence Report'!V171</f>
        <v>17</v>
      </c>
      <c r="V61" s="295">
        <f>+'7.  Persistence Report'!W171</f>
        <v>17</v>
      </c>
      <c r="W61" s="295">
        <f>+'7.  Persistence Report'!X171</f>
        <v>17</v>
      </c>
      <c r="X61" s="295">
        <f>+'7.  Persistence Report'!Y171</f>
        <v>17</v>
      </c>
      <c r="Y61" s="411">
        <f>Y60</f>
        <v>0</v>
      </c>
      <c r="Z61" s="411">
        <f t="shared" ref="Z61" si="74">Z60</f>
        <v>1</v>
      </c>
      <c r="AA61" s="411">
        <f t="shared" ref="AA61" si="75">AA60</f>
        <v>0</v>
      </c>
      <c r="AB61" s="411">
        <f t="shared" ref="AB61" si="76">AB60</f>
        <v>0</v>
      </c>
      <c r="AC61" s="411">
        <f t="shared" ref="AC61" si="77">AC60</f>
        <v>0</v>
      </c>
      <c r="AD61" s="411">
        <f t="shared" ref="AD61" si="78">AD60</f>
        <v>0</v>
      </c>
      <c r="AE61" s="411">
        <f t="shared" ref="AE61" si="79">AE60</f>
        <v>0</v>
      </c>
      <c r="AF61" s="411">
        <f t="shared" ref="AF61" si="80">AF60</f>
        <v>0</v>
      </c>
      <c r="AG61" s="411">
        <f t="shared" ref="AG61" si="81">AG60</f>
        <v>0</v>
      </c>
      <c r="AH61" s="411">
        <f t="shared" ref="AH61" si="82">AH60</f>
        <v>0</v>
      </c>
      <c r="AI61" s="411">
        <f t="shared" ref="AI61" si="83">AI60</f>
        <v>0</v>
      </c>
      <c r="AJ61" s="411">
        <f t="shared" ref="AJ61" si="84">AJ60</f>
        <v>0</v>
      </c>
      <c r="AK61" s="411">
        <f t="shared" ref="AK61" si="85">AK60</f>
        <v>0</v>
      </c>
      <c r="AL61" s="411">
        <f t="shared" ref="AL61" si="86">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1">
        <v>9</v>
      </c>
      <c r="B63" s="519"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v>1</v>
      </c>
      <c r="AB63" s="410"/>
      <c r="AC63" s="410"/>
      <c r="AD63" s="410"/>
      <c r="AE63" s="410"/>
      <c r="AF63" s="415"/>
      <c r="AG63" s="415"/>
      <c r="AH63" s="415"/>
      <c r="AI63" s="415"/>
      <c r="AJ63" s="415"/>
      <c r="AK63" s="415"/>
      <c r="AL63" s="415"/>
      <c r="AM63" s="296">
        <f>SUM(Y63:AL63)</f>
        <v>1</v>
      </c>
    </row>
    <row r="64" spans="1:39" outlineLevel="1">
      <c r="B64" s="294" t="s">
        <v>267</v>
      </c>
      <c r="C64" s="291" t="s">
        <v>163</v>
      </c>
      <c r="D64" s="295">
        <v>178249</v>
      </c>
      <c r="E64" s="295">
        <f>+'7.  Persistence Report'!AV155</f>
        <v>178249</v>
      </c>
      <c r="F64" s="295">
        <f>+'7.  Persistence Report'!AW155</f>
        <v>178249</v>
      </c>
      <c r="G64" s="295">
        <f>+'7.  Persistence Report'!AX155</f>
        <v>178249</v>
      </c>
      <c r="H64" s="295">
        <f>+'7.  Persistence Report'!AY155</f>
        <v>178249</v>
      </c>
      <c r="I64" s="295">
        <f>+'7.  Persistence Report'!AZ155</f>
        <v>178249</v>
      </c>
      <c r="J64" s="295">
        <f>+'7.  Persistence Report'!BA155</f>
        <v>178249</v>
      </c>
      <c r="K64" s="295">
        <f>+'7.  Persistence Report'!BB155</f>
        <v>178249</v>
      </c>
      <c r="L64" s="295">
        <f>+'7.  Persistence Report'!BC155</f>
        <v>178249</v>
      </c>
      <c r="M64" s="295">
        <f>+'7.  Persistence Report'!BD155</f>
        <v>178249</v>
      </c>
      <c r="N64" s="295">
        <f>N63</f>
        <v>12</v>
      </c>
      <c r="O64" s="295">
        <v>21</v>
      </c>
      <c r="P64" s="295">
        <f>+'7.  Persistence Report'!Q155</f>
        <v>21</v>
      </c>
      <c r="Q64" s="295">
        <f>+'7.  Persistence Report'!R155</f>
        <v>21</v>
      </c>
      <c r="R64" s="295">
        <f>+'7.  Persistence Report'!S155</f>
        <v>21</v>
      </c>
      <c r="S64" s="295">
        <f>+'7.  Persistence Report'!T155</f>
        <v>21</v>
      </c>
      <c r="T64" s="295">
        <f>+'7.  Persistence Report'!U155</f>
        <v>21</v>
      </c>
      <c r="U64" s="295">
        <f>+'7.  Persistence Report'!V155</f>
        <v>21</v>
      </c>
      <c r="V64" s="295">
        <f>+'7.  Persistence Report'!W155</f>
        <v>21</v>
      </c>
      <c r="W64" s="295">
        <f>+'7.  Persistence Report'!X155</f>
        <v>21</v>
      </c>
      <c r="X64" s="295">
        <f>+'7.  Persistence Report'!Y155</f>
        <v>21</v>
      </c>
      <c r="Y64" s="411">
        <f>Y63</f>
        <v>0</v>
      </c>
      <c r="Z64" s="411">
        <f t="shared" ref="Z64" si="87">Z63</f>
        <v>0</v>
      </c>
      <c r="AA64" s="411">
        <f t="shared" ref="AA64" si="88">AA63</f>
        <v>1</v>
      </c>
      <c r="AB64" s="411">
        <f t="shared" ref="AB64" si="89">AB63</f>
        <v>0</v>
      </c>
      <c r="AC64" s="411">
        <f t="shared" ref="AC64" si="90">AC63</f>
        <v>0</v>
      </c>
      <c r="AD64" s="411">
        <f t="shared" ref="AD64" si="91">AD63</f>
        <v>0</v>
      </c>
      <c r="AE64" s="411">
        <f t="shared" ref="AE64" si="92">AE63</f>
        <v>0</v>
      </c>
      <c r="AF64" s="411">
        <f t="shared" ref="AF64" si="93">AF63</f>
        <v>0</v>
      </c>
      <c r="AG64" s="411">
        <f t="shared" ref="AG64" si="94">AG63</f>
        <v>0</v>
      </c>
      <c r="AH64" s="411">
        <f t="shared" ref="AH64" si="95">AH63</f>
        <v>0</v>
      </c>
      <c r="AI64" s="411">
        <f t="shared" ref="AI64" si="96">AI63</f>
        <v>0</v>
      </c>
      <c r="AJ64" s="411">
        <f t="shared" ref="AJ64" si="97">AJ63</f>
        <v>0</v>
      </c>
      <c r="AK64" s="411">
        <f t="shared" ref="AK64" si="98">AK63</f>
        <v>0</v>
      </c>
      <c r="AL64" s="411">
        <f t="shared" ref="AL64" si="99">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1">
        <v>10</v>
      </c>
      <c r="B66" s="519"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0">Z66</f>
        <v>0</v>
      </c>
      <c r="AA67" s="411">
        <f t="shared" ref="AA67" si="101">AA66</f>
        <v>0</v>
      </c>
      <c r="AB67" s="411">
        <f t="shared" ref="AB67" si="102">AB66</f>
        <v>0</v>
      </c>
      <c r="AC67" s="411">
        <f t="shared" ref="AC67" si="103">AC66</f>
        <v>0</v>
      </c>
      <c r="AD67" s="411">
        <f t="shared" ref="AD67" si="104">AD66</f>
        <v>0</v>
      </c>
      <c r="AE67" s="411">
        <f t="shared" ref="AE67" si="105">AE66</f>
        <v>0</v>
      </c>
      <c r="AF67" s="411">
        <f t="shared" ref="AF67" si="106">AF66</f>
        <v>0</v>
      </c>
      <c r="AG67" s="411">
        <f t="shared" ref="AG67" si="107">AG66</f>
        <v>0</v>
      </c>
      <c r="AH67" s="411">
        <f t="shared" ref="AH67" si="108">AH66</f>
        <v>0</v>
      </c>
      <c r="AI67" s="411">
        <f t="shared" ref="AI67" si="109">AI66</f>
        <v>0</v>
      </c>
      <c r="AJ67" s="411">
        <f t="shared" ref="AJ67" si="110">AJ66</f>
        <v>0</v>
      </c>
      <c r="AK67" s="411">
        <f t="shared" ref="AK67" si="111">AK66</f>
        <v>0</v>
      </c>
      <c r="AL67" s="411">
        <f t="shared" ref="AL67" si="112">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1">
        <v>11</v>
      </c>
      <c r="B70" s="519" t="s">
        <v>104</v>
      </c>
      <c r="C70" s="291" t="s">
        <v>25</v>
      </c>
      <c r="D70" s="295">
        <v>1686160</v>
      </c>
      <c r="E70" s="295">
        <f>+'7.  Persistence Report'!AV127</f>
        <v>1686160</v>
      </c>
      <c r="F70" s="295">
        <f>+'7.  Persistence Report'!AW127</f>
        <v>1686160</v>
      </c>
      <c r="G70" s="295">
        <f>+'7.  Persistence Report'!AX127</f>
        <v>1686160</v>
      </c>
      <c r="H70" s="295">
        <f>+'7.  Persistence Report'!AY127</f>
        <v>1686160</v>
      </c>
      <c r="I70" s="295">
        <f>+'7.  Persistence Report'!AZ127</f>
        <v>1686160</v>
      </c>
      <c r="J70" s="295">
        <f>+'7.  Persistence Report'!BA127</f>
        <v>1686160</v>
      </c>
      <c r="K70" s="295">
        <f>+'7.  Persistence Report'!BB127</f>
        <v>1686160</v>
      </c>
      <c r="L70" s="295">
        <f>+'7.  Persistence Report'!BC127</f>
        <v>1686160</v>
      </c>
      <c r="M70" s="295">
        <f>+'7.  Persistence Report'!BD127</f>
        <v>1686160</v>
      </c>
      <c r="N70" s="295">
        <v>12</v>
      </c>
      <c r="O70" s="295">
        <v>192</v>
      </c>
      <c r="P70" s="295">
        <f>+'7.  Persistence Report'!Q127</f>
        <v>192</v>
      </c>
      <c r="Q70" s="295">
        <f>+'7.  Persistence Report'!R127</f>
        <v>192</v>
      </c>
      <c r="R70" s="295">
        <f>+'7.  Persistence Report'!S127</f>
        <v>192</v>
      </c>
      <c r="S70" s="295">
        <f>+'7.  Persistence Report'!T127</f>
        <v>192</v>
      </c>
      <c r="T70" s="295">
        <f>+'7.  Persistence Report'!U127</f>
        <v>192</v>
      </c>
      <c r="U70" s="295">
        <f>+'7.  Persistence Report'!V127</f>
        <v>192</v>
      </c>
      <c r="V70" s="295">
        <f>+'7.  Persistence Report'!W127</f>
        <v>192</v>
      </c>
      <c r="W70" s="295">
        <f>+'7.  Persistence Report'!X127</f>
        <v>192</v>
      </c>
      <c r="X70" s="295">
        <f>+'7.  Persistence Report'!Y127</f>
        <v>192</v>
      </c>
      <c r="Y70" s="426"/>
      <c r="Z70" s="410"/>
      <c r="AA70" s="410">
        <v>1</v>
      </c>
      <c r="AB70" s="410"/>
      <c r="AC70" s="410"/>
      <c r="AD70" s="410"/>
      <c r="AE70" s="410"/>
      <c r="AF70" s="415"/>
      <c r="AG70" s="415"/>
      <c r="AH70" s="415"/>
      <c r="AI70" s="415"/>
      <c r="AJ70" s="415"/>
      <c r="AK70" s="415"/>
      <c r="AL70" s="415"/>
      <c r="AM70" s="296">
        <f>SUM(Y70:AL70)</f>
        <v>1</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3">Z70</f>
        <v>0</v>
      </c>
      <c r="AA71" s="411">
        <f t="shared" ref="AA71" si="114">AA70</f>
        <v>1</v>
      </c>
      <c r="AB71" s="411">
        <f t="shared" ref="AB71" si="115">AB70</f>
        <v>0</v>
      </c>
      <c r="AC71" s="411">
        <f t="shared" ref="AC71" si="116">AC70</f>
        <v>0</v>
      </c>
      <c r="AD71" s="411">
        <f t="shared" ref="AD71" si="117">AD70</f>
        <v>0</v>
      </c>
      <c r="AE71" s="411">
        <f t="shared" ref="AE71" si="118">AE70</f>
        <v>0</v>
      </c>
      <c r="AF71" s="411">
        <f t="shared" ref="AF71" si="119">AF70</f>
        <v>0</v>
      </c>
      <c r="AG71" s="411">
        <f t="shared" ref="AG71" si="120">AG70</f>
        <v>0</v>
      </c>
      <c r="AH71" s="411">
        <f t="shared" ref="AH71" si="121">AH70</f>
        <v>0</v>
      </c>
      <c r="AI71" s="411">
        <f t="shared" ref="AI71" si="122">AI70</f>
        <v>0</v>
      </c>
      <c r="AJ71" s="411">
        <f t="shared" ref="AJ71" si="123">AJ70</f>
        <v>0</v>
      </c>
      <c r="AK71" s="411">
        <f t="shared" ref="AK71" si="124">AK70</f>
        <v>0</v>
      </c>
      <c r="AL71" s="411">
        <f t="shared" ref="AL71" si="125">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1">
        <v>12</v>
      </c>
      <c r="B73" s="519" t="s">
        <v>105</v>
      </c>
      <c r="C73" s="291" t="s">
        <v>25</v>
      </c>
      <c r="D73" s="295">
        <v>1125000</v>
      </c>
      <c r="E73" s="295">
        <f>+'7.  Persistence Report'!AV129</f>
        <v>0</v>
      </c>
      <c r="F73" s="295">
        <f>+'7.  Persistence Report'!AW129</f>
        <v>0</v>
      </c>
      <c r="G73" s="295">
        <f>+'7.  Persistence Report'!AX129</f>
        <v>0</v>
      </c>
      <c r="H73" s="295">
        <f>+'7.  Persistence Report'!AY129</f>
        <v>0</v>
      </c>
      <c r="I73" s="295">
        <f>+'7.  Persistence Report'!AZ129</f>
        <v>0</v>
      </c>
      <c r="J73" s="295">
        <f>+'7.  Persistence Report'!BA129</f>
        <v>0</v>
      </c>
      <c r="K73" s="295">
        <f>+'7.  Persistence Report'!BB129</f>
        <v>0</v>
      </c>
      <c r="L73" s="295">
        <f>+'7.  Persistence Report'!BC129</f>
        <v>0</v>
      </c>
      <c r="M73" s="295">
        <f>+'7.  Persistence Report'!BD129</f>
        <v>0</v>
      </c>
      <c r="N73" s="295">
        <v>12</v>
      </c>
      <c r="O73" s="295">
        <v>0</v>
      </c>
      <c r="P73" s="295">
        <f>+'7.  Persistence Report'!Q129</f>
        <v>0</v>
      </c>
      <c r="Q73" s="295">
        <f>+'7.  Persistence Report'!R129</f>
        <v>0</v>
      </c>
      <c r="R73" s="295">
        <f>+'7.  Persistence Report'!S129</f>
        <v>0</v>
      </c>
      <c r="S73" s="295">
        <f>+'7.  Persistence Report'!T129</f>
        <v>0</v>
      </c>
      <c r="T73" s="295">
        <f>+'7.  Persistence Report'!U129</f>
        <v>0</v>
      </c>
      <c r="U73" s="295">
        <f>+'7.  Persistence Report'!V129</f>
        <v>0</v>
      </c>
      <c r="V73" s="295">
        <f>+'7.  Persistence Report'!W129</f>
        <v>0</v>
      </c>
      <c r="W73" s="295">
        <f>+'7.  Persistence Report'!X129</f>
        <v>0</v>
      </c>
      <c r="X73" s="295">
        <f>+'7.  Persistence Report'!Y129</f>
        <v>0</v>
      </c>
      <c r="Y73" s="410"/>
      <c r="Z73" s="410"/>
      <c r="AA73" s="410">
        <v>1</v>
      </c>
      <c r="AB73" s="410"/>
      <c r="AC73" s="410"/>
      <c r="AD73" s="410"/>
      <c r="AE73" s="410"/>
      <c r="AF73" s="415"/>
      <c r="AG73" s="415"/>
      <c r="AH73" s="415"/>
      <c r="AI73" s="415"/>
      <c r="AJ73" s="415"/>
      <c r="AK73" s="415"/>
      <c r="AL73" s="415"/>
      <c r="AM73" s="296">
        <f>SUM(Y73:AL73)</f>
        <v>1</v>
      </c>
    </row>
    <row r="74" spans="1:39" outlineLevel="1">
      <c r="B74" s="519"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26">Z73</f>
        <v>0</v>
      </c>
      <c r="AA74" s="411">
        <f t="shared" ref="AA74" si="127">AA73</f>
        <v>1</v>
      </c>
      <c r="AB74" s="411">
        <f t="shared" ref="AB74" si="128">AB73</f>
        <v>0</v>
      </c>
      <c r="AC74" s="411">
        <f t="shared" ref="AC74" si="129">AC73</f>
        <v>0</v>
      </c>
      <c r="AD74" s="411">
        <f t="shared" ref="AD74" si="130">AD73</f>
        <v>0</v>
      </c>
      <c r="AE74" s="411">
        <f t="shared" ref="AE74" si="131">AE73</f>
        <v>0</v>
      </c>
      <c r="AF74" s="411">
        <f t="shared" ref="AF74" si="132">AF73</f>
        <v>0</v>
      </c>
      <c r="AG74" s="411">
        <f t="shared" ref="AG74" si="133">AG73</f>
        <v>0</v>
      </c>
      <c r="AH74" s="411">
        <f t="shared" ref="AH74" si="134">AH73</f>
        <v>0</v>
      </c>
      <c r="AI74" s="411">
        <f t="shared" ref="AI74" si="135">AI73</f>
        <v>0</v>
      </c>
      <c r="AJ74" s="411">
        <f t="shared" ref="AJ74" si="136">AJ73</f>
        <v>0</v>
      </c>
      <c r="AK74" s="411">
        <f t="shared" ref="AK74" si="137">AK73</f>
        <v>0</v>
      </c>
      <c r="AL74" s="411">
        <f t="shared" ref="AL74" si="138">AL73</f>
        <v>0</v>
      </c>
      <c r="AM74" s="297"/>
    </row>
    <row r="75" spans="1:39" outlineLevel="1">
      <c r="B75" s="519"/>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1">
        <v>13</v>
      </c>
      <c r="B76" s="519" t="s">
        <v>106</v>
      </c>
      <c r="C76" s="291" t="s">
        <v>25</v>
      </c>
      <c r="D76" s="295">
        <v>2241334</v>
      </c>
      <c r="E76" s="295">
        <f>+'7.  Persistence Report'!AV128</f>
        <v>2241334</v>
      </c>
      <c r="F76" s="295">
        <f>+'7.  Persistence Report'!AW128</f>
        <v>2241334</v>
      </c>
      <c r="G76" s="295">
        <f>+'7.  Persistence Report'!AX128</f>
        <v>2241334</v>
      </c>
      <c r="H76" s="295">
        <f>+'7.  Persistence Report'!AY128</f>
        <v>2241334</v>
      </c>
      <c r="I76" s="295">
        <f>+'7.  Persistence Report'!AZ128</f>
        <v>2241334</v>
      </c>
      <c r="J76" s="295">
        <f>+'7.  Persistence Report'!BA128</f>
        <v>2241334</v>
      </c>
      <c r="K76" s="295">
        <f>+'7.  Persistence Report'!BB128</f>
        <v>2241334</v>
      </c>
      <c r="L76" s="295">
        <f>+'7.  Persistence Report'!BC128</f>
        <v>439555</v>
      </c>
      <c r="M76" s="295">
        <f>+'7.  Persistence Report'!BD128</f>
        <v>413680</v>
      </c>
      <c r="N76" s="295">
        <v>12</v>
      </c>
      <c r="O76" s="295">
        <v>313</v>
      </c>
      <c r="P76" s="295">
        <f>+'7.  Persistence Report'!Q128</f>
        <v>313</v>
      </c>
      <c r="Q76" s="295">
        <f>+'7.  Persistence Report'!R128</f>
        <v>313</v>
      </c>
      <c r="R76" s="295">
        <f>+'7.  Persistence Report'!S128</f>
        <v>313</v>
      </c>
      <c r="S76" s="295">
        <f>+'7.  Persistence Report'!T128</f>
        <v>313</v>
      </c>
      <c r="T76" s="295">
        <f>+'7.  Persistence Report'!U128</f>
        <v>313</v>
      </c>
      <c r="U76" s="295">
        <f>+'7.  Persistence Report'!V128</f>
        <v>313</v>
      </c>
      <c r="V76" s="295">
        <f>+'7.  Persistence Report'!W128</f>
        <v>313</v>
      </c>
      <c r="W76" s="295">
        <f>+'7.  Persistence Report'!X128</f>
        <v>47</v>
      </c>
      <c r="X76" s="295">
        <f>+'7.  Persistence Report'!Y128</f>
        <v>47</v>
      </c>
      <c r="Y76" s="410"/>
      <c r="Z76" s="410"/>
      <c r="AA76" s="410">
        <v>1</v>
      </c>
      <c r="AB76" s="410"/>
      <c r="AC76" s="410"/>
      <c r="AD76" s="410"/>
      <c r="AE76" s="410"/>
      <c r="AF76" s="415"/>
      <c r="AG76" s="415"/>
      <c r="AH76" s="415"/>
      <c r="AI76" s="415"/>
      <c r="AJ76" s="415"/>
      <c r="AK76" s="415"/>
      <c r="AL76" s="415"/>
      <c r="AM76" s="296">
        <f>SUM(Y76:AL76)</f>
        <v>1</v>
      </c>
    </row>
    <row r="77" spans="1:39" outlineLevel="1">
      <c r="B77" s="519"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39">Z76</f>
        <v>0</v>
      </c>
      <c r="AA77" s="411">
        <f t="shared" si="139"/>
        <v>1</v>
      </c>
      <c r="AB77" s="411">
        <f t="shared" si="139"/>
        <v>0</v>
      </c>
      <c r="AC77" s="411">
        <f t="shared" si="139"/>
        <v>0</v>
      </c>
      <c r="AD77" s="411">
        <f t="shared" si="139"/>
        <v>0</v>
      </c>
      <c r="AE77" s="411">
        <f t="shared" si="139"/>
        <v>0</v>
      </c>
      <c r="AF77" s="411">
        <f t="shared" si="139"/>
        <v>0</v>
      </c>
      <c r="AG77" s="411">
        <f t="shared" si="139"/>
        <v>0</v>
      </c>
      <c r="AH77" s="411">
        <f t="shared" si="139"/>
        <v>0</v>
      </c>
      <c r="AI77" s="411">
        <f t="shared" si="139"/>
        <v>0</v>
      </c>
      <c r="AJ77" s="411">
        <f t="shared" si="139"/>
        <v>0</v>
      </c>
      <c r="AK77" s="411">
        <f t="shared" si="139"/>
        <v>0</v>
      </c>
      <c r="AL77" s="411">
        <f t="shared" si="139"/>
        <v>0</v>
      </c>
      <c r="AM77" s="306"/>
    </row>
    <row r="78" spans="1:39" outlineLevel="1">
      <c r="B78" s="519"/>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90"/>
      <c r="Q79" s="290"/>
      <c r="R79" s="290"/>
      <c r="S79" s="290"/>
      <c r="T79" s="290"/>
      <c r="U79" s="290"/>
      <c r="V79" s="290"/>
      <c r="W79" s="290"/>
      <c r="X79" s="290"/>
      <c r="Y79" s="414"/>
      <c r="Z79" s="414"/>
      <c r="AA79" s="414"/>
      <c r="AB79" s="414"/>
      <c r="AC79" s="414"/>
      <c r="AD79" s="414"/>
      <c r="AE79" s="414"/>
      <c r="AF79" s="414"/>
      <c r="AG79" s="414"/>
      <c r="AH79" s="414"/>
      <c r="AI79" s="414"/>
      <c r="AJ79" s="414"/>
      <c r="AK79" s="414"/>
      <c r="AL79" s="414"/>
      <c r="AM79" s="292"/>
    </row>
    <row r="80" spans="1:39" outlineLevel="1">
      <c r="A80" s="521">
        <v>14</v>
      </c>
      <c r="B80" s="315" t="s">
        <v>108</v>
      </c>
      <c r="C80" s="291" t="s">
        <v>25</v>
      </c>
      <c r="D80" s="295">
        <v>905582</v>
      </c>
      <c r="E80" s="295">
        <f>+'7.  Persistence Report'!AV130</f>
        <v>745372</v>
      </c>
      <c r="F80" s="295">
        <f>+'7.  Persistence Report'!AW130</f>
        <v>712383</v>
      </c>
      <c r="G80" s="295">
        <f>+'7.  Persistence Report'!AX130</f>
        <v>679393</v>
      </c>
      <c r="H80" s="295">
        <f>+'7.  Persistence Report'!AY130</f>
        <v>679393</v>
      </c>
      <c r="I80" s="295">
        <f>+'7.  Persistence Report'!AZ130</f>
        <v>679393</v>
      </c>
      <c r="J80" s="295">
        <f>+'7.  Persistence Report'!BA130</f>
        <v>679393</v>
      </c>
      <c r="K80" s="295">
        <f>+'7.  Persistence Report'!BB130</f>
        <v>679393</v>
      </c>
      <c r="L80" s="295">
        <f>+'7.  Persistence Report'!BC130</f>
        <v>446526</v>
      </c>
      <c r="M80" s="295">
        <f>+'7.  Persistence Report'!BD130</f>
        <v>411387</v>
      </c>
      <c r="N80" s="295">
        <v>12</v>
      </c>
      <c r="O80" s="295">
        <v>117</v>
      </c>
      <c r="P80" s="295">
        <f>+'7.  Persistence Report'!Q130</f>
        <v>108</v>
      </c>
      <c r="Q80" s="295">
        <f>+'7.  Persistence Report'!R130</f>
        <v>107</v>
      </c>
      <c r="R80" s="295">
        <f>+'7.  Persistence Report'!S130</f>
        <v>105</v>
      </c>
      <c r="S80" s="295">
        <f>+'7.  Persistence Report'!T130</f>
        <v>105</v>
      </c>
      <c r="T80" s="295">
        <f>+'7.  Persistence Report'!U130</f>
        <v>105</v>
      </c>
      <c r="U80" s="295">
        <f>+'7.  Persistence Report'!V130</f>
        <v>105</v>
      </c>
      <c r="V80" s="295">
        <f>+'7.  Persistence Report'!W130</f>
        <v>105</v>
      </c>
      <c r="W80" s="295">
        <f>+'7.  Persistence Report'!X130</f>
        <v>93</v>
      </c>
      <c r="X80" s="295">
        <f>+'7.  Persistence Report'!Y130</f>
        <v>55</v>
      </c>
      <c r="Y80" s="532">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0">Z80</f>
        <v>0</v>
      </c>
      <c r="AA81" s="411">
        <f t="shared" ref="AA81" si="141">AA80</f>
        <v>0</v>
      </c>
      <c r="AB81" s="411">
        <f t="shared" ref="AB81" si="142">AB80</f>
        <v>0</v>
      </c>
      <c r="AC81" s="411">
        <f t="shared" ref="AC81" si="143">AC80</f>
        <v>0</v>
      </c>
      <c r="AD81" s="411">
        <f>AD80</f>
        <v>0</v>
      </c>
      <c r="AE81" s="411">
        <f t="shared" ref="AE81" si="144">AE80</f>
        <v>0</v>
      </c>
      <c r="AF81" s="411">
        <f t="shared" ref="AF81" si="145">AF80</f>
        <v>0</v>
      </c>
      <c r="AG81" s="411">
        <f t="shared" ref="AG81" si="146">AG80</f>
        <v>0</v>
      </c>
      <c r="AH81" s="411">
        <f t="shared" ref="AH81" si="147">AH80</f>
        <v>0</v>
      </c>
      <c r="AI81" s="411">
        <f t="shared" ref="AI81" si="148">AI80</f>
        <v>0</v>
      </c>
      <c r="AJ81" s="411">
        <f t="shared" ref="AJ81" si="149">AJ80</f>
        <v>0</v>
      </c>
      <c r="AK81" s="411">
        <f t="shared" ref="AK81" si="150">AK80</f>
        <v>0</v>
      </c>
      <c r="AL81" s="411">
        <f t="shared" ref="AL81" si="151">AL80</f>
        <v>0</v>
      </c>
      <c r="AM81" s="297"/>
    </row>
    <row r="82" spans="1:40" s="514" customFormat="1" outlineLevel="1">
      <c r="A82" s="522"/>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5"/>
      <c r="AN82" s="627"/>
    </row>
    <row r="83" spans="1:40" s="309" customFormat="1" ht="15.75" outlineLevel="1">
      <c r="A83" s="522"/>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6"/>
      <c r="AN83" s="628"/>
    </row>
    <row r="84" spans="1:40" outlineLevel="1">
      <c r="A84" s="521">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2">Z84</f>
        <v>0</v>
      </c>
      <c r="AA85" s="411">
        <f t="shared" si="152"/>
        <v>0</v>
      </c>
      <c r="AB85" s="411">
        <f t="shared" si="152"/>
        <v>0</v>
      </c>
      <c r="AC85" s="411">
        <f t="shared" si="152"/>
        <v>0</v>
      </c>
      <c r="AD85" s="411">
        <f>AD84</f>
        <v>0</v>
      </c>
      <c r="AE85" s="411">
        <f t="shared" ref="AE85:AL85" si="153">AE84</f>
        <v>0</v>
      </c>
      <c r="AF85" s="411">
        <f t="shared" si="153"/>
        <v>0</v>
      </c>
      <c r="AG85" s="411">
        <f t="shared" si="153"/>
        <v>0</v>
      </c>
      <c r="AH85" s="411">
        <f t="shared" si="153"/>
        <v>0</v>
      </c>
      <c r="AI85" s="411">
        <f t="shared" si="153"/>
        <v>0</v>
      </c>
      <c r="AJ85" s="411">
        <f t="shared" si="153"/>
        <v>0</v>
      </c>
      <c r="AK85" s="411">
        <f t="shared" si="153"/>
        <v>0</v>
      </c>
      <c r="AL85" s="411">
        <f t="shared" si="153"/>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1">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1"/>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4">Z87</f>
        <v>0</v>
      </c>
      <c r="AA88" s="411">
        <f t="shared" si="154"/>
        <v>0</v>
      </c>
      <c r="AB88" s="411">
        <f t="shared" si="154"/>
        <v>0</v>
      </c>
      <c r="AC88" s="411">
        <f t="shared" si="154"/>
        <v>0</v>
      </c>
      <c r="AD88" s="411">
        <f>AD87</f>
        <v>0</v>
      </c>
      <c r="AE88" s="411">
        <f t="shared" ref="AE88:AL88" si="155">AE87</f>
        <v>0</v>
      </c>
      <c r="AF88" s="411">
        <f t="shared" si="155"/>
        <v>0</v>
      </c>
      <c r="AG88" s="411">
        <f t="shared" si="155"/>
        <v>0</v>
      </c>
      <c r="AH88" s="411">
        <f t="shared" si="155"/>
        <v>0</v>
      </c>
      <c r="AI88" s="411">
        <f t="shared" si="155"/>
        <v>0</v>
      </c>
      <c r="AJ88" s="411">
        <f t="shared" si="155"/>
        <v>0</v>
      </c>
      <c r="AK88" s="411">
        <f t="shared" si="155"/>
        <v>0</v>
      </c>
      <c r="AL88" s="411">
        <f t="shared" si="155"/>
        <v>0</v>
      </c>
      <c r="AM88" s="297"/>
    </row>
    <row r="89" spans="1:40" s="283" customFormat="1" outlineLevel="1">
      <c r="A89" s="521"/>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8"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1">
        <v>17</v>
      </c>
      <c r="B91" s="519"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56">Z91</f>
        <v>0</v>
      </c>
      <c r="AA92" s="411">
        <f t="shared" si="156"/>
        <v>0</v>
      </c>
      <c r="AB92" s="411">
        <f t="shared" si="156"/>
        <v>0</v>
      </c>
      <c r="AC92" s="411">
        <f t="shared" si="156"/>
        <v>0</v>
      </c>
      <c r="AD92" s="411">
        <f t="shared" si="156"/>
        <v>0</v>
      </c>
      <c r="AE92" s="411">
        <f t="shared" si="156"/>
        <v>0</v>
      </c>
      <c r="AF92" s="411">
        <f t="shared" si="156"/>
        <v>0</v>
      </c>
      <c r="AG92" s="411">
        <f t="shared" si="156"/>
        <v>0</v>
      </c>
      <c r="AH92" s="411">
        <f t="shared" si="156"/>
        <v>0</v>
      </c>
      <c r="AI92" s="411">
        <f t="shared" si="156"/>
        <v>0</v>
      </c>
      <c r="AJ92" s="411">
        <f t="shared" si="156"/>
        <v>0</v>
      </c>
      <c r="AK92" s="411">
        <f t="shared" si="156"/>
        <v>0</v>
      </c>
      <c r="AL92" s="411">
        <f t="shared" si="156"/>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1">
        <v>18</v>
      </c>
      <c r="B94" s="519"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57">Z94</f>
        <v>0</v>
      </c>
      <c r="AA95" s="411">
        <f t="shared" ref="AA95" si="158">AA94</f>
        <v>0</v>
      </c>
      <c r="AB95" s="411">
        <f t="shared" ref="AB95" si="159">AB94</f>
        <v>0</v>
      </c>
      <c r="AC95" s="411">
        <f t="shared" ref="AC95" si="160">AC94</f>
        <v>0</v>
      </c>
      <c r="AD95" s="411">
        <f t="shared" ref="AD95" si="161">AD94</f>
        <v>0</v>
      </c>
      <c r="AE95" s="411">
        <f t="shared" ref="AE95" si="162">AE94</f>
        <v>0</v>
      </c>
      <c r="AF95" s="411">
        <f t="shared" ref="AF95" si="163">AF94</f>
        <v>0</v>
      </c>
      <c r="AG95" s="411">
        <f t="shared" ref="AG95" si="164">AG94</f>
        <v>0</v>
      </c>
      <c r="AH95" s="411">
        <f t="shared" ref="AH95" si="165">AH94</f>
        <v>0</v>
      </c>
      <c r="AI95" s="411">
        <f t="shared" ref="AI95" si="166">AI94</f>
        <v>0</v>
      </c>
      <c r="AJ95" s="411">
        <f t="shared" ref="AJ95" si="167">AJ94</f>
        <v>0</v>
      </c>
      <c r="AK95" s="411">
        <f t="shared" ref="AK95" si="168">AK94</f>
        <v>0</v>
      </c>
      <c r="AL95" s="411">
        <f t="shared" ref="AL95" si="169">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1">
        <v>19</v>
      </c>
      <c r="B97" s="519"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0">Z97</f>
        <v>0</v>
      </c>
      <c r="AA98" s="411">
        <f t="shared" si="170"/>
        <v>0</v>
      </c>
      <c r="AB98" s="411">
        <f t="shared" si="170"/>
        <v>0</v>
      </c>
      <c r="AC98" s="411">
        <f t="shared" si="170"/>
        <v>0</v>
      </c>
      <c r="AD98" s="411">
        <f t="shared" si="170"/>
        <v>0</v>
      </c>
      <c r="AE98" s="411">
        <f t="shared" si="170"/>
        <v>0</v>
      </c>
      <c r="AF98" s="411">
        <f t="shared" si="170"/>
        <v>0</v>
      </c>
      <c r="AG98" s="411">
        <f t="shared" si="170"/>
        <v>0</v>
      </c>
      <c r="AH98" s="411">
        <f t="shared" si="170"/>
        <v>0</v>
      </c>
      <c r="AI98" s="411">
        <f t="shared" si="170"/>
        <v>0</v>
      </c>
      <c r="AJ98" s="411">
        <f t="shared" si="170"/>
        <v>0</v>
      </c>
      <c r="AK98" s="411">
        <f t="shared" si="170"/>
        <v>0</v>
      </c>
      <c r="AL98" s="411">
        <f t="shared" si="170"/>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1">
        <v>20</v>
      </c>
      <c r="B100" s="519"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1">Y100</f>
        <v>0</v>
      </c>
      <c r="Z101" s="411">
        <f t="shared" si="171"/>
        <v>0</v>
      </c>
      <c r="AA101" s="411">
        <f t="shared" si="171"/>
        <v>0</v>
      </c>
      <c r="AB101" s="411">
        <f t="shared" si="171"/>
        <v>0</v>
      </c>
      <c r="AC101" s="411">
        <f t="shared" si="171"/>
        <v>0</v>
      </c>
      <c r="AD101" s="411">
        <f t="shared" si="171"/>
        <v>0</v>
      </c>
      <c r="AE101" s="411">
        <f t="shared" si="171"/>
        <v>0</v>
      </c>
      <c r="AF101" s="411">
        <f t="shared" si="171"/>
        <v>0</v>
      </c>
      <c r="AG101" s="411">
        <f t="shared" si="171"/>
        <v>0</v>
      </c>
      <c r="AH101" s="411">
        <f t="shared" si="171"/>
        <v>0</v>
      </c>
      <c r="AI101" s="411">
        <f t="shared" si="171"/>
        <v>0</v>
      </c>
      <c r="AJ101" s="411">
        <f t="shared" si="171"/>
        <v>0</v>
      </c>
      <c r="AK101" s="411">
        <f t="shared" si="171"/>
        <v>0</v>
      </c>
      <c r="AL101" s="411">
        <f t="shared" si="171"/>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7"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1">
        <v>21</v>
      </c>
      <c r="B105" s="519" t="s">
        <v>113</v>
      </c>
      <c r="C105" s="291" t="s">
        <v>25</v>
      </c>
      <c r="D105" s="295">
        <v>2402517</v>
      </c>
      <c r="E105" s="295">
        <f>+'7.  Persistence Report'!AV137</f>
        <v>2382204</v>
      </c>
      <c r="F105" s="295">
        <f>+'7.  Persistence Report'!AW137</f>
        <v>2382204</v>
      </c>
      <c r="G105" s="295">
        <f>+'7.  Persistence Report'!AX137</f>
        <v>2382204</v>
      </c>
      <c r="H105" s="295">
        <f>+'7.  Persistence Report'!AY137</f>
        <v>2382204</v>
      </c>
      <c r="I105" s="295">
        <f>+'7.  Persistence Report'!AZ137</f>
        <v>2382204</v>
      </c>
      <c r="J105" s="295">
        <f>+'7.  Persistence Report'!BA137</f>
        <v>2382204</v>
      </c>
      <c r="K105" s="295">
        <f>+'7.  Persistence Report'!BB137</f>
        <v>2380739</v>
      </c>
      <c r="L105" s="295">
        <f>+'7.  Persistence Report'!BC137</f>
        <v>2380739</v>
      </c>
      <c r="M105" s="295">
        <f>+'7.  Persistence Report'!BD137</f>
        <v>2380739</v>
      </c>
      <c r="N105" s="291"/>
      <c r="O105" s="295">
        <v>154</v>
      </c>
      <c r="P105" s="295">
        <f>+'7.  Persistence Report'!Q137</f>
        <v>153</v>
      </c>
      <c r="Q105" s="295">
        <f>+'7.  Persistence Report'!R137</f>
        <v>153</v>
      </c>
      <c r="R105" s="295">
        <f>+'7.  Persistence Report'!S137</f>
        <v>153</v>
      </c>
      <c r="S105" s="295">
        <f>+'7.  Persistence Report'!T137</f>
        <v>153</v>
      </c>
      <c r="T105" s="295">
        <f>+'7.  Persistence Report'!U137</f>
        <v>153</v>
      </c>
      <c r="U105" s="295">
        <f>+'7.  Persistence Report'!V137</f>
        <v>153</v>
      </c>
      <c r="V105" s="295">
        <f>+'7.  Persistence Report'!W137</f>
        <v>152</v>
      </c>
      <c r="W105" s="295">
        <f>+'7.  Persistence Report'!X137</f>
        <v>152</v>
      </c>
      <c r="X105" s="295">
        <f>+'7.  Persistence Report'!Y137</f>
        <v>152</v>
      </c>
      <c r="Y105" s="532">
        <v>1</v>
      </c>
      <c r="Z105" s="410"/>
      <c r="AA105" s="410"/>
      <c r="AB105" s="410"/>
      <c r="AC105" s="410"/>
      <c r="AD105" s="410"/>
      <c r="AE105" s="410"/>
      <c r="AF105" s="410"/>
      <c r="AG105" s="410"/>
      <c r="AH105" s="410"/>
      <c r="AI105" s="410"/>
      <c r="AJ105" s="410"/>
      <c r="AK105" s="410"/>
      <c r="AL105" s="410"/>
      <c r="AM105" s="296">
        <f>SUM(Y105:AL105)</f>
        <v>1</v>
      </c>
    </row>
    <row r="106" spans="1:39" outlineLevel="1">
      <c r="B106" s="294" t="s">
        <v>267</v>
      </c>
      <c r="C106" s="291" t="s">
        <v>163</v>
      </c>
      <c r="D106" s="295">
        <v>240363</v>
      </c>
      <c r="E106" s="295">
        <f>+'7.  Persistence Report'!AV142</f>
        <v>236779</v>
      </c>
      <c r="F106" s="295">
        <f>+'7.  Persistence Report'!AW142</f>
        <v>236779</v>
      </c>
      <c r="G106" s="295">
        <f>+'7.  Persistence Report'!AX142</f>
        <v>236779</v>
      </c>
      <c r="H106" s="295">
        <f>+'7.  Persistence Report'!AY142</f>
        <v>236779</v>
      </c>
      <c r="I106" s="295">
        <f>+'7.  Persistence Report'!AZ142</f>
        <v>236779</v>
      </c>
      <c r="J106" s="295">
        <f>+'7.  Persistence Report'!BA142</f>
        <v>236779</v>
      </c>
      <c r="K106" s="295">
        <f>+'7.  Persistence Report'!BB142</f>
        <v>236622</v>
      </c>
      <c r="L106" s="295">
        <f>+'7.  Persistence Report'!BC142</f>
        <v>236622</v>
      </c>
      <c r="M106" s="295">
        <f>+'7.  Persistence Report'!BD142</f>
        <v>236622</v>
      </c>
      <c r="N106" s="291"/>
      <c r="O106" s="295">
        <v>15</v>
      </c>
      <c r="P106" s="295">
        <f>+'7.  Persistence Report'!Q142</f>
        <v>15</v>
      </c>
      <c r="Q106" s="295">
        <f>+'7.  Persistence Report'!R142</f>
        <v>15</v>
      </c>
      <c r="R106" s="295">
        <f>+'7.  Persistence Report'!S142</f>
        <v>15</v>
      </c>
      <c r="S106" s="295">
        <f>+'7.  Persistence Report'!T142</f>
        <v>15</v>
      </c>
      <c r="T106" s="295">
        <f>+'7.  Persistence Report'!U142</f>
        <v>15</v>
      </c>
      <c r="U106" s="295">
        <f>+'7.  Persistence Report'!V142</f>
        <v>15</v>
      </c>
      <c r="V106" s="295">
        <f>+'7.  Persistence Report'!W142</f>
        <v>15</v>
      </c>
      <c r="W106" s="295">
        <f>+'7.  Persistence Report'!X142</f>
        <v>15</v>
      </c>
      <c r="X106" s="295">
        <f>+'7.  Persistence Report'!Y142</f>
        <v>15</v>
      </c>
      <c r="Y106" s="411">
        <f>Y105</f>
        <v>1</v>
      </c>
      <c r="Z106" s="411">
        <f t="shared" ref="Z106" si="172">Z105</f>
        <v>0</v>
      </c>
      <c r="AA106" s="411">
        <f t="shared" ref="AA106" si="173">AA105</f>
        <v>0</v>
      </c>
      <c r="AB106" s="411">
        <f t="shared" ref="AB106" si="174">AB105</f>
        <v>0</v>
      </c>
      <c r="AC106" s="411">
        <f t="shared" ref="AC106" si="175">AC105</f>
        <v>0</v>
      </c>
      <c r="AD106" s="411">
        <f t="shared" ref="AD106" si="176">AD105</f>
        <v>0</v>
      </c>
      <c r="AE106" s="411">
        <f t="shared" ref="AE106" si="177">AE105</f>
        <v>0</v>
      </c>
      <c r="AF106" s="411">
        <f t="shared" ref="AF106" si="178">AF105</f>
        <v>0</v>
      </c>
      <c r="AG106" s="411">
        <f t="shared" ref="AG106" si="179">AG105</f>
        <v>0</v>
      </c>
      <c r="AH106" s="411">
        <f t="shared" ref="AH106" si="180">AH105</f>
        <v>0</v>
      </c>
      <c r="AI106" s="411">
        <f t="shared" ref="AI106" si="181">AI105</f>
        <v>0</v>
      </c>
      <c r="AJ106" s="411">
        <f t="shared" ref="AJ106" si="182">AJ105</f>
        <v>0</v>
      </c>
      <c r="AK106" s="411">
        <f t="shared" ref="AK106" si="183">AK105</f>
        <v>0</v>
      </c>
      <c r="AL106" s="411">
        <f t="shared" ref="AL106" si="184">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1">
        <v>22</v>
      </c>
      <c r="B108" s="519" t="s">
        <v>114</v>
      </c>
      <c r="C108" s="291" t="s">
        <v>25</v>
      </c>
      <c r="D108" s="295">
        <v>469163</v>
      </c>
      <c r="E108" s="295">
        <f>+'7.  Persistence Report'!AV138</f>
        <v>469163</v>
      </c>
      <c r="F108" s="295">
        <f>+'7.  Persistence Report'!AW138</f>
        <v>469163</v>
      </c>
      <c r="G108" s="295">
        <f>+'7.  Persistence Report'!AX138</f>
        <v>469163</v>
      </c>
      <c r="H108" s="295">
        <f>+'7.  Persistence Report'!AY138</f>
        <v>469163</v>
      </c>
      <c r="I108" s="295">
        <f>+'7.  Persistence Report'!AZ138</f>
        <v>469163</v>
      </c>
      <c r="J108" s="295">
        <f>+'7.  Persistence Report'!BA138</f>
        <v>469163</v>
      </c>
      <c r="K108" s="295">
        <f>+'7.  Persistence Report'!BB138</f>
        <v>469163</v>
      </c>
      <c r="L108" s="295">
        <f>+'7.  Persistence Report'!BC138</f>
        <v>469163</v>
      </c>
      <c r="M108" s="295">
        <f>+'7.  Persistence Report'!BD138</f>
        <v>469163</v>
      </c>
      <c r="N108" s="291"/>
      <c r="O108" s="295">
        <v>245</v>
      </c>
      <c r="P108" s="295">
        <f>+'7.  Persistence Report'!Q138</f>
        <v>245</v>
      </c>
      <c r="Q108" s="295">
        <f>+'7.  Persistence Report'!R138</f>
        <v>245</v>
      </c>
      <c r="R108" s="295">
        <f>+'7.  Persistence Report'!S138</f>
        <v>245</v>
      </c>
      <c r="S108" s="295">
        <f>+'7.  Persistence Report'!T138</f>
        <v>245</v>
      </c>
      <c r="T108" s="295">
        <f>+'7.  Persistence Report'!U138</f>
        <v>245</v>
      </c>
      <c r="U108" s="295">
        <f>+'7.  Persistence Report'!V138</f>
        <v>245</v>
      </c>
      <c r="V108" s="295">
        <f>+'7.  Persistence Report'!W138</f>
        <v>245</v>
      </c>
      <c r="W108" s="295">
        <f>+'7.  Persistence Report'!X138</f>
        <v>245</v>
      </c>
      <c r="X108" s="295">
        <f>+'7.  Persistence Report'!Y138</f>
        <v>245</v>
      </c>
      <c r="Y108" s="532">
        <v>1</v>
      </c>
      <c r="Z108" s="410"/>
      <c r="AA108" s="410"/>
      <c r="AB108" s="410"/>
      <c r="AC108" s="410"/>
      <c r="AD108" s="410"/>
      <c r="AE108" s="410"/>
      <c r="AF108" s="410"/>
      <c r="AG108" s="410"/>
      <c r="AH108" s="410"/>
      <c r="AI108" s="410"/>
      <c r="AJ108" s="410"/>
      <c r="AK108" s="410"/>
      <c r="AL108" s="410"/>
      <c r="AM108" s="296">
        <f>SUM(Y108:AL108)</f>
        <v>1</v>
      </c>
    </row>
    <row r="109" spans="1:39" outlineLevel="1">
      <c r="B109" s="294" t="s">
        <v>267</v>
      </c>
      <c r="C109" s="291" t="s">
        <v>163</v>
      </c>
      <c r="D109" s="295">
        <v>58661</v>
      </c>
      <c r="E109" s="295">
        <f>+'7.  Persistence Report'!AV143</f>
        <v>58661</v>
      </c>
      <c r="F109" s="295">
        <f>+'7.  Persistence Report'!AW143</f>
        <v>58661</v>
      </c>
      <c r="G109" s="295">
        <f>+'7.  Persistence Report'!AX143</f>
        <v>58661</v>
      </c>
      <c r="H109" s="295">
        <f>+'7.  Persistence Report'!AY143</f>
        <v>58661</v>
      </c>
      <c r="I109" s="295">
        <f>+'7.  Persistence Report'!AZ143</f>
        <v>58661</v>
      </c>
      <c r="J109" s="295">
        <f>+'7.  Persistence Report'!BA143</f>
        <v>58661</v>
      </c>
      <c r="K109" s="295">
        <f>+'7.  Persistence Report'!BB143</f>
        <v>58661</v>
      </c>
      <c r="L109" s="295">
        <f>+'7.  Persistence Report'!BC143</f>
        <v>58661</v>
      </c>
      <c r="M109" s="295">
        <f>+'7.  Persistence Report'!BD143</f>
        <v>58661</v>
      </c>
      <c r="N109" s="291"/>
      <c r="O109" s="295">
        <v>30</v>
      </c>
      <c r="P109" s="295">
        <f>+'7.  Persistence Report'!Q143</f>
        <v>30</v>
      </c>
      <c r="Q109" s="295">
        <f>+'7.  Persistence Report'!R143</f>
        <v>30</v>
      </c>
      <c r="R109" s="295">
        <f>+'7.  Persistence Report'!S143</f>
        <v>30</v>
      </c>
      <c r="S109" s="295">
        <f>+'7.  Persistence Report'!T143</f>
        <v>30</v>
      </c>
      <c r="T109" s="295">
        <f>+'7.  Persistence Report'!U143</f>
        <v>30</v>
      </c>
      <c r="U109" s="295">
        <f>+'7.  Persistence Report'!V143</f>
        <v>30</v>
      </c>
      <c r="V109" s="295">
        <f>+'7.  Persistence Report'!W143</f>
        <v>30</v>
      </c>
      <c r="W109" s="295">
        <f>+'7.  Persistence Report'!X143</f>
        <v>30</v>
      </c>
      <c r="X109" s="295">
        <f>+'7.  Persistence Report'!Y143</f>
        <v>30</v>
      </c>
      <c r="Y109" s="411">
        <f>Y108</f>
        <v>1</v>
      </c>
      <c r="Z109" s="411">
        <f t="shared" ref="Z109" si="185">Z108</f>
        <v>0</v>
      </c>
      <c r="AA109" s="411">
        <f t="shared" ref="AA109" si="186">AA108</f>
        <v>0</v>
      </c>
      <c r="AB109" s="411">
        <f t="shared" ref="AB109" si="187">AB108</f>
        <v>0</v>
      </c>
      <c r="AC109" s="411">
        <f t="shared" ref="AC109" si="188">AC108</f>
        <v>0</v>
      </c>
      <c r="AD109" s="411">
        <f t="shared" ref="AD109" si="189">AD108</f>
        <v>0</v>
      </c>
      <c r="AE109" s="411">
        <f t="shared" ref="AE109" si="190">AE108</f>
        <v>0</v>
      </c>
      <c r="AF109" s="411">
        <f t="shared" ref="AF109" si="191">AF108</f>
        <v>0</v>
      </c>
      <c r="AG109" s="411">
        <f t="shared" ref="AG109" si="192">AG108</f>
        <v>0</v>
      </c>
      <c r="AH109" s="411">
        <f t="shared" ref="AH109" si="193">AH108</f>
        <v>0</v>
      </c>
      <c r="AI109" s="411">
        <f t="shared" ref="AI109" si="194">AI108</f>
        <v>0</v>
      </c>
      <c r="AJ109" s="411">
        <f t="shared" ref="AJ109" si="195">AJ108</f>
        <v>0</v>
      </c>
      <c r="AK109" s="411">
        <f t="shared" ref="AK109" si="196">AK108</f>
        <v>0</v>
      </c>
      <c r="AL109" s="411">
        <f t="shared" ref="AL109" si="197">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1">
        <v>23</v>
      </c>
      <c r="B111" s="519"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198">Z111</f>
        <v>0</v>
      </c>
      <c r="AA112" s="411">
        <f t="shared" ref="AA112" si="199">AA111</f>
        <v>0</v>
      </c>
      <c r="AB112" s="411">
        <f t="shared" ref="AB112" si="200">AB111</f>
        <v>0</v>
      </c>
      <c r="AC112" s="411">
        <f t="shared" ref="AC112" si="201">AC111</f>
        <v>0</v>
      </c>
      <c r="AD112" s="411">
        <f t="shared" ref="AD112" si="202">AD111</f>
        <v>0</v>
      </c>
      <c r="AE112" s="411">
        <f t="shared" ref="AE112" si="203">AE111</f>
        <v>0</v>
      </c>
      <c r="AF112" s="411">
        <f t="shared" ref="AF112" si="204">AF111</f>
        <v>0</v>
      </c>
      <c r="AG112" s="411">
        <f t="shared" ref="AG112" si="205">AG111</f>
        <v>0</v>
      </c>
      <c r="AH112" s="411">
        <f t="shared" ref="AH112" si="206">AH111</f>
        <v>0</v>
      </c>
      <c r="AI112" s="411">
        <f t="shared" ref="AI112" si="207">AI111</f>
        <v>0</v>
      </c>
      <c r="AJ112" s="411">
        <f t="shared" ref="AJ112" si="208">AJ111</f>
        <v>0</v>
      </c>
      <c r="AK112" s="411">
        <f t="shared" ref="AK112" si="209">AK111</f>
        <v>0</v>
      </c>
      <c r="AL112" s="411">
        <f t="shared" ref="AL112" si="210">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1">
        <v>24</v>
      </c>
      <c r="B114" s="519" t="s">
        <v>116</v>
      </c>
      <c r="C114" s="291" t="s">
        <v>25</v>
      </c>
      <c r="D114" s="295">
        <v>235875</v>
      </c>
      <c r="E114" s="295">
        <f>+'7.  Persistence Report'!AV139</f>
        <v>196006</v>
      </c>
      <c r="F114" s="295">
        <f>+'7.  Persistence Report'!AW139</f>
        <v>187797</v>
      </c>
      <c r="G114" s="295">
        <f>+'7.  Persistence Report'!AX139</f>
        <v>179587</v>
      </c>
      <c r="H114" s="295">
        <f>+'7.  Persistence Report'!AY139</f>
        <v>179587</v>
      </c>
      <c r="I114" s="295">
        <f>+'7.  Persistence Report'!AZ139</f>
        <v>179587</v>
      </c>
      <c r="J114" s="295">
        <f>+'7.  Persistence Report'!BA139</f>
        <v>179587</v>
      </c>
      <c r="K114" s="295">
        <f>+'7.  Persistence Report'!BB139</f>
        <v>179587</v>
      </c>
      <c r="L114" s="295">
        <f>+'7.  Persistence Report'!BC139</f>
        <v>121637</v>
      </c>
      <c r="M114" s="295">
        <f>+'7.  Persistence Report'!BD139</f>
        <v>113653</v>
      </c>
      <c r="N114" s="291"/>
      <c r="O114" s="295">
        <v>30</v>
      </c>
      <c r="P114" s="295">
        <f>+'7.  Persistence Report'!Q139</f>
        <v>28</v>
      </c>
      <c r="Q114" s="295">
        <f>+'7.  Persistence Report'!R139</f>
        <v>28</v>
      </c>
      <c r="R114" s="295">
        <f>+'7.  Persistence Report'!S139</f>
        <v>28</v>
      </c>
      <c r="S114" s="295">
        <f>+'7.  Persistence Report'!T139</f>
        <v>28</v>
      </c>
      <c r="T114" s="295">
        <f>+'7.  Persistence Report'!U139</f>
        <v>28</v>
      </c>
      <c r="U114" s="295">
        <f>+'7.  Persistence Report'!V139</f>
        <v>28</v>
      </c>
      <c r="V114" s="295">
        <f>+'7.  Persistence Report'!W139</f>
        <v>28</v>
      </c>
      <c r="W114" s="295">
        <f>+'7.  Persistence Report'!X139</f>
        <v>25</v>
      </c>
      <c r="X114" s="295">
        <f>+'7.  Persistence Report'!Y139</f>
        <v>16</v>
      </c>
      <c r="Y114" s="410">
        <v>1</v>
      </c>
      <c r="Z114" s="410"/>
      <c r="AA114" s="410"/>
      <c r="AB114" s="410"/>
      <c r="AC114" s="410"/>
      <c r="AD114" s="410"/>
      <c r="AE114" s="410"/>
      <c r="AF114" s="410"/>
      <c r="AG114" s="410"/>
      <c r="AH114" s="410"/>
      <c r="AI114" s="410"/>
      <c r="AJ114" s="410"/>
      <c r="AK114" s="410"/>
      <c r="AL114" s="410"/>
      <c r="AM114" s="296">
        <f>SUM(Y114:AL114)</f>
        <v>1</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1</v>
      </c>
      <c r="Z115" s="411">
        <f t="shared" ref="Z115" si="211">Z114</f>
        <v>0</v>
      </c>
      <c r="AA115" s="411">
        <f t="shared" ref="AA115" si="212">AA114</f>
        <v>0</v>
      </c>
      <c r="AB115" s="411">
        <f t="shared" ref="AB115" si="213">AB114</f>
        <v>0</v>
      </c>
      <c r="AC115" s="411">
        <f t="shared" ref="AC115" si="214">AC114</f>
        <v>0</v>
      </c>
      <c r="AD115" s="411">
        <f t="shared" ref="AD115" si="215">AD114</f>
        <v>0</v>
      </c>
      <c r="AE115" s="411">
        <f t="shared" ref="AE115" si="216">AE114</f>
        <v>0</v>
      </c>
      <c r="AF115" s="411">
        <f t="shared" ref="AF115" si="217">AF114</f>
        <v>0</v>
      </c>
      <c r="AG115" s="411">
        <f t="shared" ref="AG115" si="218">AG114</f>
        <v>0</v>
      </c>
      <c r="AH115" s="411">
        <f t="shared" ref="AH115" si="219">AH114</f>
        <v>0</v>
      </c>
      <c r="AI115" s="411">
        <f t="shared" ref="AI115" si="220">AI114</f>
        <v>0</v>
      </c>
      <c r="AJ115" s="411">
        <f t="shared" ref="AJ115" si="221">AJ114</f>
        <v>0</v>
      </c>
      <c r="AK115" s="411">
        <f t="shared" ref="AK115" si="222">AK114</f>
        <v>0</v>
      </c>
      <c r="AL115" s="411">
        <f t="shared" ref="AL115" si="223">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1">
        <v>25</v>
      </c>
      <c r="B118" s="519"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4">Z118</f>
        <v>0</v>
      </c>
      <c r="AA119" s="411">
        <f t="shared" ref="AA119" si="225">AA118</f>
        <v>0</v>
      </c>
      <c r="AB119" s="411">
        <f t="shared" ref="AB119" si="226">AB118</f>
        <v>0</v>
      </c>
      <c r="AC119" s="411">
        <f t="shared" ref="AC119" si="227">AC118</f>
        <v>0</v>
      </c>
      <c r="AD119" s="411">
        <f t="shared" ref="AD119" si="228">AD118</f>
        <v>0</v>
      </c>
      <c r="AE119" s="411">
        <f t="shared" ref="AE119" si="229">AE118</f>
        <v>0</v>
      </c>
      <c r="AF119" s="411">
        <f t="shared" ref="AF119" si="230">AF118</f>
        <v>0</v>
      </c>
      <c r="AG119" s="411">
        <f t="shared" ref="AG119" si="231">AG118</f>
        <v>0</v>
      </c>
      <c r="AH119" s="411">
        <f t="shared" ref="AH119" si="232">AH118</f>
        <v>0</v>
      </c>
      <c r="AI119" s="411">
        <f t="shared" ref="AI119" si="233">AI118</f>
        <v>0</v>
      </c>
      <c r="AJ119" s="411">
        <f t="shared" ref="AJ119" si="234">AJ118</f>
        <v>0</v>
      </c>
      <c r="AK119" s="411">
        <f t="shared" ref="AK119" si="235">AK118</f>
        <v>0</v>
      </c>
      <c r="AL119" s="411">
        <f t="shared" ref="AL119" si="236">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1">
        <v>26</v>
      </c>
      <c r="B121" s="519" t="s">
        <v>118</v>
      </c>
      <c r="C121" s="291" t="s">
        <v>25</v>
      </c>
      <c r="D121" s="295">
        <v>1075128</v>
      </c>
      <c r="E121" s="295">
        <f>+'7.  Persistence Report'!AV141</f>
        <v>1075128</v>
      </c>
      <c r="F121" s="295">
        <f>+'7.  Persistence Report'!AW141</f>
        <v>1070864</v>
      </c>
      <c r="G121" s="295">
        <f>+'7.  Persistence Report'!AX141</f>
        <v>1070864</v>
      </c>
      <c r="H121" s="295">
        <f>+'7.  Persistence Report'!AY141</f>
        <v>1070864</v>
      </c>
      <c r="I121" s="295">
        <f>+'7.  Persistence Report'!AZ141</f>
        <v>1070864</v>
      </c>
      <c r="J121" s="295">
        <f>+'7.  Persistence Report'!BA141</f>
        <v>1009983</v>
      </c>
      <c r="K121" s="295">
        <f>+'7.  Persistence Report'!BB141</f>
        <v>1009983</v>
      </c>
      <c r="L121" s="295">
        <f>+'7.  Persistence Report'!BC141</f>
        <v>1009515</v>
      </c>
      <c r="M121" s="295">
        <f>+'7.  Persistence Report'!BD141</f>
        <v>810895</v>
      </c>
      <c r="N121" s="295">
        <v>12</v>
      </c>
      <c r="O121" s="295">
        <v>147</v>
      </c>
      <c r="P121" s="295">
        <f>+'7.  Persistence Report'!Q141</f>
        <v>147</v>
      </c>
      <c r="Q121" s="295">
        <f>+'7.  Persistence Report'!R141</f>
        <v>146</v>
      </c>
      <c r="R121" s="295">
        <f>+'7.  Persistence Report'!S141</f>
        <v>146</v>
      </c>
      <c r="S121" s="295">
        <f>+'7.  Persistence Report'!T141</f>
        <v>146</v>
      </c>
      <c r="T121" s="295">
        <f>+'7.  Persistence Report'!U141</f>
        <v>146</v>
      </c>
      <c r="U121" s="295">
        <f>+'7.  Persistence Report'!V141</f>
        <v>138</v>
      </c>
      <c r="V121" s="295">
        <f>+'7.  Persistence Report'!W141</f>
        <v>138</v>
      </c>
      <c r="W121" s="295">
        <f>+'7.  Persistence Report'!X141</f>
        <v>138</v>
      </c>
      <c r="X121" s="295">
        <f>+'7.  Persistence Report'!Y141</f>
        <v>112</v>
      </c>
      <c r="Y121" s="426"/>
      <c r="Z121" s="915">
        <v>8.2000000000000003E-2</v>
      </c>
      <c r="AA121" s="915">
        <v>0.91800000000000004</v>
      </c>
      <c r="AB121" s="410"/>
      <c r="AC121" s="532"/>
      <c r="AD121" s="410"/>
      <c r="AE121" s="410"/>
      <c r="AF121" s="415"/>
      <c r="AG121" s="415"/>
      <c r="AH121" s="415"/>
      <c r="AI121" s="415"/>
      <c r="AJ121" s="415"/>
      <c r="AK121" s="415"/>
      <c r="AL121" s="415"/>
      <c r="AM121" s="296">
        <f>SUM(Y121:AL121)</f>
        <v>1</v>
      </c>
    </row>
    <row r="122" spans="1:39" outlineLevel="1">
      <c r="B122" s="294" t="s">
        <v>267</v>
      </c>
      <c r="C122" s="291" t="s">
        <v>163</v>
      </c>
      <c r="D122" s="295">
        <f>1570307+222588</f>
        <v>1792895</v>
      </c>
      <c r="E122" s="295">
        <f>+'7.  Persistence Report'!AV147+'7.  Persistence Report'!AV169</f>
        <v>1792895</v>
      </c>
      <c r="F122" s="295">
        <f>+'7.  Persistence Report'!AW147+'7.  Persistence Report'!AW169</f>
        <v>1797160</v>
      </c>
      <c r="G122" s="295">
        <f>+'7.  Persistence Report'!AX147+'7.  Persistence Report'!AX169</f>
        <v>1797198</v>
      </c>
      <c r="H122" s="295">
        <f>+'7.  Persistence Report'!AY147+'7.  Persistence Report'!AY169</f>
        <v>1797198</v>
      </c>
      <c r="I122" s="295">
        <f>+'7.  Persistence Report'!AZ147+'7.  Persistence Report'!AZ169</f>
        <v>1797198</v>
      </c>
      <c r="J122" s="295">
        <f>+'7.  Persistence Report'!BA147+'7.  Persistence Report'!BA169</f>
        <v>1858079</v>
      </c>
      <c r="K122" s="295">
        <f>+'7.  Persistence Report'!BB147+'7.  Persistence Report'!BB169</f>
        <v>1858079</v>
      </c>
      <c r="L122" s="295">
        <f>+'7.  Persistence Report'!BC147+'7.  Persistence Report'!BC169</f>
        <v>1840170</v>
      </c>
      <c r="M122" s="295">
        <f>+'7.  Persistence Report'!BD147+'7.  Persistence Report'!BD169</f>
        <v>1640235</v>
      </c>
      <c r="N122" s="295">
        <f>N121</f>
        <v>12</v>
      </c>
      <c r="O122" s="295">
        <f>256+12</f>
        <v>268</v>
      </c>
      <c r="P122" s="295">
        <f>+'7.  Persistence Report'!Q147+'7.  Persistence Report'!Q169</f>
        <v>268</v>
      </c>
      <c r="Q122" s="295">
        <f>+'7.  Persistence Report'!R147+'7.  Persistence Report'!R169</f>
        <v>269</v>
      </c>
      <c r="R122" s="295">
        <f>+'7.  Persistence Report'!S147+'7.  Persistence Report'!S169</f>
        <v>269</v>
      </c>
      <c r="S122" s="295">
        <f>+'7.  Persistence Report'!T147+'7.  Persistence Report'!T169</f>
        <v>269</v>
      </c>
      <c r="T122" s="295">
        <f>+'7.  Persistence Report'!U147+'7.  Persistence Report'!U169</f>
        <v>269</v>
      </c>
      <c r="U122" s="295">
        <f>+'7.  Persistence Report'!V147+'7.  Persistence Report'!V169</f>
        <v>277</v>
      </c>
      <c r="V122" s="295">
        <f>+'7.  Persistence Report'!W147+'7.  Persistence Report'!W169</f>
        <v>277</v>
      </c>
      <c r="W122" s="295">
        <f>+'7.  Persistence Report'!X147+'7.  Persistence Report'!X169</f>
        <v>272</v>
      </c>
      <c r="X122" s="295">
        <f>+'7.  Persistence Report'!Y147+'7.  Persistence Report'!Y169</f>
        <v>234</v>
      </c>
      <c r="Y122" s="411">
        <f>Y121</f>
        <v>0</v>
      </c>
      <c r="Z122" s="915">
        <v>0.16</v>
      </c>
      <c r="AA122" s="915">
        <v>0.84</v>
      </c>
      <c r="AB122" s="411">
        <f t="shared" ref="AB122" si="237">AB121</f>
        <v>0</v>
      </c>
      <c r="AC122" s="411">
        <f t="shared" ref="AC122" si="238">AC121</f>
        <v>0</v>
      </c>
      <c r="AD122" s="411">
        <f t="shared" ref="AD122" si="239">AD121</f>
        <v>0</v>
      </c>
      <c r="AE122" s="411">
        <f t="shared" ref="AE122" si="240">AE121</f>
        <v>0</v>
      </c>
      <c r="AF122" s="411">
        <f t="shared" ref="AF122" si="241">AF121</f>
        <v>0</v>
      </c>
      <c r="AG122" s="411">
        <f t="shared" ref="AG122" si="242">AG121</f>
        <v>0</v>
      </c>
      <c r="AH122" s="411">
        <f t="shared" ref="AH122" si="243">AH121</f>
        <v>0</v>
      </c>
      <c r="AI122" s="411">
        <f t="shared" ref="AI122" si="244">AI121</f>
        <v>0</v>
      </c>
      <c r="AJ122" s="411">
        <f t="shared" ref="AJ122" si="245">AJ121</f>
        <v>0</v>
      </c>
      <c r="AK122" s="411">
        <f t="shared" ref="AK122" si="246">AK121</f>
        <v>0</v>
      </c>
      <c r="AL122" s="411">
        <f t="shared" ref="AL122" si="247">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1">
        <v>27</v>
      </c>
      <c r="B124" s="519"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48">Z124</f>
        <v>0</v>
      </c>
      <c r="AA125" s="411">
        <f t="shared" ref="AA125" si="249">AA124</f>
        <v>0</v>
      </c>
      <c r="AB125" s="411">
        <f t="shared" ref="AB125" si="250">AB124</f>
        <v>0</v>
      </c>
      <c r="AC125" s="411">
        <f t="shared" ref="AC125" si="251">AC124</f>
        <v>0</v>
      </c>
      <c r="AD125" s="411">
        <f t="shared" ref="AD125" si="252">AD124</f>
        <v>0</v>
      </c>
      <c r="AE125" s="411">
        <f t="shared" ref="AE125" si="253">AE124</f>
        <v>0</v>
      </c>
      <c r="AF125" s="411">
        <f t="shared" ref="AF125" si="254">AF124</f>
        <v>0</v>
      </c>
      <c r="AG125" s="411">
        <f t="shared" ref="AG125" si="255">AG124</f>
        <v>0</v>
      </c>
      <c r="AH125" s="411">
        <f t="shared" ref="AH125" si="256">AH124</f>
        <v>0</v>
      </c>
      <c r="AI125" s="411">
        <f t="shared" ref="AI125" si="257">AI124</f>
        <v>0</v>
      </c>
      <c r="AJ125" s="411">
        <f t="shared" ref="AJ125" si="258">AJ124</f>
        <v>0</v>
      </c>
      <c r="AK125" s="411">
        <f t="shared" ref="AK125" si="259">AK124</f>
        <v>0</v>
      </c>
      <c r="AL125" s="411">
        <f t="shared" ref="AL125" si="260">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1">
        <v>28</v>
      </c>
      <c r="B127" s="519"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1">Z127</f>
        <v>0</v>
      </c>
      <c r="AA128" s="411">
        <f t="shared" ref="AA128" si="262">AA127</f>
        <v>0</v>
      </c>
      <c r="AB128" s="411">
        <f t="shared" ref="AB128" si="263">AB127</f>
        <v>0</v>
      </c>
      <c r="AC128" s="411">
        <f t="shared" ref="AC128" si="264">AC127</f>
        <v>0</v>
      </c>
      <c r="AD128" s="411">
        <f t="shared" ref="AD128" si="265">AD127</f>
        <v>0</v>
      </c>
      <c r="AE128" s="411">
        <f t="shared" ref="AE128" si="266">AE127</f>
        <v>0</v>
      </c>
      <c r="AF128" s="411">
        <f t="shared" ref="AF128" si="267">AF127</f>
        <v>0</v>
      </c>
      <c r="AG128" s="411">
        <f t="shared" ref="AG128" si="268">AG127</f>
        <v>0</v>
      </c>
      <c r="AH128" s="411">
        <f t="shared" ref="AH128" si="269">AH127</f>
        <v>0</v>
      </c>
      <c r="AI128" s="411">
        <f t="shared" ref="AI128" si="270">AI127</f>
        <v>0</v>
      </c>
      <c r="AJ128" s="411">
        <f t="shared" ref="AJ128" si="271">AJ127</f>
        <v>0</v>
      </c>
      <c r="AK128" s="411">
        <f t="shared" ref="AK128" si="272">AK127</f>
        <v>0</v>
      </c>
      <c r="AL128" s="411">
        <f t="shared" ref="AL128" si="273">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1">
        <v>29</v>
      </c>
      <c r="B130" s="519"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74">Z130</f>
        <v>0</v>
      </c>
      <c r="AA131" s="411">
        <f t="shared" ref="AA131" si="275">AA130</f>
        <v>0</v>
      </c>
      <c r="AB131" s="411">
        <f t="shared" ref="AB131" si="276">AB130</f>
        <v>0</v>
      </c>
      <c r="AC131" s="411">
        <f t="shared" ref="AC131" si="277">AC130</f>
        <v>0</v>
      </c>
      <c r="AD131" s="411">
        <f t="shared" ref="AD131" si="278">AD130</f>
        <v>0</v>
      </c>
      <c r="AE131" s="411">
        <f t="shared" ref="AE131" si="279">AE130</f>
        <v>0</v>
      </c>
      <c r="AF131" s="411">
        <f t="shared" ref="AF131" si="280">AF130</f>
        <v>0</v>
      </c>
      <c r="AG131" s="411">
        <f t="shared" ref="AG131" si="281">AG130</f>
        <v>0</v>
      </c>
      <c r="AH131" s="411">
        <f t="shared" ref="AH131" si="282">AH130</f>
        <v>0</v>
      </c>
      <c r="AI131" s="411">
        <f t="shared" ref="AI131" si="283">AI130</f>
        <v>0</v>
      </c>
      <c r="AJ131" s="411">
        <f t="shared" ref="AJ131" si="284">AJ130</f>
        <v>0</v>
      </c>
      <c r="AK131" s="411">
        <f t="shared" ref="AK131" si="285">AK130</f>
        <v>0</v>
      </c>
      <c r="AL131" s="411">
        <f t="shared" ref="AL131" si="286">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1">
        <v>30</v>
      </c>
      <c r="B133" s="519"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87">Z133</f>
        <v>0</v>
      </c>
      <c r="AA134" s="411">
        <f t="shared" ref="AA134" si="288">AA133</f>
        <v>0</v>
      </c>
      <c r="AB134" s="411">
        <f t="shared" ref="AB134" si="289">AB133</f>
        <v>0</v>
      </c>
      <c r="AC134" s="411">
        <f t="shared" ref="AC134" si="290">AC133</f>
        <v>0</v>
      </c>
      <c r="AD134" s="411">
        <f t="shared" ref="AD134" si="291">AD133</f>
        <v>0</v>
      </c>
      <c r="AE134" s="411">
        <f t="shared" ref="AE134" si="292">AE133</f>
        <v>0</v>
      </c>
      <c r="AF134" s="411">
        <f t="shared" ref="AF134" si="293">AF133</f>
        <v>0</v>
      </c>
      <c r="AG134" s="411">
        <f t="shared" ref="AG134" si="294">AG133</f>
        <v>0</v>
      </c>
      <c r="AH134" s="411">
        <f t="shared" ref="AH134" si="295">AH133</f>
        <v>0</v>
      </c>
      <c r="AI134" s="411">
        <f t="shared" ref="AI134" si="296">AI133</f>
        <v>0</v>
      </c>
      <c r="AJ134" s="411">
        <f t="shared" ref="AJ134" si="297">AJ133</f>
        <v>0</v>
      </c>
      <c r="AK134" s="411">
        <f t="shared" ref="AK134" si="298">AK133</f>
        <v>0</v>
      </c>
      <c r="AL134" s="411">
        <f t="shared" ref="AL134" si="299">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1">
        <v>31</v>
      </c>
      <c r="B136" s="519"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0">Z136</f>
        <v>0</v>
      </c>
      <c r="AA137" s="411">
        <f t="shared" ref="AA137" si="301">AA136</f>
        <v>0</v>
      </c>
      <c r="AB137" s="411">
        <f t="shared" ref="AB137" si="302">AB136</f>
        <v>0</v>
      </c>
      <c r="AC137" s="411">
        <f t="shared" ref="AC137" si="303">AC136</f>
        <v>0</v>
      </c>
      <c r="AD137" s="411">
        <f t="shared" ref="AD137" si="304">AD136</f>
        <v>0</v>
      </c>
      <c r="AE137" s="411">
        <f t="shared" ref="AE137" si="305">AE136</f>
        <v>0</v>
      </c>
      <c r="AF137" s="411">
        <f t="shared" ref="AF137" si="306">AF136</f>
        <v>0</v>
      </c>
      <c r="AG137" s="411">
        <f t="shared" ref="AG137" si="307">AG136</f>
        <v>0</v>
      </c>
      <c r="AH137" s="411">
        <f t="shared" ref="AH137" si="308">AH136</f>
        <v>0</v>
      </c>
      <c r="AI137" s="411">
        <f t="shared" ref="AI137" si="309">AI136</f>
        <v>0</v>
      </c>
      <c r="AJ137" s="411">
        <f t="shared" ref="AJ137" si="310">AJ136</f>
        <v>0</v>
      </c>
      <c r="AK137" s="411">
        <f t="shared" ref="AK137" si="311">AK136</f>
        <v>0</v>
      </c>
      <c r="AL137" s="411">
        <f t="shared" ref="AL137" si="312">AL136</f>
        <v>0</v>
      </c>
      <c r="AM137" s="306"/>
    </row>
    <row r="138" spans="1:39" outlineLevel="1">
      <c r="B138" s="519"/>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1">
        <v>32</v>
      </c>
      <c r="B139" s="519"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3">Z139</f>
        <v>0</v>
      </c>
      <c r="AA140" s="411">
        <f t="shared" ref="AA140" si="314">AA139</f>
        <v>0</v>
      </c>
      <c r="AB140" s="411">
        <f t="shared" ref="AB140" si="315">AB139</f>
        <v>0</v>
      </c>
      <c r="AC140" s="411">
        <f t="shared" ref="AC140" si="316">AC139</f>
        <v>0</v>
      </c>
      <c r="AD140" s="411">
        <f t="shared" ref="AD140" si="317">AD139</f>
        <v>0</v>
      </c>
      <c r="AE140" s="411">
        <f t="shared" ref="AE140" si="318">AE139</f>
        <v>0</v>
      </c>
      <c r="AF140" s="411">
        <f t="shared" ref="AF140" si="319">AF139</f>
        <v>0</v>
      </c>
      <c r="AG140" s="411">
        <f t="shared" ref="AG140" si="320">AG139</f>
        <v>0</v>
      </c>
      <c r="AH140" s="411">
        <f t="shared" ref="AH140" si="321">AH139</f>
        <v>0</v>
      </c>
      <c r="AI140" s="411">
        <f t="shared" ref="AI140" si="322">AI139</f>
        <v>0</v>
      </c>
      <c r="AJ140" s="411">
        <f t="shared" ref="AJ140" si="323">AJ139</f>
        <v>0</v>
      </c>
      <c r="AK140" s="411">
        <f t="shared" ref="AK140" si="324">AK139</f>
        <v>0</v>
      </c>
      <c r="AL140" s="411">
        <f t="shared" ref="AL140" si="325">AL139</f>
        <v>0</v>
      </c>
      <c r="AM140" s="306"/>
    </row>
    <row r="141" spans="1:39" outlineLevel="1">
      <c r="B141" s="519"/>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1">
        <v>33</v>
      </c>
      <c r="B143" s="519"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26">Z143</f>
        <v>0</v>
      </c>
      <c r="AA144" s="411">
        <f t="shared" ref="AA144" si="327">AA143</f>
        <v>0</v>
      </c>
      <c r="AB144" s="411">
        <f t="shared" ref="AB144" si="328">AB143</f>
        <v>0</v>
      </c>
      <c r="AC144" s="411">
        <f t="shared" ref="AC144" si="329">AC143</f>
        <v>0</v>
      </c>
      <c r="AD144" s="411">
        <f t="shared" ref="AD144" si="330">AD143</f>
        <v>0</v>
      </c>
      <c r="AE144" s="411">
        <f t="shared" ref="AE144" si="331">AE143</f>
        <v>0</v>
      </c>
      <c r="AF144" s="411">
        <f t="shared" ref="AF144" si="332">AF143</f>
        <v>0</v>
      </c>
      <c r="AG144" s="411">
        <f t="shared" ref="AG144" si="333">AG143</f>
        <v>0</v>
      </c>
      <c r="AH144" s="411">
        <f t="shared" ref="AH144" si="334">AH143</f>
        <v>0</v>
      </c>
      <c r="AI144" s="411">
        <f t="shared" ref="AI144" si="335">AI143</f>
        <v>0</v>
      </c>
      <c r="AJ144" s="411">
        <f t="shared" ref="AJ144" si="336">AJ143</f>
        <v>0</v>
      </c>
      <c r="AK144" s="411">
        <f t="shared" ref="AK144" si="337">AK143</f>
        <v>0</v>
      </c>
      <c r="AL144" s="411">
        <f t="shared" ref="AL144" si="338">AL143</f>
        <v>0</v>
      </c>
      <c r="AM144" s="306"/>
    </row>
    <row r="145" spans="1:39" outlineLevel="1">
      <c r="B145" s="519"/>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1">
        <v>34</v>
      </c>
      <c r="B146" s="519"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39">Z146</f>
        <v>0</v>
      </c>
      <c r="AA147" s="411">
        <f t="shared" ref="AA147" si="340">AA146</f>
        <v>0</v>
      </c>
      <c r="AB147" s="411">
        <f t="shared" ref="AB147" si="341">AB146</f>
        <v>0</v>
      </c>
      <c r="AC147" s="411">
        <f t="shared" ref="AC147" si="342">AC146</f>
        <v>0</v>
      </c>
      <c r="AD147" s="411">
        <f t="shared" ref="AD147" si="343">AD146</f>
        <v>0</v>
      </c>
      <c r="AE147" s="411">
        <f t="shared" ref="AE147" si="344">AE146</f>
        <v>0</v>
      </c>
      <c r="AF147" s="411">
        <f t="shared" ref="AF147" si="345">AF146</f>
        <v>0</v>
      </c>
      <c r="AG147" s="411">
        <f t="shared" ref="AG147" si="346">AG146</f>
        <v>0</v>
      </c>
      <c r="AH147" s="411">
        <f t="shared" ref="AH147" si="347">AH146</f>
        <v>0</v>
      </c>
      <c r="AI147" s="411">
        <f t="shared" ref="AI147" si="348">AI146</f>
        <v>0</v>
      </c>
      <c r="AJ147" s="411">
        <f t="shared" ref="AJ147" si="349">AJ146</f>
        <v>0</v>
      </c>
      <c r="AK147" s="411">
        <f t="shared" ref="AK147" si="350">AK146</f>
        <v>0</v>
      </c>
      <c r="AL147" s="411">
        <f t="shared" ref="AL147" si="351">AL146</f>
        <v>0</v>
      </c>
      <c r="AM147" s="306"/>
    </row>
    <row r="148" spans="1:39" outlineLevel="1">
      <c r="B148" s="519"/>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1">
        <v>35</v>
      </c>
      <c r="B149" s="519"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2">Z149</f>
        <v>0</v>
      </c>
      <c r="AA150" s="411">
        <f t="shared" ref="AA150" si="353">AA149</f>
        <v>0</v>
      </c>
      <c r="AB150" s="411">
        <f t="shared" ref="AB150" si="354">AB149</f>
        <v>0</v>
      </c>
      <c r="AC150" s="411">
        <f t="shared" ref="AC150" si="355">AC149</f>
        <v>0</v>
      </c>
      <c r="AD150" s="411">
        <f t="shared" ref="AD150" si="356">AD149</f>
        <v>0</v>
      </c>
      <c r="AE150" s="411">
        <f t="shared" ref="AE150" si="357">AE149</f>
        <v>0</v>
      </c>
      <c r="AF150" s="411">
        <f t="shared" ref="AF150" si="358">AF149</f>
        <v>0</v>
      </c>
      <c r="AG150" s="411">
        <f t="shared" ref="AG150" si="359">AG149</f>
        <v>0</v>
      </c>
      <c r="AH150" s="411">
        <f t="shared" ref="AH150" si="360">AH149</f>
        <v>0</v>
      </c>
      <c r="AI150" s="411">
        <f t="shared" ref="AI150" si="361">AI149</f>
        <v>0</v>
      </c>
      <c r="AJ150" s="411">
        <f t="shared" ref="AJ150" si="362">AJ149</f>
        <v>0</v>
      </c>
      <c r="AK150" s="411">
        <f t="shared" ref="AK150" si="363">AK149</f>
        <v>0</v>
      </c>
      <c r="AL150" s="411">
        <f t="shared" ref="AL150" si="364">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1">
        <v>36</v>
      </c>
      <c r="B153" s="519"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65">Z153</f>
        <v>0</v>
      </c>
      <c r="AA154" s="411">
        <f t="shared" ref="AA154" si="366">AA153</f>
        <v>0</v>
      </c>
      <c r="AB154" s="411">
        <f t="shared" ref="AB154" si="367">AB153</f>
        <v>0</v>
      </c>
      <c r="AC154" s="411">
        <f t="shared" ref="AC154" si="368">AC153</f>
        <v>0</v>
      </c>
      <c r="AD154" s="411">
        <f t="shared" ref="AD154" si="369">AD153</f>
        <v>0</v>
      </c>
      <c r="AE154" s="411">
        <f t="shared" ref="AE154" si="370">AE153</f>
        <v>0</v>
      </c>
      <c r="AF154" s="411">
        <f t="shared" ref="AF154" si="371">AF153</f>
        <v>0</v>
      </c>
      <c r="AG154" s="411">
        <f t="shared" ref="AG154" si="372">AG153</f>
        <v>0</v>
      </c>
      <c r="AH154" s="411">
        <f t="shared" ref="AH154" si="373">AH153</f>
        <v>0</v>
      </c>
      <c r="AI154" s="411">
        <f t="shared" ref="AI154" si="374">AI153</f>
        <v>0</v>
      </c>
      <c r="AJ154" s="411">
        <f t="shared" ref="AJ154" si="375">AJ153</f>
        <v>0</v>
      </c>
      <c r="AK154" s="411">
        <f t="shared" ref="AK154" si="376">AK153</f>
        <v>0</v>
      </c>
      <c r="AL154" s="411">
        <f t="shared" ref="AL154" si="377">AL153</f>
        <v>0</v>
      </c>
      <c r="AM154" s="306"/>
    </row>
    <row r="155" spans="1:39" outlineLevel="1">
      <c r="B155" s="519"/>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1">
        <v>37</v>
      </c>
      <c r="B156" s="519"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78">Z156</f>
        <v>0</v>
      </c>
      <c r="AA157" s="411">
        <f t="shared" ref="AA157" si="379">AA156</f>
        <v>0</v>
      </c>
      <c r="AB157" s="411">
        <f t="shared" ref="AB157" si="380">AB156</f>
        <v>0</v>
      </c>
      <c r="AC157" s="411">
        <f t="shared" ref="AC157" si="381">AC156</f>
        <v>0</v>
      </c>
      <c r="AD157" s="411">
        <f t="shared" ref="AD157" si="382">AD156</f>
        <v>0</v>
      </c>
      <c r="AE157" s="411">
        <f t="shared" ref="AE157" si="383">AE156</f>
        <v>0</v>
      </c>
      <c r="AF157" s="411">
        <f t="shared" ref="AF157" si="384">AF156</f>
        <v>0</v>
      </c>
      <c r="AG157" s="411">
        <f t="shared" ref="AG157" si="385">AG156</f>
        <v>0</v>
      </c>
      <c r="AH157" s="411">
        <f t="shared" ref="AH157" si="386">AH156</f>
        <v>0</v>
      </c>
      <c r="AI157" s="411">
        <f t="shared" ref="AI157" si="387">AI156</f>
        <v>0</v>
      </c>
      <c r="AJ157" s="411">
        <f t="shared" ref="AJ157" si="388">AJ156</f>
        <v>0</v>
      </c>
      <c r="AK157" s="411">
        <f t="shared" ref="AK157" si="389">AK156</f>
        <v>0</v>
      </c>
      <c r="AL157" s="411">
        <f t="shared" ref="AL157" si="390">AL156</f>
        <v>0</v>
      </c>
      <c r="AM157" s="306"/>
    </row>
    <row r="158" spans="1:39" outlineLevel="1">
      <c r="B158" s="519"/>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1">
        <v>38</v>
      </c>
      <c r="B159" s="519"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1">Z159</f>
        <v>0</v>
      </c>
      <c r="AA160" s="411">
        <f t="shared" ref="AA160" si="392">AA159</f>
        <v>0</v>
      </c>
      <c r="AB160" s="411">
        <f t="shared" ref="AB160" si="393">AB159</f>
        <v>0</v>
      </c>
      <c r="AC160" s="411">
        <f t="shared" ref="AC160" si="394">AC159</f>
        <v>0</v>
      </c>
      <c r="AD160" s="411">
        <f t="shared" ref="AD160" si="395">AD159</f>
        <v>0</v>
      </c>
      <c r="AE160" s="411">
        <f t="shared" ref="AE160" si="396">AE159</f>
        <v>0</v>
      </c>
      <c r="AF160" s="411">
        <f t="shared" ref="AF160" si="397">AF159</f>
        <v>0</v>
      </c>
      <c r="AG160" s="411">
        <f t="shared" ref="AG160" si="398">AG159</f>
        <v>0</v>
      </c>
      <c r="AH160" s="411">
        <f t="shared" ref="AH160" si="399">AH159</f>
        <v>0</v>
      </c>
      <c r="AI160" s="411">
        <f t="shared" ref="AI160" si="400">AI159</f>
        <v>0</v>
      </c>
      <c r="AJ160" s="411">
        <f t="shared" ref="AJ160" si="401">AJ159</f>
        <v>0</v>
      </c>
      <c r="AK160" s="411">
        <f t="shared" ref="AK160" si="402">AK159</f>
        <v>0</v>
      </c>
      <c r="AL160" s="411">
        <f t="shared" ref="AL160" si="403">AL159</f>
        <v>0</v>
      </c>
      <c r="AM160" s="306"/>
    </row>
    <row r="161" spans="1:39" outlineLevel="1">
      <c r="B161" s="519"/>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1">
        <v>39</v>
      </c>
      <c r="B162" s="519"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04">Z162</f>
        <v>0</v>
      </c>
      <c r="AA163" s="411">
        <f t="shared" ref="AA163" si="405">AA162</f>
        <v>0</v>
      </c>
      <c r="AB163" s="411">
        <f t="shared" ref="AB163" si="406">AB162</f>
        <v>0</v>
      </c>
      <c r="AC163" s="411">
        <f t="shared" ref="AC163" si="407">AC162</f>
        <v>0</v>
      </c>
      <c r="AD163" s="411">
        <f t="shared" ref="AD163" si="408">AD162</f>
        <v>0</v>
      </c>
      <c r="AE163" s="411">
        <f t="shared" ref="AE163" si="409">AE162</f>
        <v>0</v>
      </c>
      <c r="AF163" s="411">
        <f t="shared" ref="AF163" si="410">AF162</f>
        <v>0</v>
      </c>
      <c r="AG163" s="411">
        <f t="shared" ref="AG163" si="411">AG162</f>
        <v>0</v>
      </c>
      <c r="AH163" s="411">
        <f t="shared" ref="AH163" si="412">AH162</f>
        <v>0</v>
      </c>
      <c r="AI163" s="411">
        <f t="shared" ref="AI163" si="413">AI162</f>
        <v>0</v>
      </c>
      <c r="AJ163" s="411">
        <f t="shared" ref="AJ163" si="414">AJ162</f>
        <v>0</v>
      </c>
      <c r="AK163" s="411">
        <f t="shared" ref="AK163" si="415">AK162</f>
        <v>0</v>
      </c>
      <c r="AL163" s="411">
        <f t="shared" ref="AL163" si="416">AL162</f>
        <v>0</v>
      </c>
      <c r="AM163" s="306"/>
    </row>
    <row r="164" spans="1:39" outlineLevel="1">
      <c r="B164" s="519"/>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1">
        <v>40</v>
      </c>
      <c r="B165" s="519"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17">Z165</f>
        <v>0</v>
      </c>
      <c r="AA166" s="411">
        <f t="shared" ref="AA166" si="418">AA165</f>
        <v>0</v>
      </c>
      <c r="AB166" s="411">
        <f t="shared" ref="AB166" si="419">AB165</f>
        <v>0</v>
      </c>
      <c r="AC166" s="411">
        <f t="shared" ref="AC166" si="420">AC165</f>
        <v>0</v>
      </c>
      <c r="AD166" s="411">
        <f t="shared" ref="AD166" si="421">AD165</f>
        <v>0</v>
      </c>
      <c r="AE166" s="411">
        <f t="shared" ref="AE166" si="422">AE165</f>
        <v>0</v>
      </c>
      <c r="AF166" s="411">
        <f t="shared" ref="AF166" si="423">AF165</f>
        <v>0</v>
      </c>
      <c r="AG166" s="411">
        <f t="shared" ref="AG166" si="424">AG165</f>
        <v>0</v>
      </c>
      <c r="AH166" s="411">
        <f t="shared" ref="AH166" si="425">AH165</f>
        <v>0</v>
      </c>
      <c r="AI166" s="411">
        <f t="shared" ref="AI166" si="426">AI165</f>
        <v>0</v>
      </c>
      <c r="AJ166" s="411">
        <f t="shared" ref="AJ166" si="427">AJ165</f>
        <v>0</v>
      </c>
      <c r="AK166" s="411">
        <f t="shared" ref="AK166" si="428">AK165</f>
        <v>0</v>
      </c>
      <c r="AL166" s="411">
        <f t="shared" ref="AL166" si="429">AL165</f>
        <v>0</v>
      </c>
      <c r="AM166" s="306"/>
    </row>
    <row r="167" spans="1:39" outlineLevel="1">
      <c r="B167" s="519"/>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1">
        <v>41</v>
      </c>
      <c r="B168" s="519"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0">Z168</f>
        <v>0</v>
      </c>
      <c r="AA169" s="411">
        <f t="shared" ref="AA169" si="431">AA168</f>
        <v>0</v>
      </c>
      <c r="AB169" s="411">
        <f t="shared" ref="AB169" si="432">AB168</f>
        <v>0</v>
      </c>
      <c r="AC169" s="411">
        <f t="shared" ref="AC169" si="433">AC168</f>
        <v>0</v>
      </c>
      <c r="AD169" s="411">
        <f t="shared" ref="AD169" si="434">AD168</f>
        <v>0</v>
      </c>
      <c r="AE169" s="411">
        <f t="shared" ref="AE169" si="435">AE168</f>
        <v>0</v>
      </c>
      <c r="AF169" s="411">
        <f t="shared" ref="AF169" si="436">AF168</f>
        <v>0</v>
      </c>
      <c r="AG169" s="411">
        <f t="shared" ref="AG169" si="437">AG168</f>
        <v>0</v>
      </c>
      <c r="AH169" s="411">
        <f t="shared" ref="AH169" si="438">AH168</f>
        <v>0</v>
      </c>
      <c r="AI169" s="411">
        <f t="shared" ref="AI169" si="439">AI168</f>
        <v>0</v>
      </c>
      <c r="AJ169" s="411">
        <f t="shared" ref="AJ169" si="440">AJ168</f>
        <v>0</v>
      </c>
      <c r="AK169" s="411">
        <f t="shared" ref="AK169" si="441">AK168</f>
        <v>0</v>
      </c>
      <c r="AL169" s="411">
        <f t="shared" ref="AL169" si="442">AL168</f>
        <v>0</v>
      </c>
      <c r="AM169" s="306"/>
    </row>
    <row r="170" spans="1:39" outlineLevel="1">
      <c r="B170" s="519"/>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1">
        <v>42</v>
      </c>
      <c r="B171" s="519"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3">Z171</f>
        <v>0</v>
      </c>
      <c r="AA172" s="411">
        <f t="shared" ref="AA172" si="444">AA171</f>
        <v>0</v>
      </c>
      <c r="AB172" s="411">
        <f t="shared" ref="AB172" si="445">AB171</f>
        <v>0</v>
      </c>
      <c r="AC172" s="411">
        <f t="shared" ref="AC172" si="446">AC171</f>
        <v>0</v>
      </c>
      <c r="AD172" s="411">
        <f t="shared" ref="AD172" si="447">AD171</f>
        <v>0</v>
      </c>
      <c r="AE172" s="411">
        <f t="shared" ref="AE172" si="448">AE171</f>
        <v>0</v>
      </c>
      <c r="AF172" s="411">
        <f t="shared" ref="AF172" si="449">AF171</f>
        <v>0</v>
      </c>
      <c r="AG172" s="411">
        <f t="shared" ref="AG172" si="450">AG171</f>
        <v>0</v>
      </c>
      <c r="AH172" s="411">
        <f t="shared" ref="AH172" si="451">AH171</f>
        <v>0</v>
      </c>
      <c r="AI172" s="411">
        <f t="shared" ref="AI172" si="452">AI171</f>
        <v>0</v>
      </c>
      <c r="AJ172" s="411">
        <f t="shared" ref="AJ172" si="453">AJ171</f>
        <v>0</v>
      </c>
      <c r="AK172" s="411">
        <f t="shared" ref="AK172" si="454">AK171</f>
        <v>0</v>
      </c>
      <c r="AL172" s="411">
        <f t="shared" ref="AL172" si="455">AL171</f>
        <v>0</v>
      </c>
      <c r="AM172" s="306"/>
    </row>
    <row r="173" spans="1:39" outlineLevel="1">
      <c r="B173" s="519"/>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1">
        <v>43</v>
      </c>
      <c r="B174" s="519"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56">Z174</f>
        <v>0</v>
      </c>
      <c r="AA175" s="411">
        <f t="shared" ref="AA175" si="457">AA174</f>
        <v>0</v>
      </c>
      <c r="AB175" s="411">
        <f t="shared" ref="AB175" si="458">AB174</f>
        <v>0</v>
      </c>
      <c r="AC175" s="411">
        <f t="shared" ref="AC175" si="459">AC174</f>
        <v>0</v>
      </c>
      <c r="AD175" s="411">
        <f t="shared" ref="AD175" si="460">AD174</f>
        <v>0</v>
      </c>
      <c r="AE175" s="411">
        <f t="shared" ref="AE175" si="461">AE174</f>
        <v>0</v>
      </c>
      <c r="AF175" s="411">
        <f t="shared" ref="AF175" si="462">AF174</f>
        <v>0</v>
      </c>
      <c r="AG175" s="411">
        <f t="shared" ref="AG175" si="463">AG174</f>
        <v>0</v>
      </c>
      <c r="AH175" s="411">
        <f t="shared" ref="AH175" si="464">AH174</f>
        <v>0</v>
      </c>
      <c r="AI175" s="411">
        <f t="shared" ref="AI175" si="465">AI174</f>
        <v>0</v>
      </c>
      <c r="AJ175" s="411">
        <f t="shared" ref="AJ175" si="466">AJ174</f>
        <v>0</v>
      </c>
      <c r="AK175" s="411">
        <f t="shared" ref="AK175" si="467">AK174</f>
        <v>0</v>
      </c>
      <c r="AL175" s="411">
        <f t="shared" ref="AL175" si="468">AL174</f>
        <v>0</v>
      </c>
      <c r="AM175" s="306"/>
    </row>
    <row r="176" spans="1:39" outlineLevel="1">
      <c r="B176" s="519"/>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1">
        <v>44</v>
      </c>
      <c r="B177" s="519"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69">Z177</f>
        <v>0</v>
      </c>
      <c r="AA178" s="411">
        <f t="shared" ref="AA178" si="470">AA177</f>
        <v>0</v>
      </c>
      <c r="AB178" s="411">
        <f t="shared" ref="AB178" si="471">AB177</f>
        <v>0</v>
      </c>
      <c r="AC178" s="411">
        <f t="shared" ref="AC178" si="472">AC177</f>
        <v>0</v>
      </c>
      <c r="AD178" s="411">
        <f t="shared" ref="AD178" si="473">AD177</f>
        <v>0</v>
      </c>
      <c r="AE178" s="411">
        <f t="shared" ref="AE178" si="474">AE177</f>
        <v>0</v>
      </c>
      <c r="AF178" s="411">
        <f t="shared" ref="AF178" si="475">AF177</f>
        <v>0</v>
      </c>
      <c r="AG178" s="411">
        <f t="shared" ref="AG178" si="476">AG177</f>
        <v>0</v>
      </c>
      <c r="AH178" s="411">
        <f t="shared" ref="AH178" si="477">AH177</f>
        <v>0</v>
      </c>
      <c r="AI178" s="411">
        <f t="shared" ref="AI178" si="478">AI177</f>
        <v>0</v>
      </c>
      <c r="AJ178" s="411">
        <f t="shared" ref="AJ178" si="479">AJ177</f>
        <v>0</v>
      </c>
      <c r="AK178" s="411">
        <f t="shared" ref="AK178" si="480">AK177</f>
        <v>0</v>
      </c>
      <c r="AL178" s="411">
        <f t="shared" ref="AL178" si="481">AL177</f>
        <v>0</v>
      </c>
      <c r="AM178" s="306"/>
    </row>
    <row r="179" spans="1:39" outlineLevel="1">
      <c r="B179" s="519"/>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1">
        <v>45</v>
      </c>
      <c r="B180" s="519"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2">Z180</f>
        <v>0</v>
      </c>
      <c r="AA181" s="411">
        <f t="shared" ref="AA181" si="483">AA180</f>
        <v>0</v>
      </c>
      <c r="AB181" s="411">
        <f t="shared" ref="AB181" si="484">AB180</f>
        <v>0</v>
      </c>
      <c r="AC181" s="411">
        <f t="shared" ref="AC181" si="485">AC180</f>
        <v>0</v>
      </c>
      <c r="AD181" s="411">
        <f t="shared" ref="AD181" si="486">AD180</f>
        <v>0</v>
      </c>
      <c r="AE181" s="411">
        <f t="shared" ref="AE181" si="487">AE180</f>
        <v>0</v>
      </c>
      <c r="AF181" s="411">
        <f t="shared" ref="AF181" si="488">AF180</f>
        <v>0</v>
      </c>
      <c r="AG181" s="411">
        <f t="shared" ref="AG181" si="489">AG180</f>
        <v>0</v>
      </c>
      <c r="AH181" s="411">
        <f t="shared" ref="AH181" si="490">AH180</f>
        <v>0</v>
      </c>
      <c r="AI181" s="411">
        <f t="shared" ref="AI181" si="491">AI180</f>
        <v>0</v>
      </c>
      <c r="AJ181" s="411">
        <f t="shared" ref="AJ181" si="492">AJ180</f>
        <v>0</v>
      </c>
      <c r="AK181" s="411">
        <f t="shared" ref="AK181" si="493">AK180</f>
        <v>0</v>
      </c>
      <c r="AL181" s="411">
        <f t="shared" ref="AL181" si="494">AL180</f>
        <v>0</v>
      </c>
      <c r="AM181" s="306"/>
    </row>
    <row r="182" spans="1:39" outlineLevel="1">
      <c r="B182" s="519"/>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1">
        <v>46</v>
      </c>
      <c r="B183" s="519"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495">Z183</f>
        <v>0</v>
      </c>
      <c r="AA184" s="411">
        <f t="shared" ref="AA184" si="496">AA183</f>
        <v>0</v>
      </c>
      <c r="AB184" s="411">
        <f t="shared" ref="AB184" si="497">AB183</f>
        <v>0</v>
      </c>
      <c r="AC184" s="411">
        <f t="shared" ref="AC184" si="498">AC183</f>
        <v>0</v>
      </c>
      <c r="AD184" s="411">
        <f t="shared" ref="AD184" si="499">AD183</f>
        <v>0</v>
      </c>
      <c r="AE184" s="411">
        <f t="shared" ref="AE184" si="500">AE183</f>
        <v>0</v>
      </c>
      <c r="AF184" s="411">
        <f t="shared" ref="AF184" si="501">AF183</f>
        <v>0</v>
      </c>
      <c r="AG184" s="411">
        <f t="shared" ref="AG184" si="502">AG183</f>
        <v>0</v>
      </c>
      <c r="AH184" s="411">
        <f t="shared" ref="AH184" si="503">AH183</f>
        <v>0</v>
      </c>
      <c r="AI184" s="411">
        <f t="shared" ref="AI184" si="504">AI183</f>
        <v>0</v>
      </c>
      <c r="AJ184" s="411">
        <f t="shared" ref="AJ184" si="505">AJ183</f>
        <v>0</v>
      </c>
      <c r="AK184" s="411">
        <f t="shared" ref="AK184" si="506">AK183</f>
        <v>0</v>
      </c>
      <c r="AL184" s="411">
        <f t="shared" ref="AL184" si="507">AL183</f>
        <v>0</v>
      </c>
      <c r="AM184" s="306"/>
    </row>
    <row r="185" spans="1:39" outlineLevel="1">
      <c r="B185" s="519"/>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1">
        <v>47</v>
      </c>
      <c r="B186" s="519"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08">Z186</f>
        <v>0</v>
      </c>
      <c r="AA187" s="411">
        <f t="shared" ref="AA187" si="509">AA186</f>
        <v>0</v>
      </c>
      <c r="AB187" s="411">
        <f t="shared" ref="AB187" si="510">AB186</f>
        <v>0</v>
      </c>
      <c r="AC187" s="411">
        <f t="shared" ref="AC187" si="511">AC186</f>
        <v>0</v>
      </c>
      <c r="AD187" s="411">
        <f t="shared" ref="AD187" si="512">AD186</f>
        <v>0</v>
      </c>
      <c r="AE187" s="411">
        <f t="shared" ref="AE187" si="513">AE186</f>
        <v>0</v>
      </c>
      <c r="AF187" s="411">
        <f t="shared" ref="AF187" si="514">AF186</f>
        <v>0</v>
      </c>
      <c r="AG187" s="411">
        <f t="shared" ref="AG187" si="515">AG186</f>
        <v>0</v>
      </c>
      <c r="AH187" s="411">
        <f t="shared" ref="AH187" si="516">AH186</f>
        <v>0</v>
      </c>
      <c r="AI187" s="411">
        <f t="shared" ref="AI187" si="517">AI186</f>
        <v>0</v>
      </c>
      <c r="AJ187" s="411">
        <f t="shared" ref="AJ187" si="518">AJ186</f>
        <v>0</v>
      </c>
      <c r="AK187" s="411">
        <f t="shared" ref="AK187" si="519">AK186</f>
        <v>0</v>
      </c>
      <c r="AL187" s="411">
        <f t="shared" ref="AL187" si="520">AL186</f>
        <v>0</v>
      </c>
      <c r="AM187" s="306"/>
    </row>
    <row r="188" spans="1:39" outlineLevel="1">
      <c r="B188" s="519"/>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1">
        <v>48</v>
      </c>
      <c r="B189" s="519"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1">Z189</f>
        <v>0</v>
      </c>
      <c r="AA190" s="411">
        <f t="shared" ref="AA190" si="522">AA189</f>
        <v>0</v>
      </c>
      <c r="AB190" s="411">
        <f t="shared" ref="AB190" si="523">AB189</f>
        <v>0</v>
      </c>
      <c r="AC190" s="411">
        <f t="shared" ref="AC190" si="524">AC189</f>
        <v>0</v>
      </c>
      <c r="AD190" s="411">
        <f t="shared" ref="AD190" si="525">AD189</f>
        <v>0</v>
      </c>
      <c r="AE190" s="411">
        <f t="shared" ref="AE190" si="526">AE189</f>
        <v>0</v>
      </c>
      <c r="AF190" s="411">
        <f t="shared" ref="AF190" si="527">AF189</f>
        <v>0</v>
      </c>
      <c r="AG190" s="411">
        <f t="shared" ref="AG190" si="528">AG189</f>
        <v>0</v>
      </c>
      <c r="AH190" s="411">
        <f t="shared" ref="AH190" si="529">AH189</f>
        <v>0</v>
      </c>
      <c r="AI190" s="411">
        <f t="shared" ref="AI190" si="530">AI189</f>
        <v>0</v>
      </c>
      <c r="AJ190" s="411">
        <f t="shared" ref="AJ190" si="531">AJ189</f>
        <v>0</v>
      </c>
      <c r="AK190" s="411">
        <f t="shared" ref="AK190" si="532">AK189</f>
        <v>0</v>
      </c>
      <c r="AL190" s="411">
        <f t="shared" ref="AL190" si="533">AL189</f>
        <v>0</v>
      </c>
      <c r="AM190" s="306"/>
    </row>
    <row r="191" spans="1:39" outlineLevel="1">
      <c r="B191" s="519"/>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1">
        <v>49</v>
      </c>
      <c r="B192" s="519"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34">Z192</f>
        <v>0</v>
      </c>
      <c r="AA193" s="411">
        <f t="shared" ref="AA193" si="535">AA192</f>
        <v>0</v>
      </c>
      <c r="AB193" s="411">
        <f t="shared" ref="AB193" si="536">AB192</f>
        <v>0</v>
      </c>
      <c r="AC193" s="411">
        <f t="shared" ref="AC193" si="537">AC192</f>
        <v>0</v>
      </c>
      <c r="AD193" s="411">
        <f t="shared" ref="AD193" si="538">AD192</f>
        <v>0</v>
      </c>
      <c r="AE193" s="411">
        <f t="shared" ref="AE193" si="539">AE192</f>
        <v>0</v>
      </c>
      <c r="AF193" s="411">
        <f t="shared" ref="AF193" si="540">AF192</f>
        <v>0</v>
      </c>
      <c r="AG193" s="411">
        <f t="shared" ref="AG193" si="541">AG192</f>
        <v>0</v>
      </c>
      <c r="AH193" s="411">
        <f t="shared" ref="AH193" si="542">AH192</f>
        <v>0</v>
      </c>
      <c r="AI193" s="411">
        <f t="shared" ref="AI193" si="543">AI192</f>
        <v>0</v>
      </c>
      <c r="AJ193" s="411">
        <f t="shared" ref="AJ193" si="544">AJ192</f>
        <v>0</v>
      </c>
      <c r="AK193" s="411">
        <f t="shared" ref="AK193" si="545">AK192</f>
        <v>0</v>
      </c>
      <c r="AL193" s="411">
        <f t="shared" ref="AL193" si="546">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36224945</v>
      </c>
      <c r="E195" s="329">
        <f t="shared" ref="E195:M195" si="547">SUM(E38:E193)</f>
        <v>34839081</v>
      </c>
      <c r="F195" s="329">
        <f t="shared" si="547"/>
        <v>34797885</v>
      </c>
      <c r="G195" s="329">
        <f t="shared" si="547"/>
        <v>34735972</v>
      </c>
      <c r="H195" s="329">
        <f t="shared" si="547"/>
        <v>34511534</v>
      </c>
      <c r="I195" s="329">
        <f t="shared" si="547"/>
        <v>33662299</v>
      </c>
      <c r="J195" s="329">
        <f t="shared" si="547"/>
        <v>33662299</v>
      </c>
      <c r="K195" s="329">
        <f t="shared" si="547"/>
        <v>33660551</v>
      </c>
      <c r="L195" s="329">
        <f t="shared" si="547"/>
        <v>31422628</v>
      </c>
      <c r="M195" s="329">
        <f t="shared" si="547"/>
        <v>28950856</v>
      </c>
      <c r="N195" s="329"/>
      <c r="O195" s="329">
        <f>SUM(O38:O193)</f>
        <v>5224</v>
      </c>
      <c r="P195" s="329">
        <f t="shared" ref="P195:X195" si="548">SUM(P38:P193)</f>
        <v>5209</v>
      </c>
      <c r="Q195" s="329">
        <f t="shared" si="548"/>
        <v>5209</v>
      </c>
      <c r="R195" s="329">
        <f t="shared" si="548"/>
        <v>5187</v>
      </c>
      <c r="S195" s="329">
        <f t="shared" si="548"/>
        <v>5134</v>
      </c>
      <c r="T195" s="329">
        <f t="shared" si="548"/>
        <v>5009</v>
      </c>
      <c r="U195" s="329">
        <f t="shared" si="548"/>
        <v>5008</v>
      </c>
      <c r="V195" s="329">
        <f t="shared" si="548"/>
        <v>5007</v>
      </c>
      <c r="W195" s="329">
        <f t="shared" si="548"/>
        <v>4682</v>
      </c>
      <c r="X195" s="329">
        <f t="shared" si="548"/>
        <v>4228</v>
      </c>
      <c r="Y195" s="329">
        <f>IF(Y36="kWh",SUMPRODUCT(D38:D193,Y38:Y193))</f>
        <v>7868479</v>
      </c>
      <c r="Z195" s="329">
        <f>IF(Z36="kWh",SUMPRODUCT(D38:D193,Z38:Z193))</f>
        <v>20169049.355999999</v>
      </c>
      <c r="AA195" s="329">
        <f>IF(AA36="kw",SUMPRODUCT(N38:N193,O38:O193,AA38:AA193),SUMPRODUCT(D38:D193,AA38:AA193))</f>
        <v>11746.152000000002</v>
      </c>
      <c r="AB195" s="329">
        <f>IF(AB36="kw",SUMPRODUCT(N38:N193,O38:O193,AB38:AB193),SUMPRODUCT(D38:D193,AB38:AB193))</f>
        <v>191.76</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14896090</v>
      </c>
      <c r="Z196" s="392">
        <f>HLOOKUP(Z35,'2. LRAMVA Threshold'!$B$42:$Q$53,7,FALSE)</f>
        <v>5412016</v>
      </c>
      <c r="AA196" s="392">
        <f>HLOOKUP(AA35,'2. LRAMVA Threshold'!$B$42:$Q$53,7,FALSE)</f>
        <v>53512</v>
      </c>
      <c r="AB196" s="392">
        <f>HLOOKUP(AB35,'2. LRAMVA Threshold'!$B$42:$Q$53,7,FALSE)</f>
        <v>2704</v>
      </c>
      <c r="AC196" s="392">
        <f>HLOOKUP(AC35,'2. LRAMVA Threshold'!$B$42:$Q$53,7,FALSE)</f>
        <v>5133</v>
      </c>
      <c r="AD196" s="392">
        <f>HLOOKUP(AD35,'2. LRAMVA Threshold'!$B$42:$Q$53,7,FALSE)</f>
        <v>885</v>
      </c>
      <c r="AE196" s="392">
        <f>HLOOKUP(AE35,'2. LRAMVA Threshold'!$B$42:$Q$53,7,FALSE)</f>
        <v>28</v>
      </c>
      <c r="AF196" s="392">
        <f>HLOOKUP(AF35,'2. LRAMVA Threshold'!$B$42:$Q$53,7,FALSE)</f>
        <v>65791</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0"/>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1.5800000000000002E-2</v>
      </c>
      <c r="Z198" s="341">
        <f>HLOOKUP(Z$35,'3.  Distribution Rates'!$C$122:$P$133,7,FALSE)</f>
        <v>1.0200000000000001E-2</v>
      </c>
      <c r="AA198" s="341">
        <f>HLOOKUP(AA$35,'3.  Distribution Rates'!$C$122:$P$133,7,FALSE)</f>
        <v>2.5672000000000001</v>
      </c>
      <c r="AB198" s="341">
        <f>HLOOKUP(AB$35,'3.  Distribution Rates'!$C$122:$P$133,7,FALSE)</f>
        <v>4.3041</v>
      </c>
      <c r="AC198" s="341">
        <f>HLOOKUP(AC$35,'3.  Distribution Rates'!$C$122:$P$133,7,FALSE)</f>
        <v>2.1478999999999999</v>
      </c>
      <c r="AD198" s="341">
        <f>HLOOKUP(AD$35,'3.  Distribution Rates'!$C$122:$P$133,7,FALSE)</f>
        <v>8.3116000000000003</v>
      </c>
      <c r="AE198" s="341">
        <f>HLOOKUP(AE$35,'3.  Distribution Rates'!$C$122:$P$133,7,FALSE)</f>
        <v>11.2104</v>
      </c>
      <c r="AF198" s="341">
        <f>HLOOKUP(AF$35,'3.  Distribution Rates'!$C$122:$P$133,7,FALSE)</f>
        <v>1.7600000000000001E-2</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56402.127644036707</v>
      </c>
      <c r="Z199" s="378">
        <f>'4.  2011-2014 LRAM'!Z138*Z198</f>
        <v>17062.935816295765</v>
      </c>
      <c r="AA199" s="378">
        <f>'4.  2011-2014 LRAM'!AA138*AA198</f>
        <v>72433.261721101167</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6">
        <f>SUM(Y199:AL199)</f>
        <v>145898.32518143364</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48197.591425751925</v>
      </c>
      <c r="Z200" s="378">
        <f>'4.  2011-2014 LRAM'!Z267*Z198</f>
        <v>11494.729193586321</v>
      </c>
      <c r="AA200" s="378">
        <f>'4.  2011-2014 LRAM'!AA267*AA198</f>
        <v>65960.275667184396</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6">
        <f>SUM(Y200:AL200)</f>
        <v>125652.59628652265</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45371.470563311654</v>
      </c>
      <c r="Z201" s="378">
        <f>'4.  2011-2014 LRAM'!Z396*Z198</f>
        <v>41614.7311372724</v>
      </c>
      <c r="AA201" s="378">
        <f>'4.  2011-2014 LRAM'!AA396*AA198</f>
        <v>67280.530516941493</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6">
        <f>SUM(Y201:AL201)</f>
        <v>154266.73221752554</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101122.7209782343</v>
      </c>
      <c r="Z202" s="378">
        <f>'4.  2011-2014 LRAM'!Z526*Z198</f>
        <v>25693.583417973605</v>
      </c>
      <c r="AA202" s="378">
        <f>'4.  2011-2014 LRAM'!AA526*AA198</f>
        <v>57239.113952254796</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6">
        <f>SUM(Y202:AL202)</f>
        <v>184055.4183484627</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124321.96820000002</v>
      </c>
      <c r="Z203" s="378">
        <f>Z195*Z198</f>
        <v>205724.30343120001</v>
      </c>
      <c r="AA203" s="378">
        <f>AA195*AA198</f>
        <v>30154.721414400006</v>
      </c>
      <c r="AB203" s="378">
        <f t="shared" ref="AB203:AL203" si="549">AB195*AB198</f>
        <v>825.35421599999995</v>
      </c>
      <c r="AC203" s="378">
        <f t="shared" si="549"/>
        <v>0</v>
      </c>
      <c r="AD203" s="378">
        <f t="shared" si="549"/>
        <v>0</v>
      </c>
      <c r="AE203" s="378">
        <f t="shared" si="549"/>
        <v>0</v>
      </c>
      <c r="AF203" s="378">
        <f t="shared" si="549"/>
        <v>0</v>
      </c>
      <c r="AG203" s="378">
        <f t="shared" si="549"/>
        <v>0</v>
      </c>
      <c r="AH203" s="378">
        <f t="shared" si="549"/>
        <v>0</v>
      </c>
      <c r="AI203" s="378">
        <f t="shared" si="549"/>
        <v>0</v>
      </c>
      <c r="AJ203" s="378">
        <f t="shared" si="549"/>
        <v>0</v>
      </c>
      <c r="AK203" s="378">
        <f t="shared" si="549"/>
        <v>0</v>
      </c>
      <c r="AL203" s="378">
        <f t="shared" si="549"/>
        <v>0</v>
      </c>
      <c r="AM203" s="626">
        <f>SUM(Y203:AL203)</f>
        <v>361026.34726160008</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375415.87881133461</v>
      </c>
      <c r="Z204" s="346">
        <f>SUM(Z199:Z203)</f>
        <v>301590.28299632808</v>
      </c>
      <c r="AA204" s="346">
        <f t="shared" ref="AA204:AE204" si="550">SUM(AA199:AA203)</f>
        <v>293067.90327188192</v>
      </c>
      <c r="AB204" s="346">
        <f t="shared" si="550"/>
        <v>825.35421599999995</v>
      </c>
      <c r="AC204" s="346">
        <f t="shared" si="550"/>
        <v>0</v>
      </c>
      <c r="AD204" s="346">
        <f t="shared" si="550"/>
        <v>0</v>
      </c>
      <c r="AE204" s="346">
        <f t="shared" si="550"/>
        <v>0</v>
      </c>
      <c r="AF204" s="346">
        <f>SUM(AF199:AF203)</f>
        <v>0</v>
      </c>
      <c r="AG204" s="346">
        <f>SUM(AG199:AG203)</f>
        <v>0</v>
      </c>
      <c r="AH204" s="346">
        <f t="shared" ref="AH204:AL204" si="551">SUM(AH199:AH203)</f>
        <v>0</v>
      </c>
      <c r="AI204" s="346">
        <f t="shared" si="551"/>
        <v>0</v>
      </c>
      <c r="AJ204" s="346">
        <f t="shared" si="551"/>
        <v>0</v>
      </c>
      <c r="AK204" s="346">
        <f t="shared" si="551"/>
        <v>0</v>
      </c>
      <c r="AL204" s="346">
        <f t="shared" si="551"/>
        <v>0</v>
      </c>
      <c r="AM204" s="407">
        <f>SUM(AM199:AM203)</f>
        <v>970899.41929554462</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235358.22200000001</v>
      </c>
      <c r="Z205" s="347">
        <f t="shared" ref="Z205:AE205" si="552">Z196*Z198</f>
        <v>55202.563200000004</v>
      </c>
      <c r="AA205" s="347">
        <f t="shared" si="552"/>
        <v>137376.00640000001</v>
      </c>
      <c r="AB205" s="347">
        <f t="shared" si="552"/>
        <v>11638.286400000001</v>
      </c>
      <c r="AC205" s="347">
        <f t="shared" si="552"/>
        <v>11025.170699999999</v>
      </c>
      <c r="AD205" s="347">
        <f t="shared" si="552"/>
        <v>7355.7660000000005</v>
      </c>
      <c r="AE205" s="347">
        <f t="shared" si="552"/>
        <v>313.89120000000003</v>
      </c>
      <c r="AF205" s="347">
        <f>AF196*AF198</f>
        <v>1157.9216000000001</v>
      </c>
      <c r="AG205" s="347">
        <f t="shared" ref="AG205:AL205" si="553">AG196*AG198</f>
        <v>0</v>
      </c>
      <c r="AH205" s="347">
        <f t="shared" si="553"/>
        <v>0</v>
      </c>
      <c r="AI205" s="347">
        <f t="shared" si="553"/>
        <v>0</v>
      </c>
      <c r="AJ205" s="347">
        <f t="shared" si="553"/>
        <v>0</v>
      </c>
      <c r="AK205" s="347">
        <f t="shared" si="553"/>
        <v>0</v>
      </c>
      <c r="AL205" s="347">
        <f t="shared" si="553"/>
        <v>0</v>
      </c>
      <c r="AM205" s="407">
        <f>SUM(Y205:AL205)</f>
        <v>459427.82750000007</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511471.59179554455</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7607616</v>
      </c>
      <c r="Z208" s="291">
        <f>SUMPRODUCT(E38:E193,Z38:Z193)</f>
        <v>20169048.355999999</v>
      </c>
      <c r="AA208" s="291">
        <f>IF(AA36="kw",SUMPRODUCT(N38:N193,P38:P193,AA38:AA193),SUMPRODUCT(E38:E193,AA38:AA193))</f>
        <v>11746.152000000002</v>
      </c>
      <c r="AB208" s="291">
        <f>IF(AB36="kw",SUMPRODUCT(N38:N193,P38:P193,AB38:AB193),SUMPRODUCT(E38:E193,AB38:AB193))</f>
        <v>191.76</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7566418</v>
      </c>
      <c r="Z209" s="291">
        <f>SUMPRODUCT(F38:F193,Z38:Z193)</f>
        <v>20134646.008000001</v>
      </c>
      <c r="AA209" s="291">
        <f>IF(AA36="kw",SUMPRODUCT(N38:N193,Q38:Q193,AA38:AA193),SUMPRODUCT(F38:F193,AA38:AA193))</f>
        <v>11876.255999999999</v>
      </c>
      <c r="AB209" s="291">
        <f>IF(AB36="kw",SUMPRODUCT(N38:N193,Q38:Q193,AB38:AB193),SUMPRODUCT(F38:F193,AB38:AB193))</f>
        <v>191.76</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7511436</v>
      </c>
      <c r="Z210" s="291">
        <f>SUMPRODUCT(G38:G193,Z38:Z193)</f>
        <v>20118041.988000002</v>
      </c>
      <c r="AA210" s="291">
        <f>IF(AA36="kw",SUMPRODUCT(N38:N193,R38:R193,AA38:AA193),SUMPRODUCT(G38:G193,AA38:AA193))</f>
        <v>11913.216</v>
      </c>
      <c r="AB210" s="291">
        <f>IF(AB36="kw",SUMPRODUCT(N38:N193,R38:R193,AB38:AB193),SUMPRODUCT(G38:G193,AB38:AB193))</f>
        <v>191.76</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7286998</v>
      </c>
      <c r="Z211" s="291">
        <f>SUMPRODUCT(H38:H193,Z38:Z193)</f>
        <v>19975500.988000002</v>
      </c>
      <c r="AA211" s="291">
        <f>IF(AA36="kw",SUMPRODUCT(N38:N193,S38:S193,AA38:AA193),SUMPRODUCT(H38:H193,AA38:AA193))</f>
        <v>12135.816000000001</v>
      </c>
      <c r="AB211" s="291">
        <f>IF(AB36="kw",SUMPRODUCT(N38:N193,S38:S193,AB38:AB193),SUMPRODUCT(H38:H193,AB38:AB193))</f>
        <v>389.15999999999997</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6438862</v>
      </c>
      <c r="Z212" s="326">
        <f>SUMPRODUCT(I38:I193,Z38:Z193)</f>
        <v>19974401.988000002</v>
      </c>
      <c r="AA212" s="326">
        <f>IF(AA36="kw",SUMPRODUCT(N38:N193,T38:T193,AA38:AA193),SUMPRODUCT(I38:I193,AA38:AA193))</f>
        <v>12135.816000000001</v>
      </c>
      <c r="AB212" s="326">
        <f>IF(AB36="kw",SUMPRODUCT(N38:N193,T38:T193,AB38:AB193),SUMPRODUCT(I38:I193,AB38:AB193))</f>
        <v>389.15999999999997</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590</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87" t="s">
        <v>526</v>
      </c>
      <c r="E216" s="253"/>
      <c r="F216" s="587"/>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1020" t="s">
        <v>211</v>
      </c>
      <c r="C217" s="1022" t="s">
        <v>33</v>
      </c>
      <c r="D217" s="284" t="s">
        <v>422</v>
      </c>
      <c r="E217" s="1024" t="s">
        <v>209</v>
      </c>
      <c r="F217" s="1025"/>
      <c r="G217" s="1025"/>
      <c r="H217" s="1025"/>
      <c r="I217" s="1025"/>
      <c r="J217" s="1025"/>
      <c r="K217" s="1025"/>
      <c r="L217" s="1025"/>
      <c r="M217" s="1026"/>
      <c r="N217" s="1027" t="s">
        <v>213</v>
      </c>
      <c r="O217" s="284" t="s">
        <v>423</v>
      </c>
      <c r="P217" s="1024" t="s">
        <v>212</v>
      </c>
      <c r="Q217" s="1025"/>
      <c r="R217" s="1025"/>
      <c r="S217" s="1025"/>
      <c r="T217" s="1025"/>
      <c r="U217" s="1025"/>
      <c r="V217" s="1025"/>
      <c r="W217" s="1025"/>
      <c r="X217" s="1026"/>
      <c r="Y217" s="1017" t="s">
        <v>243</v>
      </c>
      <c r="Z217" s="1018"/>
      <c r="AA217" s="1018"/>
      <c r="AB217" s="1018"/>
      <c r="AC217" s="1018"/>
      <c r="AD217" s="1018"/>
      <c r="AE217" s="1018"/>
      <c r="AF217" s="1018"/>
      <c r="AG217" s="1018"/>
      <c r="AH217" s="1018"/>
      <c r="AI217" s="1018"/>
      <c r="AJ217" s="1018"/>
      <c r="AK217" s="1018"/>
      <c r="AL217" s="1018"/>
      <c r="AM217" s="1019"/>
    </row>
    <row r="218" spans="1:39" ht="60.75" customHeight="1">
      <c r="B218" s="1021"/>
      <c r="C218" s="1023"/>
      <c r="D218" s="285">
        <v>2016</v>
      </c>
      <c r="E218" s="285">
        <v>2017</v>
      </c>
      <c r="F218" s="285">
        <v>2018</v>
      </c>
      <c r="G218" s="285">
        <v>2019</v>
      </c>
      <c r="H218" s="285">
        <v>2020</v>
      </c>
      <c r="I218" s="285">
        <v>2021</v>
      </c>
      <c r="J218" s="285">
        <v>2022</v>
      </c>
      <c r="K218" s="285">
        <v>2023</v>
      </c>
      <c r="L218" s="285">
        <v>2024</v>
      </c>
      <c r="M218" s="285">
        <v>2025</v>
      </c>
      <c r="N218" s="1028"/>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General Service 50 - 4,999 kW</v>
      </c>
      <c r="AB218" s="285" t="str">
        <f>'1.  LRAMVA Summary'!G52</f>
        <v>Co-Generation 1,000 - 4,999 kW</v>
      </c>
      <c r="AC218" s="285" t="str">
        <f>'1.  LRAMVA Summary'!H52</f>
        <v>Large User</v>
      </c>
      <c r="AD218" s="285" t="str">
        <f>'1.  LRAMVA Summary'!I52</f>
        <v>Street Lighting</v>
      </c>
      <c r="AE218" s="285" t="str">
        <f>'1.  LRAMVA Summary'!J52</f>
        <v>Sentinel Lighting</v>
      </c>
      <c r="AF218" s="285" t="str">
        <f>'1.  LRAMVA Summary'!K52</f>
        <v>Unmetered Scattered Load</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7"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t="str">
        <f>'1.  LRAMVA Summary'!J53</f>
        <v>kW</v>
      </c>
      <c r="AF219" s="291" t="str">
        <f>'1.  LRAMVA Summary'!K53</f>
        <v>kWh</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1">
        <v>1</v>
      </c>
      <c r="B221" s="519"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4">Z221</f>
        <v>0</v>
      </c>
      <c r="AA222" s="411">
        <f t="shared" ref="AA222" si="555">AA221</f>
        <v>0</v>
      </c>
      <c r="AB222" s="411">
        <f t="shared" ref="AB222" si="556">AB221</f>
        <v>0</v>
      </c>
      <c r="AC222" s="411">
        <f t="shared" ref="AC222" si="557">AC221</f>
        <v>0</v>
      </c>
      <c r="AD222" s="411">
        <f t="shared" ref="AD222" si="558">AD221</f>
        <v>0</v>
      </c>
      <c r="AE222" s="411">
        <f t="shared" ref="AE222" si="559">AE221</f>
        <v>0</v>
      </c>
      <c r="AF222" s="411">
        <f t="shared" ref="AF222" si="560">AF221</f>
        <v>0</v>
      </c>
      <c r="AG222" s="411">
        <f t="shared" ref="AG222" si="561">AG221</f>
        <v>0</v>
      </c>
      <c r="AH222" s="411">
        <f t="shared" ref="AH222" si="562">AH221</f>
        <v>0</v>
      </c>
      <c r="AI222" s="411">
        <f t="shared" ref="AI222" si="563">AI221</f>
        <v>0</v>
      </c>
      <c r="AJ222" s="411">
        <f t="shared" ref="AJ222" si="564">AJ221</f>
        <v>0</v>
      </c>
      <c r="AK222" s="411">
        <f t="shared" ref="AK222" si="565">AK221</f>
        <v>0</v>
      </c>
      <c r="AL222" s="411">
        <f t="shared" ref="AL222" si="566">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1">
        <v>2</v>
      </c>
      <c r="B224" s="519"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67">Z224</f>
        <v>0</v>
      </c>
      <c r="AA225" s="411">
        <f t="shared" ref="AA225" si="568">AA224</f>
        <v>0</v>
      </c>
      <c r="AB225" s="411">
        <f t="shared" ref="AB225" si="569">AB224</f>
        <v>0</v>
      </c>
      <c r="AC225" s="411">
        <f t="shared" ref="AC225" si="570">AC224</f>
        <v>0</v>
      </c>
      <c r="AD225" s="411">
        <f t="shared" ref="AD225" si="571">AD224</f>
        <v>0</v>
      </c>
      <c r="AE225" s="411">
        <f t="shared" ref="AE225" si="572">AE224</f>
        <v>0</v>
      </c>
      <c r="AF225" s="411">
        <f t="shared" ref="AF225" si="573">AF224</f>
        <v>0</v>
      </c>
      <c r="AG225" s="411">
        <f t="shared" ref="AG225" si="574">AG224</f>
        <v>0</v>
      </c>
      <c r="AH225" s="411">
        <f t="shared" ref="AH225" si="575">AH224</f>
        <v>0</v>
      </c>
      <c r="AI225" s="411">
        <f t="shared" ref="AI225" si="576">AI224</f>
        <v>0</v>
      </c>
      <c r="AJ225" s="411">
        <f t="shared" ref="AJ225" si="577">AJ224</f>
        <v>0</v>
      </c>
      <c r="AK225" s="411">
        <f t="shared" ref="AK225" si="578">AK224</f>
        <v>0</v>
      </c>
      <c r="AL225" s="411">
        <f t="shared" ref="AL225" si="579">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1">
        <v>3</v>
      </c>
      <c r="B227" s="519"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0">Z227</f>
        <v>0</v>
      </c>
      <c r="AA228" s="411">
        <f t="shared" ref="AA228" si="581">AA227</f>
        <v>0</v>
      </c>
      <c r="AB228" s="411">
        <f t="shared" ref="AB228" si="582">AB227</f>
        <v>0</v>
      </c>
      <c r="AC228" s="411">
        <f t="shared" ref="AC228" si="583">AC227</f>
        <v>0</v>
      </c>
      <c r="AD228" s="411">
        <f t="shared" ref="AD228" si="584">AD227</f>
        <v>0</v>
      </c>
      <c r="AE228" s="411">
        <f t="shared" ref="AE228" si="585">AE227</f>
        <v>0</v>
      </c>
      <c r="AF228" s="411">
        <f t="shared" ref="AF228" si="586">AF227</f>
        <v>0</v>
      </c>
      <c r="AG228" s="411">
        <f t="shared" ref="AG228" si="587">AG227</f>
        <v>0</v>
      </c>
      <c r="AH228" s="411">
        <f t="shared" ref="AH228" si="588">AH227</f>
        <v>0</v>
      </c>
      <c r="AI228" s="411">
        <f t="shared" ref="AI228" si="589">AI227</f>
        <v>0</v>
      </c>
      <c r="AJ228" s="411">
        <f t="shared" ref="AJ228" si="590">AJ227</f>
        <v>0</v>
      </c>
      <c r="AK228" s="411">
        <f t="shared" ref="AK228" si="591">AK227</f>
        <v>0</v>
      </c>
      <c r="AL228" s="411">
        <f t="shared" ref="AL228" si="592">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1">
        <v>4</v>
      </c>
      <c r="B230" s="519" t="s">
        <v>683</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3">Z230</f>
        <v>0</v>
      </c>
      <c r="AA231" s="411">
        <f t="shared" ref="AA231" si="594">AA230</f>
        <v>0</v>
      </c>
      <c r="AB231" s="411">
        <f t="shared" ref="AB231" si="595">AB230</f>
        <v>0</v>
      </c>
      <c r="AC231" s="411">
        <f t="shared" ref="AC231" si="596">AC230</f>
        <v>0</v>
      </c>
      <c r="AD231" s="411">
        <f t="shared" ref="AD231" si="597">AD230</f>
        <v>0</v>
      </c>
      <c r="AE231" s="411">
        <f t="shared" ref="AE231" si="598">AE230</f>
        <v>0</v>
      </c>
      <c r="AF231" s="411">
        <f t="shared" ref="AF231" si="599">AF230</f>
        <v>0</v>
      </c>
      <c r="AG231" s="411">
        <f t="shared" ref="AG231" si="600">AG230</f>
        <v>0</v>
      </c>
      <c r="AH231" s="411">
        <f t="shared" ref="AH231" si="601">AH230</f>
        <v>0</v>
      </c>
      <c r="AI231" s="411">
        <f t="shared" ref="AI231" si="602">AI230</f>
        <v>0</v>
      </c>
      <c r="AJ231" s="411">
        <f t="shared" ref="AJ231" si="603">AJ230</f>
        <v>0</v>
      </c>
      <c r="AK231" s="411">
        <f t="shared" ref="AK231" si="604">AK230</f>
        <v>0</v>
      </c>
      <c r="AL231" s="411">
        <f t="shared" ref="AL231" si="605">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1">
        <v>5</v>
      </c>
      <c r="B233" s="519"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06">Z233</f>
        <v>0</v>
      </c>
      <c r="AA234" s="411">
        <f t="shared" ref="AA234" si="607">AA233</f>
        <v>0</v>
      </c>
      <c r="AB234" s="411">
        <f t="shared" ref="AB234" si="608">AB233</f>
        <v>0</v>
      </c>
      <c r="AC234" s="411">
        <f t="shared" ref="AC234" si="609">AC233</f>
        <v>0</v>
      </c>
      <c r="AD234" s="411">
        <f t="shared" ref="AD234" si="610">AD233</f>
        <v>0</v>
      </c>
      <c r="AE234" s="411">
        <f t="shared" ref="AE234" si="611">AE233</f>
        <v>0</v>
      </c>
      <c r="AF234" s="411">
        <f t="shared" ref="AF234" si="612">AF233</f>
        <v>0</v>
      </c>
      <c r="AG234" s="411">
        <f t="shared" ref="AG234" si="613">AG233</f>
        <v>0</v>
      </c>
      <c r="AH234" s="411">
        <f t="shared" ref="AH234" si="614">AH233</f>
        <v>0</v>
      </c>
      <c r="AI234" s="411">
        <f t="shared" ref="AI234" si="615">AI233</f>
        <v>0</v>
      </c>
      <c r="AJ234" s="411">
        <f t="shared" ref="AJ234" si="616">AJ233</f>
        <v>0</v>
      </c>
      <c r="AK234" s="411">
        <f t="shared" ref="AK234" si="617">AK233</f>
        <v>0</v>
      </c>
      <c r="AL234" s="411">
        <f t="shared" ref="AL234" si="618">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1">
        <v>6</v>
      </c>
      <c r="B237" s="519"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19">Z237</f>
        <v>0</v>
      </c>
      <c r="AA238" s="411">
        <f t="shared" ref="AA238" si="620">AA237</f>
        <v>0</v>
      </c>
      <c r="AB238" s="411">
        <f t="shared" ref="AB238" si="621">AB237</f>
        <v>0</v>
      </c>
      <c r="AC238" s="411">
        <f t="shared" ref="AC238" si="622">AC237</f>
        <v>0</v>
      </c>
      <c r="AD238" s="411">
        <f t="shared" ref="AD238" si="623">AD237</f>
        <v>0</v>
      </c>
      <c r="AE238" s="411">
        <f t="shared" ref="AE238" si="624">AE237</f>
        <v>0</v>
      </c>
      <c r="AF238" s="411">
        <f t="shared" ref="AF238" si="625">AF237</f>
        <v>0</v>
      </c>
      <c r="AG238" s="411">
        <f t="shared" ref="AG238" si="626">AG237</f>
        <v>0</v>
      </c>
      <c r="AH238" s="411">
        <f t="shared" ref="AH238" si="627">AH237</f>
        <v>0</v>
      </c>
      <c r="AI238" s="411">
        <f t="shared" ref="AI238" si="628">AI237</f>
        <v>0</v>
      </c>
      <c r="AJ238" s="411">
        <f t="shared" ref="AJ238" si="629">AJ237</f>
        <v>0</v>
      </c>
      <c r="AK238" s="411">
        <f t="shared" ref="AK238" si="630">AK237</f>
        <v>0</v>
      </c>
      <c r="AL238" s="411">
        <f t="shared" ref="AL238" si="631">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1">
        <v>7</v>
      </c>
      <c r="B240" s="519"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2">Z240</f>
        <v>0</v>
      </c>
      <c r="AA241" s="411">
        <f t="shared" ref="AA241" si="633">AA240</f>
        <v>0</v>
      </c>
      <c r="AB241" s="411">
        <f t="shared" ref="AB241" si="634">AB240</f>
        <v>0</v>
      </c>
      <c r="AC241" s="411">
        <f t="shared" ref="AC241" si="635">AC240</f>
        <v>0</v>
      </c>
      <c r="AD241" s="411">
        <f t="shared" ref="AD241" si="636">AD240</f>
        <v>0</v>
      </c>
      <c r="AE241" s="411">
        <f t="shared" ref="AE241" si="637">AE240</f>
        <v>0</v>
      </c>
      <c r="AF241" s="411">
        <f t="shared" ref="AF241" si="638">AF240</f>
        <v>0</v>
      </c>
      <c r="AG241" s="411">
        <f t="shared" ref="AG241" si="639">AG240</f>
        <v>0</v>
      </c>
      <c r="AH241" s="411">
        <f t="shared" ref="AH241" si="640">AH240</f>
        <v>0</v>
      </c>
      <c r="AI241" s="411">
        <f t="shared" ref="AI241" si="641">AI240</f>
        <v>0</v>
      </c>
      <c r="AJ241" s="411">
        <f t="shared" ref="AJ241" si="642">AJ240</f>
        <v>0</v>
      </c>
      <c r="AK241" s="411">
        <f t="shared" ref="AK241" si="643">AK240</f>
        <v>0</v>
      </c>
      <c r="AL241" s="411">
        <f t="shared" ref="AL241" si="644">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1">
        <v>8</v>
      </c>
      <c r="B243" s="519"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5">Z243</f>
        <v>0</v>
      </c>
      <c r="AA244" s="411">
        <f t="shared" ref="AA244" si="646">AA243</f>
        <v>0</v>
      </c>
      <c r="AB244" s="411">
        <f t="shared" ref="AB244" si="647">AB243</f>
        <v>0</v>
      </c>
      <c r="AC244" s="411">
        <f t="shared" ref="AC244" si="648">AC243</f>
        <v>0</v>
      </c>
      <c r="AD244" s="411">
        <f t="shared" ref="AD244" si="649">AD243</f>
        <v>0</v>
      </c>
      <c r="AE244" s="411">
        <f t="shared" ref="AE244" si="650">AE243</f>
        <v>0</v>
      </c>
      <c r="AF244" s="411">
        <f t="shared" ref="AF244" si="651">AF243</f>
        <v>0</v>
      </c>
      <c r="AG244" s="411">
        <f t="shared" ref="AG244" si="652">AG243</f>
        <v>0</v>
      </c>
      <c r="AH244" s="411">
        <f t="shared" ref="AH244" si="653">AH243</f>
        <v>0</v>
      </c>
      <c r="AI244" s="411">
        <f t="shared" ref="AI244" si="654">AI243</f>
        <v>0</v>
      </c>
      <c r="AJ244" s="411">
        <f t="shared" ref="AJ244" si="655">AJ243</f>
        <v>0</v>
      </c>
      <c r="AK244" s="411">
        <f t="shared" ref="AK244" si="656">AK243</f>
        <v>0</v>
      </c>
      <c r="AL244" s="411">
        <f t="shared" ref="AL244" si="657">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1">
        <v>9</v>
      </c>
      <c r="B246" s="519"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58">Z246</f>
        <v>0</v>
      </c>
      <c r="AA247" s="411">
        <f t="shared" ref="AA247" si="659">AA246</f>
        <v>0</v>
      </c>
      <c r="AB247" s="411">
        <f t="shared" ref="AB247" si="660">AB246</f>
        <v>0</v>
      </c>
      <c r="AC247" s="411">
        <f t="shared" ref="AC247" si="661">AC246</f>
        <v>0</v>
      </c>
      <c r="AD247" s="411">
        <f t="shared" ref="AD247" si="662">AD246</f>
        <v>0</v>
      </c>
      <c r="AE247" s="411">
        <f t="shared" ref="AE247" si="663">AE246</f>
        <v>0</v>
      </c>
      <c r="AF247" s="411">
        <f t="shared" ref="AF247" si="664">AF246</f>
        <v>0</v>
      </c>
      <c r="AG247" s="411">
        <f t="shared" ref="AG247" si="665">AG246</f>
        <v>0</v>
      </c>
      <c r="AH247" s="411">
        <f t="shared" ref="AH247" si="666">AH246</f>
        <v>0</v>
      </c>
      <c r="AI247" s="411">
        <f t="shared" ref="AI247" si="667">AI246</f>
        <v>0</v>
      </c>
      <c r="AJ247" s="411">
        <f t="shared" ref="AJ247" si="668">AJ246</f>
        <v>0</v>
      </c>
      <c r="AK247" s="411">
        <f t="shared" ref="AK247" si="669">AK246</f>
        <v>0</v>
      </c>
      <c r="AL247" s="411">
        <f t="shared" ref="AL247" si="670">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1">
        <v>10</v>
      </c>
      <c r="B249" s="519"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1">Z249</f>
        <v>0</v>
      </c>
      <c r="AA250" s="411">
        <f t="shared" ref="AA250" si="672">AA249</f>
        <v>0</v>
      </c>
      <c r="AB250" s="411">
        <f t="shared" ref="AB250" si="673">AB249</f>
        <v>0</v>
      </c>
      <c r="AC250" s="411">
        <f t="shared" ref="AC250" si="674">AC249</f>
        <v>0</v>
      </c>
      <c r="AD250" s="411">
        <f t="shared" ref="AD250" si="675">AD249</f>
        <v>0</v>
      </c>
      <c r="AE250" s="411">
        <f t="shared" ref="AE250" si="676">AE249</f>
        <v>0</v>
      </c>
      <c r="AF250" s="411">
        <f t="shared" ref="AF250" si="677">AF249</f>
        <v>0</v>
      </c>
      <c r="AG250" s="411">
        <f t="shared" ref="AG250" si="678">AG249</f>
        <v>0</v>
      </c>
      <c r="AH250" s="411">
        <f t="shared" ref="AH250" si="679">AH249</f>
        <v>0</v>
      </c>
      <c r="AI250" s="411">
        <f t="shared" ref="AI250" si="680">AI249</f>
        <v>0</v>
      </c>
      <c r="AJ250" s="411">
        <f t="shared" ref="AJ250" si="681">AJ249</f>
        <v>0</v>
      </c>
      <c r="AK250" s="411">
        <f t="shared" ref="AK250" si="682">AK249</f>
        <v>0</v>
      </c>
      <c r="AL250" s="411">
        <f t="shared" ref="AL250" si="683">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1">
        <v>11</v>
      </c>
      <c r="B253" s="519"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4">Z253</f>
        <v>0</v>
      </c>
      <c r="AA254" s="411">
        <f t="shared" ref="AA254" si="685">AA253</f>
        <v>0</v>
      </c>
      <c r="AB254" s="411">
        <f t="shared" ref="AB254" si="686">AB253</f>
        <v>0</v>
      </c>
      <c r="AC254" s="411">
        <f t="shared" ref="AC254" si="687">AC253</f>
        <v>0</v>
      </c>
      <c r="AD254" s="411">
        <f t="shared" ref="AD254" si="688">AD253</f>
        <v>0</v>
      </c>
      <c r="AE254" s="411">
        <f t="shared" ref="AE254" si="689">AE253</f>
        <v>0</v>
      </c>
      <c r="AF254" s="411">
        <f t="shared" ref="AF254" si="690">AF253</f>
        <v>0</v>
      </c>
      <c r="AG254" s="411">
        <f t="shared" ref="AG254" si="691">AG253</f>
        <v>0</v>
      </c>
      <c r="AH254" s="411">
        <f t="shared" ref="AH254" si="692">AH253</f>
        <v>0</v>
      </c>
      <c r="AI254" s="411">
        <f t="shared" ref="AI254" si="693">AI253</f>
        <v>0</v>
      </c>
      <c r="AJ254" s="411">
        <f t="shared" ref="AJ254" si="694">AJ253</f>
        <v>0</v>
      </c>
      <c r="AK254" s="411">
        <f t="shared" ref="AK254" si="695">AK253</f>
        <v>0</v>
      </c>
      <c r="AL254" s="411">
        <f t="shared" ref="AL254" si="696">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1">
        <v>12</v>
      </c>
      <c r="B256" s="519"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697">Z256</f>
        <v>0</v>
      </c>
      <c r="AA257" s="411">
        <f t="shared" ref="AA257" si="698">AA256</f>
        <v>0</v>
      </c>
      <c r="AB257" s="411">
        <f t="shared" ref="AB257" si="699">AB256</f>
        <v>0</v>
      </c>
      <c r="AC257" s="411">
        <f t="shared" ref="AC257" si="700">AC256</f>
        <v>0</v>
      </c>
      <c r="AD257" s="411">
        <f t="shared" ref="AD257" si="701">AD256</f>
        <v>0</v>
      </c>
      <c r="AE257" s="411">
        <f t="shared" ref="AE257" si="702">AE256</f>
        <v>0</v>
      </c>
      <c r="AF257" s="411">
        <f t="shared" ref="AF257" si="703">AF256</f>
        <v>0</v>
      </c>
      <c r="AG257" s="411">
        <f t="shared" ref="AG257" si="704">AG256</f>
        <v>0</v>
      </c>
      <c r="AH257" s="411">
        <f t="shared" ref="AH257" si="705">AH256</f>
        <v>0</v>
      </c>
      <c r="AI257" s="411">
        <f t="shared" ref="AI257" si="706">AI256</f>
        <v>0</v>
      </c>
      <c r="AJ257" s="411">
        <f t="shared" ref="AJ257" si="707">AJ256</f>
        <v>0</v>
      </c>
      <c r="AK257" s="411">
        <f t="shared" ref="AK257" si="708">AK256</f>
        <v>0</v>
      </c>
      <c r="AL257" s="411">
        <f t="shared" ref="AL257" si="709">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1">
        <v>13</v>
      </c>
      <c r="B259" s="519"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0">Z259</f>
        <v>0</v>
      </c>
      <c r="AA260" s="411">
        <f t="shared" ref="AA260" si="711">AA259</f>
        <v>0</v>
      </c>
      <c r="AB260" s="411">
        <f t="shared" ref="AB260" si="712">AB259</f>
        <v>0</v>
      </c>
      <c r="AC260" s="411">
        <f t="shared" ref="AC260" si="713">AC259</f>
        <v>0</v>
      </c>
      <c r="AD260" s="411">
        <f t="shared" ref="AD260" si="714">AD259</f>
        <v>0</v>
      </c>
      <c r="AE260" s="411">
        <f t="shared" ref="AE260" si="715">AE259</f>
        <v>0</v>
      </c>
      <c r="AF260" s="411">
        <f t="shared" ref="AF260" si="716">AF259</f>
        <v>0</v>
      </c>
      <c r="AG260" s="411">
        <f t="shared" ref="AG260" si="717">AG259</f>
        <v>0</v>
      </c>
      <c r="AH260" s="411">
        <f t="shared" ref="AH260" si="718">AH259</f>
        <v>0</v>
      </c>
      <c r="AI260" s="411">
        <f t="shared" ref="AI260" si="719">AI259</f>
        <v>0</v>
      </c>
      <c r="AJ260" s="411">
        <f t="shared" ref="AJ260" si="720">AJ259</f>
        <v>0</v>
      </c>
      <c r="AK260" s="411">
        <f t="shared" ref="AK260" si="721">AK259</f>
        <v>0</v>
      </c>
      <c r="AL260" s="411">
        <f t="shared" ref="AL260" si="722">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1">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3">Z263</f>
        <v>0</v>
      </c>
      <c r="AA264" s="411">
        <f t="shared" ref="AA264" si="724">AA263</f>
        <v>0</v>
      </c>
      <c r="AB264" s="411">
        <f t="shared" ref="AB264" si="725">AB263</f>
        <v>0</v>
      </c>
      <c r="AC264" s="411">
        <f t="shared" ref="AC264" si="726">AC263</f>
        <v>0</v>
      </c>
      <c r="AD264" s="411">
        <f t="shared" ref="AD264" si="727">AD263</f>
        <v>0</v>
      </c>
      <c r="AE264" s="411">
        <f t="shared" ref="AE264" si="728">AE263</f>
        <v>0</v>
      </c>
      <c r="AF264" s="411">
        <f t="shared" ref="AF264" si="729">AF263</f>
        <v>0</v>
      </c>
      <c r="AG264" s="411">
        <f t="shared" ref="AG264" si="730">AG263</f>
        <v>0</v>
      </c>
      <c r="AH264" s="411">
        <f t="shared" ref="AH264" si="731">AH263</f>
        <v>0</v>
      </c>
      <c r="AI264" s="411">
        <f t="shared" ref="AI264" si="732">AI263</f>
        <v>0</v>
      </c>
      <c r="AJ264" s="411">
        <f t="shared" ref="AJ264" si="733">AJ263</f>
        <v>0</v>
      </c>
      <c r="AK264" s="411">
        <f t="shared" ref="AK264" si="734">AK263</f>
        <v>0</v>
      </c>
      <c r="AL264" s="411">
        <f t="shared" ref="AL264" si="735">AL263</f>
        <v>0</v>
      </c>
      <c r="AM264" s="297"/>
    </row>
    <row r="265" spans="1:40" outlineLevel="1">
      <c r="A265" s="522"/>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7"/>
    </row>
    <row r="266" spans="1:40" s="309" customFormat="1" ht="15.75" outlineLevel="1">
      <c r="A266" s="522"/>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6"/>
      <c r="AN266" s="628"/>
    </row>
    <row r="267" spans="1:40" outlineLevel="1">
      <c r="A267" s="521">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36">Z267</f>
        <v>0</v>
      </c>
      <c r="AA268" s="411">
        <f t="shared" si="736"/>
        <v>0</v>
      </c>
      <c r="AB268" s="411">
        <f t="shared" si="736"/>
        <v>0</v>
      </c>
      <c r="AC268" s="411">
        <f t="shared" si="736"/>
        <v>0</v>
      </c>
      <c r="AD268" s="411">
        <f t="shared" si="736"/>
        <v>0</v>
      </c>
      <c r="AE268" s="411">
        <f t="shared" si="736"/>
        <v>0</v>
      </c>
      <c r="AF268" s="411">
        <f t="shared" si="736"/>
        <v>0</v>
      </c>
      <c r="AG268" s="411">
        <f t="shared" si="736"/>
        <v>0</v>
      </c>
      <c r="AH268" s="411">
        <f t="shared" si="736"/>
        <v>0</v>
      </c>
      <c r="AI268" s="411">
        <f t="shared" si="736"/>
        <v>0</v>
      </c>
      <c r="AJ268" s="411">
        <f t="shared" si="736"/>
        <v>0</v>
      </c>
      <c r="AK268" s="411">
        <f t="shared" si="736"/>
        <v>0</v>
      </c>
      <c r="AL268" s="411">
        <f t="shared" si="736"/>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1">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1"/>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37">Z270</f>
        <v>0</v>
      </c>
      <c r="AA271" s="411">
        <f t="shared" si="737"/>
        <v>0</v>
      </c>
      <c r="AB271" s="411">
        <f t="shared" si="737"/>
        <v>0</v>
      </c>
      <c r="AC271" s="411">
        <f t="shared" si="737"/>
        <v>0</v>
      </c>
      <c r="AD271" s="411">
        <f t="shared" si="737"/>
        <v>0</v>
      </c>
      <c r="AE271" s="411">
        <f t="shared" si="737"/>
        <v>0</v>
      </c>
      <c r="AF271" s="411">
        <f t="shared" si="737"/>
        <v>0</v>
      </c>
      <c r="AG271" s="411">
        <f t="shared" si="737"/>
        <v>0</v>
      </c>
      <c r="AH271" s="411">
        <f t="shared" si="737"/>
        <v>0</v>
      </c>
      <c r="AI271" s="411">
        <f t="shared" si="737"/>
        <v>0</v>
      </c>
      <c r="AJ271" s="411">
        <f t="shared" si="737"/>
        <v>0</v>
      </c>
      <c r="AK271" s="411">
        <f t="shared" si="737"/>
        <v>0</v>
      </c>
      <c r="AL271" s="411">
        <f t="shared" si="737"/>
        <v>0</v>
      </c>
      <c r="AM271" s="297"/>
    </row>
    <row r="272" spans="1:40" s="283" customFormat="1" outlineLevel="1">
      <c r="A272" s="521"/>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8"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1">
        <v>17</v>
      </c>
      <c r="B274" s="519"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38">Z274</f>
        <v>0</v>
      </c>
      <c r="AA275" s="411">
        <f t="shared" si="738"/>
        <v>0</v>
      </c>
      <c r="AB275" s="411">
        <f t="shared" si="738"/>
        <v>0</v>
      </c>
      <c r="AC275" s="411">
        <f t="shared" si="738"/>
        <v>0</v>
      </c>
      <c r="AD275" s="411">
        <f t="shared" si="738"/>
        <v>0</v>
      </c>
      <c r="AE275" s="411">
        <f t="shared" si="738"/>
        <v>0</v>
      </c>
      <c r="AF275" s="411">
        <f t="shared" si="738"/>
        <v>0</v>
      </c>
      <c r="AG275" s="411">
        <f t="shared" si="738"/>
        <v>0</v>
      </c>
      <c r="AH275" s="411">
        <f t="shared" si="738"/>
        <v>0</v>
      </c>
      <c r="AI275" s="411">
        <f t="shared" si="738"/>
        <v>0</v>
      </c>
      <c r="AJ275" s="411">
        <f t="shared" si="738"/>
        <v>0</v>
      </c>
      <c r="AK275" s="411">
        <f t="shared" si="738"/>
        <v>0</v>
      </c>
      <c r="AL275" s="411">
        <f t="shared" si="738"/>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s="924" customFormat="1" ht="30" outlineLevel="1">
      <c r="A277" s="916">
        <v>50</v>
      </c>
      <c r="B277" s="917" t="s">
        <v>733</v>
      </c>
      <c r="C277" s="918" t="s">
        <v>25</v>
      </c>
      <c r="D277" s="919">
        <v>1836</v>
      </c>
      <c r="E277" s="919">
        <f>+'7.  Persistence Report'!AW168</f>
        <v>1836</v>
      </c>
      <c r="F277" s="919">
        <f>+'7.  Persistence Report'!AX168</f>
        <v>1836</v>
      </c>
      <c r="G277" s="919">
        <f>+'7.  Persistence Report'!AY168</f>
        <v>1836</v>
      </c>
      <c r="H277" s="919">
        <f>+'7.  Persistence Report'!AZ168</f>
        <v>1836</v>
      </c>
      <c r="I277" s="919">
        <f>+'7.  Persistence Report'!BA168</f>
        <v>1836</v>
      </c>
      <c r="J277" s="919">
        <f>+'7.  Persistence Report'!BB168</f>
        <v>1836</v>
      </c>
      <c r="K277" s="919">
        <f>+'7.  Persistence Report'!BC168</f>
        <v>1836</v>
      </c>
      <c r="L277" s="919">
        <f>+'7.  Persistence Report'!BD168</f>
        <v>1836</v>
      </c>
      <c r="M277" s="919">
        <f>+'7.  Persistence Report'!BE168</f>
        <v>1836</v>
      </c>
      <c r="N277" s="919">
        <v>0</v>
      </c>
      <c r="O277" s="919">
        <v>0</v>
      </c>
      <c r="P277" s="919">
        <f>+'7.  Persistence Report'!R168</f>
        <v>0</v>
      </c>
      <c r="Q277" s="919">
        <f>+'7.  Persistence Report'!S168</f>
        <v>0</v>
      </c>
      <c r="R277" s="919">
        <f>+'7.  Persistence Report'!T168</f>
        <v>0</v>
      </c>
      <c r="S277" s="919">
        <f>+'7.  Persistence Report'!U168</f>
        <v>0</v>
      </c>
      <c r="T277" s="919">
        <f>+'7.  Persistence Report'!V168</f>
        <v>0</v>
      </c>
      <c r="U277" s="919">
        <f>+'7.  Persistence Report'!W168</f>
        <v>0</v>
      </c>
      <c r="V277" s="919">
        <f>+'7.  Persistence Report'!X168</f>
        <v>0</v>
      </c>
      <c r="W277" s="919">
        <f>+'7.  Persistence Report'!Y168</f>
        <v>0</v>
      </c>
      <c r="X277" s="919">
        <f>+'7.  Persistence Report'!Z168</f>
        <v>0</v>
      </c>
      <c r="Y277" s="920">
        <v>1</v>
      </c>
      <c r="Z277" s="921"/>
      <c r="AA277" s="921"/>
      <c r="AB277" s="921"/>
      <c r="AC277" s="921"/>
      <c r="AD277" s="921"/>
      <c r="AE277" s="921"/>
      <c r="AF277" s="922"/>
      <c r="AG277" s="922"/>
      <c r="AH277" s="922"/>
      <c r="AI277" s="922"/>
      <c r="AJ277" s="922"/>
      <c r="AK277" s="922"/>
      <c r="AL277" s="922"/>
      <c r="AM277" s="923">
        <f>SUM(Y277:AL277)</f>
        <v>1</v>
      </c>
    </row>
    <row r="278" spans="1:39" outlineLevel="1">
      <c r="B278" s="294" t="s">
        <v>289</v>
      </c>
      <c r="C278" s="291" t="s">
        <v>163</v>
      </c>
      <c r="D278" s="295"/>
      <c r="E278" s="295"/>
      <c r="F278" s="295"/>
      <c r="G278" s="295"/>
      <c r="H278" s="295"/>
      <c r="I278" s="295"/>
      <c r="J278" s="295"/>
      <c r="K278" s="295"/>
      <c r="L278" s="295"/>
      <c r="M278" s="295"/>
      <c r="N278" s="295">
        <f>N277</f>
        <v>0</v>
      </c>
      <c r="O278" s="295"/>
      <c r="P278" s="295"/>
      <c r="Q278" s="295"/>
      <c r="R278" s="295"/>
      <c r="S278" s="295"/>
      <c r="T278" s="295"/>
      <c r="U278" s="295"/>
      <c r="V278" s="295"/>
      <c r="W278" s="295"/>
      <c r="X278" s="295"/>
      <c r="Y278" s="411">
        <f>Y277</f>
        <v>1</v>
      </c>
      <c r="Z278" s="411">
        <f t="shared" ref="Z278:AL278" si="739">Z277</f>
        <v>0</v>
      </c>
      <c r="AA278" s="411">
        <f t="shared" si="739"/>
        <v>0</v>
      </c>
      <c r="AB278" s="411">
        <f t="shared" si="739"/>
        <v>0</v>
      </c>
      <c r="AC278" s="411">
        <f t="shared" si="739"/>
        <v>0</v>
      </c>
      <c r="AD278" s="411">
        <f t="shared" si="739"/>
        <v>0</v>
      </c>
      <c r="AE278" s="411">
        <f t="shared" si="739"/>
        <v>0</v>
      </c>
      <c r="AF278" s="411">
        <f t="shared" si="739"/>
        <v>0</v>
      </c>
      <c r="AG278" s="411">
        <f t="shared" si="739"/>
        <v>0</v>
      </c>
      <c r="AH278" s="411">
        <f t="shared" si="739"/>
        <v>0</v>
      </c>
      <c r="AI278" s="411">
        <f t="shared" si="739"/>
        <v>0</v>
      </c>
      <c r="AJ278" s="411">
        <f t="shared" si="739"/>
        <v>0</v>
      </c>
      <c r="AK278" s="411">
        <f t="shared" si="739"/>
        <v>0</v>
      </c>
      <c r="AL278" s="411">
        <f t="shared" si="739"/>
        <v>0</v>
      </c>
      <c r="AM278" s="306"/>
    </row>
    <row r="279" spans="1:39" outlineLevel="1">
      <c r="B279" s="294"/>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2"/>
      <c r="Z279" s="425"/>
      <c r="AA279" s="425"/>
      <c r="AB279" s="425"/>
      <c r="AC279" s="425"/>
      <c r="AD279" s="425"/>
      <c r="AE279" s="425"/>
      <c r="AF279" s="425"/>
      <c r="AG279" s="425"/>
      <c r="AH279" s="425"/>
      <c r="AI279" s="425"/>
      <c r="AJ279" s="425"/>
      <c r="AK279" s="425"/>
      <c r="AL279" s="425"/>
      <c r="AM279" s="306"/>
    </row>
    <row r="280" spans="1:39" outlineLevel="1">
      <c r="A280" s="521">
        <v>18</v>
      </c>
      <c r="B280" s="519" t="s">
        <v>109</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0">Z280</f>
        <v>0</v>
      </c>
      <c r="AA281" s="411">
        <f t="shared" si="740"/>
        <v>0</v>
      </c>
      <c r="AB281" s="411">
        <f t="shared" si="740"/>
        <v>0</v>
      </c>
      <c r="AC281" s="411">
        <f t="shared" si="740"/>
        <v>0</v>
      </c>
      <c r="AD281" s="411">
        <f t="shared" si="740"/>
        <v>0</v>
      </c>
      <c r="AE281" s="411">
        <f t="shared" si="740"/>
        <v>0</v>
      </c>
      <c r="AF281" s="411">
        <f t="shared" si="740"/>
        <v>0</v>
      </c>
      <c r="AG281" s="411">
        <f t="shared" si="740"/>
        <v>0</v>
      </c>
      <c r="AH281" s="411">
        <f t="shared" si="740"/>
        <v>0</v>
      </c>
      <c r="AI281" s="411">
        <f t="shared" si="740"/>
        <v>0</v>
      </c>
      <c r="AJ281" s="411">
        <f t="shared" si="740"/>
        <v>0</v>
      </c>
      <c r="AK281" s="411">
        <f t="shared" si="740"/>
        <v>0</v>
      </c>
      <c r="AL281" s="411">
        <f t="shared" si="740"/>
        <v>0</v>
      </c>
      <c r="AM281" s="306"/>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23"/>
      <c r="Z282" s="424"/>
      <c r="AA282" s="424"/>
      <c r="AB282" s="424"/>
      <c r="AC282" s="424"/>
      <c r="AD282" s="424"/>
      <c r="AE282" s="424"/>
      <c r="AF282" s="424"/>
      <c r="AG282" s="424"/>
      <c r="AH282" s="424"/>
      <c r="AI282" s="424"/>
      <c r="AJ282" s="424"/>
      <c r="AK282" s="424"/>
      <c r="AL282" s="424"/>
      <c r="AM282" s="297"/>
    </row>
    <row r="283" spans="1:39" outlineLevel="1">
      <c r="A283" s="521">
        <v>19</v>
      </c>
      <c r="B283" s="519" t="s">
        <v>111</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Y283</f>
        <v>0</v>
      </c>
      <c r="Z284" s="411">
        <f t="shared" ref="Z284:AL284" si="741">Z283</f>
        <v>0</v>
      </c>
      <c r="AA284" s="411">
        <f t="shared" si="741"/>
        <v>0</v>
      </c>
      <c r="AB284" s="411">
        <f t="shared" si="741"/>
        <v>0</v>
      </c>
      <c r="AC284" s="411">
        <f t="shared" si="741"/>
        <v>0</v>
      </c>
      <c r="AD284" s="411">
        <f t="shared" si="741"/>
        <v>0</v>
      </c>
      <c r="AE284" s="411">
        <f t="shared" si="741"/>
        <v>0</v>
      </c>
      <c r="AF284" s="411">
        <f t="shared" si="741"/>
        <v>0</v>
      </c>
      <c r="AG284" s="411">
        <f t="shared" si="741"/>
        <v>0</v>
      </c>
      <c r="AH284" s="411">
        <f t="shared" si="741"/>
        <v>0</v>
      </c>
      <c r="AI284" s="411">
        <f t="shared" si="741"/>
        <v>0</v>
      </c>
      <c r="AJ284" s="411">
        <f t="shared" si="741"/>
        <v>0</v>
      </c>
      <c r="AK284" s="411">
        <f t="shared" si="741"/>
        <v>0</v>
      </c>
      <c r="AL284" s="411">
        <f t="shared" si="741"/>
        <v>0</v>
      </c>
      <c r="AM284" s="297"/>
    </row>
    <row r="285" spans="1:39" outlineLevel="1">
      <c r="B285" s="322"/>
      <c r="C285" s="291"/>
      <c r="D285" s="291"/>
      <c r="E285" s="291"/>
      <c r="F285" s="291"/>
      <c r="G285" s="291"/>
      <c r="H285" s="291"/>
      <c r="I285" s="291"/>
      <c r="J285" s="291"/>
      <c r="K285" s="291"/>
      <c r="L285" s="291"/>
      <c r="M285" s="291"/>
      <c r="N285" s="291"/>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outlineLevel="1">
      <c r="A286" s="521">
        <v>20</v>
      </c>
      <c r="B286" s="519" t="s">
        <v>110</v>
      </c>
      <c r="C286" s="291" t="s">
        <v>25</v>
      </c>
      <c r="D286" s="295"/>
      <c r="E286" s="295"/>
      <c r="F286" s="295"/>
      <c r="G286" s="295"/>
      <c r="H286" s="295"/>
      <c r="I286" s="295"/>
      <c r="J286" s="295"/>
      <c r="K286" s="295"/>
      <c r="L286" s="295"/>
      <c r="M286" s="295"/>
      <c r="N286" s="295">
        <v>12</v>
      </c>
      <c r="O286" s="295"/>
      <c r="P286" s="295"/>
      <c r="Q286" s="295"/>
      <c r="R286" s="295"/>
      <c r="S286" s="295"/>
      <c r="T286" s="295"/>
      <c r="U286" s="295"/>
      <c r="V286" s="295"/>
      <c r="W286" s="295"/>
      <c r="X286" s="295"/>
      <c r="Y286" s="426"/>
      <c r="Z286" s="410"/>
      <c r="AA286" s="410"/>
      <c r="AB286" s="410"/>
      <c r="AC286" s="410"/>
      <c r="AD286" s="410"/>
      <c r="AE286" s="410"/>
      <c r="AF286" s="415"/>
      <c r="AG286" s="415"/>
      <c r="AH286" s="415"/>
      <c r="AI286" s="415"/>
      <c r="AJ286" s="415"/>
      <c r="AK286" s="415"/>
      <c r="AL286" s="415"/>
      <c r="AM286" s="296">
        <f>SUM(Y286:AL286)</f>
        <v>0</v>
      </c>
    </row>
    <row r="287" spans="1:39" outlineLevel="1">
      <c r="B287" s="294" t="s">
        <v>289</v>
      </c>
      <c r="C287" s="291" t="s">
        <v>163</v>
      </c>
      <c r="D287" s="295"/>
      <c r="E287" s="295"/>
      <c r="F287" s="295"/>
      <c r="G287" s="295"/>
      <c r="H287" s="295"/>
      <c r="I287" s="295"/>
      <c r="J287" s="295"/>
      <c r="K287" s="295"/>
      <c r="L287" s="295"/>
      <c r="M287" s="295"/>
      <c r="N287" s="295">
        <f>N286</f>
        <v>12</v>
      </c>
      <c r="O287" s="295"/>
      <c r="P287" s="295"/>
      <c r="Q287" s="295"/>
      <c r="R287" s="295"/>
      <c r="S287" s="295"/>
      <c r="T287" s="295"/>
      <c r="U287" s="295"/>
      <c r="V287" s="295"/>
      <c r="W287" s="295"/>
      <c r="X287" s="295"/>
      <c r="Y287" s="411">
        <f t="shared" ref="Y287:AL287" si="742">Y286</f>
        <v>0</v>
      </c>
      <c r="Z287" s="411">
        <f t="shared" si="742"/>
        <v>0</v>
      </c>
      <c r="AA287" s="411">
        <f t="shared" si="742"/>
        <v>0</v>
      </c>
      <c r="AB287" s="411">
        <f t="shared" si="742"/>
        <v>0</v>
      </c>
      <c r="AC287" s="411">
        <f t="shared" si="742"/>
        <v>0</v>
      </c>
      <c r="AD287" s="411">
        <f t="shared" si="742"/>
        <v>0</v>
      </c>
      <c r="AE287" s="411">
        <f t="shared" si="742"/>
        <v>0</v>
      </c>
      <c r="AF287" s="411">
        <f t="shared" si="742"/>
        <v>0</v>
      </c>
      <c r="AG287" s="411">
        <f t="shared" si="742"/>
        <v>0</v>
      </c>
      <c r="AH287" s="411">
        <f t="shared" si="742"/>
        <v>0</v>
      </c>
      <c r="AI287" s="411">
        <f t="shared" si="742"/>
        <v>0</v>
      </c>
      <c r="AJ287" s="411">
        <f t="shared" si="742"/>
        <v>0</v>
      </c>
      <c r="AK287" s="411">
        <f t="shared" si="742"/>
        <v>0</v>
      </c>
      <c r="AL287" s="411">
        <f t="shared" si="742"/>
        <v>0</v>
      </c>
      <c r="AM287" s="306"/>
    </row>
    <row r="288" spans="1:39" ht="15.75" outlineLevel="1">
      <c r="B288" s="323"/>
      <c r="C288" s="300"/>
      <c r="D288" s="291"/>
      <c r="E288" s="291"/>
      <c r="F288" s="291"/>
      <c r="G288" s="291"/>
      <c r="H288" s="291"/>
      <c r="I288" s="291"/>
      <c r="J288" s="291"/>
      <c r="K288" s="291"/>
      <c r="L288" s="291"/>
      <c r="M288" s="291"/>
      <c r="N288" s="300"/>
      <c r="O288" s="291"/>
      <c r="P288" s="291"/>
      <c r="Q288" s="291"/>
      <c r="R288" s="291"/>
      <c r="S288" s="291"/>
      <c r="T288" s="291"/>
      <c r="U288" s="291"/>
      <c r="V288" s="291"/>
      <c r="W288" s="291"/>
      <c r="X288" s="291"/>
      <c r="Y288" s="412"/>
      <c r="Z288" s="412"/>
      <c r="AA288" s="412"/>
      <c r="AB288" s="412"/>
      <c r="AC288" s="412"/>
      <c r="AD288" s="412"/>
      <c r="AE288" s="412"/>
      <c r="AF288" s="412"/>
      <c r="AG288" s="412"/>
      <c r="AH288" s="412"/>
      <c r="AI288" s="412"/>
      <c r="AJ288" s="412"/>
      <c r="AK288" s="412"/>
      <c r="AL288" s="412"/>
      <c r="AM288" s="306"/>
    </row>
    <row r="289" spans="1:39" ht="15.75" outlineLevel="1">
      <c r="B289" s="517" t="s">
        <v>503</v>
      </c>
      <c r="C289" s="291"/>
      <c r="D289" s="291"/>
      <c r="E289" s="291"/>
      <c r="F289" s="291"/>
      <c r="G289" s="291"/>
      <c r="H289" s="291"/>
      <c r="I289" s="291"/>
      <c r="J289" s="291"/>
      <c r="K289" s="291"/>
      <c r="L289" s="291"/>
      <c r="M289" s="291"/>
      <c r="N289" s="291"/>
      <c r="O289" s="291"/>
      <c r="P289" s="291"/>
      <c r="Q289" s="291"/>
      <c r="R289" s="291"/>
      <c r="S289" s="291"/>
      <c r="T289" s="291"/>
      <c r="U289" s="291"/>
      <c r="V289" s="291"/>
      <c r="W289" s="291"/>
      <c r="X289" s="291"/>
      <c r="Y289" s="422"/>
      <c r="Z289" s="425"/>
      <c r="AA289" s="425"/>
      <c r="AB289" s="425"/>
      <c r="AC289" s="425"/>
      <c r="AD289" s="425"/>
      <c r="AE289" s="425"/>
      <c r="AF289" s="425"/>
      <c r="AG289" s="425"/>
      <c r="AH289" s="425"/>
      <c r="AI289" s="425"/>
      <c r="AJ289" s="425"/>
      <c r="AK289" s="425"/>
      <c r="AL289" s="425"/>
      <c r="AM289" s="306"/>
    </row>
    <row r="290" spans="1:39" ht="15.75" outlineLevel="1">
      <c r="B290" s="288" t="s">
        <v>499</v>
      </c>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outlineLevel="1">
      <c r="A291" s="521">
        <v>21</v>
      </c>
      <c r="B291" s="519" t="s">
        <v>113</v>
      </c>
      <c r="C291" s="291" t="s">
        <v>25</v>
      </c>
      <c r="D291" s="295">
        <v>11021446</v>
      </c>
      <c r="E291" s="295">
        <f>+'7.  Persistence Report'!AW156</f>
        <v>11021446</v>
      </c>
      <c r="F291" s="295">
        <f>+'7.  Persistence Report'!AX156</f>
        <v>11021446</v>
      </c>
      <c r="G291" s="295">
        <f>+'7.  Persistence Report'!AY156</f>
        <v>11021446</v>
      </c>
      <c r="H291" s="295">
        <f>+'7.  Persistence Report'!AZ156</f>
        <v>11021446</v>
      </c>
      <c r="I291" s="295">
        <f>+'7.  Persistence Report'!BA156</f>
        <v>11021446</v>
      </c>
      <c r="J291" s="295">
        <f>+'7.  Persistence Report'!BB156</f>
        <v>11021446</v>
      </c>
      <c r="K291" s="295">
        <f>+'7.  Persistence Report'!BC156</f>
        <v>11019802</v>
      </c>
      <c r="L291" s="295">
        <f>+'7.  Persistence Report'!BD156</f>
        <v>11019802</v>
      </c>
      <c r="M291" s="295">
        <f>+'7.  Persistence Report'!BE156</f>
        <v>10970795</v>
      </c>
      <c r="N291" s="291"/>
      <c r="O291" s="295">
        <v>716</v>
      </c>
      <c r="P291" s="295">
        <f>+'7.  Persistence Report'!R156</f>
        <v>716</v>
      </c>
      <c r="Q291" s="295">
        <f>+'7.  Persistence Report'!S156</f>
        <v>716</v>
      </c>
      <c r="R291" s="295">
        <f>+'7.  Persistence Report'!T156</f>
        <v>716</v>
      </c>
      <c r="S291" s="295">
        <f>+'7.  Persistence Report'!U156</f>
        <v>716</v>
      </c>
      <c r="T291" s="295">
        <f>+'7.  Persistence Report'!V156</f>
        <v>716</v>
      </c>
      <c r="U291" s="295">
        <f>+'7.  Persistence Report'!W156</f>
        <v>716</v>
      </c>
      <c r="V291" s="295">
        <f>+'7.  Persistence Report'!X156</f>
        <v>716</v>
      </c>
      <c r="W291" s="295">
        <f>+'7.  Persistence Report'!Y156</f>
        <v>716</v>
      </c>
      <c r="X291" s="295">
        <f>+'7.  Persistence Report'!Z156</f>
        <v>713</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1498670</v>
      </c>
      <c r="E292" s="295">
        <f>+'7.  Persistence Report'!AW172</f>
        <v>1498670</v>
      </c>
      <c r="F292" s="295">
        <f>+'7.  Persistence Report'!AX172</f>
        <v>1498670</v>
      </c>
      <c r="G292" s="295">
        <f>+'7.  Persistence Report'!AY172</f>
        <v>1498670</v>
      </c>
      <c r="H292" s="295">
        <f>+'7.  Persistence Report'!AZ172</f>
        <v>1498670</v>
      </c>
      <c r="I292" s="295">
        <f>+'7.  Persistence Report'!BA172</f>
        <v>1498670</v>
      </c>
      <c r="J292" s="295">
        <f>+'7.  Persistence Report'!BB172</f>
        <v>1498670</v>
      </c>
      <c r="K292" s="295">
        <f>+'7.  Persistence Report'!BC172</f>
        <v>1498564</v>
      </c>
      <c r="L292" s="295">
        <f>+'7.  Persistence Report'!BD172</f>
        <v>1498564</v>
      </c>
      <c r="M292" s="295">
        <f>+'7.  Persistence Report'!BE172</f>
        <v>1500392</v>
      </c>
      <c r="N292" s="291"/>
      <c r="O292" s="295">
        <v>95</v>
      </c>
      <c r="P292" s="295">
        <f>+'7.  Persistence Report'!R172</f>
        <v>95</v>
      </c>
      <c r="Q292" s="295">
        <f>+'7.  Persistence Report'!S172</f>
        <v>95</v>
      </c>
      <c r="R292" s="295">
        <f>+'7.  Persistence Report'!T172</f>
        <v>95</v>
      </c>
      <c r="S292" s="295">
        <f>+'7.  Persistence Report'!U172</f>
        <v>95</v>
      </c>
      <c r="T292" s="295">
        <f>+'7.  Persistence Report'!V172</f>
        <v>95</v>
      </c>
      <c r="U292" s="295">
        <f>+'7.  Persistence Report'!W172</f>
        <v>95</v>
      </c>
      <c r="V292" s="295">
        <f>+'7.  Persistence Report'!X172</f>
        <v>95</v>
      </c>
      <c r="W292" s="295">
        <f>+'7.  Persistence Report'!Y172</f>
        <v>95</v>
      </c>
      <c r="X292" s="295">
        <f>+'7.  Persistence Report'!Z172</f>
        <v>95</v>
      </c>
      <c r="Y292" s="411">
        <f>Y291</f>
        <v>1</v>
      </c>
      <c r="Z292" s="411">
        <f t="shared" ref="Z292" si="743">Z291</f>
        <v>0</v>
      </c>
      <c r="AA292" s="411">
        <f t="shared" ref="AA292" si="744">AA291</f>
        <v>0</v>
      </c>
      <c r="AB292" s="411">
        <f t="shared" ref="AB292" si="745">AB291</f>
        <v>0</v>
      </c>
      <c r="AC292" s="411">
        <f t="shared" ref="AC292" si="746">AC291</f>
        <v>0</v>
      </c>
      <c r="AD292" s="411">
        <f t="shared" ref="AD292" si="747">AD291</f>
        <v>0</v>
      </c>
      <c r="AE292" s="411">
        <f t="shared" ref="AE292" si="748">AE291</f>
        <v>0</v>
      </c>
      <c r="AF292" s="411">
        <f t="shared" ref="AF292" si="749">AF291</f>
        <v>0</v>
      </c>
      <c r="AG292" s="411">
        <f t="shared" ref="AG292" si="750">AG291</f>
        <v>0</v>
      </c>
      <c r="AH292" s="411">
        <f t="shared" ref="AH292" si="751">AH291</f>
        <v>0</v>
      </c>
      <c r="AI292" s="411">
        <f t="shared" ref="AI292" si="752">AI291</f>
        <v>0</v>
      </c>
      <c r="AJ292" s="411">
        <f t="shared" ref="AJ292" si="753">AJ291</f>
        <v>0</v>
      </c>
      <c r="AK292" s="411">
        <f t="shared" ref="AK292" si="754">AK291</f>
        <v>0</v>
      </c>
      <c r="AL292" s="411">
        <f t="shared" ref="AL292" si="755">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1">
        <v>22</v>
      </c>
      <c r="B294" s="519" t="s">
        <v>114</v>
      </c>
      <c r="C294" s="291" t="s">
        <v>25</v>
      </c>
      <c r="D294" s="295">
        <v>2321294</v>
      </c>
      <c r="E294" s="295">
        <f>+'7.  Persistence Report'!AW157</f>
        <v>2321294</v>
      </c>
      <c r="F294" s="295">
        <f>+'7.  Persistence Report'!AX157</f>
        <v>2321294</v>
      </c>
      <c r="G294" s="295">
        <f>+'7.  Persistence Report'!AY157</f>
        <v>2321294</v>
      </c>
      <c r="H294" s="295">
        <f>+'7.  Persistence Report'!AZ157</f>
        <v>2321294</v>
      </c>
      <c r="I294" s="295">
        <f>+'7.  Persistence Report'!BA157</f>
        <v>2321294</v>
      </c>
      <c r="J294" s="295">
        <f>+'7.  Persistence Report'!BB157</f>
        <v>2321294</v>
      </c>
      <c r="K294" s="295">
        <f>+'7.  Persistence Report'!BC157</f>
        <v>2321294</v>
      </c>
      <c r="L294" s="295">
        <f>+'7.  Persistence Report'!BD157</f>
        <v>2321294</v>
      </c>
      <c r="M294" s="295">
        <f>+'7.  Persistence Report'!BE157</f>
        <v>2321294</v>
      </c>
      <c r="N294" s="291"/>
      <c r="O294" s="295">
        <v>685</v>
      </c>
      <c r="P294" s="295">
        <f>+'7.  Persistence Report'!R157</f>
        <v>685</v>
      </c>
      <c r="Q294" s="295">
        <f>+'7.  Persistence Report'!S157</f>
        <v>685</v>
      </c>
      <c r="R294" s="295">
        <f>+'7.  Persistence Report'!T157</f>
        <v>685</v>
      </c>
      <c r="S294" s="295">
        <f>+'7.  Persistence Report'!U157</f>
        <v>685</v>
      </c>
      <c r="T294" s="295">
        <f>+'7.  Persistence Report'!V157</f>
        <v>685</v>
      </c>
      <c r="U294" s="295">
        <f>+'7.  Persistence Report'!W157</f>
        <v>685</v>
      </c>
      <c r="V294" s="295">
        <f>+'7.  Persistence Report'!X157</f>
        <v>685</v>
      </c>
      <c r="W294" s="295">
        <f>+'7.  Persistence Report'!Y157</f>
        <v>685</v>
      </c>
      <c r="X294" s="295">
        <f>+'7.  Persistence Report'!Z157</f>
        <v>685</v>
      </c>
      <c r="Y294" s="410">
        <v>1</v>
      </c>
      <c r="Z294" s="410"/>
      <c r="AA294" s="410"/>
      <c r="AB294" s="410"/>
      <c r="AC294" s="410"/>
      <c r="AD294" s="410"/>
      <c r="AE294" s="410"/>
      <c r="AF294" s="410"/>
      <c r="AG294" s="410"/>
      <c r="AH294" s="410"/>
      <c r="AI294" s="410"/>
      <c r="AJ294" s="410"/>
      <c r="AK294" s="410"/>
      <c r="AL294" s="410"/>
      <c r="AM294" s="296">
        <f>SUM(Y294:AL294)</f>
        <v>1</v>
      </c>
    </row>
    <row r="295" spans="1:39" outlineLevel="1">
      <c r="B295" s="294" t="s">
        <v>289</v>
      </c>
      <c r="C295" s="291" t="s">
        <v>163</v>
      </c>
      <c r="D295" s="295">
        <v>13713</v>
      </c>
      <c r="E295" s="295">
        <f>+'7.  Persistence Report'!AW173</f>
        <v>13713</v>
      </c>
      <c r="F295" s="295">
        <f>+'7.  Persistence Report'!AX173</f>
        <v>13713</v>
      </c>
      <c r="G295" s="295">
        <f>+'7.  Persistence Report'!AY173</f>
        <v>13713</v>
      </c>
      <c r="H295" s="295">
        <f>+'7.  Persistence Report'!AZ173</f>
        <v>13713</v>
      </c>
      <c r="I295" s="295">
        <f>+'7.  Persistence Report'!BA173</f>
        <v>13713</v>
      </c>
      <c r="J295" s="295">
        <f>+'7.  Persistence Report'!BB173</f>
        <v>13713</v>
      </c>
      <c r="K295" s="295">
        <f>+'7.  Persistence Report'!BC173</f>
        <v>13713</v>
      </c>
      <c r="L295" s="295">
        <f>+'7.  Persistence Report'!BD173</f>
        <v>13713</v>
      </c>
      <c r="M295" s="295">
        <f>+'7.  Persistence Report'!BE173</f>
        <v>13713</v>
      </c>
      <c r="N295" s="291"/>
      <c r="O295" s="295">
        <v>4</v>
      </c>
      <c r="P295" s="295">
        <f>+'7.  Persistence Report'!R173</f>
        <v>4</v>
      </c>
      <c r="Q295" s="295">
        <f>+'7.  Persistence Report'!S173</f>
        <v>4</v>
      </c>
      <c r="R295" s="295">
        <f>+'7.  Persistence Report'!T173</f>
        <v>4</v>
      </c>
      <c r="S295" s="295">
        <f>+'7.  Persistence Report'!U173</f>
        <v>4</v>
      </c>
      <c r="T295" s="295">
        <f>+'7.  Persistence Report'!V173</f>
        <v>4</v>
      </c>
      <c r="U295" s="295">
        <f>+'7.  Persistence Report'!W173</f>
        <v>4</v>
      </c>
      <c r="V295" s="295">
        <f>+'7.  Persistence Report'!X173</f>
        <v>4</v>
      </c>
      <c r="W295" s="295">
        <f>+'7.  Persistence Report'!Y173</f>
        <v>4</v>
      </c>
      <c r="X295" s="295">
        <f>+'7.  Persistence Report'!Z173</f>
        <v>4</v>
      </c>
      <c r="Y295" s="411">
        <f>Y294</f>
        <v>1</v>
      </c>
      <c r="Z295" s="411">
        <f t="shared" ref="Z295" si="756">Z294</f>
        <v>0</v>
      </c>
      <c r="AA295" s="411">
        <f t="shared" ref="AA295" si="757">AA294</f>
        <v>0</v>
      </c>
      <c r="AB295" s="411">
        <f t="shared" ref="AB295" si="758">AB294</f>
        <v>0</v>
      </c>
      <c r="AC295" s="411">
        <f t="shared" ref="AC295" si="759">AC294</f>
        <v>0</v>
      </c>
      <c r="AD295" s="411">
        <f t="shared" ref="AD295" si="760">AD294</f>
        <v>0</v>
      </c>
      <c r="AE295" s="411">
        <f t="shared" ref="AE295" si="761">AE294</f>
        <v>0</v>
      </c>
      <c r="AF295" s="411">
        <f t="shared" ref="AF295" si="762">AF294</f>
        <v>0</v>
      </c>
      <c r="AG295" s="411">
        <f t="shared" ref="AG295" si="763">AG294</f>
        <v>0</v>
      </c>
      <c r="AH295" s="411">
        <f t="shared" ref="AH295" si="764">AH294</f>
        <v>0</v>
      </c>
      <c r="AI295" s="411">
        <f t="shared" ref="AI295" si="765">AI294</f>
        <v>0</v>
      </c>
      <c r="AJ295" s="411">
        <f t="shared" ref="AJ295" si="766">AJ294</f>
        <v>0</v>
      </c>
      <c r="AK295" s="411">
        <f t="shared" ref="AK295" si="767">AK294</f>
        <v>0</v>
      </c>
      <c r="AL295" s="411">
        <f t="shared" ref="AL295" si="768">AL294</f>
        <v>0</v>
      </c>
      <c r="AM295" s="306"/>
    </row>
    <row r="296" spans="1:39" outlineLevel="1">
      <c r="B296" s="294"/>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1">
        <v>23</v>
      </c>
      <c r="B297" s="519" t="s">
        <v>115</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69">Z297</f>
        <v>0</v>
      </c>
      <c r="AA298" s="411">
        <f t="shared" ref="AA298" si="770">AA297</f>
        <v>0</v>
      </c>
      <c r="AB298" s="411">
        <f t="shared" ref="AB298" si="771">AB297</f>
        <v>0</v>
      </c>
      <c r="AC298" s="411">
        <f t="shared" ref="AC298" si="772">AC297</f>
        <v>0</v>
      </c>
      <c r="AD298" s="411">
        <f t="shared" ref="AD298" si="773">AD297</f>
        <v>0</v>
      </c>
      <c r="AE298" s="411">
        <f t="shared" ref="AE298" si="774">AE297</f>
        <v>0</v>
      </c>
      <c r="AF298" s="411">
        <f t="shared" ref="AF298" si="775">AF297</f>
        <v>0</v>
      </c>
      <c r="AG298" s="411">
        <f t="shared" ref="AG298" si="776">AG297</f>
        <v>0</v>
      </c>
      <c r="AH298" s="411">
        <f t="shared" ref="AH298" si="777">AH297</f>
        <v>0</v>
      </c>
      <c r="AI298" s="411">
        <f t="shared" ref="AI298" si="778">AI297</f>
        <v>0</v>
      </c>
      <c r="AJ298" s="411">
        <f t="shared" ref="AJ298" si="779">AJ297</f>
        <v>0</v>
      </c>
      <c r="AK298" s="411">
        <f t="shared" ref="AK298" si="780">AK297</f>
        <v>0</v>
      </c>
      <c r="AL298" s="411">
        <f t="shared" ref="AL298" si="781">AL297</f>
        <v>0</v>
      </c>
      <c r="AM298" s="306"/>
    </row>
    <row r="299" spans="1:39" outlineLevel="1">
      <c r="B299" s="322"/>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22"/>
      <c r="Z299" s="425"/>
      <c r="AA299" s="425"/>
      <c r="AB299" s="425"/>
      <c r="AC299" s="425"/>
      <c r="AD299" s="425"/>
      <c r="AE299" s="425"/>
      <c r="AF299" s="425"/>
      <c r="AG299" s="425"/>
      <c r="AH299" s="425"/>
      <c r="AI299" s="425"/>
      <c r="AJ299" s="425"/>
      <c r="AK299" s="425"/>
      <c r="AL299" s="425"/>
      <c r="AM299" s="306"/>
    </row>
    <row r="300" spans="1:39" ht="30" outlineLevel="1">
      <c r="A300" s="521">
        <v>24</v>
      </c>
      <c r="B300" s="519" t="s">
        <v>116</v>
      </c>
      <c r="C300" s="291" t="s">
        <v>25</v>
      </c>
      <c r="D300" s="295">
        <v>2149231</v>
      </c>
      <c r="E300" s="295">
        <f>+'7.  Persistence Report'!AW159</f>
        <v>2149231</v>
      </c>
      <c r="F300" s="295">
        <f>+'7.  Persistence Report'!AX159</f>
        <v>2149231</v>
      </c>
      <c r="G300" s="295">
        <f>+'7.  Persistence Report'!AY159</f>
        <v>2149231</v>
      </c>
      <c r="H300" s="295">
        <f>+'7.  Persistence Report'!AZ159</f>
        <v>2149231</v>
      </c>
      <c r="I300" s="295">
        <f>+'7.  Persistence Report'!BA159</f>
        <v>2121872</v>
      </c>
      <c r="J300" s="295">
        <f>+'7.  Persistence Report'!BB159</f>
        <v>2121872</v>
      </c>
      <c r="K300" s="295">
        <f>+'7.  Persistence Report'!BC159</f>
        <v>2121872</v>
      </c>
      <c r="L300" s="295">
        <f>+'7.  Persistence Report'!BD159</f>
        <v>2121872</v>
      </c>
      <c r="M300" s="295">
        <f>+'7.  Persistence Report'!BE159</f>
        <v>1796920</v>
      </c>
      <c r="N300" s="291"/>
      <c r="O300" s="295">
        <v>183</v>
      </c>
      <c r="P300" s="295">
        <f>+'7.  Persistence Report'!R159</f>
        <v>183</v>
      </c>
      <c r="Q300" s="295">
        <f>+'7.  Persistence Report'!S159</f>
        <v>183</v>
      </c>
      <c r="R300" s="295">
        <f>+'7.  Persistence Report'!T159</f>
        <v>183</v>
      </c>
      <c r="S300" s="295">
        <f>+'7.  Persistence Report'!U159</f>
        <v>183</v>
      </c>
      <c r="T300" s="295">
        <f>+'7.  Persistence Report'!V159</f>
        <v>167</v>
      </c>
      <c r="U300" s="295">
        <f>+'7.  Persistence Report'!W159</f>
        <v>167</v>
      </c>
      <c r="V300" s="295">
        <f>+'7.  Persistence Report'!X159</f>
        <v>167</v>
      </c>
      <c r="W300" s="295">
        <f>+'7.  Persistence Report'!Y159</f>
        <v>167</v>
      </c>
      <c r="X300" s="295">
        <f>+'7.  Persistence Report'!Z159</f>
        <v>125</v>
      </c>
      <c r="Y300" s="410">
        <v>1</v>
      </c>
      <c r="Z300" s="410"/>
      <c r="AA300" s="410"/>
      <c r="AB300" s="410"/>
      <c r="AC300" s="410"/>
      <c r="AD300" s="410"/>
      <c r="AE300" s="410"/>
      <c r="AF300" s="410"/>
      <c r="AG300" s="410"/>
      <c r="AH300" s="410"/>
      <c r="AI300" s="410"/>
      <c r="AJ300" s="410"/>
      <c r="AK300" s="410"/>
      <c r="AL300" s="410"/>
      <c r="AM300" s="296">
        <f>SUM(Y300:AL300)</f>
        <v>1</v>
      </c>
    </row>
    <row r="301" spans="1:39" outlineLevel="1">
      <c r="B301" s="294" t="s">
        <v>289</v>
      </c>
      <c r="C301" s="291" t="s">
        <v>163</v>
      </c>
      <c r="D301" s="295">
        <v>279990</v>
      </c>
      <c r="E301" s="295">
        <f>+'7.  Persistence Report'!AW174</f>
        <v>279990</v>
      </c>
      <c r="F301" s="295">
        <f>+'7.  Persistence Report'!AX174</f>
        <v>279990</v>
      </c>
      <c r="G301" s="295">
        <f>+'7.  Persistence Report'!AY174</f>
        <v>279990</v>
      </c>
      <c r="H301" s="295">
        <f>+'7.  Persistence Report'!AZ174</f>
        <v>279990</v>
      </c>
      <c r="I301" s="295">
        <f>+'7.  Persistence Report'!BA174</f>
        <v>276499</v>
      </c>
      <c r="J301" s="295">
        <f>+'7.  Persistence Report'!BB174</f>
        <v>276499</v>
      </c>
      <c r="K301" s="295">
        <f>+'7.  Persistence Report'!BC174</f>
        <v>276499</v>
      </c>
      <c r="L301" s="295">
        <f>+'7.  Persistence Report'!BD174</f>
        <v>276499</v>
      </c>
      <c r="M301" s="295">
        <f>+'7.  Persistence Report'!BE174</f>
        <v>229983</v>
      </c>
      <c r="N301" s="291"/>
      <c r="O301" s="295">
        <v>24</v>
      </c>
      <c r="P301" s="295">
        <f>+'7.  Persistence Report'!R174</f>
        <v>24</v>
      </c>
      <c r="Q301" s="295">
        <f>+'7.  Persistence Report'!S174</f>
        <v>24</v>
      </c>
      <c r="R301" s="295">
        <f>+'7.  Persistence Report'!T174</f>
        <v>24</v>
      </c>
      <c r="S301" s="295">
        <f>+'7.  Persistence Report'!U174</f>
        <v>24</v>
      </c>
      <c r="T301" s="295">
        <f>+'7.  Persistence Report'!V174</f>
        <v>22</v>
      </c>
      <c r="U301" s="295">
        <f>+'7.  Persistence Report'!W174</f>
        <v>22</v>
      </c>
      <c r="V301" s="295">
        <f>+'7.  Persistence Report'!X174</f>
        <v>22</v>
      </c>
      <c r="W301" s="295">
        <f>+'7.  Persistence Report'!Y174</f>
        <v>22</v>
      </c>
      <c r="X301" s="295">
        <f>+'7.  Persistence Report'!Z174</f>
        <v>16</v>
      </c>
      <c r="Y301" s="411">
        <f>Y300</f>
        <v>1</v>
      </c>
      <c r="Z301" s="411">
        <f t="shared" ref="Z301" si="782">Z300</f>
        <v>0</v>
      </c>
      <c r="AA301" s="411">
        <f t="shared" ref="AA301" si="783">AA300</f>
        <v>0</v>
      </c>
      <c r="AB301" s="411">
        <f t="shared" ref="AB301" si="784">AB300</f>
        <v>0</v>
      </c>
      <c r="AC301" s="411">
        <f t="shared" ref="AC301" si="785">AC300</f>
        <v>0</v>
      </c>
      <c r="AD301" s="411">
        <f t="shared" ref="AD301" si="786">AD300</f>
        <v>0</v>
      </c>
      <c r="AE301" s="411">
        <f t="shared" ref="AE301" si="787">AE300</f>
        <v>0</v>
      </c>
      <c r="AF301" s="411">
        <f t="shared" ref="AF301" si="788">AF300</f>
        <v>0</v>
      </c>
      <c r="AG301" s="411">
        <f t="shared" ref="AG301" si="789">AG300</f>
        <v>0</v>
      </c>
      <c r="AH301" s="411">
        <f t="shared" ref="AH301" si="790">AH300</f>
        <v>0</v>
      </c>
      <c r="AI301" s="411">
        <f t="shared" ref="AI301" si="791">AI300</f>
        <v>0</v>
      </c>
      <c r="AJ301" s="411">
        <f t="shared" ref="AJ301" si="792">AJ300</f>
        <v>0</v>
      </c>
      <c r="AK301" s="411">
        <f t="shared" ref="AK301" si="793">AK300</f>
        <v>0</v>
      </c>
      <c r="AL301" s="411">
        <f t="shared" ref="AL301" si="794">AL300</f>
        <v>0</v>
      </c>
      <c r="AM301" s="306"/>
    </row>
    <row r="302" spans="1:39" outlineLevel="1">
      <c r="B302" s="294"/>
      <c r="C302" s="291"/>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412"/>
      <c r="Z302" s="425"/>
      <c r="AA302" s="425"/>
      <c r="AB302" s="425"/>
      <c r="AC302" s="425"/>
      <c r="AD302" s="425"/>
      <c r="AE302" s="425"/>
      <c r="AF302" s="425"/>
      <c r="AG302" s="425"/>
      <c r="AH302" s="425"/>
      <c r="AI302" s="425"/>
      <c r="AJ302" s="425"/>
      <c r="AK302" s="425"/>
      <c r="AL302" s="425"/>
      <c r="AM302" s="306"/>
    </row>
    <row r="303" spans="1:39" ht="15.75" outlineLevel="1">
      <c r="B303" s="288" t="s">
        <v>500</v>
      </c>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1">
        <v>25</v>
      </c>
      <c r="B304" s="519" t="s">
        <v>117</v>
      </c>
      <c r="C304" s="291" t="s">
        <v>25</v>
      </c>
      <c r="D304" s="295">
        <v>13143</v>
      </c>
      <c r="E304" s="295">
        <f>+'7.  Persistence Report'!AW160</f>
        <v>13143</v>
      </c>
      <c r="F304" s="295">
        <f>+'7.  Persistence Report'!AX160</f>
        <v>13143</v>
      </c>
      <c r="G304" s="295">
        <f>+'7.  Persistence Report'!AY160</f>
        <v>13143</v>
      </c>
      <c r="H304" s="295">
        <f>+'7.  Persistence Report'!AZ160</f>
        <v>13143</v>
      </c>
      <c r="I304" s="295">
        <f>+'7.  Persistence Report'!BA160</f>
        <v>13143</v>
      </c>
      <c r="J304" s="295">
        <f>+'7.  Persistence Report'!BB160</f>
        <v>13143</v>
      </c>
      <c r="K304" s="295">
        <f>+'7.  Persistence Report'!BC160</f>
        <v>13143</v>
      </c>
      <c r="L304" s="295">
        <f>+'7.  Persistence Report'!BD160</f>
        <v>13143</v>
      </c>
      <c r="M304" s="295">
        <f>+'7.  Persistence Report'!BE160</f>
        <v>13143</v>
      </c>
      <c r="N304" s="295">
        <v>12</v>
      </c>
      <c r="O304" s="295">
        <v>2</v>
      </c>
      <c r="P304" s="295">
        <f>+'7.  Persistence Report'!R160</f>
        <v>2</v>
      </c>
      <c r="Q304" s="295">
        <f>+'7.  Persistence Report'!S160</f>
        <v>2</v>
      </c>
      <c r="R304" s="295">
        <f>+'7.  Persistence Report'!T160</f>
        <v>2</v>
      </c>
      <c r="S304" s="295">
        <f>+'7.  Persistence Report'!U160</f>
        <v>2</v>
      </c>
      <c r="T304" s="295">
        <f>+'7.  Persistence Report'!V160</f>
        <v>2</v>
      </c>
      <c r="U304" s="295">
        <f>+'7.  Persistence Report'!W160</f>
        <v>2</v>
      </c>
      <c r="V304" s="295">
        <f>+'7.  Persistence Report'!X160</f>
        <v>2</v>
      </c>
      <c r="W304" s="295">
        <f>+'7.  Persistence Report'!Y160</f>
        <v>2</v>
      </c>
      <c r="X304" s="295">
        <f>+'7.  Persistence Report'!Z160</f>
        <v>2</v>
      </c>
      <c r="Y304" s="426"/>
      <c r="Z304" s="410"/>
      <c r="AA304" s="410">
        <v>1</v>
      </c>
      <c r="AB304" s="410"/>
      <c r="AC304" s="410"/>
      <c r="AD304" s="410"/>
      <c r="AE304" s="410"/>
      <c r="AF304" s="410"/>
      <c r="AG304" s="415"/>
      <c r="AH304" s="415"/>
      <c r="AI304" s="415"/>
      <c r="AJ304" s="415"/>
      <c r="AK304" s="415"/>
      <c r="AL304" s="415"/>
      <c r="AM304" s="296">
        <f>SUM(Y304:AL304)</f>
        <v>1</v>
      </c>
    </row>
    <row r="305" spans="1:39" outlineLevel="1">
      <c r="B305" s="294" t="s">
        <v>289</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Y304</f>
        <v>0</v>
      </c>
      <c r="Z305" s="411">
        <f t="shared" ref="Z305" si="795">Z304</f>
        <v>0</v>
      </c>
      <c r="AA305" s="411">
        <f t="shared" ref="AA305" si="796">AA304</f>
        <v>1</v>
      </c>
      <c r="AB305" s="411">
        <f t="shared" ref="AB305" si="797">AB304</f>
        <v>0</v>
      </c>
      <c r="AC305" s="411">
        <f t="shared" ref="AC305" si="798">AC304</f>
        <v>0</v>
      </c>
      <c r="AD305" s="411">
        <f t="shared" ref="AD305" si="799">AD304</f>
        <v>0</v>
      </c>
      <c r="AE305" s="411">
        <f t="shared" ref="AE305" si="800">AE304</f>
        <v>0</v>
      </c>
      <c r="AF305" s="411">
        <f t="shared" ref="AF305" si="801">AF304</f>
        <v>0</v>
      </c>
      <c r="AG305" s="411">
        <f t="shared" ref="AG305" si="802">AG304</f>
        <v>0</v>
      </c>
      <c r="AH305" s="411">
        <f t="shared" ref="AH305" si="803">AH304</f>
        <v>0</v>
      </c>
      <c r="AI305" s="411">
        <f t="shared" ref="AI305" si="804">AI304</f>
        <v>0</v>
      </c>
      <c r="AJ305" s="411">
        <f t="shared" ref="AJ305" si="805">AJ304</f>
        <v>0</v>
      </c>
      <c r="AK305" s="411">
        <f t="shared" ref="AK305" si="806">AK304</f>
        <v>0</v>
      </c>
      <c r="AL305" s="411">
        <f t="shared" ref="AL305" si="807">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outlineLevel="1">
      <c r="A307" s="521">
        <v>26</v>
      </c>
      <c r="B307" s="519" t="s">
        <v>118</v>
      </c>
      <c r="C307" s="291" t="s">
        <v>25</v>
      </c>
      <c r="D307" s="295">
        <v>15706504</v>
      </c>
      <c r="E307" s="295">
        <f>+'7.  Persistence Report'!AW161</f>
        <v>15551202</v>
      </c>
      <c r="F307" s="295">
        <f>+'7.  Persistence Report'!AX161</f>
        <v>15551202</v>
      </c>
      <c r="G307" s="295">
        <f>+'7.  Persistence Report'!AY161</f>
        <v>15551202</v>
      </c>
      <c r="H307" s="295">
        <f>+'7.  Persistence Report'!AZ161</f>
        <v>15551202</v>
      </c>
      <c r="I307" s="295">
        <f>+'7.  Persistence Report'!BA161</f>
        <v>15267841</v>
      </c>
      <c r="J307" s="295">
        <f>+'7.  Persistence Report'!BB161</f>
        <v>15267841</v>
      </c>
      <c r="K307" s="295">
        <f>+'7.  Persistence Report'!BC161</f>
        <v>15267841</v>
      </c>
      <c r="L307" s="295">
        <f>+'7.  Persistence Report'!BD161</f>
        <v>15207648</v>
      </c>
      <c r="M307" s="295">
        <f>+'7.  Persistence Report'!BE161</f>
        <v>15207648</v>
      </c>
      <c r="N307" s="295">
        <v>12</v>
      </c>
      <c r="O307" s="295">
        <v>1350</v>
      </c>
      <c r="P307" s="295">
        <f>+'7.  Persistence Report'!R161</f>
        <v>1323</v>
      </c>
      <c r="Q307" s="295">
        <f>+'7.  Persistence Report'!S161</f>
        <v>1323</v>
      </c>
      <c r="R307" s="295">
        <f>+'7.  Persistence Report'!T161</f>
        <v>1323</v>
      </c>
      <c r="S307" s="295">
        <f>+'7.  Persistence Report'!U161</f>
        <v>1323</v>
      </c>
      <c r="T307" s="295">
        <f>+'7.  Persistence Report'!V161</f>
        <v>1283</v>
      </c>
      <c r="U307" s="295">
        <f>+'7.  Persistence Report'!W161</f>
        <v>1283</v>
      </c>
      <c r="V307" s="295">
        <f>+'7.  Persistence Report'!X161</f>
        <v>1283</v>
      </c>
      <c r="W307" s="295">
        <f>+'7.  Persistence Report'!Y161</f>
        <v>1270</v>
      </c>
      <c r="X307" s="295">
        <f>+'7.  Persistence Report'!Z161</f>
        <v>1270</v>
      </c>
      <c r="Y307" s="426"/>
      <c r="Z307" s="915">
        <v>0.23</v>
      </c>
      <c r="AA307" s="915">
        <v>0.52700000000000002</v>
      </c>
      <c r="AB307" s="410">
        <v>2.8000000000000001E-2</v>
      </c>
      <c r="AC307" s="410"/>
      <c r="AD307" s="410">
        <v>0</v>
      </c>
      <c r="AE307" s="410"/>
      <c r="AF307" s="410"/>
      <c r="AG307" s="415"/>
      <c r="AH307" s="415"/>
      <c r="AI307" s="415"/>
      <c r="AJ307" s="415"/>
      <c r="AK307" s="415"/>
      <c r="AL307" s="415"/>
      <c r="AM307" s="296">
        <f>SUM(Y307:AL307)</f>
        <v>0.78500000000000003</v>
      </c>
    </row>
    <row r="308" spans="1:39" outlineLevel="1">
      <c r="B308" s="294" t="s">
        <v>289</v>
      </c>
      <c r="C308" s="291" t="s">
        <v>163</v>
      </c>
      <c r="D308" s="295">
        <v>6615008</v>
      </c>
      <c r="E308" s="295">
        <f>+'7.  Persistence Report'!AW175</f>
        <v>6770311</v>
      </c>
      <c r="F308" s="295">
        <f>+'7.  Persistence Report'!AX175</f>
        <v>7973235</v>
      </c>
      <c r="G308" s="295">
        <f>+'7.  Persistence Report'!AY175</f>
        <v>7973235</v>
      </c>
      <c r="H308" s="295">
        <f>+'7.  Persistence Report'!AZ175</f>
        <v>7973235</v>
      </c>
      <c r="I308" s="295">
        <f>+'7.  Persistence Report'!BA175</f>
        <v>7889841</v>
      </c>
      <c r="J308" s="295">
        <f>+'7.  Persistence Report'!BB175</f>
        <v>7889841</v>
      </c>
      <c r="K308" s="295">
        <f>+'7.  Persistence Report'!BC175</f>
        <v>7889841</v>
      </c>
      <c r="L308" s="295">
        <f>+'7.  Persistence Report'!BD175</f>
        <v>7872557</v>
      </c>
      <c r="M308" s="295">
        <f>+'7.  Persistence Report'!BE175</f>
        <v>7872557</v>
      </c>
      <c r="N308" s="295">
        <f>N307</f>
        <v>12</v>
      </c>
      <c r="O308" s="295">
        <v>2073</v>
      </c>
      <c r="P308" s="295">
        <f>+'7.  Persistence Report'!R175</f>
        <v>2100</v>
      </c>
      <c r="Q308" s="295">
        <f>+'7.  Persistence Report'!S175</f>
        <v>2576</v>
      </c>
      <c r="R308" s="295">
        <f>+'7.  Persistence Report'!T175</f>
        <v>2576</v>
      </c>
      <c r="S308" s="295">
        <f>+'7.  Persistence Report'!U175</f>
        <v>2576</v>
      </c>
      <c r="T308" s="295">
        <f>+'7.  Persistence Report'!V175</f>
        <v>2563</v>
      </c>
      <c r="U308" s="295">
        <f>+'7.  Persistence Report'!W175</f>
        <v>2563</v>
      </c>
      <c r="V308" s="295">
        <f>+'7.  Persistence Report'!X175</f>
        <v>2563</v>
      </c>
      <c r="W308" s="295">
        <f>+'7.  Persistence Report'!Y175</f>
        <v>2562</v>
      </c>
      <c r="X308" s="295">
        <f>+'7.  Persistence Report'!Z175</f>
        <v>2562</v>
      </c>
      <c r="Y308" s="411">
        <f>Y307</f>
        <v>0</v>
      </c>
      <c r="Z308" s="411">
        <f t="shared" ref="Z308" si="808">Z307</f>
        <v>0.23</v>
      </c>
      <c r="AA308" s="411">
        <f t="shared" ref="AA308" si="809">AA307</f>
        <v>0.52700000000000002</v>
      </c>
      <c r="AB308" s="411">
        <f t="shared" ref="AB308" si="810">AB307</f>
        <v>2.8000000000000001E-2</v>
      </c>
      <c r="AC308" s="411">
        <f t="shared" ref="AC308" si="811">AC307</f>
        <v>0</v>
      </c>
      <c r="AD308" s="411">
        <f t="shared" ref="AD308" si="812">AD307</f>
        <v>0</v>
      </c>
      <c r="AE308" s="411">
        <f t="shared" ref="AE308" si="813">AE307</f>
        <v>0</v>
      </c>
      <c r="AF308" s="411">
        <f t="shared" ref="AF308" si="814">AF307</f>
        <v>0</v>
      </c>
      <c r="AG308" s="411">
        <f t="shared" ref="AG308" si="815">AG307</f>
        <v>0</v>
      </c>
      <c r="AH308" s="411">
        <f t="shared" ref="AH308" si="816">AH307</f>
        <v>0</v>
      </c>
      <c r="AI308" s="411">
        <f t="shared" ref="AI308" si="817">AI307</f>
        <v>0</v>
      </c>
      <c r="AJ308" s="411">
        <f t="shared" ref="AJ308" si="818">AJ307</f>
        <v>0</v>
      </c>
      <c r="AK308" s="411">
        <f t="shared" ref="AK308" si="819">AK307</f>
        <v>0</v>
      </c>
      <c r="AL308" s="411">
        <f t="shared" ref="AL308" si="820">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1">
        <v>27</v>
      </c>
      <c r="B310" s="519" t="s">
        <v>119</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21">Z310</f>
        <v>0</v>
      </c>
      <c r="AA311" s="411">
        <f t="shared" ref="AA311" si="822">AA310</f>
        <v>0</v>
      </c>
      <c r="AB311" s="411">
        <f t="shared" ref="AB311" si="823">AB310</f>
        <v>0</v>
      </c>
      <c r="AC311" s="411">
        <f t="shared" ref="AC311" si="824">AC310</f>
        <v>0</v>
      </c>
      <c r="AD311" s="411">
        <f t="shared" ref="AD311" si="825">AD310</f>
        <v>0</v>
      </c>
      <c r="AE311" s="411">
        <f t="shared" ref="AE311" si="826">AE310</f>
        <v>0</v>
      </c>
      <c r="AF311" s="411">
        <f t="shared" ref="AF311" si="827">AF310</f>
        <v>0</v>
      </c>
      <c r="AG311" s="411">
        <f t="shared" ref="AG311" si="828">AG310</f>
        <v>0</v>
      </c>
      <c r="AH311" s="411">
        <f t="shared" ref="AH311" si="829">AH310</f>
        <v>0</v>
      </c>
      <c r="AI311" s="411">
        <f t="shared" ref="AI311" si="830">AI310</f>
        <v>0</v>
      </c>
      <c r="AJ311" s="411">
        <f t="shared" ref="AJ311" si="831">AJ310</f>
        <v>0</v>
      </c>
      <c r="AK311" s="411">
        <f t="shared" ref="AK311" si="832">AK310</f>
        <v>0</v>
      </c>
      <c r="AL311" s="411">
        <f t="shared" ref="AL311" si="833">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1">
        <v>28</v>
      </c>
      <c r="B313" s="519" t="s">
        <v>120</v>
      </c>
      <c r="C313" s="291" t="s">
        <v>25</v>
      </c>
      <c r="D313" s="295"/>
      <c r="E313" s="295"/>
      <c r="F313" s="295"/>
      <c r="G313" s="295"/>
      <c r="H313" s="295"/>
      <c r="I313" s="295"/>
      <c r="J313" s="295"/>
      <c r="K313" s="295"/>
      <c r="L313" s="295"/>
      <c r="M313" s="295"/>
      <c r="N313" s="295">
        <v>12</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12</v>
      </c>
      <c r="O314" s="295"/>
      <c r="P314" s="295"/>
      <c r="Q314" s="295"/>
      <c r="R314" s="295"/>
      <c r="S314" s="295"/>
      <c r="T314" s="295"/>
      <c r="U314" s="295"/>
      <c r="V314" s="295"/>
      <c r="W314" s="295"/>
      <c r="X314" s="295"/>
      <c r="Y314" s="411">
        <f>Y313</f>
        <v>0</v>
      </c>
      <c r="Z314" s="411">
        <f t="shared" ref="Z314" si="834">Z313</f>
        <v>0</v>
      </c>
      <c r="AA314" s="411">
        <f t="shared" ref="AA314" si="835">AA313</f>
        <v>0</v>
      </c>
      <c r="AB314" s="411">
        <f t="shared" ref="AB314" si="836">AB313</f>
        <v>0</v>
      </c>
      <c r="AC314" s="411">
        <f t="shared" ref="AC314" si="837">AC313</f>
        <v>0</v>
      </c>
      <c r="AD314" s="411">
        <f t="shared" ref="AD314" si="838">AD313</f>
        <v>0</v>
      </c>
      <c r="AE314" s="411">
        <f t="shared" ref="AE314" si="839">AE313</f>
        <v>0</v>
      </c>
      <c r="AF314" s="411">
        <f t="shared" ref="AF314" si="840">AF313</f>
        <v>0</v>
      </c>
      <c r="AG314" s="411">
        <f t="shared" ref="AG314" si="841">AG313</f>
        <v>0</v>
      </c>
      <c r="AH314" s="411">
        <f t="shared" ref="AH314" si="842">AH313</f>
        <v>0</v>
      </c>
      <c r="AI314" s="411">
        <f t="shared" ref="AI314" si="843">AI313</f>
        <v>0</v>
      </c>
      <c r="AJ314" s="411">
        <f t="shared" ref="AJ314" si="844">AJ313</f>
        <v>0</v>
      </c>
      <c r="AK314" s="411">
        <f t="shared" ref="AK314" si="845">AK313</f>
        <v>0</v>
      </c>
      <c r="AL314" s="411">
        <f t="shared" ref="AL314" si="846">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1">
        <v>29</v>
      </c>
      <c r="B316" s="519" t="s">
        <v>121</v>
      </c>
      <c r="C316" s="291" t="s">
        <v>25</v>
      </c>
      <c r="D316" s="295"/>
      <c r="E316" s="295"/>
      <c r="F316" s="295"/>
      <c r="G316" s="295"/>
      <c r="H316" s="295"/>
      <c r="I316" s="295"/>
      <c r="J316" s="295"/>
      <c r="K316" s="295"/>
      <c r="L316" s="295"/>
      <c r="M316" s="295"/>
      <c r="N316" s="295">
        <v>3</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3</v>
      </c>
      <c r="O317" s="295"/>
      <c r="P317" s="295"/>
      <c r="Q317" s="295"/>
      <c r="R317" s="295"/>
      <c r="S317" s="295"/>
      <c r="T317" s="295"/>
      <c r="U317" s="295"/>
      <c r="V317" s="295"/>
      <c r="W317" s="295"/>
      <c r="X317" s="295"/>
      <c r="Y317" s="411">
        <f>Y316</f>
        <v>0</v>
      </c>
      <c r="Z317" s="411">
        <f t="shared" ref="Z317" si="847">Z316</f>
        <v>0</v>
      </c>
      <c r="AA317" s="411">
        <f t="shared" ref="AA317" si="848">AA316</f>
        <v>0</v>
      </c>
      <c r="AB317" s="411">
        <f t="shared" ref="AB317" si="849">AB316</f>
        <v>0</v>
      </c>
      <c r="AC317" s="411">
        <f t="shared" ref="AC317" si="850">AC316</f>
        <v>0</v>
      </c>
      <c r="AD317" s="411">
        <f t="shared" ref="AD317" si="851">AD316</f>
        <v>0</v>
      </c>
      <c r="AE317" s="411">
        <f t="shared" ref="AE317" si="852">AE316</f>
        <v>0</v>
      </c>
      <c r="AF317" s="411">
        <f t="shared" ref="AF317" si="853">AF316</f>
        <v>0</v>
      </c>
      <c r="AG317" s="411">
        <f t="shared" ref="AG317" si="854">AG316</f>
        <v>0</v>
      </c>
      <c r="AH317" s="411">
        <f t="shared" ref="AH317" si="855">AH316</f>
        <v>0</v>
      </c>
      <c r="AI317" s="411">
        <f t="shared" ref="AI317" si="856">AI316</f>
        <v>0</v>
      </c>
      <c r="AJ317" s="411">
        <f t="shared" ref="AJ317" si="857">AJ316</f>
        <v>0</v>
      </c>
      <c r="AK317" s="411">
        <f t="shared" ref="AK317" si="858">AK316</f>
        <v>0</v>
      </c>
      <c r="AL317" s="411">
        <f t="shared" ref="AL317" si="859">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1">
        <v>30</v>
      </c>
      <c r="B319" s="519" t="s">
        <v>122</v>
      </c>
      <c r="C319" s="291" t="s">
        <v>25</v>
      </c>
      <c r="D319" s="295">
        <v>439257</v>
      </c>
      <c r="E319" s="295">
        <f>+'7.  Persistence Report'!AW165</f>
        <v>439257</v>
      </c>
      <c r="F319" s="295">
        <f>+'7.  Persistence Report'!AX165</f>
        <v>439257</v>
      </c>
      <c r="G319" s="295">
        <f>+'7.  Persistence Report'!AY165</f>
        <v>439257</v>
      </c>
      <c r="H319" s="295">
        <f>+'7.  Persistence Report'!AZ165</f>
        <v>439257</v>
      </c>
      <c r="I319" s="295">
        <f>+'7.  Persistence Report'!BA165</f>
        <v>439257</v>
      </c>
      <c r="J319" s="295">
        <f>+'7.  Persistence Report'!BB165</f>
        <v>439257</v>
      </c>
      <c r="K319" s="295">
        <f>+'7.  Persistence Report'!BC165</f>
        <v>439257</v>
      </c>
      <c r="L319" s="295">
        <f>+'7.  Persistence Report'!BD165</f>
        <v>439257</v>
      </c>
      <c r="M319" s="295">
        <f>+'7.  Persistence Report'!BE165</f>
        <v>439257</v>
      </c>
      <c r="N319" s="295">
        <v>12</v>
      </c>
      <c r="O319" s="295">
        <v>38</v>
      </c>
      <c r="P319" s="295">
        <f>+'7.  Persistence Report'!R165</f>
        <v>38</v>
      </c>
      <c r="Q319" s="295">
        <f>+'7.  Persistence Report'!S165</f>
        <v>38</v>
      </c>
      <c r="R319" s="295">
        <f>+'7.  Persistence Report'!T165</f>
        <v>38</v>
      </c>
      <c r="S319" s="295">
        <f>+'7.  Persistence Report'!U165</f>
        <v>38</v>
      </c>
      <c r="T319" s="295">
        <f>+'7.  Persistence Report'!V165</f>
        <v>38</v>
      </c>
      <c r="U319" s="295">
        <f>+'7.  Persistence Report'!W165</f>
        <v>38</v>
      </c>
      <c r="V319" s="295">
        <f>+'7.  Persistence Report'!X165</f>
        <v>38</v>
      </c>
      <c r="W319" s="295">
        <f>+'7.  Persistence Report'!Y165</f>
        <v>38</v>
      </c>
      <c r="X319" s="295">
        <f>+'7.  Persistence Report'!Z165</f>
        <v>38</v>
      </c>
      <c r="Y319" s="426"/>
      <c r="Z319" s="410"/>
      <c r="AA319" s="410"/>
      <c r="AB319" s="410">
        <v>1</v>
      </c>
      <c r="AC319" s="410"/>
      <c r="AD319" s="410"/>
      <c r="AE319" s="410"/>
      <c r="AF319" s="410"/>
      <c r="AG319" s="415"/>
      <c r="AH319" s="415"/>
      <c r="AI319" s="415"/>
      <c r="AJ319" s="415"/>
      <c r="AK319" s="415"/>
      <c r="AL319" s="415"/>
      <c r="AM319" s="296">
        <f>SUM(Y319:AL319)</f>
        <v>1</v>
      </c>
    </row>
    <row r="320" spans="1:39" outlineLevel="1">
      <c r="B320" s="294" t="s">
        <v>289</v>
      </c>
      <c r="C320" s="291" t="s">
        <v>163</v>
      </c>
      <c r="D320" s="295">
        <v>1433063</v>
      </c>
      <c r="E320" s="295">
        <f>+'7.  Persistence Report'!AW176</f>
        <v>1433063</v>
      </c>
      <c r="F320" s="295">
        <f>+'7.  Persistence Report'!AX176</f>
        <v>1433063</v>
      </c>
      <c r="G320" s="295">
        <f>+'7.  Persistence Report'!AY176</f>
        <v>1433063</v>
      </c>
      <c r="H320" s="295">
        <f>+'7.  Persistence Report'!AZ176</f>
        <v>1433063</v>
      </c>
      <c r="I320" s="295">
        <f>+'7.  Persistence Report'!BA176</f>
        <v>1433063</v>
      </c>
      <c r="J320" s="295">
        <f>+'7.  Persistence Report'!BB176</f>
        <v>1433063</v>
      </c>
      <c r="K320" s="295">
        <f>+'7.  Persistence Report'!BC176</f>
        <v>1433063</v>
      </c>
      <c r="L320" s="295">
        <f>+'7.  Persistence Report'!BD176</f>
        <v>1433063</v>
      </c>
      <c r="M320" s="295">
        <f>+'7.  Persistence Report'!BE176</f>
        <v>1433063</v>
      </c>
      <c r="N320" s="295">
        <f>N319</f>
        <v>12</v>
      </c>
      <c r="O320" s="295">
        <v>528</v>
      </c>
      <c r="P320" s="295">
        <f>+'7.  Persistence Report'!R176</f>
        <v>528</v>
      </c>
      <c r="Q320" s="295">
        <f>+'7.  Persistence Report'!S176</f>
        <v>528</v>
      </c>
      <c r="R320" s="295">
        <f>+'7.  Persistence Report'!T176</f>
        <v>528</v>
      </c>
      <c r="S320" s="295">
        <f>+'7.  Persistence Report'!U176</f>
        <v>528</v>
      </c>
      <c r="T320" s="295">
        <f>+'7.  Persistence Report'!V176</f>
        <v>528</v>
      </c>
      <c r="U320" s="295">
        <f>+'7.  Persistence Report'!W176</f>
        <v>528</v>
      </c>
      <c r="V320" s="295">
        <f>+'7.  Persistence Report'!X176</f>
        <v>528</v>
      </c>
      <c r="W320" s="295">
        <f>+'7.  Persistence Report'!Y176</f>
        <v>528</v>
      </c>
      <c r="X320" s="295">
        <f>+'7.  Persistence Report'!Z176</f>
        <v>528</v>
      </c>
      <c r="Y320" s="411">
        <f>Y319</f>
        <v>0</v>
      </c>
      <c r="Z320" s="411">
        <f t="shared" ref="Z320" si="860">Z319</f>
        <v>0</v>
      </c>
      <c r="AA320" s="411">
        <f t="shared" ref="AA320" si="861">AA319</f>
        <v>0</v>
      </c>
      <c r="AB320" s="411">
        <f t="shared" ref="AB320" si="862">AB319</f>
        <v>1</v>
      </c>
      <c r="AC320" s="411">
        <f t="shared" ref="AC320" si="863">AC319</f>
        <v>0</v>
      </c>
      <c r="AD320" s="411">
        <f t="shared" ref="AD320" si="864">AD319</f>
        <v>0</v>
      </c>
      <c r="AE320" s="411">
        <f t="shared" ref="AE320" si="865">AE319</f>
        <v>0</v>
      </c>
      <c r="AF320" s="411">
        <f t="shared" ref="AF320" si="866">AF319</f>
        <v>0</v>
      </c>
      <c r="AG320" s="411">
        <f t="shared" ref="AG320" si="867">AG319</f>
        <v>0</v>
      </c>
      <c r="AH320" s="411">
        <f t="shared" ref="AH320" si="868">AH319</f>
        <v>0</v>
      </c>
      <c r="AI320" s="411">
        <f t="shared" ref="AI320" si="869">AI319</f>
        <v>0</v>
      </c>
      <c r="AJ320" s="411">
        <f t="shared" ref="AJ320" si="870">AJ319</f>
        <v>0</v>
      </c>
      <c r="AK320" s="411">
        <f t="shared" ref="AK320" si="871">AK319</f>
        <v>0</v>
      </c>
      <c r="AL320" s="411">
        <f t="shared" ref="AL320" si="872">AL319</f>
        <v>0</v>
      </c>
      <c r="AM320" s="306"/>
    </row>
    <row r="321" spans="1:39" outlineLevel="1">
      <c r="B321" s="294"/>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1">
        <v>31</v>
      </c>
      <c r="B322" s="519" t="s">
        <v>123</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73">Z322</f>
        <v>0</v>
      </c>
      <c r="AA323" s="411">
        <f t="shared" ref="AA323" si="874">AA322</f>
        <v>0</v>
      </c>
      <c r="AB323" s="411">
        <f t="shared" ref="AB323" si="875">AB322</f>
        <v>0</v>
      </c>
      <c r="AC323" s="411">
        <f t="shared" ref="AC323" si="876">AC322</f>
        <v>0</v>
      </c>
      <c r="AD323" s="411">
        <f t="shared" ref="AD323" si="877">AD322</f>
        <v>0</v>
      </c>
      <c r="AE323" s="411">
        <f t="shared" ref="AE323" si="878">AE322</f>
        <v>0</v>
      </c>
      <c r="AF323" s="411">
        <f t="shared" ref="AF323" si="879">AF322</f>
        <v>0</v>
      </c>
      <c r="AG323" s="411">
        <f t="shared" ref="AG323" si="880">AG322</f>
        <v>0</v>
      </c>
      <c r="AH323" s="411">
        <f t="shared" ref="AH323" si="881">AH322</f>
        <v>0</v>
      </c>
      <c r="AI323" s="411">
        <f t="shared" ref="AI323" si="882">AI322</f>
        <v>0</v>
      </c>
      <c r="AJ323" s="411">
        <f t="shared" ref="AJ323" si="883">AJ322</f>
        <v>0</v>
      </c>
      <c r="AK323" s="411">
        <f t="shared" ref="AK323" si="884">AK322</f>
        <v>0</v>
      </c>
      <c r="AL323" s="411">
        <f t="shared" ref="AL323" si="885">AL322</f>
        <v>0</v>
      </c>
      <c r="AM323" s="306"/>
    </row>
    <row r="324" spans="1:39" outlineLevel="1">
      <c r="B324" s="519"/>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30" outlineLevel="1">
      <c r="A325" s="521">
        <v>32</v>
      </c>
      <c r="B325" s="519" t="s">
        <v>124</v>
      </c>
      <c r="C325" s="291" t="s">
        <v>25</v>
      </c>
      <c r="D325" s="295">
        <v>413119</v>
      </c>
      <c r="E325" s="295">
        <f>+'7.  Persistence Report'!AW166</f>
        <v>413119</v>
      </c>
      <c r="F325" s="295">
        <f>+'7.  Persistence Report'!AX166</f>
        <v>348349</v>
      </c>
      <c r="G325" s="295">
        <f>+'7.  Persistence Report'!AY166</f>
        <v>327463</v>
      </c>
      <c r="H325" s="295">
        <f>+'7.  Persistence Report'!AZ166</f>
        <v>327463</v>
      </c>
      <c r="I325" s="295">
        <f>+'7.  Persistence Report'!BA166</f>
        <v>327463</v>
      </c>
      <c r="J325" s="295">
        <f>+'7.  Persistence Report'!BB166</f>
        <v>327463</v>
      </c>
      <c r="K325" s="295">
        <f>+'7.  Persistence Report'!BC166</f>
        <v>327463</v>
      </c>
      <c r="L325" s="295">
        <f>+'7.  Persistence Report'!BD166</f>
        <v>327463</v>
      </c>
      <c r="M325" s="295">
        <f>+'7.  Persistence Report'!BE166</f>
        <v>327463</v>
      </c>
      <c r="N325" s="295">
        <v>12</v>
      </c>
      <c r="O325" s="295">
        <v>36</v>
      </c>
      <c r="P325" s="295">
        <f>+'7.  Persistence Report'!R166</f>
        <v>36</v>
      </c>
      <c r="Q325" s="295">
        <f>+'7.  Persistence Report'!S166</f>
        <v>36</v>
      </c>
      <c r="R325" s="295">
        <f>+'7.  Persistence Report'!T166</f>
        <v>36</v>
      </c>
      <c r="S325" s="295">
        <f>+'7.  Persistence Report'!U166</f>
        <v>36</v>
      </c>
      <c r="T325" s="295">
        <f>+'7.  Persistence Report'!V166</f>
        <v>36</v>
      </c>
      <c r="U325" s="295">
        <f>+'7.  Persistence Report'!W166</f>
        <v>36</v>
      </c>
      <c r="V325" s="295">
        <f>+'7.  Persistence Report'!X166</f>
        <v>36</v>
      </c>
      <c r="W325" s="295">
        <f>+'7.  Persistence Report'!Y166</f>
        <v>36</v>
      </c>
      <c r="X325" s="295">
        <f>+'7.  Persistence Report'!Z166</f>
        <v>36</v>
      </c>
      <c r="Y325" s="426"/>
      <c r="Z325" s="410"/>
      <c r="AA325" s="410">
        <v>1</v>
      </c>
      <c r="AB325" s="410"/>
      <c r="AC325" s="410"/>
      <c r="AD325" s="410"/>
      <c r="AE325" s="410"/>
      <c r="AF325" s="410"/>
      <c r="AG325" s="415"/>
      <c r="AH325" s="415"/>
      <c r="AI325" s="415"/>
      <c r="AJ325" s="415"/>
      <c r="AK325" s="415"/>
      <c r="AL325" s="415"/>
      <c r="AM325" s="296">
        <f>SUM(Y325:AL325)</f>
        <v>1</v>
      </c>
    </row>
    <row r="326" spans="1:39" outlineLevel="1">
      <c r="B326" s="294" t="s">
        <v>289</v>
      </c>
      <c r="C326" s="291" t="s">
        <v>163</v>
      </c>
      <c r="D326" s="295">
        <v>719196</v>
      </c>
      <c r="E326" s="295">
        <f>+'7.  Persistence Report'!AW177</f>
        <v>569312</v>
      </c>
      <c r="F326" s="295">
        <f>+'7.  Persistence Report'!AX177</f>
        <v>569312</v>
      </c>
      <c r="G326" s="295">
        <f>+'7.  Persistence Report'!AY177</f>
        <v>569312</v>
      </c>
      <c r="H326" s="295">
        <f>+'7.  Persistence Report'!AZ177</f>
        <v>569312</v>
      </c>
      <c r="I326" s="295">
        <f>+'7.  Persistence Report'!BA177</f>
        <v>568476</v>
      </c>
      <c r="J326" s="295">
        <f>+'7.  Persistence Report'!BB177</f>
        <v>568476</v>
      </c>
      <c r="K326" s="295">
        <f>+'7.  Persistence Report'!BC177</f>
        <v>568476</v>
      </c>
      <c r="L326" s="295">
        <f>+'7.  Persistence Report'!BD177</f>
        <v>535058</v>
      </c>
      <c r="M326" s="295">
        <f>+'7.  Persistence Report'!BE177</f>
        <v>535058</v>
      </c>
      <c r="N326" s="295">
        <f>N325</f>
        <v>12</v>
      </c>
      <c r="O326" s="295">
        <v>98</v>
      </c>
      <c r="P326" s="295">
        <f>+'7.  Persistence Report'!R177</f>
        <v>80</v>
      </c>
      <c r="Q326" s="295">
        <f>+'7.  Persistence Report'!S177</f>
        <v>80</v>
      </c>
      <c r="R326" s="295">
        <f>+'7.  Persistence Report'!T177</f>
        <v>80</v>
      </c>
      <c r="S326" s="295">
        <f>+'7.  Persistence Report'!U177</f>
        <v>80</v>
      </c>
      <c r="T326" s="295">
        <f>+'7.  Persistence Report'!V177</f>
        <v>80</v>
      </c>
      <c r="U326" s="295">
        <f>+'7.  Persistence Report'!W177</f>
        <v>80</v>
      </c>
      <c r="V326" s="295">
        <f>+'7.  Persistence Report'!X177</f>
        <v>80</v>
      </c>
      <c r="W326" s="295">
        <f>+'7.  Persistence Report'!Y177</f>
        <v>76</v>
      </c>
      <c r="X326" s="295">
        <f>+'7.  Persistence Report'!Z177</f>
        <v>76</v>
      </c>
      <c r="Y326" s="411">
        <f>Y325</f>
        <v>0</v>
      </c>
      <c r="Z326" s="411">
        <f t="shared" ref="Z326" si="886">Z325</f>
        <v>0</v>
      </c>
      <c r="AA326" s="411">
        <f t="shared" ref="AA326" si="887">AA325</f>
        <v>1</v>
      </c>
      <c r="AB326" s="411">
        <f t="shared" ref="AB326" si="888">AB325</f>
        <v>0</v>
      </c>
      <c r="AC326" s="411">
        <f t="shared" ref="AC326" si="889">AC325</f>
        <v>0</v>
      </c>
      <c r="AD326" s="411">
        <f t="shared" ref="AD326" si="890">AD325</f>
        <v>0</v>
      </c>
      <c r="AE326" s="411">
        <f t="shared" ref="AE326" si="891">AE325</f>
        <v>0</v>
      </c>
      <c r="AF326" s="411">
        <f t="shared" ref="AF326" si="892">AF325</f>
        <v>0</v>
      </c>
      <c r="AG326" s="411">
        <f t="shared" ref="AG326" si="893">AG325</f>
        <v>0</v>
      </c>
      <c r="AH326" s="411">
        <f t="shared" ref="AH326" si="894">AH325</f>
        <v>0</v>
      </c>
      <c r="AI326" s="411">
        <f t="shared" ref="AI326" si="895">AI325</f>
        <v>0</v>
      </c>
      <c r="AJ326" s="411">
        <f t="shared" ref="AJ326" si="896">AJ325</f>
        <v>0</v>
      </c>
      <c r="AK326" s="411">
        <f t="shared" ref="AK326" si="897">AK325</f>
        <v>0</v>
      </c>
      <c r="AL326" s="411">
        <f t="shared" ref="AL326" si="898">AL325</f>
        <v>0</v>
      </c>
      <c r="AM326" s="306"/>
    </row>
    <row r="327" spans="1:39" outlineLevel="1">
      <c r="B327" s="519"/>
      <c r="C327" s="291"/>
      <c r="D327" s="291"/>
      <c r="E327" s="291"/>
      <c r="F327" s="291"/>
      <c r="G327" s="291"/>
      <c r="H327" s="291"/>
      <c r="I327" s="291"/>
      <c r="J327" s="291"/>
      <c r="K327" s="291"/>
      <c r="L327" s="291"/>
      <c r="M327" s="291"/>
      <c r="N327" s="291"/>
      <c r="O327" s="291"/>
      <c r="P327" s="291"/>
      <c r="Q327" s="291"/>
      <c r="R327" s="291"/>
      <c r="S327" s="291"/>
      <c r="T327" s="291"/>
      <c r="U327" s="291"/>
      <c r="V327" s="291"/>
      <c r="W327" s="291"/>
      <c r="X327" s="291"/>
      <c r="Y327" s="412"/>
      <c r="Z327" s="425"/>
      <c r="AA327" s="425"/>
      <c r="AB327" s="425"/>
      <c r="AC327" s="425"/>
      <c r="AD327" s="425"/>
      <c r="AE327" s="425"/>
      <c r="AF327" s="425"/>
      <c r="AG327" s="425"/>
      <c r="AH327" s="425"/>
      <c r="AI327" s="425"/>
      <c r="AJ327" s="425"/>
      <c r="AK327" s="425"/>
      <c r="AL327" s="425"/>
      <c r="AM327" s="306"/>
    </row>
    <row r="328" spans="1:39" ht="15.75" outlineLevel="1">
      <c r="B328" s="288" t="s">
        <v>501</v>
      </c>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1">
        <v>33</v>
      </c>
      <c r="B329" s="519" t="s">
        <v>125</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899">Z329</f>
        <v>0</v>
      </c>
      <c r="AA330" s="411">
        <f t="shared" ref="AA330" si="900">AA329</f>
        <v>0</v>
      </c>
      <c r="AB330" s="411">
        <f t="shared" ref="AB330" si="901">AB329</f>
        <v>0</v>
      </c>
      <c r="AC330" s="411">
        <f t="shared" ref="AC330" si="902">AC329</f>
        <v>0</v>
      </c>
      <c r="AD330" s="411">
        <f t="shared" ref="AD330" si="903">AD329</f>
        <v>0</v>
      </c>
      <c r="AE330" s="411">
        <f t="shared" ref="AE330" si="904">AE329</f>
        <v>0</v>
      </c>
      <c r="AF330" s="411">
        <f t="shared" ref="AF330" si="905">AF329</f>
        <v>0</v>
      </c>
      <c r="AG330" s="411">
        <f t="shared" ref="AG330" si="906">AG329</f>
        <v>0</v>
      </c>
      <c r="AH330" s="411">
        <f t="shared" ref="AH330" si="907">AH329</f>
        <v>0</v>
      </c>
      <c r="AI330" s="411">
        <f t="shared" ref="AI330" si="908">AI329</f>
        <v>0</v>
      </c>
      <c r="AJ330" s="411">
        <f t="shared" ref="AJ330" si="909">AJ329</f>
        <v>0</v>
      </c>
      <c r="AK330" s="411">
        <f t="shared" ref="AK330" si="910">AK329</f>
        <v>0</v>
      </c>
      <c r="AL330" s="411">
        <f t="shared" ref="AL330" si="911">AL329</f>
        <v>0</v>
      </c>
      <c r="AM330" s="306"/>
    </row>
    <row r="331" spans="1:39" outlineLevel="1">
      <c r="B331" s="519"/>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1">
        <v>34</v>
      </c>
      <c r="B332" s="519" t="s">
        <v>126</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12">Z332</f>
        <v>0</v>
      </c>
      <c r="AA333" s="411">
        <f t="shared" ref="AA333" si="913">AA332</f>
        <v>0</v>
      </c>
      <c r="AB333" s="411">
        <f t="shared" ref="AB333" si="914">AB332</f>
        <v>0</v>
      </c>
      <c r="AC333" s="411">
        <f t="shared" ref="AC333" si="915">AC332</f>
        <v>0</v>
      </c>
      <c r="AD333" s="411">
        <f t="shared" ref="AD333" si="916">AD332</f>
        <v>0</v>
      </c>
      <c r="AE333" s="411">
        <f t="shared" ref="AE333" si="917">AE332</f>
        <v>0</v>
      </c>
      <c r="AF333" s="411">
        <f t="shared" ref="AF333" si="918">AF332</f>
        <v>0</v>
      </c>
      <c r="AG333" s="411">
        <f t="shared" ref="AG333" si="919">AG332</f>
        <v>0</v>
      </c>
      <c r="AH333" s="411">
        <f t="shared" ref="AH333" si="920">AH332</f>
        <v>0</v>
      </c>
      <c r="AI333" s="411">
        <f t="shared" ref="AI333" si="921">AI332</f>
        <v>0</v>
      </c>
      <c r="AJ333" s="411">
        <f t="shared" ref="AJ333" si="922">AJ332</f>
        <v>0</v>
      </c>
      <c r="AK333" s="411">
        <f t="shared" ref="AK333" si="923">AK332</f>
        <v>0</v>
      </c>
      <c r="AL333" s="411">
        <f t="shared" ref="AL333" si="924">AL332</f>
        <v>0</v>
      </c>
      <c r="AM333" s="306"/>
    </row>
    <row r="334" spans="1:39" outlineLevel="1">
      <c r="B334" s="519"/>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outlineLevel="1">
      <c r="A335" s="521">
        <v>35</v>
      </c>
      <c r="B335" s="519" t="s">
        <v>127</v>
      </c>
      <c r="C335" s="291" t="s">
        <v>25</v>
      </c>
      <c r="D335" s="295"/>
      <c r="E335" s="295"/>
      <c r="F335" s="295"/>
      <c r="G335" s="295"/>
      <c r="H335" s="295"/>
      <c r="I335" s="295"/>
      <c r="J335" s="295"/>
      <c r="K335" s="295"/>
      <c r="L335" s="295"/>
      <c r="M335" s="295"/>
      <c r="N335" s="295">
        <v>0</v>
      </c>
      <c r="O335" s="295"/>
      <c r="P335" s="295"/>
      <c r="Q335" s="295"/>
      <c r="R335" s="295"/>
      <c r="S335" s="295"/>
      <c r="T335" s="295"/>
      <c r="U335" s="295"/>
      <c r="V335" s="295"/>
      <c r="W335" s="295"/>
      <c r="X335" s="295"/>
      <c r="Y335" s="426"/>
      <c r="Z335" s="410"/>
      <c r="AA335" s="410"/>
      <c r="AB335" s="410"/>
      <c r="AC335" s="410"/>
      <c r="AD335" s="410"/>
      <c r="AE335" s="410"/>
      <c r="AF335" s="410"/>
      <c r="AG335" s="415"/>
      <c r="AH335" s="415"/>
      <c r="AI335" s="415"/>
      <c r="AJ335" s="415"/>
      <c r="AK335" s="415"/>
      <c r="AL335" s="415"/>
      <c r="AM335" s="296">
        <f>SUM(Y335:AL335)</f>
        <v>0</v>
      </c>
    </row>
    <row r="336" spans="1:39" outlineLevel="1">
      <c r="B336" s="294" t="s">
        <v>289</v>
      </c>
      <c r="C336" s="291" t="s">
        <v>163</v>
      </c>
      <c r="D336" s="295"/>
      <c r="E336" s="295"/>
      <c r="F336" s="295"/>
      <c r="G336" s="295"/>
      <c r="H336" s="295"/>
      <c r="I336" s="295"/>
      <c r="J336" s="295"/>
      <c r="K336" s="295"/>
      <c r="L336" s="295"/>
      <c r="M336" s="295"/>
      <c r="N336" s="295">
        <f>N335</f>
        <v>0</v>
      </c>
      <c r="O336" s="295"/>
      <c r="P336" s="295"/>
      <c r="Q336" s="295"/>
      <c r="R336" s="295"/>
      <c r="S336" s="295"/>
      <c r="T336" s="295"/>
      <c r="U336" s="295"/>
      <c r="V336" s="295"/>
      <c r="W336" s="295"/>
      <c r="X336" s="295"/>
      <c r="Y336" s="411">
        <f>Y335</f>
        <v>0</v>
      </c>
      <c r="Z336" s="411">
        <f t="shared" ref="Z336" si="925">Z335</f>
        <v>0</v>
      </c>
      <c r="AA336" s="411">
        <f t="shared" ref="AA336" si="926">AA335</f>
        <v>0</v>
      </c>
      <c r="AB336" s="411">
        <f t="shared" ref="AB336" si="927">AB335</f>
        <v>0</v>
      </c>
      <c r="AC336" s="411">
        <f t="shared" ref="AC336" si="928">AC335</f>
        <v>0</v>
      </c>
      <c r="AD336" s="411">
        <f t="shared" ref="AD336" si="929">AD335</f>
        <v>0</v>
      </c>
      <c r="AE336" s="411">
        <f t="shared" ref="AE336" si="930">AE335</f>
        <v>0</v>
      </c>
      <c r="AF336" s="411">
        <f t="shared" ref="AF336" si="931">AF335</f>
        <v>0</v>
      </c>
      <c r="AG336" s="411">
        <f t="shared" ref="AG336" si="932">AG335</f>
        <v>0</v>
      </c>
      <c r="AH336" s="411">
        <f t="shared" ref="AH336" si="933">AH335</f>
        <v>0</v>
      </c>
      <c r="AI336" s="411">
        <f t="shared" ref="AI336" si="934">AI335</f>
        <v>0</v>
      </c>
      <c r="AJ336" s="411">
        <f t="shared" ref="AJ336" si="935">AJ335</f>
        <v>0</v>
      </c>
      <c r="AK336" s="411">
        <f t="shared" ref="AK336" si="936">AK335</f>
        <v>0</v>
      </c>
      <c r="AL336" s="411">
        <f t="shared" ref="AL336" si="937">AL335</f>
        <v>0</v>
      </c>
      <c r="AM336" s="306"/>
    </row>
    <row r="337" spans="1:39" outlineLevel="1">
      <c r="B337" s="294"/>
      <c r="C337" s="291"/>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12"/>
      <c r="Z337" s="425"/>
      <c r="AA337" s="425"/>
      <c r="AB337" s="425"/>
      <c r="AC337" s="425"/>
      <c r="AD337" s="425"/>
      <c r="AE337" s="425"/>
      <c r="AF337" s="425"/>
      <c r="AG337" s="425"/>
      <c r="AH337" s="425"/>
      <c r="AI337" s="425"/>
      <c r="AJ337" s="425"/>
      <c r="AK337" s="425"/>
      <c r="AL337" s="425"/>
      <c r="AM337" s="306"/>
    </row>
    <row r="338" spans="1:39" ht="15.75" outlineLevel="1">
      <c r="B338" s="288" t="s">
        <v>502</v>
      </c>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45" outlineLevel="1">
      <c r="A339" s="521">
        <v>36</v>
      </c>
      <c r="B339" s="519" t="s">
        <v>128</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38">Z339</f>
        <v>0</v>
      </c>
      <c r="AA340" s="411">
        <f t="shared" ref="AA340" si="939">AA339</f>
        <v>0</v>
      </c>
      <c r="AB340" s="411">
        <f t="shared" ref="AB340" si="940">AB339</f>
        <v>0</v>
      </c>
      <c r="AC340" s="411">
        <f t="shared" ref="AC340" si="941">AC339</f>
        <v>0</v>
      </c>
      <c r="AD340" s="411">
        <f t="shared" ref="AD340" si="942">AD339</f>
        <v>0</v>
      </c>
      <c r="AE340" s="411">
        <f t="shared" ref="AE340" si="943">AE339</f>
        <v>0</v>
      </c>
      <c r="AF340" s="411">
        <f t="shared" ref="AF340" si="944">AF339</f>
        <v>0</v>
      </c>
      <c r="AG340" s="411">
        <f t="shared" ref="AG340" si="945">AG339</f>
        <v>0</v>
      </c>
      <c r="AH340" s="411">
        <f t="shared" ref="AH340" si="946">AH339</f>
        <v>0</v>
      </c>
      <c r="AI340" s="411">
        <f t="shared" ref="AI340" si="947">AI339</f>
        <v>0</v>
      </c>
      <c r="AJ340" s="411">
        <f t="shared" ref="AJ340" si="948">AJ339</f>
        <v>0</v>
      </c>
      <c r="AK340" s="411">
        <f t="shared" ref="AK340" si="949">AK339</f>
        <v>0</v>
      </c>
      <c r="AL340" s="411">
        <f t="shared" ref="AL340" si="950">AL339</f>
        <v>0</v>
      </c>
      <c r="AM340" s="306"/>
    </row>
    <row r="341" spans="1:39" outlineLevel="1">
      <c r="B341" s="519"/>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30" outlineLevel="1">
      <c r="A342" s="521">
        <v>37</v>
      </c>
      <c r="B342" s="519" t="s">
        <v>129</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51">Z342</f>
        <v>0</v>
      </c>
      <c r="AA343" s="411">
        <f t="shared" ref="AA343" si="952">AA342</f>
        <v>0</v>
      </c>
      <c r="AB343" s="411">
        <f t="shared" ref="AB343" si="953">AB342</f>
        <v>0</v>
      </c>
      <c r="AC343" s="411">
        <f t="shared" ref="AC343" si="954">AC342</f>
        <v>0</v>
      </c>
      <c r="AD343" s="411">
        <f t="shared" ref="AD343" si="955">AD342</f>
        <v>0</v>
      </c>
      <c r="AE343" s="411">
        <f t="shared" ref="AE343" si="956">AE342</f>
        <v>0</v>
      </c>
      <c r="AF343" s="411">
        <f t="shared" ref="AF343" si="957">AF342</f>
        <v>0</v>
      </c>
      <c r="AG343" s="411">
        <f t="shared" ref="AG343" si="958">AG342</f>
        <v>0</v>
      </c>
      <c r="AH343" s="411">
        <f t="shared" ref="AH343" si="959">AH342</f>
        <v>0</v>
      </c>
      <c r="AI343" s="411">
        <f t="shared" ref="AI343" si="960">AI342</f>
        <v>0</v>
      </c>
      <c r="AJ343" s="411">
        <f t="shared" ref="AJ343" si="961">AJ342</f>
        <v>0</v>
      </c>
      <c r="AK343" s="411">
        <f t="shared" ref="AK343" si="962">AK342</f>
        <v>0</v>
      </c>
      <c r="AL343" s="411">
        <f t="shared" ref="AL343" si="963">AL342</f>
        <v>0</v>
      </c>
      <c r="AM343" s="306"/>
    </row>
    <row r="344" spans="1:39" outlineLevel="1">
      <c r="B344" s="519"/>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outlineLevel="1">
      <c r="A345" s="521">
        <v>38</v>
      </c>
      <c r="B345" s="519" t="s">
        <v>130</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64">Z345</f>
        <v>0</v>
      </c>
      <c r="AA346" s="411">
        <f t="shared" ref="AA346" si="965">AA345</f>
        <v>0</v>
      </c>
      <c r="AB346" s="411">
        <f t="shared" ref="AB346" si="966">AB345</f>
        <v>0</v>
      </c>
      <c r="AC346" s="411">
        <f t="shared" ref="AC346" si="967">AC345</f>
        <v>0</v>
      </c>
      <c r="AD346" s="411">
        <f t="shared" ref="AD346" si="968">AD345</f>
        <v>0</v>
      </c>
      <c r="AE346" s="411">
        <f t="shared" ref="AE346" si="969">AE345</f>
        <v>0</v>
      </c>
      <c r="AF346" s="411">
        <f t="shared" ref="AF346" si="970">AF345</f>
        <v>0</v>
      </c>
      <c r="AG346" s="411">
        <f t="shared" ref="AG346" si="971">AG345</f>
        <v>0</v>
      </c>
      <c r="AH346" s="411">
        <f t="shared" ref="AH346" si="972">AH345</f>
        <v>0</v>
      </c>
      <c r="AI346" s="411">
        <f t="shared" ref="AI346" si="973">AI345</f>
        <v>0</v>
      </c>
      <c r="AJ346" s="411">
        <f t="shared" ref="AJ346" si="974">AJ345</f>
        <v>0</v>
      </c>
      <c r="AK346" s="411">
        <f t="shared" ref="AK346" si="975">AK345</f>
        <v>0</v>
      </c>
      <c r="AL346" s="411">
        <f t="shared" ref="AL346" si="976">AL345</f>
        <v>0</v>
      </c>
      <c r="AM346" s="306"/>
    </row>
    <row r="347" spans="1:39" outlineLevel="1">
      <c r="B347" s="519"/>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1">
        <v>39</v>
      </c>
      <c r="B348" s="519" t="s">
        <v>131</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77">Z348</f>
        <v>0</v>
      </c>
      <c r="AA349" s="411">
        <f t="shared" ref="AA349" si="978">AA348</f>
        <v>0</v>
      </c>
      <c r="AB349" s="411">
        <f t="shared" ref="AB349" si="979">AB348</f>
        <v>0</v>
      </c>
      <c r="AC349" s="411">
        <f t="shared" ref="AC349" si="980">AC348</f>
        <v>0</v>
      </c>
      <c r="AD349" s="411">
        <f t="shared" ref="AD349" si="981">AD348</f>
        <v>0</v>
      </c>
      <c r="AE349" s="411">
        <f t="shared" ref="AE349" si="982">AE348</f>
        <v>0</v>
      </c>
      <c r="AF349" s="411">
        <f t="shared" ref="AF349" si="983">AF348</f>
        <v>0</v>
      </c>
      <c r="AG349" s="411">
        <f t="shared" ref="AG349" si="984">AG348</f>
        <v>0</v>
      </c>
      <c r="AH349" s="411">
        <f t="shared" ref="AH349" si="985">AH348</f>
        <v>0</v>
      </c>
      <c r="AI349" s="411">
        <f t="shared" ref="AI349" si="986">AI348</f>
        <v>0</v>
      </c>
      <c r="AJ349" s="411">
        <f t="shared" ref="AJ349" si="987">AJ348</f>
        <v>0</v>
      </c>
      <c r="AK349" s="411">
        <f t="shared" ref="AK349" si="988">AK348</f>
        <v>0</v>
      </c>
      <c r="AL349" s="411">
        <f t="shared" ref="AL349" si="989">AL348</f>
        <v>0</v>
      </c>
      <c r="AM349" s="306"/>
    </row>
    <row r="350" spans="1:39" outlineLevel="1">
      <c r="B350" s="519"/>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30" outlineLevel="1">
      <c r="A351" s="521">
        <v>40</v>
      </c>
      <c r="B351" s="519" t="s">
        <v>132</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990">Z351</f>
        <v>0</v>
      </c>
      <c r="AA352" s="411">
        <f t="shared" ref="AA352" si="991">AA351</f>
        <v>0</v>
      </c>
      <c r="AB352" s="411">
        <f t="shared" ref="AB352" si="992">AB351</f>
        <v>0</v>
      </c>
      <c r="AC352" s="411">
        <f t="shared" ref="AC352" si="993">AC351</f>
        <v>0</v>
      </c>
      <c r="AD352" s="411">
        <f t="shared" ref="AD352" si="994">AD351</f>
        <v>0</v>
      </c>
      <c r="AE352" s="411">
        <f t="shared" ref="AE352" si="995">AE351</f>
        <v>0</v>
      </c>
      <c r="AF352" s="411">
        <f t="shared" ref="AF352" si="996">AF351</f>
        <v>0</v>
      </c>
      <c r="AG352" s="411">
        <f t="shared" ref="AG352" si="997">AG351</f>
        <v>0</v>
      </c>
      <c r="AH352" s="411">
        <f t="shared" ref="AH352" si="998">AH351</f>
        <v>0</v>
      </c>
      <c r="AI352" s="411">
        <f t="shared" ref="AI352" si="999">AI351</f>
        <v>0</v>
      </c>
      <c r="AJ352" s="411">
        <f t="shared" ref="AJ352" si="1000">AJ351</f>
        <v>0</v>
      </c>
      <c r="AK352" s="411">
        <f t="shared" ref="AK352" si="1001">AK351</f>
        <v>0</v>
      </c>
      <c r="AL352" s="411">
        <f t="shared" ref="AL352" si="1002">AL351</f>
        <v>0</v>
      </c>
      <c r="AM352" s="306"/>
    </row>
    <row r="353" spans="1:39" outlineLevel="1">
      <c r="B353" s="519"/>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1">
        <v>41</v>
      </c>
      <c r="B354" s="519" t="s">
        <v>133</v>
      </c>
      <c r="C354" s="291" t="s">
        <v>25</v>
      </c>
      <c r="D354" s="295"/>
      <c r="E354" s="295"/>
      <c r="F354" s="295"/>
      <c r="G354" s="295"/>
      <c r="H354" s="295"/>
      <c r="I354" s="295"/>
      <c r="J354" s="295"/>
      <c r="K354" s="295"/>
      <c r="L354" s="295"/>
      <c r="M354" s="295"/>
      <c r="N354" s="295">
        <v>12</v>
      </c>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295">
        <f>N354</f>
        <v>12</v>
      </c>
      <c r="O355" s="295"/>
      <c r="P355" s="295"/>
      <c r="Q355" s="295"/>
      <c r="R355" s="295"/>
      <c r="S355" s="295"/>
      <c r="T355" s="295"/>
      <c r="U355" s="295"/>
      <c r="V355" s="295"/>
      <c r="W355" s="295"/>
      <c r="X355" s="295"/>
      <c r="Y355" s="411">
        <f>Y354</f>
        <v>0</v>
      </c>
      <c r="Z355" s="411">
        <f t="shared" ref="Z355" si="1003">Z354</f>
        <v>0</v>
      </c>
      <c r="AA355" s="411">
        <f t="shared" ref="AA355" si="1004">AA354</f>
        <v>0</v>
      </c>
      <c r="AB355" s="411">
        <f t="shared" ref="AB355" si="1005">AB354</f>
        <v>0</v>
      </c>
      <c r="AC355" s="411">
        <f t="shared" ref="AC355" si="1006">AC354</f>
        <v>0</v>
      </c>
      <c r="AD355" s="411">
        <f t="shared" ref="AD355" si="1007">AD354</f>
        <v>0</v>
      </c>
      <c r="AE355" s="411">
        <f t="shared" ref="AE355" si="1008">AE354</f>
        <v>0</v>
      </c>
      <c r="AF355" s="411">
        <f t="shared" ref="AF355" si="1009">AF354</f>
        <v>0</v>
      </c>
      <c r="AG355" s="411">
        <f t="shared" ref="AG355" si="1010">AG354</f>
        <v>0</v>
      </c>
      <c r="AH355" s="411">
        <f t="shared" ref="AH355" si="1011">AH354</f>
        <v>0</v>
      </c>
      <c r="AI355" s="411">
        <f t="shared" ref="AI355" si="1012">AI354</f>
        <v>0</v>
      </c>
      <c r="AJ355" s="411">
        <f t="shared" ref="AJ355" si="1013">AJ354</f>
        <v>0</v>
      </c>
      <c r="AK355" s="411">
        <f t="shared" ref="AK355" si="1014">AK354</f>
        <v>0</v>
      </c>
      <c r="AL355" s="411">
        <f t="shared" ref="AL355" si="1015">AL354</f>
        <v>0</v>
      </c>
      <c r="AM355" s="306"/>
    </row>
    <row r="356" spans="1:39" outlineLevel="1">
      <c r="B356" s="519"/>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45" outlineLevel="1">
      <c r="A357" s="521">
        <v>42</v>
      </c>
      <c r="B357" s="519" t="s">
        <v>134</v>
      </c>
      <c r="C357" s="291" t="s">
        <v>25</v>
      </c>
      <c r="D357" s="295"/>
      <c r="E357" s="295"/>
      <c r="F357" s="295"/>
      <c r="G357" s="295"/>
      <c r="H357" s="295"/>
      <c r="I357" s="295"/>
      <c r="J357" s="295"/>
      <c r="K357" s="295"/>
      <c r="L357" s="295"/>
      <c r="M357" s="295"/>
      <c r="N357" s="291"/>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468"/>
      <c r="O358" s="295"/>
      <c r="P358" s="295"/>
      <c r="Q358" s="295"/>
      <c r="R358" s="295"/>
      <c r="S358" s="295"/>
      <c r="T358" s="295"/>
      <c r="U358" s="295"/>
      <c r="V358" s="295"/>
      <c r="W358" s="295"/>
      <c r="X358" s="295"/>
      <c r="Y358" s="411">
        <f>Y357</f>
        <v>0</v>
      </c>
      <c r="Z358" s="411">
        <f t="shared" ref="Z358" si="1016">Z357</f>
        <v>0</v>
      </c>
      <c r="AA358" s="411">
        <f t="shared" ref="AA358" si="1017">AA357</f>
        <v>0</v>
      </c>
      <c r="AB358" s="411">
        <f t="shared" ref="AB358" si="1018">AB357</f>
        <v>0</v>
      </c>
      <c r="AC358" s="411">
        <f t="shared" ref="AC358" si="1019">AC357</f>
        <v>0</v>
      </c>
      <c r="AD358" s="411">
        <f t="shared" ref="AD358" si="1020">AD357</f>
        <v>0</v>
      </c>
      <c r="AE358" s="411">
        <f t="shared" ref="AE358" si="1021">AE357</f>
        <v>0</v>
      </c>
      <c r="AF358" s="411">
        <f t="shared" ref="AF358" si="1022">AF357</f>
        <v>0</v>
      </c>
      <c r="AG358" s="411">
        <f t="shared" ref="AG358" si="1023">AG357</f>
        <v>0</v>
      </c>
      <c r="AH358" s="411">
        <f t="shared" ref="AH358" si="1024">AH357</f>
        <v>0</v>
      </c>
      <c r="AI358" s="411">
        <f t="shared" ref="AI358" si="1025">AI357</f>
        <v>0</v>
      </c>
      <c r="AJ358" s="411">
        <f t="shared" ref="AJ358" si="1026">AJ357</f>
        <v>0</v>
      </c>
      <c r="AK358" s="411">
        <f t="shared" ref="AK358" si="1027">AK357</f>
        <v>0</v>
      </c>
      <c r="AL358" s="411">
        <f t="shared" ref="AL358" si="1028">AL357</f>
        <v>0</v>
      </c>
      <c r="AM358" s="306"/>
    </row>
    <row r="359" spans="1:39" outlineLevel="1">
      <c r="B359" s="519"/>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30" outlineLevel="1">
      <c r="A360" s="521">
        <v>43</v>
      </c>
      <c r="B360" s="519" t="s">
        <v>135</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29">Z360</f>
        <v>0</v>
      </c>
      <c r="AA361" s="411">
        <f t="shared" ref="AA361" si="1030">AA360</f>
        <v>0</v>
      </c>
      <c r="AB361" s="411">
        <f t="shared" ref="AB361" si="1031">AB360</f>
        <v>0</v>
      </c>
      <c r="AC361" s="411">
        <f t="shared" ref="AC361" si="1032">AC360</f>
        <v>0</v>
      </c>
      <c r="AD361" s="411">
        <f t="shared" ref="AD361" si="1033">AD360</f>
        <v>0</v>
      </c>
      <c r="AE361" s="411">
        <f t="shared" ref="AE361" si="1034">AE360</f>
        <v>0</v>
      </c>
      <c r="AF361" s="411">
        <f t="shared" ref="AF361" si="1035">AF360</f>
        <v>0</v>
      </c>
      <c r="AG361" s="411">
        <f t="shared" ref="AG361" si="1036">AG360</f>
        <v>0</v>
      </c>
      <c r="AH361" s="411">
        <f t="shared" ref="AH361" si="1037">AH360</f>
        <v>0</v>
      </c>
      <c r="AI361" s="411">
        <f t="shared" ref="AI361" si="1038">AI360</f>
        <v>0</v>
      </c>
      <c r="AJ361" s="411">
        <f t="shared" ref="AJ361" si="1039">AJ360</f>
        <v>0</v>
      </c>
      <c r="AK361" s="411">
        <f t="shared" ref="AK361" si="1040">AK360</f>
        <v>0</v>
      </c>
      <c r="AL361" s="411">
        <f t="shared" ref="AL361" si="1041">AL360</f>
        <v>0</v>
      </c>
      <c r="AM361" s="306"/>
    </row>
    <row r="362" spans="1:39" outlineLevel="1">
      <c r="B362" s="519"/>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45" outlineLevel="1">
      <c r="A363" s="521">
        <v>44</v>
      </c>
      <c r="B363" s="519" t="s">
        <v>136</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42">Z363</f>
        <v>0</v>
      </c>
      <c r="AA364" s="411">
        <f t="shared" ref="AA364" si="1043">AA363</f>
        <v>0</v>
      </c>
      <c r="AB364" s="411">
        <f t="shared" ref="AB364" si="1044">AB363</f>
        <v>0</v>
      </c>
      <c r="AC364" s="411">
        <f t="shared" ref="AC364" si="1045">AC363</f>
        <v>0</v>
      </c>
      <c r="AD364" s="411">
        <f t="shared" ref="AD364" si="1046">AD363</f>
        <v>0</v>
      </c>
      <c r="AE364" s="411">
        <f t="shared" ref="AE364" si="1047">AE363</f>
        <v>0</v>
      </c>
      <c r="AF364" s="411">
        <f t="shared" ref="AF364" si="1048">AF363</f>
        <v>0</v>
      </c>
      <c r="AG364" s="411">
        <f t="shared" ref="AG364" si="1049">AG363</f>
        <v>0</v>
      </c>
      <c r="AH364" s="411">
        <f t="shared" ref="AH364" si="1050">AH363</f>
        <v>0</v>
      </c>
      <c r="AI364" s="411">
        <f t="shared" ref="AI364" si="1051">AI363</f>
        <v>0</v>
      </c>
      <c r="AJ364" s="411">
        <f t="shared" ref="AJ364" si="1052">AJ363</f>
        <v>0</v>
      </c>
      <c r="AK364" s="411">
        <f t="shared" ref="AK364" si="1053">AK363</f>
        <v>0</v>
      </c>
      <c r="AL364" s="411">
        <f t="shared" ref="AL364" si="1054">AL363</f>
        <v>0</v>
      </c>
      <c r="AM364" s="306"/>
    </row>
    <row r="365" spans="1:39" outlineLevel="1">
      <c r="B365" s="519"/>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1">
        <v>45</v>
      </c>
      <c r="B366" s="519" t="s">
        <v>137</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55">Z366</f>
        <v>0</v>
      </c>
      <c r="AA367" s="411">
        <f t="shared" ref="AA367" si="1056">AA366</f>
        <v>0</v>
      </c>
      <c r="AB367" s="411">
        <f t="shared" ref="AB367" si="1057">AB366</f>
        <v>0</v>
      </c>
      <c r="AC367" s="411">
        <f t="shared" ref="AC367" si="1058">AC366</f>
        <v>0</v>
      </c>
      <c r="AD367" s="411">
        <f t="shared" ref="AD367" si="1059">AD366</f>
        <v>0</v>
      </c>
      <c r="AE367" s="411">
        <f t="shared" ref="AE367" si="1060">AE366</f>
        <v>0</v>
      </c>
      <c r="AF367" s="411">
        <f t="shared" ref="AF367" si="1061">AF366</f>
        <v>0</v>
      </c>
      <c r="AG367" s="411">
        <f t="shared" ref="AG367" si="1062">AG366</f>
        <v>0</v>
      </c>
      <c r="AH367" s="411">
        <f t="shared" ref="AH367" si="1063">AH366</f>
        <v>0</v>
      </c>
      <c r="AI367" s="411">
        <f t="shared" ref="AI367" si="1064">AI366</f>
        <v>0</v>
      </c>
      <c r="AJ367" s="411">
        <f t="shared" ref="AJ367" si="1065">AJ366</f>
        <v>0</v>
      </c>
      <c r="AK367" s="411">
        <f t="shared" ref="AK367" si="1066">AK366</f>
        <v>0</v>
      </c>
      <c r="AL367" s="411">
        <f t="shared" ref="AL367" si="1067">AL366</f>
        <v>0</v>
      </c>
      <c r="AM367" s="306"/>
    </row>
    <row r="368" spans="1:39" outlineLevel="1">
      <c r="B368" s="519"/>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1">
        <v>46</v>
      </c>
      <c r="B369" s="519" t="s">
        <v>138</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68">Z369</f>
        <v>0</v>
      </c>
      <c r="AA370" s="411">
        <f t="shared" ref="AA370" si="1069">AA369</f>
        <v>0</v>
      </c>
      <c r="AB370" s="411">
        <f t="shared" ref="AB370" si="1070">AB369</f>
        <v>0</v>
      </c>
      <c r="AC370" s="411">
        <f t="shared" ref="AC370" si="1071">AC369</f>
        <v>0</v>
      </c>
      <c r="AD370" s="411">
        <f t="shared" ref="AD370" si="1072">AD369</f>
        <v>0</v>
      </c>
      <c r="AE370" s="411">
        <f t="shared" ref="AE370" si="1073">AE369</f>
        <v>0</v>
      </c>
      <c r="AF370" s="411">
        <f t="shared" ref="AF370" si="1074">AF369</f>
        <v>0</v>
      </c>
      <c r="AG370" s="411">
        <f t="shared" ref="AG370" si="1075">AG369</f>
        <v>0</v>
      </c>
      <c r="AH370" s="411">
        <f t="shared" ref="AH370" si="1076">AH369</f>
        <v>0</v>
      </c>
      <c r="AI370" s="411">
        <f t="shared" ref="AI370" si="1077">AI369</f>
        <v>0</v>
      </c>
      <c r="AJ370" s="411">
        <f t="shared" ref="AJ370" si="1078">AJ369</f>
        <v>0</v>
      </c>
      <c r="AK370" s="411">
        <f t="shared" ref="AK370" si="1079">AK369</f>
        <v>0</v>
      </c>
      <c r="AL370" s="411">
        <f t="shared" ref="AL370" si="1080">AL369</f>
        <v>0</v>
      </c>
      <c r="AM370" s="306"/>
    </row>
    <row r="371" spans="1:42" outlineLevel="1">
      <c r="B371" s="519"/>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outlineLevel="1">
      <c r="A372" s="521">
        <v>47</v>
      </c>
      <c r="B372" s="519" t="s">
        <v>139</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81">Z372</f>
        <v>0</v>
      </c>
      <c r="AA373" s="411">
        <f t="shared" ref="AA373" si="1082">AA372</f>
        <v>0</v>
      </c>
      <c r="AB373" s="411">
        <f t="shared" ref="AB373" si="1083">AB372</f>
        <v>0</v>
      </c>
      <c r="AC373" s="411">
        <f t="shared" ref="AC373" si="1084">AC372</f>
        <v>0</v>
      </c>
      <c r="AD373" s="411">
        <f t="shared" ref="AD373" si="1085">AD372</f>
        <v>0</v>
      </c>
      <c r="AE373" s="411">
        <f t="shared" ref="AE373" si="1086">AE372</f>
        <v>0</v>
      </c>
      <c r="AF373" s="411">
        <f t="shared" ref="AF373" si="1087">AF372</f>
        <v>0</v>
      </c>
      <c r="AG373" s="411">
        <f t="shared" ref="AG373" si="1088">AG372</f>
        <v>0</v>
      </c>
      <c r="AH373" s="411">
        <f t="shared" ref="AH373" si="1089">AH372</f>
        <v>0</v>
      </c>
      <c r="AI373" s="411">
        <f t="shared" ref="AI373" si="1090">AI372</f>
        <v>0</v>
      </c>
      <c r="AJ373" s="411">
        <f t="shared" ref="AJ373" si="1091">AJ372</f>
        <v>0</v>
      </c>
      <c r="AK373" s="411">
        <f t="shared" ref="AK373" si="1092">AK372</f>
        <v>0</v>
      </c>
      <c r="AL373" s="411">
        <f t="shared" ref="AL373" si="1093">AL372</f>
        <v>0</v>
      </c>
      <c r="AM373" s="306"/>
    </row>
    <row r="374" spans="1:42" outlineLevel="1">
      <c r="B374" s="519"/>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45" outlineLevel="1">
      <c r="A375" s="521">
        <v>48</v>
      </c>
      <c r="B375" s="519" t="s">
        <v>140</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094">Z375</f>
        <v>0</v>
      </c>
      <c r="AA376" s="411">
        <f t="shared" ref="AA376" si="1095">AA375</f>
        <v>0</v>
      </c>
      <c r="AB376" s="411">
        <f t="shared" ref="AB376" si="1096">AB375</f>
        <v>0</v>
      </c>
      <c r="AC376" s="411">
        <f t="shared" ref="AC376" si="1097">AC375</f>
        <v>0</v>
      </c>
      <c r="AD376" s="411">
        <f t="shared" ref="AD376" si="1098">AD375</f>
        <v>0</v>
      </c>
      <c r="AE376" s="411">
        <f t="shared" ref="AE376" si="1099">AE375</f>
        <v>0</v>
      </c>
      <c r="AF376" s="411">
        <f t="shared" ref="AF376" si="1100">AF375</f>
        <v>0</v>
      </c>
      <c r="AG376" s="411">
        <f t="shared" ref="AG376" si="1101">AG375</f>
        <v>0</v>
      </c>
      <c r="AH376" s="411">
        <f t="shared" ref="AH376" si="1102">AH375</f>
        <v>0</v>
      </c>
      <c r="AI376" s="411">
        <f t="shared" ref="AI376" si="1103">AI375</f>
        <v>0</v>
      </c>
      <c r="AJ376" s="411">
        <f t="shared" ref="AJ376" si="1104">AJ375</f>
        <v>0</v>
      </c>
      <c r="AK376" s="411">
        <f t="shared" ref="AK376" si="1105">AK375</f>
        <v>0</v>
      </c>
      <c r="AL376" s="411">
        <f t="shared" ref="AL376" si="1106">AL375</f>
        <v>0</v>
      </c>
      <c r="AM376" s="306"/>
    </row>
    <row r="377" spans="1:42" outlineLevel="1">
      <c r="B377" s="519"/>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25"/>
      <c r="AA377" s="425"/>
      <c r="AB377" s="425"/>
      <c r="AC377" s="425"/>
      <c r="AD377" s="425"/>
      <c r="AE377" s="425"/>
      <c r="AF377" s="425"/>
      <c r="AG377" s="425"/>
      <c r="AH377" s="425"/>
      <c r="AI377" s="425"/>
      <c r="AJ377" s="425"/>
      <c r="AK377" s="425"/>
      <c r="AL377" s="425"/>
      <c r="AM377" s="306"/>
    </row>
    <row r="378" spans="1:42" ht="30" outlineLevel="1">
      <c r="A378" s="521">
        <v>49</v>
      </c>
      <c r="B378" s="519" t="s">
        <v>141</v>
      </c>
      <c r="C378" s="291" t="s">
        <v>25</v>
      </c>
      <c r="D378" s="295"/>
      <c r="E378" s="295"/>
      <c r="F378" s="295"/>
      <c r="G378" s="295"/>
      <c r="H378" s="295"/>
      <c r="I378" s="295"/>
      <c r="J378" s="295"/>
      <c r="K378" s="295"/>
      <c r="L378" s="295"/>
      <c r="M378" s="295"/>
      <c r="N378" s="295">
        <v>12</v>
      </c>
      <c r="O378" s="295"/>
      <c r="P378" s="295"/>
      <c r="Q378" s="295"/>
      <c r="R378" s="295"/>
      <c r="S378" s="295"/>
      <c r="T378" s="295"/>
      <c r="U378" s="295"/>
      <c r="V378" s="295"/>
      <c r="W378" s="295"/>
      <c r="X378" s="295"/>
      <c r="Y378" s="426"/>
      <c r="Z378" s="410"/>
      <c r="AA378" s="410"/>
      <c r="AB378" s="410"/>
      <c r="AC378" s="410"/>
      <c r="AD378" s="410"/>
      <c r="AE378" s="410"/>
      <c r="AF378" s="410"/>
      <c r="AG378" s="415"/>
      <c r="AH378" s="415"/>
      <c r="AI378" s="415"/>
      <c r="AJ378" s="415"/>
      <c r="AK378" s="415"/>
      <c r="AL378" s="415"/>
      <c r="AM378" s="296">
        <f>SUM(Y378:AL378)</f>
        <v>0</v>
      </c>
    </row>
    <row r="379" spans="1:42" outlineLevel="1">
      <c r="B379" s="294" t="s">
        <v>289</v>
      </c>
      <c r="C379" s="291" t="s">
        <v>163</v>
      </c>
      <c r="D379" s="295"/>
      <c r="E379" s="295"/>
      <c r="F379" s="295"/>
      <c r="G379" s="295"/>
      <c r="H379" s="295"/>
      <c r="I379" s="295"/>
      <c r="J379" s="295"/>
      <c r="K379" s="295"/>
      <c r="L379" s="295"/>
      <c r="M379" s="295"/>
      <c r="N379" s="295">
        <f>N378</f>
        <v>12</v>
      </c>
      <c r="O379" s="295"/>
      <c r="P379" s="295"/>
      <c r="Q379" s="295"/>
      <c r="R379" s="295"/>
      <c r="S379" s="295"/>
      <c r="T379" s="295"/>
      <c r="U379" s="295"/>
      <c r="V379" s="295"/>
      <c r="W379" s="295"/>
      <c r="X379" s="295"/>
      <c r="Y379" s="411">
        <f>Y378</f>
        <v>0</v>
      </c>
      <c r="Z379" s="411">
        <f t="shared" ref="Z379" si="1107">Z378</f>
        <v>0</v>
      </c>
      <c r="AA379" s="411">
        <f t="shared" ref="AA379" si="1108">AA378</f>
        <v>0</v>
      </c>
      <c r="AB379" s="411">
        <f t="shared" ref="AB379" si="1109">AB378</f>
        <v>0</v>
      </c>
      <c r="AC379" s="411">
        <f t="shared" ref="AC379" si="1110">AC378</f>
        <v>0</v>
      </c>
      <c r="AD379" s="411">
        <f t="shared" ref="AD379" si="1111">AD378</f>
        <v>0</v>
      </c>
      <c r="AE379" s="411">
        <f t="shared" ref="AE379" si="1112">AE378</f>
        <v>0</v>
      </c>
      <c r="AF379" s="411">
        <f t="shared" ref="AF379" si="1113">AF378</f>
        <v>0</v>
      </c>
      <c r="AG379" s="411">
        <f t="shared" ref="AG379" si="1114">AG378</f>
        <v>0</v>
      </c>
      <c r="AH379" s="411">
        <f t="shared" ref="AH379" si="1115">AH378</f>
        <v>0</v>
      </c>
      <c r="AI379" s="411">
        <f t="shared" ref="AI379" si="1116">AI378</f>
        <v>0</v>
      </c>
      <c r="AJ379" s="411">
        <f t="shared" ref="AJ379" si="1117">AJ378</f>
        <v>0</v>
      </c>
      <c r="AK379" s="411">
        <f t="shared" ref="AK379" si="1118">AK378</f>
        <v>0</v>
      </c>
      <c r="AL379" s="411">
        <f t="shared" ref="AL379" si="1119">AL378</f>
        <v>0</v>
      </c>
      <c r="AM379" s="306"/>
    </row>
    <row r="380" spans="1:42" outlineLevel="1">
      <c r="B380" s="437"/>
      <c r="C380" s="305"/>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301"/>
      <c r="Z380" s="301"/>
      <c r="AA380" s="301"/>
      <c r="AB380" s="301"/>
      <c r="AC380" s="301"/>
      <c r="AD380" s="301"/>
      <c r="AE380" s="301"/>
      <c r="AF380" s="301"/>
      <c r="AG380" s="301"/>
      <c r="AH380" s="301"/>
      <c r="AI380" s="301"/>
      <c r="AJ380" s="301"/>
      <c r="AK380" s="301"/>
      <c r="AL380" s="301"/>
      <c r="AM380" s="306"/>
    </row>
    <row r="381" spans="1:42" ht="15.75">
      <c r="B381" s="327" t="s">
        <v>274</v>
      </c>
      <c r="C381" s="329"/>
      <c r="D381" s="329">
        <f>SUM(D221:D379)</f>
        <v>42625470</v>
      </c>
      <c r="E381" s="329">
        <f t="shared" ref="E381:M381" si="1120">SUM(E221:E379)</f>
        <v>42475587</v>
      </c>
      <c r="F381" s="329">
        <f t="shared" si="1120"/>
        <v>43613741</v>
      </c>
      <c r="G381" s="329">
        <f t="shared" si="1120"/>
        <v>43592855</v>
      </c>
      <c r="H381" s="329">
        <f t="shared" si="1120"/>
        <v>43592855</v>
      </c>
      <c r="I381" s="329">
        <f t="shared" si="1120"/>
        <v>43194414</v>
      </c>
      <c r="J381" s="329">
        <f t="shared" si="1120"/>
        <v>43194414</v>
      </c>
      <c r="K381" s="329">
        <f t="shared" si="1120"/>
        <v>43192664</v>
      </c>
      <c r="L381" s="329">
        <f t="shared" si="1120"/>
        <v>43081769</v>
      </c>
      <c r="M381" s="329">
        <f t="shared" si="1120"/>
        <v>42663122</v>
      </c>
      <c r="N381" s="329"/>
      <c r="O381" s="329">
        <f>SUM(O221:O379)</f>
        <v>5832</v>
      </c>
      <c r="P381" s="329">
        <f t="shared" ref="P381:X381" si="1121">SUM(P221:P379)</f>
        <v>5814</v>
      </c>
      <c r="Q381" s="329">
        <f t="shared" si="1121"/>
        <v>6290</v>
      </c>
      <c r="R381" s="329">
        <f t="shared" si="1121"/>
        <v>6290</v>
      </c>
      <c r="S381" s="329">
        <f t="shared" si="1121"/>
        <v>6290</v>
      </c>
      <c r="T381" s="329">
        <f t="shared" si="1121"/>
        <v>6219</v>
      </c>
      <c r="U381" s="329">
        <f t="shared" si="1121"/>
        <v>6219</v>
      </c>
      <c r="V381" s="329">
        <f t="shared" si="1121"/>
        <v>6219</v>
      </c>
      <c r="W381" s="329">
        <f t="shared" si="1121"/>
        <v>6201</v>
      </c>
      <c r="X381" s="329">
        <f t="shared" si="1121"/>
        <v>6150</v>
      </c>
      <c r="Y381" s="329">
        <f>IF(Y219="kWh",SUMPRODUCT(D221:D379,Y221:Y379))</f>
        <v>17286180</v>
      </c>
      <c r="Z381" s="329">
        <f>IF(Z219="kWh",SUMPRODUCT(D221:D379,Z221:Z379))</f>
        <v>5133947.76</v>
      </c>
      <c r="AA381" s="329">
        <f>IF(AA219="kw",SUMPRODUCT(N221:N379,O221:O379,AA221:AA379),SUMPRODUCT(D221:D379,AA221:AA379))</f>
        <v>23279.052</v>
      </c>
      <c r="AB381" s="329">
        <f>IF(AB219="kw",SUMPRODUCT(N221:N379,O221:O379,AB221:AB379),SUMPRODUCT(D221:D379,AB221:AB379))</f>
        <v>7942.1280000000006</v>
      </c>
      <c r="AC381" s="329">
        <f>IF(AC219="kw",SUMPRODUCT(N221:N379,O221:O379,AC221:AC379),SUMPRODUCT(D221:D379,AC221:AC379))</f>
        <v>0</v>
      </c>
      <c r="AD381" s="329">
        <f>IF(AD219="kw",SUMPRODUCT(N221:N379,O221:O379,AD221:AD379),SUMPRODUCT(D221:D379,AD221:AD379))</f>
        <v>0</v>
      </c>
      <c r="AE381" s="329">
        <f>IF(AE219="kw",SUMPRODUCT(N221:N379,O221:O379,AE221:AE379),SUMPRODUCT(D221:D379,AE221:AE379))</f>
        <v>0</v>
      </c>
      <c r="AF381" s="329">
        <f>IF(AF219="kw",SUMPRODUCT(N221:N379,O221:O379,AF221:AF379),SUMPRODUCT(D221:D379,AF221:AF379))</f>
        <v>0</v>
      </c>
      <c r="AG381" s="329">
        <f>IF(AG219="kw",SUMPRODUCT(N221:N379,O221:O379,AG221:AG379),SUMPRODUCT(D221:D379,AG221:AG379))</f>
        <v>0</v>
      </c>
      <c r="AH381" s="329">
        <f>IF(AH219="kw",SUMPRODUCT(N221:N379,O221:O379,AH221:AH379),SUMPRODUCT(D221:D379,AH221:AH379))</f>
        <v>0</v>
      </c>
      <c r="AI381" s="329">
        <f>IF(AI219="kw",SUMPRODUCT(N221:N379,O221:O379,AI221:AI379),SUMPRODUCT(D221:D379,AI221:AI379))</f>
        <v>0</v>
      </c>
      <c r="AJ381" s="329">
        <f>IF(AJ219="kw",SUMPRODUCT(N221:N379,O221:O379,AJ221:AJ379),SUMPRODUCT(D221:D379,AJ221:AJ379))</f>
        <v>0</v>
      </c>
      <c r="AK381" s="329">
        <f>IF(AK219="kw",SUMPRODUCT(N221:N379,O221:O379,AK221:AK379),SUMPRODUCT(D221:D379,AK221:AK379))</f>
        <v>0</v>
      </c>
      <c r="AL381" s="329">
        <f>IF(AL219="kw",SUMPRODUCT(N221:N379,O221:O379,AL221:AL379),SUMPRODUCT(D221:D379,AL221:AL379))</f>
        <v>0</v>
      </c>
      <c r="AM381" s="330"/>
    </row>
    <row r="382" spans="1:42" ht="15.75">
      <c r="B382" s="391" t="s">
        <v>275</v>
      </c>
      <c r="C382" s="392"/>
      <c r="D382" s="392"/>
      <c r="E382" s="392"/>
      <c r="F382" s="392"/>
      <c r="G382" s="392"/>
      <c r="H382" s="392"/>
      <c r="I382" s="392"/>
      <c r="J382" s="392"/>
      <c r="K382" s="392"/>
      <c r="L382" s="392"/>
      <c r="M382" s="392"/>
      <c r="N382" s="392"/>
      <c r="O382" s="392"/>
      <c r="P382" s="392"/>
      <c r="Q382" s="392"/>
      <c r="R382" s="392"/>
      <c r="S382" s="392"/>
      <c r="T382" s="392"/>
      <c r="U382" s="392"/>
      <c r="V382" s="392"/>
      <c r="W382" s="392"/>
      <c r="X382" s="392"/>
      <c r="Y382" s="392">
        <f>HLOOKUP(Y218,'2. LRAMVA Threshold'!$B$42:$Q$53,8,FALSE)</f>
        <v>14896090</v>
      </c>
      <c r="Z382" s="392">
        <f>HLOOKUP(Z218,'2. LRAMVA Threshold'!$B$42:$Q$53,8,FALSE)</f>
        <v>5412016</v>
      </c>
      <c r="AA382" s="392">
        <f>HLOOKUP(AA218,'2. LRAMVA Threshold'!$B$42:$Q$53,8,FALSE)</f>
        <v>53512</v>
      </c>
      <c r="AB382" s="392">
        <f>HLOOKUP(AB218,'2. LRAMVA Threshold'!$B$42:$Q$53,8,FALSE)</f>
        <v>2704</v>
      </c>
      <c r="AC382" s="392">
        <f>HLOOKUP(AC218,'2. LRAMVA Threshold'!$B$42:$Q$53,8,FALSE)</f>
        <v>5133</v>
      </c>
      <c r="AD382" s="392">
        <f>HLOOKUP(AD218,'2. LRAMVA Threshold'!$B$42:$Q$53,8,FALSE)</f>
        <v>885</v>
      </c>
      <c r="AE382" s="392">
        <f>HLOOKUP(AE218,'2. LRAMVA Threshold'!$B$42:$Q$53,8,FALSE)</f>
        <v>28</v>
      </c>
      <c r="AF382" s="392">
        <f>HLOOKUP(AF218,'2. LRAMVA Threshold'!$B$42:$Q$53,8,FALSE)</f>
        <v>65791</v>
      </c>
      <c r="AG382" s="392">
        <f>HLOOKUP(AG218,'2. LRAMVA Threshold'!$B$42:$Q$53,8,FALSE)</f>
        <v>0</v>
      </c>
      <c r="AH382" s="392">
        <f>HLOOKUP(AH218,'2. LRAMVA Threshold'!$B$42:$Q$53,8,FALSE)</f>
        <v>0</v>
      </c>
      <c r="AI382" s="392">
        <f>HLOOKUP(AI218,'2. LRAMVA Threshold'!$B$42:$Q$53,8,FALSE)</f>
        <v>0</v>
      </c>
      <c r="AJ382" s="392">
        <f>HLOOKUP(AJ218,'2. LRAMVA Threshold'!$B$42:$Q$53,8,FALSE)</f>
        <v>0</v>
      </c>
      <c r="AK382" s="392">
        <f>HLOOKUP(AK218,'2. LRAMVA Threshold'!$B$42:$Q$53,8,FALSE)</f>
        <v>0</v>
      </c>
      <c r="AL382" s="392">
        <f>HLOOKUP(AL218,'2. LRAMVA Threshold'!$B$42:$Q$53,8,FALSE)</f>
        <v>0</v>
      </c>
      <c r="AM382" s="393"/>
    </row>
    <row r="383" spans="1:42">
      <c r="B383" s="394"/>
      <c r="C383" s="432"/>
      <c r="D383" s="433"/>
      <c r="E383" s="433"/>
      <c r="F383" s="433"/>
      <c r="G383" s="433"/>
      <c r="H383" s="433"/>
      <c r="I383" s="433"/>
      <c r="J383" s="433"/>
      <c r="K383" s="433"/>
      <c r="L383" s="433"/>
      <c r="M383" s="433"/>
      <c r="N383" s="433"/>
      <c r="O383" s="434"/>
      <c r="P383" s="433"/>
      <c r="Q383" s="433"/>
      <c r="R383" s="433"/>
      <c r="S383" s="435"/>
      <c r="T383" s="435"/>
      <c r="U383" s="435"/>
      <c r="V383" s="435"/>
      <c r="W383" s="433"/>
      <c r="X383" s="433"/>
      <c r="Y383" s="436"/>
      <c r="Z383" s="436"/>
      <c r="AA383" s="436"/>
      <c r="AB383" s="436"/>
      <c r="AC383" s="436"/>
      <c r="AD383" s="436"/>
      <c r="AE383" s="436"/>
      <c r="AF383" s="399"/>
      <c r="AG383" s="399"/>
      <c r="AH383" s="399"/>
      <c r="AI383" s="399"/>
      <c r="AJ383" s="399"/>
      <c r="AK383" s="399"/>
      <c r="AL383" s="399"/>
      <c r="AM383" s="400"/>
    </row>
    <row r="384" spans="1:42">
      <c r="B384" s="324" t="s">
        <v>276</v>
      </c>
      <c r="C384" s="338"/>
      <c r="D384" s="338"/>
      <c r="E384" s="376"/>
      <c r="F384" s="376"/>
      <c r="G384" s="376"/>
      <c r="H384" s="376"/>
      <c r="I384" s="376"/>
      <c r="J384" s="376"/>
      <c r="K384" s="376"/>
      <c r="L384" s="376"/>
      <c r="M384" s="376"/>
      <c r="N384" s="376"/>
      <c r="O384" s="291"/>
      <c r="P384" s="340"/>
      <c r="Q384" s="340"/>
      <c r="R384" s="340"/>
      <c r="S384" s="339"/>
      <c r="T384" s="339"/>
      <c r="U384" s="339"/>
      <c r="V384" s="339"/>
      <c r="W384" s="340"/>
      <c r="X384" s="340"/>
      <c r="Y384" s="341">
        <f>HLOOKUP(Y$35,'3.  Distribution Rates'!$C$122:$P$133,8,FALSE)</f>
        <v>1.34E-2</v>
      </c>
      <c r="Z384" s="341">
        <f>HLOOKUP(Z$35,'3.  Distribution Rates'!$C$122:$P$133,8,FALSE)</f>
        <v>1.03E-2</v>
      </c>
      <c r="AA384" s="341">
        <f>HLOOKUP(AA$35,'3.  Distribution Rates'!$C$122:$P$133,8,FALSE)</f>
        <v>2.6139999999999999</v>
      </c>
      <c r="AB384" s="341">
        <f>HLOOKUP(AB$35,'3.  Distribution Rates'!$C$122:$P$133,8,FALSE)</f>
        <v>4.3819999999999997</v>
      </c>
      <c r="AC384" s="341">
        <f>HLOOKUP(AC$35,'3.  Distribution Rates'!$C$122:$P$133,8,FALSE)</f>
        <v>2.1873999999999998</v>
      </c>
      <c r="AD384" s="341">
        <f>HLOOKUP(AD$35,'3.  Distribution Rates'!$C$122:$P$133,8,FALSE)</f>
        <v>8.4649000000000001</v>
      </c>
      <c r="AE384" s="341">
        <f>HLOOKUP(AE$35,'3.  Distribution Rates'!$C$122:$P$133,8,FALSE)</f>
        <v>11.4176</v>
      </c>
      <c r="AF384" s="341">
        <f>HLOOKUP(AF$35,'3.  Distribution Rates'!$C$122:$P$133,8,FALSE)</f>
        <v>1.7899999999999999E-2</v>
      </c>
      <c r="AG384" s="341">
        <f>HLOOKUP(AG$35,'3.  Distribution Rates'!$C$122:$P$133,8,FALSE)</f>
        <v>0</v>
      </c>
      <c r="AH384" s="341">
        <f>HLOOKUP(AH$35,'3.  Distribution Rates'!$C$122:$P$133,8,FALSE)</f>
        <v>0</v>
      </c>
      <c r="AI384" s="341">
        <f>HLOOKUP(AI$35,'3.  Distribution Rates'!$C$122:$P$133,8,FALSE)</f>
        <v>0</v>
      </c>
      <c r="AJ384" s="341">
        <f>HLOOKUP(AJ$35,'3.  Distribution Rates'!$C$122:$P$133,8,FALSE)</f>
        <v>0</v>
      </c>
      <c r="AK384" s="341">
        <f>HLOOKUP(AK$35,'3.  Distribution Rates'!$C$122:$P$133,8,FALSE)</f>
        <v>0</v>
      </c>
      <c r="AL384" s="341">
        <f>HLOOKUP(AL$35,'3.  Distribution Rates'!$C$122:$P$133,8,FALSE)</f>
        <v>0</v>
      </c>
      <c r="AM384" s="377"/>
      <c r="AN384" s="341"/>
      <c r="AO384" s="341"/>
      <c r="AP384" s="341"/>
    </row>
    <row r="385" spans="2:39">
      <c r="B385" s="324" t="s">
        <v>277</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LRAM'!Y139*Y384</f>
        <v>37555.640548584517</v>
      </c>
      <c r="Z385" s="378">
        <f>'4.  2011-2014 LRAM'!Z139*Z384</f>
        <v>14573.288722509917</v>
      </c>
      <c r="AA385" s="378">
        <f>'4.  2011-2014 LRAM'!AA139*AA384</f>
        <v>70885.396895130674</v>
      </c>
      <c r="AB385" s="378">
        <f>'4.  2011-2014 LRAM'!AB139*AB384</f>
        <v>0</v>
      </c>
      <c r="AC385" s="378">
        <f>'4.  2011-2014 LRAM'!AC139*AC384</f>
        <v>0</v>
      </c>
      <c r="AD385" s="378">
        <f>'4.  2011-2014 LRAM'!AD139*AD384</f>
        <v>0</v>
      </c>
      <c r="AE385" s="378">
        <f>'4.  2011-2014 LRAM'!AE139*AE384</f>
        <v>0</v>
      </c>
      <c r="AF385" s="378">
        <f>'4.  2011-2014 LRAM'!AF139*AF384</f>
        <v>0</v>
      </c>
      <c r="AG385" s="378">
        <f>'4.  2011-2014 LRAM'!AG139*AG384</f>
        <v>0</v>
      </c>
      <c r="AH385" s="378">
        <f>'4.  2011-2014 LRAM'!AH139*AH384</f>
        <v>0</v>
      </c>
      <c r="AI385" s="378">
        <f>'4.  2011-2014 LRAM'!AI139*AI384</f>
        <v>0</v>
      </c>
      <c r="AJ385" s="378">
        <f>'4.  2011-2014 LRAM'!AJ139*AJ384</f>
        <v>0</v>
      </c>
      <c r="AK385" s="378">
        <f>'4.  2011-2014 LRAM'!AK139*AK384</f>
        <v>0</v>
      </c>
      <c r="AL385" s="378">
        <f>'4.  2011-2014 LRAM'!AL139*AL384</f>
        <v>0</v>
      </c>
      <c r="AM385" s="626">
        <f t="shared" ref="AM385:AM390" si="1122">SUM(Y385:AL385)</f>
        <v>123014.3261662251</v>
      </c>
    </row>
    <row r="386" spans="2:39">
      <c r="B386" s="324" t="s">
        <v>278</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'4.  2011-2014 LRAM'!Y268*Y384</f>
        <v>34709.433588841042</v>
      </c>
      <c r="Z386" s="378">
        <f>'4.  2011-2014 LRAM'!Z268*Z384</f>
        <v>11300.781455956036</v>
      </c>
      <c r="AA386" s="378">
        <f>'4.  2011-2014 LRAM'!AA268*AA384</f>
        <v>66973.253531842856</v>
      </c>
      <c r="AB386" s="378">
        <f>'4.  2011-2014 LRAM'!AB268*AB384</f>
        <v>0</v>
      </c>
      <c r="AC386" s="378">
        <f>'4.  2011-2014 LRAM'!AC268*AC384</f>
        <v>0</v>
      </c>
      <c r="AD386" s="378">
        <f>'4.  2011-2014 LRAM'!AD268*AD384</f>
        <v>0</v>
      </c>
      <c r="AE386" s="378">
        <f>'4.  2011-2014 LRAM'!AE268*AE384</f>
        <v>0</v>
      </c>
      <c r="AF386" s="378">
        <f>'4.  2011-2014 LRAM'!AF268*AF384</f>
        <v>0</v>
      </c>
      <c r="AG386" s="378">
        <f>'4.  2011-2014 LRAM'!AG268*AG384</f>
        <v>0</v>
      </c>
      <c r="AH386" s="378">
        <f>'4.  2011-2014 LRAM'!AH268*AH384</f>
        <v>0</v>
      </c>
      <c r="AI386" s="378">
        <f>'4.  2011-2014 LRAM'!AI268*AI384</f>
        <v>0</v>
      </c>
      <c r="AJ386" s="378">
        <f>'4.  2011-2014 LRAM'!AJ268*AJ384</f>
        <v>0</v>
      </c>
      <c r="AK386" s="378">
        <f>'4.  2011-2014 LRAM'!AK268*AK384</f>
        <v>0</v>
      </c>
      <c r="AL386" s="378">
        <f>'4.  2011-2014 LRAM'!AL268*AL384</f>
        <v>0</v>
      </c>
      <c r="AM386" s="626">
        <f t="shared" si="1122"/>
        <v>112983.46857663993</v>
      </c>
    </row>
    <row r="387" spans="2:39">
      <c r="B387" s="324" t="s">
        <v>279</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'4.  2011-2014 LRAM'!Y397*Y384</f>
        <v>35683.047044781815</v>
      </c>
      <c r="Z387" s="378">
        <f>'4.  2011-2014 LRAM'!Z397*Z384</f>
        <v>40934.627566058771</v>
      </c>
      <c r="AA387" s="378">
        <f>'4.  2011-2014 LRAM'!AA397*AA384</f>
        <v>63883.583031437462</v>
      </c>
      <c r="AB387" s="378">
        <f>'4.  2011-2014 LRAM'!AB397*AB384</f>
        <v>0</v>
      </c>
      <c r="AC387" s="378">
        <f>'4.  2011-2014 LRAM'!AC397*AC384</f>
        <v>0</v>
      </c>
      <c r="AD387" s="378">
        <f>'4.  2011-2014 LRAM'!AD397*AD384</f>
        <v>0</v>
      </c>
      <c r="AE387" s="378">
        <f>'4.  2011-2014 LRAM'!AE397*AE384</f>
        <v>0</v>
      </c>
      <c r="AF387" s="378">
        <f>'4.  2011-2014 LRAM'!AF397*AF384</f>
        <v>0</v>
      </c>
      <c r="AG387" s="378">
        <f>'4.  2011-2014 LRAM'!AG397*AG384</f>
        <v>0</v>
      </c>
      <c r="AH387" s="378">
        <f>'4.  2011-2014 LRAM'!AH397*AH384</f>
        <v>0</v>
      </c>
      <c r="AI387" s="378">
        <f>'4.  2011-2014 LRAM'!AI397*AI384</f>
        <v>0</v>
      </c>
      <c r="AJ387" s="378">
        <f>'4.  2011-2014 LRAM'!AJ397*AJ384</f>
        <v>0</v>
      </c>
      <c r="AK387" s="378">
        <f>'4.  2011-2014 LRAM'!AK397*AK384</f>
        <v>0</v>
      </c>
      <c r="AL387" s="378">
        <f>'4.  2011-2014 LRAM'!AL397*AL384</f>
        <v>0</v>
      </c>
      <c r="AM387" s="626">
        <f t="shared" si="1122"/>
        <v>140501.25764227804</v>
      </c>
    </row>
    <row r="388" spans="2:39">
      <c r="B388" s="324" t="s">
        <v>280</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'4.  2011-2014 LRAM'!Y527*Y384</f>
        <v>81600.798582464762</v>
      </c>
      <c r="Z388" s="378">
        <f>'4.  2011-2014 LRAM'!Z527*Z384</f>
        <v>25440.220325720402</v>
      </c>
      <c r="AA388" s="378">
        <f>'4.  2011-2014 LRAM'!AA527*AA384</f>
        <v>57177.894895010453</v>
      </c>
      <c r="AB388" s="378">
        <f>'4.  2011-2014 LRAM'!AB527*AB384</f>
        <v>0</v>
      </c>
      <c r="AC388" s="378">
        <f>'4.  2011-2014 LRAM'!AC527*AC384</f>
        <v>0</v>
      </c>
      <c r="AD388" s="378">
        <f>'4.  2011-2014 LRAM'!AD527*AD384</f>
        <v>0</v>
      </c>
      <c r="AE388" s="378">
        <f>'4.  2011-2014 LRAM'!AE527*AE384</f>
        <v>0</v>
      </c>
      <c r="AF388" s="378">
        <f>'4.  2011-2014 LRAM'!AF527*AF384</f>
        <v>0</v>
      </c>
      <c r="AG388" s="378">
        <f>'4.  2011-2014 LRAM'!AG527*AG384</f>
        <v>0</v>
      </c>
      <c r="AH388" s="378">
        <f>'4.  2011-2014 LRAM'!AH527*AH384</f>
        <v>0</v>
      </c>
      <c r="AI388" s="378">
        <f>'4.  2011-2014 LRAM'!AI527*AI384</f>
        <v>0</v>
      </c>
      <c r="AJ388" s="378">
        <f>'4.  2011-2014 LRAM'!AJ527*AJ384</f>
        <v>0</v>
      </c>
      <c r="AK388" s="378">
        <f>'4.  2011-2014 LRAM'!AK527*AK384</f>
        <v>0</v>
      </c>
      <c r="AL388" s="378">
        <f>'4.  2011-2014 LRAM'!AL527*AL384</f>
        <v>0</v>
      </c>
      <c r="AM388" s="626">
        <f t="shared" si="1122"/>
        <v>164218.91380319561</v>
      </c>
    </row>
    <row r="389" spans="2:39">
      <c r="B389" s="324" t="s">
        <v>281</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23">Y208*Y384</f>
        <v>101942.05440000001</v>
      </c>
      <c r="Z389" s="378">
        <f t="shared" si="1123"/>
        <v>207741.19806679999</v>
      </c>
      <c r="AA389" s="378">
        <f t="shared" si="1123"/>
        <v>30704.441328000004</v>
      </c>
      <c r="AB389" s="378">
        <f t="shared" si="1123"/>
        <v>840.2923199999999</v>
      </c>
      <c r="AC389" s="378">
        <f t="shared" si="1123"/>
        <v>0</v>
      </c>
      <c r="AD389" s="378">
        <f t="shared" si="1123"/>
        <v>0</v>
      </c>
      <c r="AE389" s="378">
        <f t="shared" si="1123"/>
        <v>0</v>
      </c>
      <c r="AF389" s="378">
        <f t="shared" si="1123"/>
        <v>0</v>
      </c>
      <c r="AG389" s="378">
        <f t="shared" si="1123"/>
        <v>0</v>
      </c>
      <c r="AH389" s="378">
        <f t="shared" si="1123"/>
        <v>0</v>
      </c>
      <c r="AI389" s="378">
        <f t="shared" si="1123"/>
        <v>0</v>
      </c>
      <c r="AJ389" s="378">
        <f t="shared" si="1123"/>
        <v>0</v>
      </c>
      <c r="AK389" s="378">
        <f t="shared" si="1123"/>
        <v>0</v>
      </c>
      <c r="AL389" s="378">
        <f t="shared" si="1123"/>
        <v>0</v>
      </c>
      <c r="AM389" s="626">
        <f t="shared" si="1122"/>
        <v>341227.98611479998</v>
      </c>
    </row>
    <row r="390" spans="2:39">
      <c r="B390" s="324" t="s">
        <v>290</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Y381*Y384</f>
        <v>231634.81200000001</v>
      </c>
      <c r="Z390" s="378">
        <f t="shared" ref="Z390:AL390" si="1124">Z381*Z384</f>
        <v>52879.661928000001</v>
      </c>
      <c r="AA390" s="378">
        <f t="shared" si="1124"/>
        <v>60851.441927999993</v>
      </c>
      <c r="AB390" s="378">
        <f t="shared" si="1124"/>
        <v>34802.404896</v>
      </c>
      <c r="AC390" s="378">
        <f t="shared" si="1124"/>
        <v>0</v>
      </c>
      <c r="AD390" s="378">
        <f t="shared" si="1124"/>
        <v>0</v>
      </c>
      <c r="AE390" s="378">
        <f t="shared" si="1124"/>
        <v>0</v>
      </c>
      <c r="AF390" s="378">
        <f t="shared" si="1124"/>
        <v>0</v>
      </c>
      <c r="AG390" s="378">
        <f t="shared" si="1124"/>
        <v>0</v>
      </c>
      <c r="AH390" s="378">
        <f t="shared" si="1124"/>
        <v>0</v>
      </c>
      <c r="AI390" s="378">
        <f t="shared" si="1124"/>
        <v>0</v>
      </c>
      <c r="AJ390" s="378">
        <f t="shared" si="1124"/>
        <v>0</v>
      </c>
      <c r="AK390" s="378">
        <f t="shared" si="1124"/>
        <v>0</v>
      </c>
      <c r="AL390" s="378">
        <f t="shared" si="1124"/>
        <v>0</v>
      </c>
      <c r="AM390" s="626">
        <f t="shared" si="1122"/>
        <v>380168.32075200003</v>
      </c>
    </row>
    <row r="391" spans="2:39" ht="15.75">
      <c r="B391" s="349" t="s">
        <v>282</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SUM(Y385:Y390)</f>
        <v>523125.78616467211</v>
      </c>
      <c r="Z391" s="346">
        <f t="shared" ref="Z391:AE391" si="1125">SUM(Z385:Z390)</f>
        <v>352869.77806504507</v>
      </c>
      <c r="AA391" s="346">
        <f t="shared" si="1125"/>
        <v>350476.01160942146</v>
      </c>
      <c r="AB391" s="346">
        <f t="shared" si="1125"/>
        <v>35642.697216</v>
      </c>
      <c r="AC391" s="346">
        <f t="shared" si="1125"/>
        <v>0</v>
      </c>
      <c r="AD391" s="346">
        <f t="shared" si="1125"/>
        <v>0</v>
      </c>
      <c r="AE391" s="346">
        <f t="shared" si="1125"/>
        <v>0</v>
      </c>
      <c r="AF391" s="346">
        <f>SUM(AF385:AF390)</f>
        <v>0</v>
      </c>
      <c r="AG391" s="346">
        <f t="shared" ref="AG391:AL391" si="1126">SUM(AG385:AG390)</f>
        <v>0</v>
      </c>
      <c r="AH391" s="346">
        <f t="shared" si="1126"/>
        <v>0</v>
      </c>
      <c r="AI391" s="346">
        <f t="shared" si="1126"/>
        <v>0</v>
      </c>
      <c r="AJ391" s="346">
        <f t="shared" si="1126"/>
        <v>0</v>
      </c>
      <c r="AK391" s="346">
        <f t="shared" si="1126"/>
        <v>0</v>
      </c>
      <c r="AL391" s="346">
        <f t="shared" si="1126"/>
        <v>0</v>
      </c>
      <c r="AM391" s="407">
        <f>SUM(AM385:AM390)</f>
        <v>1262114.2730551388</v>
      </c>
    </row>
    <row r="392" spans="2:39" ht="15.75">
      <c r="B392" s="349" t="s">
        <v>283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Y382*Y384</f>
        <v>199607.606</v>
      </c>
      <c r="Z392" s="347">
        <f t="shared" ref="Z392:AE392" si="1127">Z382*Z384</f>
        <v>55743.764799999997</v>
      </c>
      <c r="AA392" s="347">
        <f t="shared" si="1127"/>
        <v>139880.36799999999</v>
      </c>
      <c r="AB392" s="347">
        <f t="shared" si="1127"/>
        <v>11848.928</v>
      </c>
      <c r="AC392" s="347">
        <f t="shared" si="1127"/>
        <v>11227.924199999999</v>
      </c>
      <c r="AD392" s="347">
        <f t="shared" si="1127"/>
        <v>7491.4364999999998</v>
      </c>
      <c r="AE392" s="347">
        <f t="shared" si="1127"/>
        <v>319.69280000000003</v>
      </c>
      <c r="AF392" s="347">
        <f>AF382*AF384</f>
        <v>1177.6588999999999</v>
      </c>
      <c r="AG392" s="347">
        <f t="shared" ref="AG392:AL392" si="1128">AG382*AG384</f>
        <v>0</v>
      </c>
      <c r="AH392" s="347">
        <f t="shared" si="1128"/>
        <v>0</v>
      </c>
      <c r="AI392" s="347">
        <f t="shared" si="1128"/>
        <v>0</v>
      </c>
      <c r="AJ392" s="347">
        <f t="shared" si="1128"/>
        <v>0</v>
      </c>
      <c r="AK392" s="347">
        <f t="shared" si="1128"/>
        <v>0</v>
      </c>
      <c r="AL392" s="347">
        <f t="shared" si="1128"/>
        <v>0</v>
      </c>
      <c r="AM392" s="407">
        <f>SUM(Y392:AL392)</f>
        <v>427297.37920000002</v>
      </c>
    </row>
    <row r="393" spans="2:39" ht="15.75">
      <c r="B393" s="349" t="s">
        <v>284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51"/>
      <c r="Z393" s="351"/>
      <c r="AA393" s="351"/>
      <c r="AB393" s="351"/>
      <c r="AC393" s="351"/>
      <c r="AD393" s="351"/>
      <c r="AE393" s="351"/>
      <c r="AF393" s="351"/>
      <c r="AG393" s="351"/>
      <c r="AH393" s="351"/>
      <c r="AI393" s="351"/>
      <c r="AJ393" s="351"/>
      <c r="AK393" s="351"/>
      <c r="AL393" s="351"/>
      <c r="AM393" s="407">
        <f>AM391-AM392</f>
        <v>834816.89385513868</v>
      </c>
    </row>
    <row r="394" spans="2:39">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352"/>
      <c r="Z394" s="352"/>
      <c r="AA394" s="352"/>
      <c r="AB394" s="352"/>
      <c r="AC394" s="352"/>
      <c r="AD394" s="352"/>
      <c r="AE394" s="352"/>
      <c r="AF394" s="352"/>
      <c r="AG394" s="352"/>
      <c r="AH394" s="352"/>
      <c r="AI394" s="352"/>
      <c r="AJ394" s="352"/>
      <c r="AK394" s="352"/>
      <c r="AL394" s="352"/>
      <c r="AM394" s="348"/>
    </row>
    <row r="395" spans="2:39">
      <c r="B395" s="439" t="s">
        <v>285</v>
      </c>
      <c r="C395" s="304"/>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SUMPRODUCT(E221:E379,Y221:Y379)</f>
        <v>17286180</v>
      </c>
      <c r="Z395" s="291">
        <f>SUMPRODUCT(E221:E379,Z221:Z379)</f>
        <v>5133947.99</v>
      </c>
      <c r="AA395" s="291">
        <f t="shared" ref="AA395:AL395" si="1129">IF(AA219="kw",SUMPRODUCT($N$221:$N$379,$P$221:$P$379,AA221:AA379),SUMPRODUCT($E$221:$E$379,AA221:AA379))</f>
        <v>23063.052000000003</v>
      </c>
      <c r="AB395" s="291">
        <f t="shared" si="1129"/>
        <v>7942.1280000000006</v>
      </c>
      <c r="AC395" s="291">
        <f t="shared" si="1129"/>
        <v>0</v>
      </c>
      <c r="AD395" s="291">
        <f t="shared" si="1129"/>
        <v>0</v>
      </c>
      <c r="AE395" s="291">
        <f t="shared" si="1129"/>
        <v>0</v>
      </c>
      <c r="AF395" s="291">
        <f t="shared" si="1129"/>
        <v>0</v>
      </c>
      <c r="AG395" s="291">
        <f t="shared" si="1129"/>
        <v>0</v>
      </c>
      <c r="AH395" s="291">
        <f t="shared" si="1129"/>
        <v>0</v>
      </c>
      <c r="AI395" s="291">
        <f t="shared" si="1129"/>
        <v>0</v>
      </c>
      <c r="AJ395" s="291">
        <f t="shared" si="1129"/>
        <v>0</v>
      </c>
      <c r="AK395" s="291">
        <f t="shared" si="1129"/>
        <v>0</v>
      </c>
      <c r="AL395" s="291">
        <f t="shared" si="1129"/>
        <v>0</v>
      </c>
      <c r="AM395" s="348"/>
    </row>
    <row r="396" spans="2:39">
      <c r="B396" s="439" t="s">
        <v>286</v>
      </c>
      <c r="C396" s="304"/>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SUMPRODUCT(F221:F379,Y221:Y379)</f>
        <v>17286180</v>
      </c>
      <c r="Z396" s="291">
        <f>SUMPRODUCT(F221:F379,Z221:Z379)</f>
        <v>5410620.5099999998</v>
      </c>
      <c r="AA396" s="291">
        <f t="shared" ref="AA396:AL396" si="1130">IF(AA219="kw",SUMPRODUCT($N$221:$N$379,$Q$221:$Q$379,AA221:AA379),SUMPRODUCT($F$221:$F$379,AA221:AA379))</f>
        <v>26073.276000000002</v>
      </c>
      <c r="AB396" s="291">
        <f t="shared" si="1130"/>
        <v>8102.0640000000003</v>
      </c>
      <c r="AC396" s="291">
        <f t="shared" si="1130"/>
        <v>0</v>
      </c>
      <c r="AD396" s="291">
        <f t="shared" si="1130"/>
        <v>0</v>
      </c>
      <c r="AE396" s="291">
        <f t="shared" si="1130"/>
        <v>0</v>
      </c>
      <c r="AF396" s="291">
        <f t="shared" si="1130"/>
        <v>0</v>
      </c>
      <c r="AG396" s="291">
        <f t="shared" si="1130"/>
        <v>0</v>
      </c>
      <c r="AH396" s="291">
        <f t="shared" si="1130"/>
        <v>0</v>
      </c>
      <c r="AI396" s="291">
        <f t="shared" si="1130"/>
        <v>0</v>
      </c>
      <c r="AJ396" s="291">
        <f t="shared" si="1130"/>
        <v>0</v>
      </c>
      <c r="AK396" s="291">
        <f t="shared" si="1130"/>
        <v>0</v>
      </c>
      <c r="AL396" s="291">
        <f t="shared" si="1130"/>
        <v>0</v>
      </c>
      <c r="AM396" s="337"/>
    </row>
    <row r="397" spans="2:39">
      <c r="B397" s="439" t="s">
        <v>287</v>
      </c>
      <c r="C397" s="304"/>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SUMPRODUCT(G221:G379,Y221:Y379)</f>
        <v>17286180</v>
      </c>
      <c r="Z397" s="291">
        <f>SUMPRODUCT(G221:G379,Z221:Z379)</f>
        <v>5410620.5099999998</v>
      </c>
      <c r="AA397" s="291">
        <f t="shared" ref="AA397:AL397" si="1131">IF(AA219="kw",SUMPRODUCT($N$221:$N$379,$R$221:$R$379,AA221:AA379),SUMPRODUCT($G$221:$G$379,AA221:AA379))</f>
        <v>26073.276000000002</v>
      </c>
      <c r="AB397" s="291">
        <f t="shared" si="1131"/>
        <v>8102.0640000000003</v>
      </c>
      <c r="AC397" s="291">
        <f t="shared" si="1131"/>
        <v>0</v>
      </c>
      <c r="AD397" s="291">
        <f t="shared" si="1131"/>
        <v>0</v>
      </c>
      <c r="AE397" s="291">
        <f t="shared" si="1131"/>
        <v>0</v>
      </c>
      <c r="AF397" s="291">
        <f t="shared" si="1131"/>
        <v>0</v>
      </c>
      <c r="AG397" s="291">
        <f t="shared" si="1131"/>
        <v>0</v>
      </c>
      <c r="AH397" s="291">
        <f t="shared" si="1131"/>
        <v>0</v>
      </c>
      <c r="AI397" s="291">
        <f t="shared" si="1131"/>
        <v>0</v>
      </c>
      <c r="AJ397" s="291">
        <f t="shared" si="1131"/>
        <v>0</v>
      </c>
      <c r="AK397" s="291">
        <f t="shared" si="1131"/>
        <v>0</v>
      </c>
      <c r="AL397" s="291">
        <f t="shared" si="1131"/>
        <v>0</v>
      </c>
      <c r="AM397" s="337"/>
    </row>
    <row r="398" spans="2:39">
      <c r="B398" s="440" t="s">
        <v>288</v>
      </c>
      <c r="C398" s="364"/>
      <c r="D398" s="384"/>
      <c r="E398" s="384"/>
      <c r="F398" s="384"/>
      <c r="G398" s="384"/>
      <c r="H398" s="384"/>
      <c r="I398" s="384"/>
      <c r="J398" s="384"/>
      <c r="K398" s="384"/>
      <c r="L398" s="384"/>
      <c r="M398" s="384"/>
      <c r="N398" s="384"/>
      <c r="O398" s="383"/>
      <c r="P398" s="384"/>
      <c r="Q398" s="384"/>
      <c r="R398" s="384"/>
      <c r="S398" s="364"/>
      <c r="T398" s="385"/>
      <c r="U398" s="385"/>
      <c r="V398" s="384"/>
      <c r="W398" s="384"/>
      <c r="X398" s="385"/>
      <c r="Y398" s="326">
        <f>SUMPRODUCT(H221:H379,Y221:Y379)</f>
        <v>17286180</v>
      </c>
      <c r="Z398" s="326">
        <f>SUMPRODUCT(H221:H379,Z221:Z379)</f>
        <v>5410620.5099999998</v>
      </c>
      <c r="AA398" s="326">
        <f t="shared" ref="AA398:AL398" si="1132">IF(AA219="kw",SUMPRODUCT($N$221:$N$379,$S$221:$S$379,AA221:AA379),SUMPRODUCT($H$221:$H$379,AA221:AA379))</f>
        <v>26073.276000000002</v>
      </c>
      <c r="AB398" s="326">
        <f t="shared" si="1132"/>
        <v>8102.0640000000003</v>
      </c>
      <c r="AC398" s="326">
        <f t="shared" si="1132"/>
        <v>0</v>
      </c>
      <c r="AD398" s="326">
        <f t="shared" si="1132"/>
        <v>0</v>
      </c>
      <c r="AE398" s="326">
        <f t="shared" si="1132"/>
        <v>0</v>
      </c>
      <c r="AF398" s="326">
        <f t="shared" si="1132"/>
        <v>0</v>
      </c>
      <c r="AG398" s="326">
        <f t="shared" si="1132"/>
        <v>0</v>
      </c>
      <c r="AH398" s="326">
        <f t="shared" si="1132"/>
        <v>0</v>
      </c>
      <c r="AI398" s="326">
        <f t="shared" si="1132"/>
        <v>0</v>
      </c>
      <c r="AJ398" s="326">
        <f t="shared" si="1132"/>
        <v>0</v>
      </c>
      <c r="AK398" s="326">
        <f t="shared" si="1132"/>
        <v>0</v>
      </c>
      <c r="AL398" s="326">
        <f t="shared" si="1132"/>
        <v>0</v>
      </c>
      <c r="AM398" s="386"/>
    </row>
    <row r="399" spans="2:39" ht="21" customHeight="1">
      <c r="B399" s="368" t="s">
        <v>590</v>
      </c>
      <c r="C399" s="387"/>
      <c r="D399" s="388"/>
      <c r="E399" s="388"/>
      <c r="F399" s="388"/>
      <c r="G399" s="388"/>
      <c r="H399" s="388"/>
      <c r="I399" s="388"/>
      <c r="J399" s="388"/>
      <c r="K399" s="388"/>
      <c r="L399" s="388"/>
      <c r="M399" s="388"/>
      <c r="N399" s="388"/>
      <c r="O399" s="388"/>
      <c r="P399" s="388"/>
      <c r="Q399" s="388"/>
      <c r="R399" s="388"/>
      <c r="S399" s="371"/>
      <c r="T399" s="372"/>
      <c r="U399" s="388"/>
      <c r="V399" s="388"/>
      <c r="W399" s="388"/>
      <c r="X399" s="388"/>
      <c r="Y399" s="409"/>
      <c r="Z399" s="409"/>
      <c r="AA399" s="409"/>
      <c r="AB399" s="409"/>
      <c r="AC399" s="409"/>
      <c r="AD399" s="409"/>
      <c r="AE399" s="409"/>
      <c r="AF399" s="409"/>
      <c r="AG399" s="409"/>
      <c r="AH399" s="409"/>
      <c r="AI399" s="409"/>
      <c r="AJ399" s="409"/>
      <c r="AK399" s="409"/>
      <c r="AL399" s="409"/>
      <c r="AM399" s="389"/>
    </row>
    <row r="402" spans="1:39" ht="15.75">
      <c r="B402" s="280" t="s">
        <v>291</v>
      </c>
      <c r="C402" s="281"/>
      <c r="D402" s="587" t="s">
        <v>526</v>
      </c>
      <c r="E402" s="253"/>
      <c r="F402" s="589"/>
      <c r="G402" s="253"/>
      <c r="H402" s="253"/>
      <c r="I402" s="253"/>
      <c r="J402" s="253"/>
      <c r="K402" s="253"/>
      <c r="L402" s="253"/>
      <c r="M402" s="253"/>
      <c r="N402" s="253"/>
      <c r="O402" s="281"/>
      <c r="P402" s="253"/>
      <c r="Q402" s="253"/>
      <c r="R402" s="253"/>
      <c r="S402" s="253"/>
      <c r="T402" s="253"/>
      <c r="U402" s="253"/>
      <c r="V402" s="253"/>
      <c r="W402" s="253"/>
      <c r="X402" s="253"/>
      <c r="Y402" s="270"/>
      <c r="Z402" s="267"/>
      <c r="AA402" s="267"/>
      <c r="AB402" s="267"/>
      <c r="AC402" s="267"/>
      <c r="AD402" s="267"/>
      <c r="AE402" s="267"/>
      <c r="AF402" s="267"/>
      <c r="AG402" s="267"/>
      <c r="AH402" s="267"/>
      <c r="AI402" s="267"/>
      <c r="AJ402" s="267"/>
      <c r="AK402" s="267"/>
      <c r="AL402" s="267"/>
      <c r="AM402" s="282"/>
    </row>
    <row r="403" spans="1:39" ht="33.75" customHeight="1">
      <c r="B403" s="1020" t="s">
        <v>211</v>
      </c>
      <c r="C403" s="1022" t="s">
        <v>33</v>
      </c>
      <c r="D403" s="284" t="s">
        <v>422</v>
      </c>
      <c r="E403" s="1024" t="s">
        <v>209</v>
      </c>
      <c r="F403" s="1025"/>
      <c r="G403" s="1025"/>
      <c r="H403" s="1025"/>
      <c r="I403" s="1025"/>
      <c r="J403" s="1025"/>
      <c r="K403" s="1025"/>
      <c r="L403" s="1025"/>
      <c r="M403" s="1026"/>
      <c r="N403" s="1027" t="s">
        <v>213</v>
      </c>
      <c r="O403" s="284" t="s">
        <v>423</v>
      </c>
      <c r="P403" s="1024" t="s">
        <v>212</v>
      </c>
      <c r="Q403" s="1025"/>
      <c r="R403" s="1025"/>
      <c r="S403" s="1025"/>
      <c r="T403" s="1025"/>
      <c r="U403" s="1025"/>
      <c r="V403" s="1025"/>
      <c r="W403" s="1025"/>
      <c r="X403" s="1026"/>
      <c r="Y403" s="1017" t="s">
        <v>243</v>
      </c>
      <c r="Z403" s="1018"/>
      <c r="AA403" s="1018"/>
      <c r="AB403" s="1018"/>
      <c r="AC403" s="1018"/>
      <c r="AD403" s="1018"/>
      <c r="AE403" s="1018"/>
      <c r="AF403" s="1018"/>
      <c r="AG403" s="1018"/>
      <c r="AH403" s="1018"/>
      <c r="AI403" s="1018"/>
      <c r="AJ403" s="1018"/>
      <c r="AK403" s="1018"/>
      <c r="AL403" s="1018"/>
      <c r="AM403" s="1019"/>
    </row>
    <row r="404" spans="1:39" ht="61.5" customHeight="1">
      <c r="B404" s="1021"/>
      <c r="C404" s="1023"/>
      <c r="D404" s="285">
        <v>2017</v>
      </c>
      <c r="E404" s="285">
        <v>2018</v>
      </c>
      <c r="F404" s="285">
        <v>2019</v>
      </c>
      <c r="G404" s="285">
        <v>2020</v>
      </c>
      <c r="H404" s="285">
        <v>2021</v>
      </c>
      <c r="I404" s="285">
        <v>2022</v>
      </c>
      <c r="J404" s="285">
        <v>2023</v>
      </c>
      <c r="K404" s="285">
        <v>2024</v>
      </c>
      <c r="L404" s="285">
        <v>2025</v>
      </c>
      <c r="M404" s="285">
        <v>2026</v>
      </c>
      <c r="N404" s="1028"/>
      <c r="O404" s="285">
        <v>2017</v>
      </c>
      <c r="P404" s="285">
        <v>2018</v>
      </c>
      <c r="Q404" s="285">
        <v>2019</v>
      </c>
      <c r="R404" s="285">
        <v>2020</v>
      </c>
      <c r="S404" s="285">
        <v>2021</v>
      </c>
      <c r="T404" s="285">
        <v>2022</v>
      </c>
      <c r="U404" s="285">
        <v>2023</v>
      </c>
      <c r="V404" s="285">
        <v>2024</v>
      </c>
      <c r="W404" s="285">
        <v>2025</v>
      </c>
      <c r="X404" s="285">
        <v>2026</v>
      </c>
      <c r="Y404" s="285" t="str">
        <f>'1.  LRAMVA Summary'!D52</f>
        <v>Residential</v>
      </c>
      <c r="Z404" s="285" t="str">
        <f>'1.  LRAMVA Summary'!E52</f>
        <v>GS&lt;50 kW</v>
      </c>
      <c r="AA404" s="285" t="str">
        <f>'1.  LRAMVA Summary'!F52</f>
        <v>General Service 50 - 4,999 kW</v>
      </c>
      <c r="AB404" s="285" t="str">
        <f>'1.  LRAMVA Summary'!G52</f>
        <v>Co-Generation 1,000 - 4,999 kW</v>
      </c>
      <c r="AC404" s="285" t="str">
        <f>'1.  LRAMVA Summary'!H52</f>
        <v>Large User</v>
      </c>
      <c r="AD404" s="285" t="str">
        <f>'1.  LRAMVA Summary'!I52</f>
        <v>Street Lighting</v>
      </c>
      <c r="AE404" s="285" t="str">
        <f>'1.  LRAMVA Summary'!J52</f>
        <v>Sentinel Lighting</v>
      </c>
      <c r="AF404" s="285" t="str">
        <f>'1.  LRAMVA Summary'!K52</f>
        <v>Unmetered Scattered Load</v>
      </c>
      <c r="AG404" s="285" t="str">
        <f>'1.  LRAMVA Summary'!L52</f>
        <v/>
      </c>
      <c r="AH404" s="285" t="str">
        <f>'1.  LRAMVA Summary'!M52</f>
        <v/>
      </c>
      <c r="AI404" s="285" t="str">
        <f>'1.  LRAMVA Summary'!N52</f>
        <v/>
      </c>
      <c r="AJ404" s="285" t="str">
        <f>'1.  LRAMVA Summary'!O52</f>
        <v/>
      </c>
      <c r="AK404" s="285" t="str">
        <f>'1.  LRAMVA Summary'!P52</f>
        <v/>
      </c>
      <c r="AL404" s="285" t="str">
        <f>'1.  LRAMVA Summary'!Q52</f>
        <v/>
      </c>
      <c r="AM404" s="287" t="str">
        <f>'1.  LRAMVA Summary'!R52</f>
        <v>Total</v>
      </c>
    </row>
    <row r="405" spans="1:39" ht="15.75" customHeight="1">
      <c r="A405" s="531"/>
      <c r="B405" s="523" t="s">
        <v>504</v>
      </c>
      <c r="C405" s="289"/>
      <c r="D405" s="289"/>
      <c r="E405" s="289"/>
      <c r="F405" s="289"/>
      <c r="G405" s="289"/>
      <c r="H405" s="289"/>
      <c r="I405" s="289"/>
      <c r="J405" s="289"/>
      <c r="K405" s="289"/>
      <c r="L405" s="289"/>
      <c r="M405" s="289"/>
      <c r="N405" s="290"/>
      <c r="O405" s="289"/>
      <c r="P405" s="289"/>
      <c r="Q405" s="289"/>
      <c r="R405" s="289"/>
      <c r="S405" s="289"/>
      <c r="T405" s="289"/>
      <c r="U405" s="289"/>
      <c r="V405" s="289"/>
      <c r="W405" s="289"/>
      <c r="X405" s="289"/>
      <c r="Y405" s="291" t="str">
        <f>'1.  LRAMVA Summary'!D53</f>
        <v>kWh</v>
      </c>
      <c r="Z405" s="291" t="str">
        <f>'1.  LRAMVA Summary'!E53</f>
        <v>kWh</v>
      </c>
      <c r="AA405" s="291" t="str">
        <f>'1.  LRAMVA Summary'!F53</f>
        <v>kW</v>
      </c>
      <c r="AB405" s="291" t="str">
        <f>'1.  LRAMVA Summary'!G53</f>
        <v>kW</v>
      </c>
      <c r="AC405" s="291" t="str">
        <f>'1.  LRAMVA Summary'!H53</f>
        <v>kW</v>
      </c>
      <c r="AD405" s="291" t="str">
        <f>'1.  LRAMVA Summary'!I53</f>
        <v>kW</v>
      </c>
      <c r="AE405" s="291" t="str">
        <f>'1.  LRAMVA Summary'!J53</f>
        <v>kW</v>
      </c>
      <c r="AF405" s="291" t="str">
        <f>'1.  LRAMVA Summary'!K53</f>
        <v>kWh</v>
      </c>
      <c r="AG405" s="291">
        <f>'1.  LRAMVA Summary'!L53</f>
        <v>0</v>
      </c>
      <c r="AH405" s="291">
        <f>'1.  LRAMVA Summary'!M53</f>
        <v>0</v>
      </c>
      <c r="AI405" s="291">
        <f>'1.  LRAMVA Summary'!N53</f>
        <v>0</v>
      </c>
      <c r="AJ405" s="291">
        <f>'1.  LRAMVA Summary'!O53</f>
        <v>0</v>
      </c>
      <c r="AK405" s="291">
        <f>'1.  LRAMVA Summary'!P53</f>
        <v>0</v>
      </c>
      <c r="AL405" s="291">
        <f>'1.  LRAMVA Summary'!Q53</f>
        <v>0</v>
      </c>
      <c r="AM405" s="292"/>
    </row>
    <row r="406" spans="1:39" ht="15.75" outlineLevel="1">
      <c r="A406" s="531"/>
      <c r="B406" s="503" t="s">
        <v>497</v>
      </c>
      <c r="C406" s="289"/>
      <c r="D406" s="289"/>
      <c r="E406" s="289"/>
      <c r="F406" s="289"/>
      <c r="G406" s="289"/>
      <c r="H406" s="289"/>
      <c r="I406" s="289"/>
      <c r="J406" s="289"/>
      <c r="K406" s="289"/>
      <c r="L406" s="289"/>
      <c r="M406" s="289"/>
      <c r="N406" s="290"/>
      <c r="O406" s="289"/>
      <c r="P406" s="289"/>
      <c r="Q406" s="289"/>
      <c r="R406" s="289"/>
      <c r="S406" s="289"/>
      <c r="T406" s="289"/>
      <c r="U406" s="289"/>
      <c r="V406" s="289"/>
      <c r="W406" s="289"/>
      <c r="X406" s="289"/>
      <c r="Y406" s="291"/>
      <c r="Z406" s="291"/>
      <c r="AA406" s="291"/>
      <c r="AB406" s="291"/>
      <c r="AC406" s="291"/>
      <c r="AD406" s="291"/>
      <c r="AE406" s="291"/>
      <c r="AF406" s="291"/>
      <c r="AG406" s="291"/>
      <c r="AH406" s="291"/>
      <c r="AI406" s="291"/>
      <c r="AJ406" s="291"/>
      <c r="AK406" s="291"/>
      <c r="AL406" s="291"/>
      <c r="AM406" s="292"/>
    </row>
    <row r="407" spans="1:39" outlineLevel="1">
      <c r="A407" s="531">
        <v>1</v>
      </c>
      <c r="B407" s="428" t="s">
        <v>95</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1"/>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33">Z407</f>
        <v>0</v>
      </c>
      <c r="AA408" s="411">
        <f t="shared" ref="AA408" si="1134">AA407</f>
        <v>0</v>
      </c>
      <c r="AB408" s="411">
        <f t="shared" ref="AB408" si="1135">AB407</f>
        <v>0</v>
      </c>
      <c r="AC408" s="411">
        <f t="shared" ref="AC408" si="1136">AC407</f>
        <v>0</v>
      </c>
      <c r="AD408" s="411">
        <f t="shared" ref="AD408" si="1137">AD407</f>
        <v>0</v>
      </c>
      <c r="AE408" s="411">
        <f t="shared" ref="AE408" si="1138">AE407</f>
        <v>0</v>
      </c>
      <c r="AF408" s="411">
        <f t="shared" ref="AF408" si="1139">AF407</f>
        <v>0</v>
      </c>
      <c r="AG408" s="411">
        <f t="shared" ref="AG408" si="1140">AG407</f>
        <v>0</v>
      </c>
      <c r="AH408" s="411">
        <f t="shared" ref="AH408" si="1141">AH407</f>
        <v>0</v>
      </c>
      <c r="AI408" s="411">
        <f t="shared" ref="AI408" si="1142">AI407</f>
        <v>0</v>
      </c>
      <c r="AJ408" s="411">
        <f t="shared" ref="AJ408" si="1143">AJ407</f>
        <v>0</v>
      </c>
      <c r="AK408" s="411">
        <f t="shared" ref="AK408" si="1144">AK407</f>
        <v>0</v>
      </c>
      <c r="AL408" s="411">
        <f t="shared" ref="AL408" si="1145">AL407</f>
        <v>0</v>
      </c>
      <c r="AM408" s="297"/>
    </row>
    <row r="409" spans="1:39" ht="15.75" outlineLevel="1">
      <c r="A409" s="531"/>
      <c r="B409" s="524"/>
      <c r="C409" s="299"/>
      <c r="D409" s="299"/>
      <c r="E409" s="299"/>
      <c r="F409" s="299"/>
      <c r="G409" s="299"/>
      <c r="H409" s="299"/>
      <c r="I409" s="299"/>
      <c r="J409" s="299"/>
      <c r="K409" s="299"/>
      <c r="L409" s="299"/>
      <c r="M409" s="299"/>
      <c r="N409" s="300"/>
      <c r="O409" s="299"/>
      <c r="P409" s="299"/>
      <c r="Q409" s="299"/>
      <c r="R409" s="299"/>
      <c r="S409" s="299"/>
      <c r="T409" s="299"/>
      <c r="U409" s="299"/>
      <c r="V409" s="299"/>
      <c r="W409" s="299"/>
      <c r="X409" s="299"/>
      <c r="Y409" s="412"/>
      <c r="Z409" s="413"/>
      <c r="AA409" s="413"/>
      <c r="AB409" s="413"/>
      <c r="AC409" s="413"/>
      <c r="AD409" s="413"/>
      <c r="AE409" s="413"/>
      <c r="AF409" s="413"/>
      <c r="AG409" s="413"/>
      <c r="AH409" s="413"/>
      <c r="AI409" s="413"/>
      <c r="AJ409" s="413"/>
      <c r="AK409" s="413"/>
      <c r="AL409" s="413"/>
      <c r="AM409" s="302"/>
    </row>
    <row r="410" spans="1:39" outlineLevel="1">
      <c r="A410" s="531">
        <v>2</v>
      </c>
      <c r="B410" s="428" t="s">
        <v>96</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1"/>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46">Z410</f>
        <v>0</v>
      </c>
      <c r="AA411" s="411">
        <f t="shared" ref="AA411" si="1147">AA410</f>
        <v>0</v>
      </c>
      <c r="AB411" s="411">
        <f t="shared" ref="AB411" si="1148">AB410</f>
        <v>0</v>
      </c>
      <c r="AC411" s="411">
        <f t="shared" ref="AC411" si="1149">AC410</f>
        <v>0</v>
      </c>
      <c r="AD411" s="411">
        <f t="shared" ref="AD411" si="1150">AD410</f>
        <v>0</v>
      </c>
      <c r="AE411" s="411">
        <f t="shared" ref="AE411" si="1151">AE410</f>
        <v>0</v>
      </c>
      <c r="AF411" s="411">
        <f t="shared" ref="AF411" si="1152">AF410</f>
        <v>0</v>
      </c>
      <c r="AG411" s="411">
        <f t="shared" ref="AG411" si="1153">AG410</f>
        <v>0</v>
      </c>
      <c r="AH411" s="411">
        <f t="shared" ref="AH411" si="1154">AH410</f>
        <v>0</v>
      </c>
      <c r="AI411" s="411">
        <f t="shared" ref="AI411" si="1155">AI410</f>
        <v>0</v>
      </c>
      <c r="AJ411" s="411">
        <f t="shared" ref="AJ411" si="1156">AJ410</f>
        <v>0</v>
      </c>
      <c r="AK411" s="411">
        <f t="shared" ref="AK411" si="1157">AK410</f>
        <v>0</v>
      </c>
      <c r="AL411" s="411">
        <f t="shared" ref="AL411" si="1158">AL410</f>
        <v>0</v>
      </c>
      <c r="AM411" s="297"/>
    </row>
    <row r="412" spans="1:39" ht="15.75" outlineLevel="1">
      <c r="A412" s="531"/>
      <c r="B412" s="524"/>
      <c r="C412" s="299"/>
      <c r="D412" s="304"/>
      <c r="E412" s="304"/>
      <c r="F412" s="304"/>
      <c r="G412" s="304"/>
      <c r="H412" s="304"/>
      <c r="I412" s="304"/>
      <c r="J412" s="304"/>
      <c r="K412" s="304"/>
      <c r="L412" s="304"/>
      <c r="M412" s="304"/>
      <c r="N412" s="300"/>
      <c r="O412" s="304"/>
      <c r="P412" s="304"/>
      <c r="Q412" s="304"/>
      <c r="R412" s="304"/>
      <c r="S412" s="304"/>
      <c r="T412" s="304"/>
      <c r="U412" s="304"/>
      <c r="V412" s="304"/>
      <c r="W412" s="304"/>
      <c r="X412" s="304"/>
      <c r="Y412" s="412"/>
      <c r="Z412" s="413"/>
      <c r="AA412" s="413"/>
      <c r="AB412" s="413"/>
      <c r="AC412" s="413"/>
      <c r="AD412" s="413"/>
      <c r="AE412" s="413"/>
      <c r="AF412" s="413"/>
      <c r="AG412" s="413"/>
      <c r="AH412" s="413"/>
      <c r="AI412" s="413"/>
      <c r="AJ412" s="413"/>
      <c r="AK412" s="413"/>
      <c r="AL412" s="413"/>
      <c r="AM412" s="302"/>
    </row>
    <row r="413" spans="1:39" outlineLevel="1">
      <c r="A413" s="531">
        <v>3</v>
      </c>
      <c r="B413" s="428" t="s">
        <v>97</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1"/>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59">Z413</f>
        <v>0</v>
      </c>
      <c r="AA414" s="411">
        <f t="shared" ref="AA414" si="1160">AA413</f>
        <v>0</v>
      </c>
      <c r="AB414" s="411">
        <f t="shared" ref="AB414" si="1161">AB413</f>
        <v>0</v>
      </c>
      <c r="AC414" s="411">
        <f t="shared" ref="AC414" si="1162">AC413</f>
        <v>0</v>
      </c>
      <c r="AD414" s="411">
        <f t="shared" ref="AD414" si="1163">AD413</f>
        <v>0</v>
      </c>
      <c r="AE414" s="411">
        <f t="shared" ref="AE414" si="1164">AE413</f>
        <v>0</v>
      </c>
      <c r="AF414" s="411">
        <f t="shared" ref="AF414" si="1165">AF413</f>
        <v>0</v>
      </c>
      <c r="AG414" s="411">
        <f t="shared" ref="AG414" si="1166">AG413</f>
        <v>0</v>
      </c>
      <c r="AH414" s="411">
        <f t="shared" ref="AH414" si="1167">AH413</f>
        <v>0</v>
      </c>
      <c r="AI414" s="411">
        <f t="shared" ref="AI414" si="1168">AI413</f>
        <v>0</v>
      </c>
      <c r="AJ414" s="411">
        <f t="shared" ref="AJ414" si="1169">AJ413</f>
        <v>0</v>
      </c>
      <c r="AK414" s="411">
        <f t="shared" ref="AK414" si="1170">AK413</f>
        <v>0</v>
      </c>
      <c r="AL414" s="411">
        <f t="shared" ref="AL414" si="1171">AL413</f>
        <v>0</v>
      </c>
      <c r="AM414" s="297"/>
    </row>
    <row r="415" spans="1:39" outlineLevel="1">
      <c r="A415" s="531"/>
      <c r="B415" s="431"/>
      <c r="C415" s="305"/>
      <c r="D415" s="291"/>
      <c r="E415" s="291"/>
      <c r="F415" s="291"/>
      <c r="G415" s="291"/>
      <c r="H415" s="291"/>
      <c r="I415" s="291"/>
      <c r="J415" s="291"/>
      <c r="K415" s="291"/>
      <c r="L415" s="291"/>
      <c r="M415" s="291"/>
      <c r="N415" s="291"/>
      <c r="O415" s="291"/>
      <c r="P415" s="291"/>
      <c r="Q415" s="291"/>
      <c r="R415" s="291"/>
      <c r="S415" s="291"/>
      <c r="T415" s="291"/>
      <c r="U415" s="291"/>
      <c r="V415" s="291"/>
      <c r="W415" s="291"/>
      <c r="X415" s="291"/>
      <c r="Y415" s="412"/>
      <c r="Z415" s="412"/>
      <c r="AA415" s="412"/>
      <c r="AB415" s="412"/>
      <c r="AC415" s="412"/>
      <c r="AD415" s="412"/>
      <c r="AE415" s="412"/>
      <c r="AF415" s="412"/>
      <c r="AG415" s="412"/>
      <c r="AH415" s="412"/>
      <c r="AI415" s="412"/>
      <c r="AJ415" s="412"/>
      <c r="AK415" s="412"/>
      <c r="AL415" s="412"/>
      <c r="AM415" s="306"/>
    </row>
    <row r="416" spans="1:39" outlineLevel="1">
      <c r="A416" s="531">
        <v>4</v>
      </c>
      <c r="B416" s="519" t="s">
        <v>683</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1"/>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72">Z416</f>
        <v>0</v>
      </c>
      <c r="AA417" s="411">
        <f t="shared" ref="AA417" si="1173">AA416</f>
        <v>0</v>
      </c>
      <c r="AB417" s="411">
        <f t="shared" ref="AB417" si="1174">AB416</f>
        <v>0</v>
      </c>
      <c r="AC417" s="411">
        <f t="shared" ref="AC417" si="1175">AC416</f>
        <v>0</v>
      </c>
      <c r="AD417" s="411">
        <f t="shared" ref="AD417" si="1176">AD416</f>
        <v>0</v>
      </c>
      <c r="AE417" s="411">
        <f t="shared" ref="AE417" si="1177">AE416</f>
        <v>0</v>
      </c>
      <c r="AF417" s="411">
        <f t="shared" ref="AF417" si="1178">AF416</f>
        <v>0</v>
      </c>
      <c r="AG417" s="411">
        <f t="shared" ref="AG417" si="1179">AG416</f>
        <v>0</v>
      </c>
      <c r="AH417" s="411">
        <f t="shared" ref="AH417" si="1180">AH416</f>
        <v>0</v>
      </c>
      <c r="AI417" s="411">
        <f t="shared" ref="AI417" si="1181">AI416</f>
        <v>0</v>
      </c>
      <c r="AJ417" s="411">
        <f t="shared" ref="AJ417" si="1182">AJ416</f>
        <v>0</v>
      </c>
      <c r="AK417" s="411">
        <f t="shared" ref="AK417" si="1183">AK416</f>
        <v>0</v>
      </c>
      <c r="AL417" s="411">
        <f t="shared" ref="AL417" si="1184">AL416</f>
        <v>0</v>
      </c>
      <c r="AM417" s="297"/>
    </row>
    <row r="418" spans="1:39" outlineLevel="1">
      <c r="A418" s="531"/>
      <c r="B418" s="431"/>
      <c r="C418" s="305"/>
      <c r="D418" s="304"/>
      <c r="E418" s="304"/>
      <c r="F418" s="304"/>
      <c r="G418" s="304"/>
      <c r="H418" s="304"/>
      <c r="I418" s="304"/>
      <c r="J418" s="304"/>
      <c r="K418" s="304"/>
      <c r="L418" s="304"/>
      <c r="M418" s="304"/>
      <c r="N418" s="291"/>
      <c r="O418" s="304"/>
      <c r="P418" s="304"/>
      <c r="Q418" s="304"/>
      <c r="R418" s="304"/>
      <c r="S418" s="304"/>
      <c r="T418" s="304"/>
      <c r="U418" s="304"/>
      <c r="V418" s="304"/>
      <c r="W418" s="304"/>
      <c r="X418" s="304"/>
      <c r="Y418" s="412"/>
      <c r="Z418" s="412"/>
      <c r="AA418" s="412"/>
      <c r="AB418" s="412"/>
      <c r="AC418" s="412"/>
      <c r="AD418" s="412"/>
      <c r="AE418" s="412"/>
      <c r="AF418" s="412"/>
      <c r="AG418" s="412"/>
      <c r="AH418" s="412"/>
      <c r="AI418" s="412"/>
      <c r="AJ418" s="412"/>
      <c r="AK418" s="412"/>
      <c r="AL418" s="412"/>
      <c r="AM418" s="306"/>
    </row>
    <row r="419" spans="1:39" ht="30" outlineLevel="1">
      <c r="A419" s="531">
        <v>5</v>
      </c>
      <c r="B419" s="428" t="s">
        <v>98</v>
      </c>
      <c r="C419" s="291" t="s">
        <v>25</v>
      </c>
      <c r="D419" s="295"/>
      <c r="E419" s="295"/>
      <c r="F419" s="295"/>
      <c r="G419" s="295"/>
      <c r="H419" s="295"/>
      <c r="I419" s="295"/>
      <c r="J419" s="295"/>
      <c r="K419" s="295"/>
      <c r="L419" s="295"/>
      <c r="M419" s="295"/>
      <c r="N419" s="291"/>
      <c r="O419" s="295"/>
      <c r="P419" s="295"/>
      <c r="Q419" s="295"/>
      <c r="R419" s="295"/>
      <c r="S419" s="295"/>
      <c r="T419" s="295"/>
      <c r="U419" s="295"/>
      <c r="V419" s="295"/>
      <c r="W419" s="295"/>
      <c r="X419" s="295"/>
      <c r="Y419" s="410"/>
      <c r="Z419" s="410"/>
      <c r="AA419" s="410"/>
      <c r="AB419" s="410"/>
      <c r="AC419" s="410"/>
      <c r="AD419" s="410"/>
      <c r="AE419" s="410"/>
      <c r="AF419" s="410"/>
      <c r="AG419" s="410"/>
      <c r="AH419" s="410"/>
      <c r="AI419" s="410"/>
      <c r="AJ419" s="410"/>
      <c r="AK419" s="410"/>
      <c r="AL419" s="410"/>
      <c r="AM419" s="296">
        <f>SUM(Y419:AL419)</f>
        <v>0</v>
      </c>
    </row>
    <row r="420" spans="1:39" outlineLevel="1">
      <c r="A420" s="531"/>
      <c r="B420" s="431" t="s">
        <v>308</v>
      </c>
      <c r="C420" s="291" t="s">
        <v>163</v>
      </c>
      <c r="D420" s="295"/>
      <c r="E420" s="295"/>
      <c r="F420" s="295"/>
      <c r="G420" s="295"/>
      <c r="H420" s="295"/>
      <c r="I420" s="295"/>
      <c r="J420" s="295"/>
      <c r="K420" s="295"/>
      <c r="L420" s="295"/>
      <c r="M420" s="295"/>
      <c r="N420" s="468"/>
      <c r="O420" s="295"/>
      <c r="P420" s="295"/>
      <c r="Q420" s="295"/>
      <c r="R420" s="295"/>
      <c r="S420" s="295"/>
      <c r="T420" s="295"/>
      <c r="U420" s="295"/>
      <c r="V420" s="295"/>
      <c r="W420" s="295"/>
      <c r="X420" s="295"/>
      <c r="Y420" s="411">
        <f>Y419</f>
        <v>0</v>
      </c>
      <c r="Z420" s="411">
        <f t="shared" ref="Z420" si="1185">Z419</f>
        <v>0</v>
      </c>
      <c r="AA420" s="411">
        <f t="shared" ref="AA420" si="1186">AA419</f>
        <v>0</v>
      </c>
      <c r="AB420" s="411">
        <f t="shared" ref="AB420" si="1187">AB419</f>
        <v>0</v>
      </c>
      <c r="AC420" s="411">
        <f t="shared" ref="AC420" si="1188">AC419</f>
        <v>0</v>
      </c>
      <c r="AD420" s="411">
        <f t="shared" ref="AD420" si="1189">AD419</f>
        <v>0</v>
      </c>
      <c r="AE420" s="411">
        <f t="shared" ref="AE420" si="1190">AE419</f>
        <v>0</v>
      </c>
      <c r="AF420" s="411">
        <f t="shared" ref="AF420" si="1191">AF419</f>
        <v>0</v>
      </c>
      <c r="AG420" s="411">
        <f t="shared" ref="AG420" si="1192">AG419</f>
        <v>0</v>
      </c>
      <c r="AH420" s="411">
        <f t="shared" ref="AH420" si="1193">AH419</f>
        <v>0</v>
      </c>
      <c r="AI420" s="411">
        <f t="shared" ref="AI420" si="1194">AI419</f>
        <v>0</v>
      </c>
      <c r="AJ420" s="411">
        <f t="shared" ref="AJ420" si="1195">AJ419</f>
        <v>0</v>
      </c>
      <c r="AK420" s="411">
        <f t="shared" ref="AK420" si="1196">AK419</f>
        <v>0</v>
      </c>
      <c r="AL420" s="411">
        <f t="shared" ref="AL420" si="1197">AL419</f>
        <v>0</v>
      </c>
      <c r="AM420" s="297"/>
    </row>
    <row r="421" spans="1:39" outlineLevel="1">
      <c r="A421" s="531"/>
      <c r="B421" s="431"/>
      <c r="C421" s="291"/>
      <c r="D421" s="291"/>
      <c r="E421" s="291"/>
      <c r="F421" s="291"/>
      <c r="G421" s="291"/>
      <c r="H421" s="291"/>
      <c r="I421" s="291"/>
      <c r="J421" s="291"/>
      <c r="K421" s="291"/>
      <c r="L421" s="291"/>
      <c r="M421" s="291"/>
      <c r="N421" s="291"/>
      <c r="O421" s="291"/>
      <c r="P421" s="291"/>
      <c r="Q421" s="291"/>
      <c r="R421" s="291"/>
      <c r="S421" s="291"/>
      <c r="T421" s="291"/>
      <c r="U421" s="291"/>
      <c r="V421" s="291"/>
      <c r="W421" s="291"/>
      <c r="X421" s="291"/>
      <c r="Y421" s="422"/>
      <c r="Z421" s="423"/>
      <c r="AA421" s="423"/>
      <c r="AB421" s="423"/>
      <c r="AC421" s="423"/>
      <c r="AD421" s="423"/>
      <c r="AE421" s="423"/>
      <c r="AF421" s="423"/>
      <c r="AG421" s="423"/>
      <c r="AH421" s="423"/>
      <c r="AI421" s="423"/>
      <c r="AJ421" s="423"/>
      <c r="AK421" s="423"/>
      <c r="AL421" s="423"/>
      <c r="AM421" s="297"/>
    </row>
    <row r="422" spans="1:39" ht="15.75" outlineLevel="1">
      <c r="A422" s="531"/>
      <c r="B422" s="513" t="s">
        <v>498</v>
      </c>
      <c r="C422" s="289"/>
      <c r="D422" s="289"/>
      <c r="E422" s="289"/>
      <c r="F422" s="289"/>
      <c r="G422" s="289"/>
      <c r="H422" s="289"/>
      <c r="I422" s="289"/>
      <c r="J422" s="289"/>
      <c r="K422" s="289"/>
      <c r="L422" s="289"/>
      <c r="M422" s="289"/>
      <c r="N422" s="290"/>
      <c r="O422" s="289"/>
      <c r="P422" s="289"/>
      <c r="Q422" s="289"/>
      <c r="R422" s="289"/>
      <c r="S422" s="289"/>
      <c r="T422" s="289"/>
      <c r="U422" s="289"/>
      <c r="V422" s="289"/>
      <c r="W422" s="289"/>
      <c r="X422" s="289"/>
      <c r="Y422" s="414"/>
      <c r="Z422" s="414"/>
      <c r="AA422" s="414"/>
      <c r="AB422" s="414"/>
      <c r="AC422" s="414"/>
      <c r="AD422" s="414"/>
      <c r="AE422" s="414"/>
      <c r="AF422" s="414"/>
      <c r="AG422" s="414"/>
      <c r="AH422" s="414"/>
      <c r="AI422" s="414"/>
      <c r="AJ422" s="414"/>
      <c r="AK422" s="414"/>
      <c r="AL422" s="414"/>
      <c r="AM422" s="292"/>
    </row>
    <row r="423" spans="1:39" outlineLevel="1">
      <c r="A423" s="531">
        <v>6</v>
      </c>
      <c r="B423" s="428" t="s">
        <v>99</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1"/>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198">Z423</f>
        <v>0</v>
      </c>
      <c r="AA424" s="411">
        <f t="shared" ref="AA424" si="1199">AA423</f>
        <v>0</v>
      </c>
      <c r="AB424" s="411">
        <f t="shared" ref="AB424" si="1200">AB423</f>
        <v>0</v>
      </c>
      <c r="AC424" s="411">
        <f t="shared" ref="AC424" si="1201">AC423</f>
        <v>0</v>
      </c>
      <c r="AD424" s="411">
        <f t="shared" ref="AD424" si="1202">AD423</f>
        <v>0</v>
      </c>
      <c r="AE424" s="411">
        <f t="shared" ref="AE424" si="1203">AE423</f>
        <v>0</v>
      </c>
      <c r="AF424" s="411">
        <f t="shared" ref="AF424" si="1204">AF423</f>
        <v>0</v>
      </c>
      <c r="AG424" s="411">
        <f t="shared" ref="AG424" si="1205">AG423</f>
        <v>0</v>
      </c>
      <c r="AH424" s="411">
        <f t="shared" ref="AH424" si="1206">AH423</f>
        <v>0</v>
      </c>
      <c r="AI424" s="411">
        <f t="shared" ref="AI424" si="1207">AI423</f>
        <v>0</v>
      </c>
      <c r="AJ424" s="411">
        <f t="shared" ref="AJ424" si="1208">AJ423</f>
        <v>0</v>
      </c>
      <c r="AK424" s="411">
        <f t="shared" ref="AK424" si="1209">AK423</f>
        <v>0</v>
      </c>
      <c r="AL424" s="411">
        <f t="shared" ref="AL424" si="1210">AL423</f>
        <v>0</v>
      </c>
      <c r="AM424" s="311"/>
    </row>
    <row r="425" spans="1:39" outlineLevel="1">
      <c r="A425" s="531"/>
      <c r="B425" s="525"/>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6"/>
      <c r="AA425" s="416"/>
      <c r="AB425" s="416"/>
      <c r="AC425" s="416"/>
      <c r="AD425" s="416"/>
      <c r="AE425" s="416"/>
      <c r="AF425" s="416"/>
      <c r="AG425" s="416"/>
      <c r="AH425" s="416"/>
      <c r="AI425" s="416"/>
      <c r="AJ425" s="416"/>
      <c r="AK425" s="416"/>
      <c r="AL425" s="416"/>
      <c r="AM425" s="313"/>
    </row>
    <row r="426" spans="1:39" ht="30" outlineLevel="1">
      <c r="A426" s="531">
        <v>7</v>
      </c>
      <c r="B426" s="428" t="s">
        <v>100</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1"/>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11">Z426</f>
        <v>0</v>
      </c>
      <c r="AA427" s="411">
        <f t="shared" ref="AA427" si="1212">AA426</f>
        <v>0</v>
      </c>
      <c r="AB427" s="411">
        <f t="shared" ref="AB427" si="1213">AB426</f>
        <v>0</v>
      </c>
      <c r="AC427" s="411">
        <f t="shared" ref="AC427" si="1214">AC426</f>
        <v>0</v>
      </c>
      <c r="AD427" s="411">
        <f t="shared" ref="AD427" si="1215">AD426</f>
        <v>0</v>
      </c>
      <c r="AE427" s="411">
        <f t="shared" ref="AE427" si="1216">AE426</f>
        <v>0</v>
      </c>
      <c r="AF427" s="411">
        <f t="shared" ref="AF427" si="1217">AF426</f>
        <v>0</v>
      </c>
      <c r="AG427" s="411">
        <f t="shared" ref="AG427" si="1218">AG426</f>
        <v>0</v>
      </c>
      <c r="AH427" s="411">
        <f t="shared" ref="AH427" si="1219">AH426</f>
        <v>0</v>
      </c>
      <c r="AI427" s="411">
        <f t="shared" ref="AI427" si="1220">AI426</f>
        <v>0</v>
      </c>
      <c r="AJ427" s="411">
        <f t="shared" ref="AJ427" si="1221">AJ426</f>
        <v>0</v>
      </c>
      <c r="AK427" s="411">
        <f t="shared" ref="AK427" si="1222">AK426</f>
        <v>0</v>
      </c>
      <c r="AL427" s="411">
        <f t="shared" ref="AL427" si="1223">AL426</f>
        <v>0</v>
      </c>
      <c r="AM427" s="311"/>
    </row>
    <row r="428" spans="1:39" outlineLevel="1">
      <c r="A428" s="531"/>
      <c r="B428" s="526"/>
      <c r="C428" s="312"/>
      <c r="D428" s="291"/>
      <c r="E428" s="291"/>
      <c r="F428" s="291"/>
      <c r="G428" s="291"/>
      <c r="H428" s="291"/>
      <c r="I428" s="291"/>
      <c r="J428" s="291"/>
      <c r="K428" s="291"/>
      <c r="L428" s="291"/>
      <c r="M428" s="291"/>
      <c r="N428" s="291"/>
      <c r="O428" s="291"/>
      <c r="P428" s="291"/>
      <c r="Q428" s="291"/>
      <c r="R428" s="291"/>
      <c r="S428" s="291"/>
      <c r="T428" s="291"/>
      <c r="U428" s="291"/>
      <c r="V428" s="291"/>
      <c r="W428" s="291"/>
      <c r="X428" s="291"/>
      <c r="Y428" s="416"/>
      <c r="Z428" s="417"/>
      <c r="AA428" s="416"/>
      <c r="AB428" s="416"/>
      <c r="AC428" s="416"/>
      <c r="AD428" s="416"/>
      <c r="AE428" s="416"/>
      <c r="AF428" s="416"/>
      <c r="AG428" s="416"/>
      <c r="AH428" s="416"/>
      <c r="AI428" s="416"/>
      <c r="AJ428" s="416"/>
      <c r="AK428" s="416"/>
      <c r="AL428" s="416"/>
      <c r="AM428" s="313"/>
    </row>
    <row r="429" spans="1:39" ht="30" outlineLevel="1">
      <c r="A429" s="531">
        <v>8</v>
      </c>
      <c r="B429" s="428" t="s">
        <v>101</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1"/>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24">Z429</f>
        <v>0</v>
      </c>
      <c r="AA430" s="411">
        <f t="shared" ref="AA430" si="1225">AA429</f>
        <v>0</v>
      </c>
      <c r="AB430" s="411">
        <f t="shared" ref="AB430" si="1226">AB429</f>
        <v>0</v>
      </c>
      <c r="AC430" s="411">
        <f t="shared" ref="AC430" si="1227">AC429</f>
        <v>0</v>
      </c>
      <c r="AD430" s="411">
        <f t="shared" ref="AD430" si="1228">AD429</f>
        <v>0</v>
      </c>
      <c r="AE430" s="411">
        <f t="shared" ref="AE430" si="1229">AE429</f>
        <v>0</v>
      </c>
      <c r="AF430" s="411">
        <f t="shared" ref="AF430" si="1230">AF429</f>
        <v>0</v>
      </c>
      <c r="AG430" s="411">
        <f t="shared" ref="AG430" si="1231">AG429</f>
        <v>0</v>
      </c>
      <c r="AH430" s="411">
        <f t="shared" ref="AH430" si="1232">AH429</f>
        <v>0</v>
      </c>
      <c r="AI430" s="411">
        <f t="shared" ref="AI430" si="1233">AI429</f>
        <v>0</v>
      </c>
      <c r="AJ430" s="411">
        <f t="shared" ref="AJ430" si="1234">AJ429</f>
        <v>0</v>
      </c>
      <c r="AK430" s="411">
        <f t="shared" ref="AK430" si="1235">AK429</f>
        <v>0</v>
      </c>
      <c r="AL430" s="411">
        <f t="shared" ref="AL430" si="1236">AL429</f>
        <v>0</v>
      </c>
      <c r="AM430" s="311"/>
    </row>
    <row r="431" spans="1:39" outlineLevel="1">
      <c r="A431" s="531"/>
      <c r="B431" s="526"/>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7"/>
      <c r="AA431" s="416"/>
      <c r="AB431" s="416"/>
      <c r="AC431" s="416"/>
      <c r="AD431" s="416"/>
      <c r="AE431" s="416"/>
      <c r="AF431" s="416"/>
      <c r="AG431" s="416"/>
      <c r="AH431" s="416"/>
      <c r="AI431" s="416"/>
      <c r="AJ431" s="416"/>
      <c r="AK431" s="416"/>
      <c r="AL431" s="416"/>
      <c r="AM431" s="313"/>
    </row>
    <row r="432" spans="1:39" ht="30" outlineLevel="1">
      <c r="A432" s="531">
        <v>9</v>
      </c>
      <c r="B432" s="428" t="s">
        <v>102</v>
      </c>
      <c r="C432" s="291" t="s">
        <v>25</v>
      </c>
      <c r="D432" s="295"/>
      <c r="E432" s="295"/>
      <c r="F432" s="295"/>
      <c r="G432" s="295"/>
      <c r="H432" s="295"/>
      <c r="I432" s="295"/>
      <c r="J432" s="295"/>
      <c r="K432" s="295"/>
      <c r="L432" s="295"/>
      <c r="M432" s="295"/>
      <c r="N432" s="295">
        <v>12</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39" outlineLevel="1">
      <c r="A433" s="531"/>
      <c r="B433" s="431" t="s">
        <v>308</v>
      </c>
      <c r="C433" s="291" t="s">
        <v>163</v>
      </c>
      <c r="D433" s="295"/>
      <c r="E433" s="295"/>
      <c r="F433" s="295"/>
      <c r="G433" s="295"/>
      <c r="H433" s="295"/>
      <c r="I433" s="295"/>
      <c r="J433" s="295"/>
      <c r="K433" s="295"/>
      <c r="L433" s="295"/>
      <c r="M433" s="295"/>
      <c r="N433" s="295">
        <f>N432</f>
        <v>12</v>
      </c>
      <c r="O433" s="295"/>
      <c r="P433" s="295"/>
      <c r="Q433" s="295"/>
      <c r="R433" s="295"/>
      <c r="S433" s="295"/>
      <c r="T433" s="295"/>
      <c r="U433" s="295"/>
      <c r="V433" s="295"/>
      <c r="W433" s="295"/>
      <c r="X433" s="295"/>
      <c r="Y433" s="411">
        <f>Y432</f>
        <v>0</v>
      </c>
      <c r="Z433" s="411">
        <f t="shared" ref="Z433" si="1237">Z432</f>
        <v>0</v>
      </c>
      <c r="AA433" s="411">
        <f t="shared" ref="AA433" si="1238">AA432</f>
        <v>0</v>
      </c>
      <c r="AB433" s="411">
        <f t="shared" ref="AB433" si="1239">AB432</f>
        <v>0</v>
      </c>
      <c r="AC433" s="411">
        <f t="shared" ref="AC433" si="1240">AC432</f>
        <v>0</v>
      </c>
      <c r="AD433" s="411">
        <f t="shared" ref="AD433" si="1241">AD432</f>
        <v>0</v>
      </c>
      <c r="AE433" s="411">
        <f t="shared" ref="AE433" si="1242">AE432</f>
        <v>0</v>
      </c>
      <c r="AF433" s="411">
        <f t="shared" ref="AF433" si="1243">AF432</f>
        <v>0</v>
      </c>
      <c r="AG433" s="411">
        <f t="shared" ref="AG433" si="1244">AG432</f>
        <v>0</v>
      </c>
      <c r="AH433" s="411">
        <f t="shared" ref="AH433" si="1245">AH432</f>
        <v>0</v>
      </c>
      <c r="AI433" s="411">
        <f t="shared" ref="AI433" si="1246">AI432</f>
        <v>0</v>
      </c>
      <c r="AJ433" s="411">
        <f t="shared" ref="AJ433" si="1247">AJ432</f>
        <v>0</v>
      </c>
      <c r="AK433" s="411">
        <f t="shared" ref="AK433" si="1248">AK432</f>
        <v>0</v>
      </c>
      <c r="AL433" s="411">
        <f t="shared" ref="AL433" si="1249">AL432</f>
        <v>0</v>
      </c>
      <c r="AM433" s="311"/>
    </row>
    <row r="434" spans="1:39" outlineLevel="1">
      <c r="A434" s="531"/>
      <c r="B434" s="526"/>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6"/>
      <c r="AA434" s="416"/>
      <c r="AB434" s="416"/>
      <c r="AC434" s="416"/>
      <c r="AD434" s="416"/>
      <c r="AE434" s="416"/>
      <c r="AF434" s="416"/>
      <c r="AG434" s="416"/>
      <c r="AH434" s="416"/>
      <c r="AI434" s="416"/>
      <c r="AJ434" s="416"/>
      <c r="AK434" s="416"/>
      <c r="AL434" s="416"/>
      <c r="AM434" s="313"/>
    </row>
    <row r="435" spans="1:39" ht="30" outlineLevel="1">
      <c r="A435" s="531">
        <v>10</v>
      </c>
      <c r="B435" s="428" t="s">
        <v>103</v>
      </c>
      <c r="C435" s="291" t="s">
        <v>25</v>
      </c>
      <c r="D435" s="295"/>
      <c r="E435" s="295"/>
      <c r="F435" s="295"/>
      <c r="G435" s="295"/>
      <c r="H435" s="295"/>
      <c r="I435" s="295"/>
      <c r="J435" s="295"/>
      <c r="K435" s="295"/>
      <c r="L435" s="295"/>
      <c r="M435" s="295"/>
      <c r="N435" s="295">
        <v>3</v>
      </c>
      <c r="O435" s="295"/>
      <c r="P435" s="295"/>
      <c r="Q435" s="295"/>
      <c r="R435" s="295"/>
      <c r="S435" s="295"/>
      <c r="T435" s="295"/>
      <c r="U435" s="295"/>
      <c r="V435" s="295"/>
      <c r="W435" s="295"/>
      <c r="X435" s="295"/>
      <c r="Y435" s="415"/>
      <c r="Z435" s="410"/>
      <c r="AA435" s="410"/>
      <c r="AB435" s="410"/>
      <c r="AC435" s="410"/>
      <c r="AD435" s="410"/>
      <c r="AE435" s="410"/>
      <c r="AF435" s="415"/>
      <c r="AG435" s="415"/>
      <c r="AH435" s="415"/>
      <c r="AI435" s="415"/>
      <c r="AJ435" s="415"/>
      <c r="AK435" s="415"/>
      <c r="AL435" s="415"/>
      <c r="AM435" s="296">
        <f>SUM(Y435:AL435)</f>
        <v>0</v>
      </c>
    </row>
    <row r="436" spans="1:39" outlineLevel="1">
      <c r="A436" s="531"/>
      <c r="B436" s="431" t="s">
        <v>308</v>
      </c>
      <c r="C436" s="291" t="s">
        <v>163</v>
      </c>
      <c r="D436" s="295"/>
      <c r="E436" s="295"/>
      <c r="F436" s="295"/>
      <c r="G436" s="295"/>
      <c r="H436" s="295"/>
      <c r="I436" s="295"/>
      <c r="J436" s="295"/>
      <c r="K436" s="295"/>
      <c r="L436" s="295"/>
      <c r="M436" s="295"/>
      <c r="N436" s="295">
        <f>N435</f>
        <v>3</v>
      </c>
      <c r="O436" s="295"/>
      <c r="P436" s="295"/>
      <c r="Q436" s="295"/>
      <c r="R436" s="295"/>
      <c r="S436" s="295"/>
      <c r="T436" s="295"/>
      <c r="U436" s="295"/>
      <c r="V436" s="295"/>
      <c r="W436" s="295"/>
      <c r="X436" s="295"/>
      <c r="Y436" s="411">
        <f>Y435</f>
        <v>0</v>
      </c>
      <c r="Z436" s="411">
        <f t="shared" ref="Z436" si="1250">Z435</f>
        <v>0</v>
      </c>
      <c r="AA436" s="411">
        <f t="shared" ref="AA436" si="1251">AA435</f>
        <v>0</v>
      </c>
      <c r="AB436" s="411">
        <f t="shared" ref="AB436" si="1252">AB435</f>
        <v>0</v>
      </c>
      <c r="AC436" s="411">
        <f t="shared" ref="AC436" si="1253">AC435</f>
        <v>0</v>
      </c>
      <c r="AD436" s="411">
        <f t="shared" ref="AD436" si="1254">AD435</f>
        <v>0</v>
      </c>
      <c r="AE436" s="411">
        <f t="shared" ref="AE436" si="1255">AE435</f>
        <v>0</v>
      </c>
      <c r="AF436" s="411">
        <f t="shared" ref="AF436" si="1256">AF435</f>
        <v>0</v>
      </c>
      <c r="AG436" s="411">
        <f t="shared" ref="AG436" si="1257">AG435</f>
        <v>0</v>
      </c>
      <c r="AH436" s="411">
        <f t="shared" ref="AH436" si="1258">AH435</f>
        <v>0</v>
      </c>
      <c r="AI436" s="411">
        <f t="shared" ref="AI436" si="1259">AI435</f>
        <v>0</v>
      </c>
      <c r="AJ436" s="411">
        <f t="shared" ref="AJ436" si="1260">AJ435</f>
        <v>0</v>
      </c>
      <c r="AK436" s="411">
        <f t="shared" ref="AK436" si="1261">AK435</f>
        <v>0</v>
      </c>
      <c r="AL436" s="411">
        <f t="shared" ref="AL436" si="1262">AL435</f>
        <v>0</v>
      </c>
      <c r="AM436" s="311"/>
    </row>
    <row r="437" spans="1:39" outlineLevel="1">
      <c r="A437" s="531"/>
      <c r="B437" s="526"/>
      <c r="C437" s="312"/>
      <c r="D437" s="316"/>
      <c r="E437" s="316"/>
      <c r="F437" s="316"/>
      <c r="G437" s="316"/>
      <c r="H437" s="316"/>
      <c r="I437" s="316"/>
      <c r="J437" s="316"/>
      <c r="K437" s="316"/>
      <c r="L437" s="316"/>
      <c r="M437" s="316"/>
      <c r="N437" s="291"/>
      <c r="O437" s="316"/>
      <c r="P437" s="316"/>
      <c r="Q437" s="316"/>
      <c r="R437" s="316"/>
      <c r="S437" s="316"/>
      <c r="T437" s="316"/>
      <c r="U437" s="316"/>
      <c r="V437" s="316"/>
      <c r="W437" s="316"/>
      <c r="X437" s="316"/>
      <c r="Y437" s="416"/>
      <c r="Z437" s="417"/>
      <c r="AA437" s="416"/>
      <c r="AB437" s="416"/>
      <c r="AC437" s="416"/>
      <c r="AD437" s="416"/>
      <c r="AE437" s="416"/>
      <c r="AF437" s="416"/>
      <c r="AG437" s="416"/>
      <c r="AH437" s="416"/>
      <c r="AI437" s="416"/>
      <c r="AJ437" s="416"/>
      <c r="AK437" s="416"/>
      <c r="AL437" s="416"/>
      <c r="AM437" s="313"/>
    </row>
    <row r="438" spans="1:39" ht="15.75" outlineLevel="1">
      <c r="A438" s="531"/>
      <c r="B438" s="503" t="s">
        <v>10</v>
      </c>
      <c r="C438" s="289"/>
      <c r="D438" s="289"/>
      <c r="E438" s="289"/>
      <c r="F438" s="289"/>
      <c r="G438" s="289"/>
      <c r="H438" s="289"/>
      <c r="I438" s="289"/>
      <c r="J438" s="289"/>
      <c r="K438" s="289"/>
      <c r="L438" s="289"/>
      <c r="M438" s="289"/>
      <c r="N438" s="290"/>
      <c r="O438" s="289"/>
      <c r="P438" s="289"/>
      <c r="Q438" s="289"/>
      <c r="R438" s="289"/>
      <c r="S438" s="289"/>
      <c r="T438" s="289"/>
      <c r="U438" s="289"/>
      <c r="V438" s="289"/>
      <c r="W438" s="289"/>
      <c r="X438" s="289"/>
      <c r="Y438" s="414"/>
      <c r="Z438" s="414"/>
      <c r="AA438" s="414"/>
      <c r="AB438" s="414"/>
      <c r="AC438" s="414"/>
      <c r="AD438" s="414"/>
      <c r="AE438" s="414"/>
      <c r="AF438" s="414"/>
      <c r="AG438" s="414"/>
      <c r="AH438" s="414"/>
      <c r="AI438" s="414"/>
      <c r="AJ438" s="414"/>
      <c r="AK438" s="414"/>
      <c r="AL438" s="414"/>
      <c r="AM438" s="292"/>
    </row>
    <row r="439" spans="1:39" ht="30" outlineLevel="1">
      <c r="A439" s="531">
        <v>11</v>
      </c>
      <c r="B439" s="428" t="s">
        <v>104</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26"/>
      <c r="Z439" s="410"/>
      <c r="AA439" s="410"/>
      <c r="AB439" s="410"/>
      <c r="AC439" s="410"/>
      <c r="AD439" s="410"/>
      <c r="AE439" s="410"/>
      <c r="AF439" s="415"/>
      <c r="AG439" s="415"/>
      <c r="AH439" s="415"/>
      <c r="AI439" s="415"/>
      <c r="AJ439" s="415"/>
      <c r="AK439" s="415"/>
      <c r="AL439" s="415"/>
      <c r="AM439" s="296">
        <f>SUM(Y439:AL439)</f>
        <v>0</v>
      </c>
    </row>
    <row r="440" spans="1:39" outlineLevel="1">
      <c r="A440" s="531"/>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63">Z439</f>
        <v>0</v>
      </c>
      <c r="AA440" s="411">
        <f t="shared" ref="AA440" si="1264">AA439</f>
        <v>0</v>
      </c>
      <c r="AB440" s="411">
        <f t="shared" ref="AB440" si="1265">AB439</f>
        <v>0</v>
      </c>
      <c r="AC440" s="411">
        <f t="shared" ref="AC440" si="1266">AC439</f>
        <v>0</v>
      </c>
      <c r="AD440" s="411">
        <f t="shared" ref="AD440" si="1267">AD439</f>
        <v>0</v>
      </c>
      <c r="AE440" s="411">
        <f t="shared" ref="AE440" si="1268">AE439</f>
        <v>0</v>
      </c>
      <c r="AF440" s="411">
        <f t="shared" ref="AF440" si="1269">AF439</f>
        <v>0</v>
      </c>
      <c r="AG440" s="411">
        <f t="shared" ref="AG440" si="1270">AG439</f>
        <v>0</v>
      </c>
      <c r="AH440" s="411">
        <f t="shared" ref="AH440" si="1271">AH439</f>
        <v>0</v>
      </c>
      <c r="AI440" s="411">
        <f t="shared" ref="AI440" si="1272">AI439</f>
        <v>0</v>
      </c>
      <c r="AJ440" s="411">
        <f t="shared" ref="AJ440" si="1273">AJ439</f>
        <v>0</v>
      </c>
      <c r="AK440" s="411">
        <f t="shared" ref="AK440" si="1274">AK439</f>
        <v>0</v>
      </c>
      <c r="AL440" s="411">
        <f t="shared" ref="AL440" si="1275">AL439</f>
        <v>0</v>
      </c>
      <c r="AM440" s="297"/>
    </row>
    <row r="441" spans="1:39" outlineLevel="1">
      <c r="A441" s="531"/>
      <c r="B441" s="527"/>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2"/>
      <c r="Z441" s="421"/>
      <c r="AA441" s="421"/>
      <c r="AB441" s="421"/>
      <c r="AC441" s="421"/>
      <c r="AD441" s="421"/>
      <c r="AE441" s="421"/>
      <c r="AF441" s="421"/>
      <c r="AG441" s="421"/>
      <c r="AH441" s="421"/>
      <c r="AI441" s="421"/>
      <c r="AJ441" s="421"/>
      <c r="AK441" s="421"/>
      <c r="AL441" s="421"/>
      <c r="AM441" s="306"/>
    </row>
    <row r="442" spans="1:39" ht="45" outlineLevel="1">
      <c r="A442" s="531">
        <v>12</v>
      </c>
      <c r="B442" s="428" t="s">
        <v>105</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39" outlineLevel="1">
      <c r="A443" s="531"/>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76">Z442</f>
        <v>0</v>
      </c>
      <c r="AA443" s="411">
        <f t="shared" ref="AA443" si="1277">AA442</f>
        <v>0</v>
      </c>
      <c r="AB443" s="411">
        <f t="shared" ref="AB443" si="1278">AB442</f>
        <v>0</v>
      </c>
      <c r="AC443" s="411">
        <f t="shared" ref="AC443" si="1279">AC442</f>
        <v>0</v>
      </c>
      <c r="AD443" s="411">
        <f t="shared" ref="AD443" si="1280">AD442</f>
        <v>0</v>
      </c>
      <c r="AE443" s="411">
        <f t="shared" ref="AE443" si="1281">AE442</f>
        <v>0</v>
      </c>
      <c r="AF443" s="411">
        <f t="shared" ref="AF443" si="1282">AF442</f>
        <v>0</v>
      </c>
      <c r="AG443" s="411">
        <f t="shared" ref="AG443" si="1283">AG442</f>
        <v>0</v>
      </c>
      <c r="AH443" s="411">
        <f t="shared" ref="AH443" si="1284">AH442</f>
        <v>0</v>
      </c>
      <c r="AI443" s="411">
        <f t="shared" ref="AI443" si="1285">AI442</f>
        <v>0</v>
      </c>
      <c r="AJ443" s="411">
        <f t="shared" ref="AJ443" si="1286">AJ442</f>
        <v>0</v>
      </c>
      <c r="AK443" s="411">
        <f t="shared" ref="AK443" si="1287">AK442</f>
        <v>0</v>
      </c>
      <c r="AL443" s="411">
        <f t="shared" ref="AL443" si="1288">AL442</f>
        <v>0</v>
      </c>
      <c r="AM443" s="297"/>
    </row>
    <row r="444" spans="1:39" outlineLevel="1">
      <c r="A444" s="531"/>
      <c r="B444" s="527"/>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22"/>
      <c r="Z444" s="422"/>
      <c r="AA444" s="412"/>
      <c r="AB444" s="412"/>
      <c r="AC444" s="412"/>
      <c r="AD444" s="412"/>
      <c r="AE444" s="412"/>
      <c r="AF444" s="412"/>
      <c r="AG444" s="412"/>
      <c r="AH444" s="412"/>
      <c r="AI444" s="412"/>
      <c r="AJ444" s="412"/>
      <c r="AK444" s="412"/>
      <c r="AL444" s="412"/>
      <c r="AM444" s="306"/>
    </row>
    <row r="445" spans="1:39" ht="30" outlineLevel="1">
      <c r="A445" s="531">
        <v>13</v>
      </c>
      <c r="B445" s="428" t="s">
        <v>106</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0"/>
      <c r="Z445" s="410"/>
      <c r="AA445" s="410"/>
      <c r="AB445" s="410"/>
      <c r="AC445" s="410"/>
      <c r="AD445" s="410"/>
      <c r="AE445" s="410"/>
      <c r="AF445" s="415"/>
      <c r="AG445" s="415"/>
      <c r="AH445" s="415"/>
      <c r="AI445" s="415"/>
      <c r="AJ445" s="415"/>
      <c r="AK445" s="415"/>
      <c r="AL445" s="415"/>
      <c r="AM445" s="296">
        <f>SUM(Y445:AL445)</f>
        <v>0</v>
      </c>
    </row>
    <row r="446" spans="1:39" outlineLevel="1">
      <c r="A446" s="531"/>
      <c r="B446" s="431" t="s">
        <v>308</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 t="shared" ref="Z446" si="1289">Z445</f>
        <v>0</v>
      </c>
      <c r="AA446" s="411">
        <f t="shared" ref="AA446" si="1290">AA445</f>
        <v>0</v>
      </c>
      <c r="AB446" s="411">
        <f t="shared" ref="AB446" si="1291">AB445</f>
        <v>0</v>
      </c>
      <c r="AC446" s="411">
        <f t="shared" ref="AC446" si="1292">AC445</f>
        <v>0</v>
      </c>
      <c r="AD446" s="411">
        <f t="shared" ref="AD446" si="1293">AD445</f>
        <v>0</v>
      </c>
      <c r="AE446" s="411">
        <f t="shared" ref="AE446" si="1294">AE445</f>
        <v>0</v>
      </c>
      <c r="AF446" s="411">
        <f t="shared" ref="AF446" si="1295">AF445</f>
        <v>0</v>
      </c>
      <c r="AG446" s="411">
        <f t="shared" ref="AG446" si="1296">AG445</f>
        <v>0</v>
      </c>
      <c r="AH446" s="411">
        <f t="shared" ref="AH446" si="1297">AH445</f>
        <v>0</v>
      </c>
      <c r="AI446" s="411">
        <f t="shared" ref="AI446" si="1298">AI445</f>
        <v>0</v>
      </c>
      <c r="AJ446" s="411">
        <f t="shared" ref="AJ446" si="1299">AJ445</f>
        <v>0</v>
      </c>
      <c r="AK446" s="411">
        <f t="shared" ref="AK446" si="1300">AK445</f>
        <v>0</v>
      </c>
      <c r="AL446" s="411">
        <f t="shared" ref="AL446" si="1301">AL445</f>
        <v>0</v>
      </c>
      <c r="AM446" s="306"/>
    </row>
    <row r="447" spans="1:39" outlineLevel="1">
      <c r="A447" s="531"/>
      <c r="B447" s="527"/>
      <c r="C447" s="305"/>
      <c r="D447" s="291"/>
      <c r="E447" s="291"/>
      <c r="F447" s="291"/>
      <c r="G447" s="291"/>
      <c r="H447" s="291"/>
      <c r="I447" s="291"/>
      <c r="J447" s="291"/>
      <c r="K447" s="291"/>
      <c r="L447" s="291"/>
      <c r="M447" s="291"/>
      <c r="N447" s="291"/>
      <c r="O447" s="291"/>
      <c r="P447" s="291"/>
      <c r="Q447" s="291"/>
      <c r="R447" s="291"/>
      <c r="S447" s="291"/>
      <c r="T447" s="291"/>
      <c r="U447" s="291"/>
      <c r="V447" s="291"/>
      <c r="W447" s="291"/>
      <c r="X447" s="291"/>
      <c r="Y447" s="412"/>
      <c r="Z447" s="412"/>
      <c r="AA447" s="412"/>
      <c r="AB447" s="412"/>
      <c r="AC447" s="412"/>
      <c r="AD447" s="412"/>
      <c r="AE447" s="412"/>
      <c r="AF447" s="412"/>
      <c r="AG447" s="412"/>
      <c r="AH447" s="412"/>
      <c r="AI447" s="412"/>
      <c r="AJ447" s="412"/>
      <c r="AK447" s="412"/>
      <c r="AL447" s="412"/>
      <c r="AM447" s="306"/>
    </row>
    <row r="448" spans="1:39" ht="15.75" outlineLevel="1">
      <c r="A448" s="531"/>
      <c r="B448" s="503" t="s">
        <v>107</v>
      </c>
      <c r="C448" s="289"/>
      <c r="D448" s="290"/>
      <c r="E448" s="290"/>
      <c r="F448" s="290"/>
      <c r="G448" s="290"/>
      <c r="H448" s="290"/>
      <c r="I448" s="290"/>
      <c r="J448" s="290"/>
      <c r="K448" s="290"/>
      <c r="L448" s="290"/>
      <c r="M448" s="290"/>
      <c r="N448" s="290"/>
      <c r="O448" s="290"/>
      <c r="P448" s="289"/>
      <c r="Q448" s="289"/>
      <c r="R448" s="289"/>
      <c r="S448" s="289"/>
      <c r="T448" s="289"/>
      <c r="U448" s="289"/>
      <c r="V448" s="289"/>
      <c r="W448" s="289"/>
      <c r="X448" s="289"/>
      <c r="Y448" s="414"/>
      <c r="Z448" s="414"/>
      <c r="AA448" s="414"/>
      <c r="AB448" s="414"/>
      <c r="AC448" s="414"/>
      <c r="AD448" s="414"/>
      <c r="AE448" s="414"/>
      <c r="AF448" s="414"/>
      <c r="AG448" s="414"/>
      <c r="AH448" s="414"/>
      <c r="AI448" s="414"/>
      <c r="AJ448" s="414"/>
      <c r="AK448" s="414"/>
      <c r="AL448" s="414"/>
      <c r="AM448" s="292"/>
    </row>
    <row r="449" spans="1:40" outlineLevel="1">
      <c r="A449" s="531">
        <v>14</v>
      </c>
      <c r="B449" s="527" t="s">
        <v>108</v>
      </c>
      <c r="C449" s="291" t="s">
        <v>25</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0"/>
      <c r="Z449" s="410"/>
      <c r="AA449" s="410"/>
      <c r="AB449" s="410"/>
      <c r="AC449" s="410"/>
      <c r="AD449" s="410"/>
      <c r="AE449" s="410"/>
      <c r="AF449" s="410"/>
      <c r="AG449" s="410"/>
      <c r="AH449" s="410"/>
      <c r="AI449" s="410"/>
      <c r="AJ449" s="410"/>
      <c r="AK449" s="410"/>
      <c r="AL449" s="410"/>
      <c r="AM449" s="296">
        <f>SUM(Y449:AL449)</f>
        <v>0</v>
      </c>
    </row>
    <row r="450" spans="1:40" outlineLevel="1">
      <c r="A450" s="531"/>
      <c r="B450" s="431" t="s">
        <v>308</v>
      </c>
      <c r="C450" s="291" t="s">
        <v>163</v>
      </c>
      <c r="D450" s="295"/>
      <c r="E450" s="295"/>
      <c r="F450" s="295"/>
      <c r="G450" s="295"/>
      <c r="H450" s="295"/>
      <c r="I450" s="295"/>
      <c r="J450" s="295"/>
      <c r="K450" s="295"/>
      <c r="L450" s="295"/>
      <c r="M450" s="295"/>
      <c r="N450" s="295">
        <f>N449</f>
        <v>12</v>
      </c>
      <c r="O450" s="295"/>
      <c r="P450" s="295"/>
      <c r="Q450" s="295"/>
      <c r="R450" s="295"/>
      <c r="S450" s="295"/>
      <c r="T450" s="295"/>
      <c r="U450" s="295"/>
      <c r="V450" s="295"/>
      <c r="W450" s="295"/>
      <c r="X450" s="295"/>
      <c r="Y450" s="411">
        <f>Y449</f>
        <v>0</v>
      </c>
      <c r="Z450" s="411">
        <f t="shared" ref="Z450" si="1302">Z449</f>
        <v>0</v>
      </c>
      <c r="AA450" s="411">
        <f t="shared" ref="AA450" si="1303">AA449</f>
        <v>0</v>
      </c>
      <c r="AB450" s="411">
        <f t="shared" ref="AB450" si="1304">AB449</f>
        <v>0</v>
      </c>
      <c r="AC450" s="411">
        <f t="shared" ref="AC450" si="1305">AC449</f>
        <v>0</v>
      </c>
      <c r="AD450" s="411">
        <f t="shared" ref="AD450" si="1306">AD449</f>
        <v>0</v>
      </c>
      <c r="AE450" s="411">
        <f t="shared" ref="AE450" si="1307">AE449</f>
        <v>0</v>
      </c>
      <c r="AF450" s="411">
        <f t="shared" ref="AF450" si="1308">AF449</f>
        <v>0</v>
      </c>
      <c r="AG450" s="411">
        <f t="shared" ref="AG450" si="1309">AG449</f>
        <v>0</v>
      </c>
      <c r="AH450" s="411">
        <f t="shared" ref="AH450" si="1310">AH449</f>
        <v>0</v>
      </c>
      <c r="AI450" s="411">
        <f t="shared" ref="AI450" si="1311">AI449</f>
        <v>0</v>
      </c>
      <c r="AJ450" s="411">
        <f t="shared" ref="AJ450" si="1312">AJ449</f>
        <v>0</v>
      </c>
      <c r="AK450" s="411">
        <f t="shared" ref="AK450" si="1313">AK449</f>
        <v>0</v>
      </c>
      <c r="AL450" s="411">
        <f t="shared" ref="AL450" si="1314">AL449</f>
        <v>0</v>
      </c>
      <c r="AM450" s="297"/>
    </row>
    <row r="451" spans="1:40" outlineLevel="1">
      <c r="A451" s="531"/>
      <c r="B451" s="527"/>
      <c r="C451" s="305"/>
      <c r="D451" s="291"/>
      <c r="E451" s="291"/>
      <c r="F451" s="291"/>
      <c r="G451" s="291"/>
      <c r="H451" s="291"/>
      <c r="I451" s="291"/>
      <c r="J451" s="291"/>
      <c r="K451" s="291"/>
      <c r="L451" s="291"/>
      <c r="M451" s="291"/>
      <c r="N451" s="468"/>
      <c r="O451" s="291"/>
      <c r="P451" s="291"/>
      <c r="Q451" s="291"/>
      <c r="R451" s="291"/>
      <c r="S451" s="291"/>
      <c r="T451" s="291"/>
      <c r="U451" s="291"/>
      <c r="V451" s="291"/>
      <c r="W451" s="291"/>
      <c r="X451" s="291"/>
      <c r="Y451" s="412"/>
      <c r="Z451" s="412"/>
      <c r="AA451" s="412"/>
      <c r="AB451" s="412"/>
      <c r="AC451" s="412"/>
      <c r="AD451" s="412"/>
      <c r="AE451" s="412"/>
      <c r="AF451" s="412"/>
      <c r="AG451" s="412"/>
      <c r="AH451" s="412"/>
      <c r="AI451" s="412"/>
      <c r="AJ451" s="412"/>
      <c r="AK451" s="412"/>
      <c r="AL451" s="412"/>
      <c r="AM451" s="301"/>
      <c r="AN451" s="627"/>
    </row>
    <row r="452" spans="1:40" s="309" customFormat="1" ht="15.75" outlineLevel="1">
      <c r="A452" s="531"/>
      <c r="B452" s="503" t="s">
        <v>490</v>
      </c>
      <c r="C452" s="291"/>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6"/>
      <c r="AF452" s="416"/>
      <c r="AG452" s="416"/>
      <c r="AH452" s="416"/>
      <c r="AI452" s="416"/>
      <c r="AJ452" s="416"/>
      <c r="AK452" s="416"/>
      <c r="AL452" s="416"/>
      <c r="AM452" s="516"/>
      <c r="AN452" s="628"/>
    </row>
    <row r="453" spans="1:40" outlineLevel="1">
      <c r="A453" s="531">
        <v>15</v>
      </c>
      <c r="B453" s="431" t="s">
        <v>495</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outlineLevel="1">
      <c r="A454" s="531"/>
      <c r="B454" s="431"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5">Z453</f>
        <v>0</v>
      </c>
      <c r="AA454" s="411">
        <f t="shared" si="1315"/>
        <v>0</v>
      </c>
      <c r="AB454" s="411">
        <f t="shared" si="1315"/>
        <v>0</v>
      </c>
      <c r="AC454" s="411">
        <f t="shared" si="1315"/>
        <v>0</v>
      </c>
      <c r="AD454" s="411">
        <f t="shared" si="1315"/>
        <v>0</v>
      </c>
      <c r="AE454" s="411">
        <f t="shared" si="1315"/>
        <v>0</v>
      </c>
      <c r="AF454" s="411">
        <f t="shared" si="1315"/>
        <v>0</v>
      </c>
      <c r="AG454" s="411">
        <f t="shared" si="1315"/>
        <v>0</v>
      </c>
      <c r="AH454" s="411">
        <f t="shared" si="1315"/>
        <v>0</v>
      </c>
      <c r="AI454" s="411">
        <f t="shared" si="1315"/>
        <v>0</v>
      </c>
      <c r="AJ454" s="411">
        <f t="shared" si="1315"/>
        <v>0</v>
      </c>
      <c r="AK454" s="411">
        <f t="shared" si="1315"/>
        <v>0</v>
      </c>
      <c r="AL454" s="411">
        <f t="shared" si="1315"/>
        <v>0</v>
      </c>
      <c r="AM454" s="297"/>
    </row>
    <row r="455" spans="1:40" outlineLevel="1">
      <c r="A455" s="531"/>
      <c r="B455" s="527"/>
      <c r="C455" s="305"/>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2"/>
      <c r="AF455" s="412"/>
      <c r="AG455" s="412"/>
      <c r="AH455" s="412"/>
      <c r="AI455" s="412"/>
      <c r="AJ455" s="412"/>
      <c r="AK455" s="412"/>
      <c r="AL455" s="412"/>
      <c r="AM455" s="306"/>
    </row>
    <row r="456" spans="1:40" s="283" customFormat="1" outlineLevel="1">
      <c r="A456" s="531">
        <v>16</v>
      </c>
      <c r="B456" s="528" t="s">
        <v>491</v>
      </c>
      <c r="C456" s="291" t="s">
        <v>25</v>
      </c>
      <c r="D456" s="295"/>
      <c r="E456" s="295"/>
      <c r="F456" s="295"/>
      <c r="G456" s="295"/>
      <c r="H456" s="295"/>
      <c r="I456" s="295"/>
      <c r="J456" s="295"/>
      <c r="K456" s="295"/>
      <c r="L456" s="295"/>
      <c r="M456" s="295"/>
      <c r="N456" s="295">
        <v>0</v>
      </c>
      <c r="O456" s="295"/>
      <c r="P456" s="295"/>
      <c r="Q456" s="295"/>
      <c r="R456" s="295"/>
      <c r="S456" s="295"/>
      <c r="T456" s="295"/>
      <c r="U456" s="295"/>
      <c r="V456" s="295"/>
      <c r="W456" s="295"/>
      <c r="X456" s="295"/>
      <c r="Y456" s="410"/>
      <c r="Z456" s="410"/>
      <c r="AA456" s="410"/>
      <c r="AB456" s="410"/>
      <c r="AC456" s="410"/>
      <c r="AD456" s="410"/>
      <c r="AE456" s="410"/>
      <c r="AF456" s="410"/>
      <c r="AG456" s="410"/>
      <c r="AH456" s="410"/>
      <c r="AI456" s="410"/>
      <c r="AJ456" s="410"/>
      <c r="AK456" s="410"/>
      <c r="AL456" s="410"/>
      <c r="AM456" s="296">
        <f>SUM(Y456:AL456)</f>
        <v>0</v>
      </c>
    </row>
    <row r="457" spans="1:40" s="283" customFormat="1" outlineLevel="1">
      <c r="A457" s="531"/>
      <c r="B457" s="528" t="s">
        <v>308</v>
      </c>
      <c r="C457" s="291" t="s">
        <v>163</v>
      </c>
      <c r="D457" s="295"/>
      <c r="E457" s="295"/>
      <c r="F457" s="295"/>
      <c r="G457" s="295"/>
      <c r="H457" s="295"/>
      <c r="I457" s="295"/>
      <c r="J457" s="295"/>
      <c r="K457" s="295"/>
      <c r="L457" s="295"/>
      <c r="M457" s="295"/>
      <c r="N457" s="295">
        <f>N456</f>
        <v>0</v>
      </c>
      <c r="O457" s="295"/>
      <c r="P457" s="295"/>
      <c r="Q457" s="295"/>
      <c r="R457" s="295"/>
      <c r="S457" s="295"/>
      <c r="T457" s="295"/>
      <c r="U457" s="295"/>
      <c r="V457" s="295"/>
      <c r="W457" s="295"/>
      <c r="X457" s="295"/>
      <c r="Y457" s="411">
        <f>Y456</f>
        <v>0</v>
      </c>
      <c r="Z457" s="411">
        <f t="shared" ref="Z457:AL457" si="1316">Z456</f>
        <v>0</v>
      </c>
      <c r="AA457" s="411">
        <f t="shared" si="1316"/>
        <v>0</v>
      </c>
      <c r="AB457" s="411">
        <f t="shared" si="1316"/>
        <v>0</v>
      </c>
      <c r="AC457" s="411">
        <f t="shared" si="1316"/>
        <v>0</v>
      </c>
      <c r="AD457" s="411">
        <f t="shared" si="1316"/>
        <v>0</v>
      </c>
      <c r="AE457" s="411">
        <f t="shared" si="1316"/>
        <v>0</v>
      </c>
      <c r="AF457" s="411">
        <f t="shared" si="1316"/>
        <v>0</v>
      </c>
      <c r="AG457" s="411">
        <f t="shared" si="1316"/>
        <v>0</v>
      </c>
      <c r="AH457" s="411">
        <f t="shared" si="1316"/>
        <v>0</v>
      </c>
      <c r="AI457" s="411">
        <f t="shared" si="1316"/>
        <v>0</v>
      </c>
      <c r="AJ457" s="411">
        <f t="shared" si="1316"/>
        <v>0</v>
      </c>
      <c r="AK457" s="411">
        <f t="shared" si="1316"/>
        <v>0</v>
      </c>
      <c r="AL457" s="411">
        <f t="shared" si="1316"/>
        <v>0</v>
      </c>
      <c r="AM457" s="297"/>
    </row>
    <row r="458" spans="1:40" s="283" customFormat="1" outlineLevel="1">
      <c r="A458" s="531"/>
      <c r="B458" s="528"/>
      <c r="C458" s="291"/>
      <c r="D458" s="291"/>
      <c r="E458" s="291"/>
      <c r="F458" s="291"/>
      <c r="G458" s="291"/>
      <c r="H458" s="291"/>
      <c r="I458" s="291"/>
      <c r="J458" s="291"/>
      <c r="K458" s="291"/>
      <c r="L458" s="291"/>
      <c r="M458" s="291"/>
      <c r="N458" s="291"/>
      <c r="O458" s="291"/>
      <c r="P458" s="291"/>
      <c r="Q458" s="291"/>
      <c r="R458" s="291"/>
      <c r="S458" s="291"/>
      <c r="T458" s="291"/>
      <c r="U458" s="291"/>
      <c r="V458" s="291"/>
      <c r="W458" s="291"/>
      <c r="X458" s="291"/>
      <c r="Y458" s="412"/>
      <c r="Z458" s="412"/>
      <c r="AA458" s="412"/>
      <c r="AB458" s="412"/>
      <c r="AC458" s="412"/>
      <c r="AD458" s="412"/>
      <c r="AE458" s="416"/>
      <c r="AF458" s="416"/>
      <c r="AG458" s="416"/>
      <c r="AH458" s="416"/>
      <c r="AI458" s="416"/>
      <c r="AJ458" s="416"/>
      <c r="AK458" s="416"/>
      <c r="AL458" s="416"/>
      <c r="AM458" s="313"/>
    </row>
    <row r="459" spans="1:40" ht="15.75" outlineLevel="1">
      <c r="A459" s="531"/>
      <c r="B459" s="529" t="s">
        <v>496</v>
      </c>
      <c r="C459" s="320"/>
      <c r="D459" s="290"/>
      <c r="E459" s="289"/>
      <c r="F459" s="289"/>
      <c r="G459" s="289"/>
      <c r="H459" s="289"/>
      <c r="I459" s="289"/>
      <c r="J459" s="289"/>
      <c r="K459" s="289"/>
      <c r="L459" s="289"/>
      <c r="M459" s="289"/>
      <c r="N459" s="290"/>
      <c r="O459" s="289"/>
      <c r="P459" s="289"/>
      <c r="Q459" s="289"/>
      <c r="R459" s="289"/>
      <c r="S459" s="289"/>
      <c r="T459" s="289"/>
      <c r="U459" s="289"/>
      <c r="V459" s="289"/>
      <c r="W459" s="289"/>
      <c r="X459" s="289"/>
      <c r="Y459" s="414"/>
      <c r="Z459" s="414"/>
      <c r="AA459" s="414"/>
      <c r="AB459" s="414"/>
      <c r="AC459" s="414"/>
      <c r="AD459" s="414"/>
      <c r="AE459" s="414"/>
      <c r="AF459" s="414"/>
      <c r="AG459" s="414"/>
      <c r="AH459" s="414"/>
      <c r="AI459" s="414"/>
      <c r="AJ459" s="414"/>
      <c r="AK459" s="414"/>
      <c r="AL459" s="414"/>
      <c r="AM459" s="292"/>
    </row>
    <row r="460" spans="1:40" outlineLevel="1">
      <c r="A460" s="531">
        <v>17</v>
      </c>
      <c r="B460" s="428" t="s">
        <v>112</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1"/>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7">Z460</f>
        <v>0</v>
      </c>
      <c r="AA461" s="411">
        <f t="shared" si="1317"/>
        <v>0</v>
      </c>
      <c r="AB461" s="411">
        <f t="shared" si="1317"/>
        <v>0</v>
      </c>
      <c r="AC461" s="411">
        <f t="shared" si="1317"/>
        <v>0</v>
      </c>
      <c r="AD461" s="411">
        <f t="shared" si="1317"/>
        <v>0</v>
      </c>
      <c r="AE461" s="411">
        <f t="shared" si="1317"/>
        <v>0</v>
      </c>
      <c r="AF461" s="411">
        <f t="shared" si="1317"/>
        <v>0</v>
      </c>
      <c r="AG461" s="411">
        <f t="shared" si="1317"/>
        <v>0</v>
      </c>
      <c r="AH461" s="411">
        <f t="shared" si="1317"/>
        <v>0</v>
      </c>
      <c r="AI461" s="411">
        <f t="shared" si="1317"/>
        <v>0</v>
      </c>
      <c r="AJ461" s="411">
        <f t="shared" si="1317"/>
        <v>0</v>
      </c>
      <c r="AK461" s="411">
        <f t="shared" si="1317"/>
        <v>0</v>
      </c>
      <c r="AL461" s="411">
        <f t="shared" si="1317"/>
        <v>0</v>
      </c>
      <c r="AM461" s="306"/>
    </row>
    <row r="462" spans="1:40" outlineLevel="1">
      <c r="A462" s="531"/>
      <c r="B462" s="431"/>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2"/>
      <c r="Z462" s="425"/>
      <c r="AA462" s="425"/>
      <c r="AB462" s="425"/>
      <c r="AC462" s="425"/>
      <c r="AD462" s="425"/>
      <c r="AE462" s="425"/>
      <c r="AF462" s="425"/>
      <c r="AG462" s="425"/>
      <c r="AH462" s="425"/>
      <c r="AI462" s="425"/>
      <c r="AJ462" s="425"/>
      <c r="AK462" s="425"/>
      <c r="AL462" s="425"/>
      <c r="AM462" s="306"/>
    </row>
    <row r="463" spans="1:40" outlineLevel="1">
      <c r="A463" s="531">
        <v>18</v>
      </c>
      <c r="B463" s="428" t="s">
        <v>109</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1"/>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18">Z463</f>
        <v>0</v>
      </c>
      <c r="AA464" s="411">
        <f t="shared" si="1318"/>
        <v>0</v>
      </c>
      <c r="AB464" s="411">
        <f t="shared" si="1318"/>
        <v>0</v>
      </c>
      <c r="AC464" s="411">
        <f t="shared" si="1318"/>
        <v>0</v>
      </c>
      <c r="AD464" s="411">
        <f t="shared" si="1318"/>
        <v>0</v>
      </c>
      <c r="AE464" s="411">
        <f t="shared" si="1318"/>
        <v>0</v>
      </c>
      <c r="AF464" s="411">
        <f t="shared" si="1318"/>
        <v>0</v>
      </c>
      <c r="AG464" s="411">
        <f t="shared" si="1318"/>
        <v>0</v>
      </c>
      <c r="AH464" s="411">
        <f t="shared" si="1318"/>
        <v>0</v>
      </c>
      <c r="AI464" s="411">
        <f t="shared" si="1318"/>
        <v>0</v>
      </c>
      <c r="AJ464" s="411">
        <f t="shared" si="1318"/>
        <v>0</v>
      </c>
      <c r="AK464" s="411">
        <f t="shared" si="1318"/>
        <v>0</v>
      </c>
      <c r="AL464" s="411">
        <f t="shared" si="1318"/>
        <v>0</v>
      </c>
      <c r="AM464" s="306"/>
    </row>
    <row r="465" spans="1:39" outlineLevel="1">
      <c r="A465" s="531"/>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23"/>
      <c r="Z465" s="424"/>
      <c r="AA465" s="424"/>
      <c r="AB465" s="424"/>
      <c r="AC465" s="424"/>
      <c r="AD465" s="424"/>
      <c r="AE465" s="424"/>
      <c r="AF465" s="424"/>
      <c r="AG465" s="424"/>
      <c r="AH465" s="424"/>
      <c r="AI465" s="424"/>
      <c r="AJ465" s="424"/>
      <c r="AK465" s="424"/>
      <c r="AL465" s="424"/>
      <c r="AM465" s="297"/>
    </row>
    <row r="466" spans="1:39" outlineLevel="1">
      <c r="A466" s="531">
        <v>19</v>
      </c>
      <c r="B466" s="428" t="s">
        <v>111</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1"/>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Y466</f>
        <v>0</v>
      </c>
      <c r="Z467" s="411">
        <f t="shared" ref="Z467:AL467" si="1319">Z466</f>
        <v>0</v>
      </c>
      <c r="AA467" s="411">
        <f t="shared" si="1319"/>
        <v>0</v>
      </c>
      <c r="AB467" s="411">
        <f t="shared" si="1319"/>
        <v>0</v>
      </c>
      <c r="AC467" s="411">
        <f t="shared" si="1319"/>
        <v>0</v>
      </c>
      <c r="AD467" s="411">
        <f t="shared" si="1319"/>
        <v>0</v>
      </c>
      <c r="AE467" s="411">
        <f t="shared" si="1319"/>
        <v>0</v>
      </c>
      <c r="AF467" s="411">
        <f t="shared" si="1319"/>
        <v>0</v>
      </c>
      <c r="AG467" s="411">
        <f t="shared" si="1319"/>
        <v>0</v>
      </c>
      <c r="AH467" s="411">
        <f t="shared" si="1319"/>
        <v>0</v>
      </c>
      <c r="AI467" s="411">
        <f t="shared" si="1319"/>
        <v>0</v>
      </c>
      <c r="AJ467" s="411">
        <f t="shared" si="1319"/>
        <v>0</v>
      </c>
      <c r="AK467" s="411">
        <f t="shared" si="1319"/>
        <v>0</v>
      </c>
      <c r="AL467" s="411">
        <f t="shared" si="1319"/>
        <v>0</v>
      </c>
      <c r="AM467" s="297"/>
    </row>
    <row r="468" spans="1:39" outlineLevel="1">
      <c r="A468" s="531"/>
      <c r="B468" s="430"/>
      <c r="C468" s="291"/>
      <c r="D468" s="291"/>
      <c r="E468" s="291"/>
      <c r="F468" s="291"/>
      <c r="G468" s="291"/>
      <c r="H468" s="291"/>
      <c r="I468" s="291"/>
      <c r="J468" s="291"/>
      <c r="K468" s="291"/>
      <c r="L468" s="291"/>
      <c r="M468" s="291"/>
      <c r="N468" s="291"/>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outlineLevel="1">
      <c r="A469" s="531">
        <v>20</v>
      </c>
      <c r="B469" s="428" t="s">
        <v>110</v>
      </c>
      <c r="C469" s="291" t="s">
        <v>25</v>
      </c>
      <c r="D469" s="295"/>
      <c r="E469" s="295"/>
      <c r="F469" s="295"/>
      <c r="G469" s="295"/>
      <c r="H469" s="295"/>
      <c r="I469" s="295"/>
      <c r="J469" s="295"/>
      <c r="K469" s="295"/>
      <c r="L469" s="295"/>
      <c r="M469" s="295"/>
      <c r="N469" s="295">
        <v>12</v>
      </c>
      <c r="O469" s="295"/>
      <c r="P469" s="295"/>
      <c r="Q469" s="295"/>
      <c r="R469" s="295"/>
      <c r="S469" s="295"/>
      <c r="T469" s="295"/>
      <c r="U469" s="295"/>
      <c r="V469" s="295"/>
      <c r="W469" s="295"/>
      <c r="X469" s="295"/>
      <c r="Y469" s="426"/>
      <c r="Z469" s="410"/>
      <c r="AA469" s="410"/>
      <c r="AB469" s="410"/>
      <c r="AC469" s="410"/>
      <c r="AD469" s="410"/>
      <c r="AE469" s="410"/>
      <c r="AF469" s="415"/>
      <c r="AG469" s="415"/>
      <c r="AH469" s="415"/>
      <c r="AI469" s="415"/>
      <c r="AJ469" s="415"/>
      <c r="AK469" s="415"/>
      <c r="AL469" s="415"/>
      <c r="AM469" s="296">
        <f>SUM(Y469:AL469)</f>
        <v>0</v>
      </c>
    </row>
    <row r="470" spans="1:39" outlineLevel="1">
      <c r="A470" s="531"/>
      <c r="B470" s="431" t="s">
        <v>308</v>
      </c>
      <c r="C470" s="291" t="s">
        <v>163</v>
      </c>
      <c r="D470" s="295"/>
      <c r="E470" s="295"/>
      <c r="F470" s="295"/>
      <c r="G470" s="295"/>
      <c r="H470" s="295"/>
      <c r="I470" s="295"/>
      <c r="J470" s="295"/>
      <c r="K470" s="295"/>
      <c r="L470" s="295"/>
      <c r="M470" s="295"/>
      <c r="N470" s="295">
        <f>N469</f>
        <v>12</v>
      </c>
      <c r="O470" s="295"/>
      <c r="P470" s="295"/>
      <c r="Q470" s="295"/>
      <c r="R470" s="295"/>
      <c r="S470" s="295"/>
      <c r="T470" s="295"/>
      <c r="U470" s="295"/>
      <c r="V470" s="295"/>
      <c r="W470" s="295"/>
      <c r="X470" s="295"/>
      <c r="Y470" s="411">
        <f t="shared" ref="Y470:AL470" si="1320">Y469</f>
        <v>0</v>
      </c>
      <c r="Z470" s="411">
        <f t="shared" si="1320"/>
        <v>0</v>
      </c>
      <c r="AA470" s="411">
        <f t="shared" si="1320"/>
        <v>0</v>
      </c>
      <c r="AB470" s="411">
        <f t="shared" si="1320"/>
        <v>0</v>
      </c>
      <c r="AC470" s="411">
        <f t="shared" si="1320"/>
        <v>0</v>
      </c>
      <c r="AD470" s="411">
        <f t="shared" si="1320"/>
        <v>0</v>
      </c>
      <c r="AE470" s="411">
        <f t="shared" si="1320"/>
        <v>0</v>
      </c>
      <c r="AF470" s="411">
        <f t="shared" si="1320"/>
        <v>0</v>
      </c>
      <c r="AG470" s="411">
        <f t="shared" si="1320"/>
        <v>0</v>
      </c>
      <c r="AH470" s="411">
        <f t="shared" si="1320"/>
        <v>0</v>
      </c>
      <c r="AI470" s="411">
        <f t="shared" si="1320"/>
        <v>0</v>
      </c>
      <c r="AJ470" s="411">
        <f t="shared" si="1320"/>
        <v>0</v>
      </c>
      <c r="AK470" s="411">
        <f t="shared" si="1320"/>
        <v>0</v>
      </c>
      <c r="AL470" s="411">
        <f t="shared" si="1320"/>
        <v>0</v>
      </c>
      <c r="AM470" s="306"/>
    </row>
    <row r="471" spans="1:39" ht="15.75" outlineLevel="1">
      <c r="A471" s="531"/>
      <c r="B471" s="530"/>
      <c r="C471" s="300"/>
      <c r="D471" s="291"/>
      <c r="E471" s="291"/>
      <c r="F471" s="291"/>
      <c r="G471" s="291"/>
      <c r="H471" s="291"/>
      <c r="I471" s="291"/>
      <c r="J471" s="291"/>
      <c r="K471" s="291"/>
      <c r="L471" s="291"/>
      <c r="M471" s="291"/>
      <c r="N471" s="300"/>
      <c r="O471" s="291"/>
      <c r="P471" s="291"/>
      <c r="Q471" s="291"/>
      <c r="R471" s="291"/>
      <c r="S471" s="291"/>
      <c r="T471" s="291"/>
      <c r="U471" s="291"/>
      <c r="V471" s="291"/>
      <c r="W471" s="291"/>
      <c r="X471" s="291"/>
      <c r="Y471" s="412"/>
      <c r="Z471" s="412"/>
      <c r="AA471" s="412"/>
      <c r="AB471" s="412"/>
      <c r="AC471" s="412"/>
      <c r="AD471" s="412"/>
      <c r="AE471" s="412"/>
      <c r="AF471" s="412"/>
      <c r="AG471" s="412"/>
      <c r="AH471" s="412"/>
      <c r="AI471" s="412"/>
      <c r="AJ471" s="412"/>
      <c r="AK471" s="412"/>
      <c r="AL471" s="412"/>
      <c r="AM471" s="306"/>
    </row>
    <row r="472" spans="1:39" ht="15.75" outlineLevel="1">
      <c r="A472" s="531"/>
      <c r="B472" s="523" t="s">
        <v>503</v>
      </c>
      <c r="C472" s="291"/>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25"/>
      <c r="AA472" s="425"/>
      <c r="AB472" s="425"/>
      <c r="AC472" s="425"/>
      <c r="AD472" s="425"/>
      <c r="AE472" s="425"/>
      <c r="AF472" s="425"/>
      <c r="AG472" s="425"/>
      <c r="AH472" s="425"/>
      <c r="AI472" s="425"/>
      <c r="AJ472" s="425"/>
      <c r="AK472" s="425"/>
      <c r="AL472" s="425"/>
      <c r="AM472" s="306"/>
    </row>
    <row r="473" spans="1:39" ht="15.75" outlineLevel="1">
      <c r="A473" s="531"/>
      <c r="B473" s="503" t="s">
        <v>499</v>
      </c>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outlineLevel="1">
      <c r="A474" s="531">
        <v>21</v>
      </c>
      <c r="B474" s="428" t="s">
        <v>113</v>
      </c>
      <c r="C474" s="291" t="s">
        <v>25</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0"/>
      <c r="Z474" s="410"/>
      <c r="AA474" s="410"/>
      <c r="AB474" s="410"/>
      <c r="AC474" s="410"/>
      <c r="AD474" s="410"/>
      <c r="AE474" s="410"/>
      <c r="AF474" s="410"/>
      <c r="AG474" s="410"/>
      <c r="AH474" s="410"/>
      <c r="AI474" s="410"/>
      <c r="AJ474" s="410"/>
      <c r="AK474" s="410"/>
      <c r="AL474" s="410"/>
      <c r="AM474" s="296">
        <f>SUM(Y474:AL474)</f>
        <v>0</v>
      </c>
    </row>
    <row r="475" spans="1:39" outlineLevel="1">
      <c r="A475" s="531"/>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0</v>
      </c>
      <c r="Z475" s="411">
        <f t="shared" ref="Z475" si="1321">Z474</f>
        <v>0</v>
      </c>
      <c r="AA475" s="411">
        <f t="shared" ref="AA475" si="1322">AA474</f>
        <v>0</v>
      </c>
      <c r="AB475" s="411">
        <f t="shared" ref="AB475" si="1323">AB474</f>
        <v>0</v>
      </c>
      <c r="AC475" s="411">
        <f t="shared" ref="AC475" si="1324">AC474</f>
        <v>0</v>
      </c>
      <c r="AD475" s="411">
        <f t="shared" ref="AD475" si="1325">AD474</f>
        <v>0</v>
      </c>
      <c r="AE475" s="411">
        <f t="shared" ref="AE475" si="1326">AE474</f>
        <v>0</v>
      </c>
      <c r="AF475" s="411">
        <f t="shared" ref="AF475" si="1327">AF474</f>
        <v>0</v>
      </c>
      <c r="AG475" s="411">
        <f t="shared" ref="AG475" si="1328">AG474</f>
        <v>0</v>
      </c>
      <c r="AH475" s="411">
        <f t="shared" ref="AH475" si="1329">AH474</f>
        <v>0</v>
      </c>
      <c r="AI475" s="411">
        <f t="shared" ref="AI475" si="1330">AI474</f>
        <v>0</v>
      </c>
      <c r="AJ475" s="411">
        <f t="shared" ref="AJ475" si="1331">AJ474</f>
        <v>0</v>
      </c>
      <c r="AK475" s="411">
        <f t="shared" ref="AK475" si="1332">AK474</f>
        <v>0</v>
      </c>
      <c r="AL475" s="411">
        <f t="shared" ref="AL475" si="1333">AL474</f>
        <v>0</v>
      </c>
      <c r="AM475" s="306"/>
    </row>
    <row r="476" spans="1:39" outlineLevel="1">
      <c r="A476" s="531"/>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1">
        <v>22</v>
      </c>
      <c r="B477" s="428" t="s">
        <v>114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1"/>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34">Z477</f>
        <v>0</v>
      </c>
      <c r="AA478" s="411">
        <f t="shared" ref="AA478" si="1335">AA477</f>
        <v>0</v>
      </c>
      <c r="AB478" s="411">
        <f t="shared" ref="AB478" si="1336">AB477</f>
        <v>0</v>
      </c>
      <c r="AC478" s="411">
        <f t="shared" ref="AC478" si="1337">AC477</f>
        <v>0</v>
      </c>
      <c r="AD478" s="411">
        <f t="shared" ref="AD478" si="1338">AD477</f>
        <v>0</v>
      </c>
      <c r="AE478" s="411">
        <f t="shared" ref="AE478" si="1339">AE477</f>
        <v>0</v>
      </c>
      <c r="AF478" s="411">
        <f t="shared" ref="AF478" si="1340">AF477</f>
        <v>0</v>
      </c>
      <c r="AG478" s="411">
        <f t="shared" ref="AG478" si="1341">AG477</f>
        <v>0</v>
      </c>
      <c r="AH478" s="411">
        <f t="shared" ref="AH478" si="1342">AH477</f>
        <v>0</v>
      </c>
      <c r="AI478" s="411">
        <f t="shared" ref="AI478" si="1343">AI477</f>
        <v>0</v>
      </c>
      <c r="AJ478" s="411">
        <f t="shared" ref="AJ478" si="1344">AJ477</f>
        <v>0</v>
      </c>
      <c r="AK478" s="411">
        <f t="shared" ref="AK478" si="1345">AK477</f>
        <v>0</v>
      </c>
      <c r="AL478" s="411">
        <f t="shared" ref="AL478" si="1346">AL477</f>
        <v>0</v>
      </c>
      <c r="AM478" s="306"/>
    </row>
    <row r="479" spans="1:39" outlineLevel="1">
      <c r="A479" s="531"/>
      <c r="B479" s="431"/>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1">
        <v>23</v>
      </c>
      <c r="B480" s="428" t="s">
        <v>115</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outlineLevel="1">
      <c r="A481" s="531"/>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0</v>
      </c>
      <c r="Z481" s="411">
        <f t="shared" ref="Z481" si="1347">Z480</f>
        <v>0</v>
      </c>
      <c r="AA481" s="411">
        <f t="shared" ref="AA481" si="1348">AA480</f>
        <v>0</v>
      </c>
      <c r="AB481" s="411">
        <f t="shared" ref="AB481" si="1349">AB480</f>
        <v>0</v>
      </c>
      <c r="AC481" s="411">
        <f t="shared" ref="AC481" si="1350">AC480</f>
        <v>0</v>
      </c>
      <c r="AD481" s="411">
        <f t="shared" ref="AD481" si="1351">AD480</f>
        <v>0</v>
      </c>
      <c r="AE481" s="411">
        <f t="shared" ref="AE481" si="1352">AE480</f>
        <v>0</v>
      </c>
      <c r="AF481" s="411">
        <f t="shared" ref="AF481" si="1353">AF480</f>
        <v>0</v>
      </c>
      <c r="AG481" s="411">
        <f t="shared" ref="AG481" si="1354">AG480</f>
        <v>0</v>
      </c>
      <c r="AH481" s="411">
        <f t="shared" ref="AH481" si="1355">AH480</f>
        <v>0</v>
      </c>
      <c r="AI481" s="411">
        <f t="shared" ref="AI481" si="1356">AI480</f>
        <v>0</v>
      </c>
      <c r="AJ481" s="411">
        <f t="shared" ref="AJ481" si="1357">AJ480</f>
        <v>0</v>
      </c>
      <c r="AK481" s="411">
        <f t="shared" ref="AK481" si="1358">AK480</f>
        <v>0</v>
      </c>
      <c r="AL481" s="411">
        <f t="shared" ref="AL481" si="1359">AL480</f>
        <v>0</v>
      </c>
      <c r="AM481" s="306"/>
    </row>
    <row r="482" spans="1:39" outlineLevel="1">
      <c r="A482" s="531"/>
      <c r="B482" s="430"/>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2"/>
      <c r="Z482" s="425"/>
      <c r="AA482" s="425"/>
      <c r="AB482" s="425"/>
      <c r="AC482" s="425"/>
      <c r="AD482" s="425"/>
      <c r="AE482" s="425"/>
      <c r="AF482" s="425"/>
      <c r="AG482" s="425"/>
      <c r="AH482" s="425"/>
      <c r="AI482" s="425"/>
      <c r="AJ482" s="425"/>
      <c r="AK482" s="425"/>
      <c r="AL482" s="425"/>
      <c r="AM482" s="306"/>
    </row>
    <row r="483" spans="1:39" ht="30" outlineLevel="1">
      <c r="A483" s="531">
        <v>24</v>
      </c>
      <c r="B483" s="428" t="s">
        <v>116</v>
      </c>
      <c r="C483" s="291" t="s">
        <v>25</v>
      </c>
      <c r="D483" s="295"/>
      <c r="E483" s="295"/>
      <c r="F483" s="295"/>
      <c r="G483" s="295"/>
      <c r="H483" s="295"/>
      <c r="I483" s="295"/>
      <c r="J483" s="295"/>
      <c r="K483" s="295"/>
      <c r="L483" s="295"/>
      <c r="M483" s="295"/>
      <c r="N483" s="291"/>
      <c r="O483" s="295"/>
      <c r="P483" s="295"/>
      <c r="Q483" s="295"/>
      <c r="R483" s="295"/>
      <c r="S483" s="295"/>
      <c r="T483" s="295"/>
      <c r="U483" s="295"/>
      <c r="V483" s="295"/>
      <c r="W483" s="295"/>
      <c r="X483" s="295"/>
      <c r="Y483" s="410"/>
      <c r="Z483" s="410"/>
      <c r="AA483" s="410"/>
      <c r="AB483" s="410"/>
      <c r="AC483" s="410"/>
      <c r="AD483" s="410"/>
      <c r="AE483" s="410"/>
      <c r="AF483" s="410"/>
      <c r="AG483" s="410"/>
      <c r="AH483" s="410"/>
      <c r="AI483" s="410"/>
      <c r="AJ483" s="410"/>
      <c r="AK483" s="410"/>
      <c r="AL483" s="410"/>
      <c r="AM483" s="296">
        <f>SUM(Y483:AL483)</f>
        <v>0</v>
      </c>
    </row>
    <row r="484" spans="1:39" outlineLevel="1">
      <c r="A484" s="531"/>
      <c r="B484" s="431" t="s">
        <v>308</v>
      </c>
      <c r="C484" s="291" t="s">
        <v>163</v>
      </c>
      <c r="D484" s="295"/>
      <c r="E484" s="295"/>
      <c r="F484" s="295"/>
      <c r="G484" s="295"/>
      <c r="H484" s="295"/>
      <c r="I484" s="295"/>
      <c r="J484" s="295"/>
      <c r="K484" s="295"/>
      <c r="L484" s="295"/>
      <c r="M484" s="295"/>
      <c r="N484" s="291"/>
      <c r="O484" s="295"/>
      <c r="P484" s="295"/>
      <c r="Q484" s="295"/>
      <c r="R484" s="295"/>
      <c r="S484" s="295"/>
      <c r="T484" s="295"/>
      <c r="U484" s="295"/>
      <c r="V484" s="295"/>
      <c r="W484" s="295"/>
      <c r="X484" s="295"/>
      <c r="Y484" s="411">
        <f>Y483</f>
        <v>0</v>
      </c>
      <c r="Z484" s="411">
        <f t="shared" ref="Z484" si="1360">Z483</f>
        <v>0</v>
      </c>
      <c r="AA484" s="411">
        <f t="shared" ref="AA484" si="1361">AA483</f>
        <v>0</v>
      </c>
      <c r="AB484" s="411">
        <f t="shared" ref="AB484" si="1362">AB483</f>
        <v>0</v>
      </c>
      <c r="AC484" s="411">
        <f t="shared" ref="AC484" si="1363">AC483</f>
        <v>0</v>
      </c>
      <c r="AD484" s="411">
        <f t="shared" ref="AD484" si="1364">AD483</f>
        <v>0</v>
      </c>
      <c r="AE484" s="411">
        <f t="shared" ref="AE484" si="1365">AE483</f>
        <v>0</v>
      </c>
      <c r="AF484" s="411">
        <f t="shared" ref="AF484" si="1366">AF483</f>
        <v>0</v>
      </c>
      <c r="AG484" s="411">
        <f t="shared" ref="AG484" si="1367">AG483</f>
        <v>0</v>
      </c>
      <c r="AH484" s="411">
        <f t="shared" ref="AH484" si="1368">AH483</f>
        <v>0</v>
      </c>
      <c r="AI484" s="411">
        <f t="shared" ref="AI484" si="1369">AI483</f>
        <v>0</v>
      </c>
      <c r="AJ484" s="411">
        <f t="shared" ref="AJ484" si="1370">AJ483</f>
        <v>0</v>
      </c>
      <c r="AK484" s="411">
        <f t="shared" ref="AK484" si="1371">AK483</f>
        <v>0</v>
      </c>
      <c r="AL484" s="411">
        <f t="shared" ref="AL484" si="1372">AL483</f>
        <v>0</v>
      </c>
      <c r="AM484" s="306"/>
    </row>
    <row r="485" spans="1:39" outlineLevel="1">
      <c r="A485" s="531"/>
      <c r="B485" s="431"/>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12"/>
      <c r="Z485" s="425"/>
      <c r="AA485" s="425"/>
      <c r="AB485" s="425"/>
      <c r="AC485" s="425"/>
      <c r="AD485" s="425"/>
      <c r="AE485" s="425"/>
      <c r="AF485" s="425"/>
      <c r="AG485" s="425"/>
      <c r="AH485" s="425"/>
      <c r="AI485" s="425"/>
      <c r="AJ485" s="425"/>
      <c r="AK485" s="425"/>
      <c r="AL485" s="425"/>
      <c r="AM485" s="306"/>
    </row>
    <row r="486" spans="1:39" ht="15.75" outlineLevel="1">
      <c r="A486" s="531"/>
      <c r="B486" s="503" t="s">
        <v>500</v>
      </c>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1">
        <v>25</v>
      </c>
      <c r="B487" s="428" t="s">
        <v>117</v>
      </c>
      <c r="C487" s="291" t="s">
        <v>25</v>
      </c>
      <c r="D487" s="295"/>
      <c r="E487" s="295"/>
      <c r="F487" s="295"/>
      <c r="G487" s="295"/>
      <c r="H487" s="295"/>
      <c r="I487" s="295"/>
      <c r="J487" s="295"/>
      <c r="K487" s="295"/>
      <c r="L487" s="295"/>
      <c r="M487" s="295"/>
      <c r="N487" s="295">
        <v>12</v>
      </c>
      <c r="O487" s="295"/>
      <c r="P487" s="295"/>
      <c r="Q487" s="295"/>
      <c r="R487" s="295"/>
      <c r="S487" s="295"/>
      <c r="T487" s="295"/>
      <c r="U487" s="295"/>
      <c r="V487" s="295"/>
      <c r="W487" s="295"/>
      <c r="X487" s="295"/>
      <c r="Y487" s="426"/>
      <c r="Z487" s="410"/>
      <c r="AA487" s="410"/>
      <c r="AB487" s="410"/>
      <c r="AC487" s="410"/>
      <c r="AD487" s="410"/>
      <c r="AE487" s="410"/>
      <c r="AF487" s="415"/>
      <c r="AG487" s="415"/>
      <c r="AH487" s="415"/>
      <c r="AI487" s="415"/>
      <c r="AJ487" s="415"/>
      <c r="AK487" s="415"/>
      <c r="AL487" s="415"/>
      <c r="AM487" s="296">
        <f>SUM(Y487:AL487)</f>
        <v>0</v>
      </c>
    </row>
    <row r="488" spans="1:39" outlineLevel="1">
      <c r="A488" s="531"/>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73">Z487</f>
        <v>0</v>
      </c>
      <c r="AA488" s="411">
        <f t="shared" ref="AA488" si="1374">AA487</f>
        <v>0</v>
      </c>
      <c r="AB488" s="411">
        <f t="shared" ref="AB488" si="1375">AB487</f>
        <v>0</v>
      </c>
      <c r="AC488" s="411">
        <f t="shared" ref="AC488" si="1376">AC487</f>
        <v>0</v>
      </c>
      <c r="AD488" s="411">
        <f t="shared" ref="AD488" si="1377">AD487</f>
        <v>0</v>
      </c>
      <c r="AE488" s="411">
        <f t="shared" ref="AE488" si="1378">AE487</f>
        <v>0</v>
      </c>
      <c r="AF488" s="411">
        <f t="shared" ref="AF488" si="1379">AF487</f>
        <v>0</v>
      </c>
      <c r="AG488" s="411">
        <f t="shared" ref="AG488" si="1380">AG487</f>
        <v>0</v>
      </c>
      <c r="AH488" s="411">
        <f t="shared" ref="AH488" si="1381">AH487</f>
        <v>0</v>
      </c>
      <c r="AI488" s="411">
        <f t="shared" ref="AI488" si="1382">AI487</f>
        <v>0</v>
      </c>
      <c r="AJ488" s="411">
        <f t="shared" ref="AJ488" si="1383">AJ487</f>
        <v>0</v>
      </c>
      <c r="AK488" s="411">
        <f t="shared" ref="AK488" si="1384">AK487</f>
        <v>0</v>
      </c>
      <c r="AL488" s="411">
        <f t="shared" ref="AL488" si="1385">AL487</f>
        <v>0</v>
      </c>
      <c r="AM488" s="306"/>
    </row>
    <row r="489" spans="1:39" outlineLevel="1">
      <c r="A489" s="531"/>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outlineLevel="1">
      <c r="A490" s="531">
        <v>26</v>
      </c>
      <c r="B490" s="428" t="s">
        <v>118</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outlineLevel="1">
      <c r="A491" s="531"/>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386">Z490</f>
        <v>0</v>
      </c>
      <c r="AA491" s="411">
        <f t="shared" ref="AA491" si="1387">AA490</f>
        <v>0</v>
      </c>
      <c r="AB491" s="411">
        <f t="shared" ref="AB491" si="1388">AB490</f>
        <v>0</v>
      </c>
      <c r="AC491" s="411">
        <f t="shared" ref="AC491" si="1389">AC490</f>
        <v>0</v>
      </c>
      <c r="AD491" s="411">
        <f t="shared" ref="AD491" si="1390">AD490</f>
        <v>0</v>
      </c>
      <c r="AE491" s="411">
        <f t="shared" ref="AE491" si="1391">AE490</f>
        <v>0</v>
      </c>
      <c r="AF491" s="411">
        <f t="shared" ref="AF491" si="1392">AF490</f>
        <v>0</v>
      </c>
      <c r="AG491" s="411">
        <f t="shared" ref="AG491" si="1393">AG490</f>
        <v>0</v>
      </c>
      <c r="AH491" s="411">
        <f t="shared" ref="AH491" si="1394">AH490</f>
        <v>0</v>
      </c>
      <c r="AI491" s="411">
        <f t="shared" ref="AI491" si="1395">AI490</f>
        <v>0</v>
      </c>
      <c r="AJ491" s="411">
        <f t="shared" ref="AJ491" si="1396">AJ490</f>
        <v>0</v>
      </c>
      <c r="AK491" s="411">
        <f t="shared" ref="AK491" si="1397">AK490</f>
        <v>0</v>
      </c>
      <c r="AL491" s="411">
        <f t="shared" ref="AL491" si="1398">AL490</f>
        <v>0</v>
      </c>
      <c r="AM491" s="306"/>
    </row>
    <row r="492" spans="1:39" outlineLevel="1">
      <c r="A492" s="531"/>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1">
        <v>27</v>
      </c>
      <c r="B493" s="428" t="s">
        <v>119</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1"/>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399">Z493</f>
        <v>0</v>
      </c>
      <c r="AA494" s="411">
        <f t="shared" ref="AA494" si="1400">AA493</f>
        <v>0</v>
      </c>
      <c r="AB494" s="411">
        <f t="shared" ref="AB494" si="1401">AB493</f>
        <v>0</v>
      </c>
      <c r="AC494" s="411">
        <f t="shared" ref="AC494" si="1402">AC493</f>
        <v>0</v>
      </c>
      <c r="AD494" s="411">
        <f t="shared" ref="AD494" si="1403">AD493</f>
        <v>0</v>
      </c>
      <c r="AE494" s="411">
        <f t="shared" ref="AE494" si="1404">AE493</f>
        <v>0</v>
      </c>
      <c r="AF494" s="411">
        <f t="shared" ref="AF494" si="1405">AF493</f>
        <v>0</v>
      </c>
      <c r="AG494" s="411">
        <f t="shared" ref="AG494" si="1406">AG493</f>
        <v>0</v>
      </c>
      <c r="AH494" s="411">
        <f t="shared" ref="AH494" si="1407">AH493</f>
        <v>0</v>
      </c>
      <c r="AI494" s="411">
        <f t="shared" ref="AI494" si="1408">AI493</f>
        <v>0</v>
      </c>
      <c r="AJ494" s="411">
        <f t="shared" ref="AJ494" si="1409">AJ493</f>
        <v>0</v>
      </c>
      <c r="AK494" s="411">
        <f t="shared" ref="AK494" si="1410">AK493</f>
        <v>0</v>
      </c>
      <c r="AL494" s="411">
        <f t="shared" ref="AL494" si="1411">AL493</f>
        <v>0</v>
      </c>
      <c r="AM494" s="306"/>
    </row>
    <row r="495" spans="1:39" outlineLevel="1">
      <c r="A495" s="531"/>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1">
        <v>28</v>
      </c>
      <c r="B496" s="428" t="s">
        <v>120</v>
      </c>
      <c r="C496" s="291" t="s">
        <v>25</v>
      </c>
      <c r="D496" s="295"/>
      <c r="E496" s="295"/>
      <c r="F496" s="295"/>
      <c r="G496" s="295"/>
      <c r="H496" s="295"/>
      <c r="I496" s="295"/>
      <c r="J496" s="295"/>
      <c r="K496" s="295"/>
      <c r="L496" s="295"/>
      <c r="M496" s="295"/>
      <c r="N496" s="295">
        <v>12</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1"/>
      <c r="B497" s="431" t="s">
        <v>308</v>
      </c>
      <c r="C497" s="291" t="s">
        <v>163</v>
      </c>
      <c r="D497" s="295"/>
      <c r="E497" s="295"/>
      <c r="F497" s="295"/>
      <c r="G497" s="295"/>
      <c r="H497" s="295"/>
      <c r="I497" s="295"/>
      <c r="J497" s="295"/>
      <c r="K497" s="295"/>
      <c r="L497" s="295"/>
      <c r="M497" s="295"/>
      <c r="N497" s="295">
        <f>N496</f>
        <v>12</v>
      </c>
      <c r="O497" s="295"/>
      <c r="P497" s="295"/>
      <c r="Q497" s="295"/>
      <c r="R497" s="295"/>
      <c r="S497" s="295"/>
      <c r="T497" s="295"/>
      <c r="U497" s="295"/>
      <c r="V497" s="295"/>
      <c r="W497" s="295"/>
      <c r="X497" s="295"/>
      <c r="Y497" s="411">
        <f>Y496</f>
        <v>0</v>
      </c>
      <c r="Z497" s="411">
        <f t="shared" ref="Z497" si="1412">Z496</f>
        <v>0</v>
      </c>
      <c r="AA497" s="411">
        <f t="shared" ref="AA497" si="1413">AA496</f>
        <v>0</v>
      </c>
      <c r="AB497" s="411">
        <f t="shared" ref="AB497" si="1414">AB496</f>
        <v>0</v>
      </c>
      <c r="AC497" s="411">
        <f t="shared" ref="AC497" si="1415">AC496</f>
        <v>0</v>
      </c>
      <c r="AD497" s="411">
        <f t="shared" ref="AD497" si="1416">AD496</f>
        <v>0</v>
      </c>
      <c r="AE497" s="411">
        <f t="shared" ref="AE497" si="1417">AE496</f>
        <v>0</v>
      </c>
      <c r="AF497" s="411">
        <f t="shared" ref="AF497" si="1418">AF496</f>
        <v>0</v>
      </c>
      <c r="AG497" s="411">
        <f t="shared" ref="AG497" si="1419">AG496</f>
        <v>0</v>
      </c>
      <c r="AH497" s="411">
        <f t="shared" ref="AH497" si="1420">AH496</f>
        <v>0</v>
      </c>
      <c r="AI497" s="411">
        <f t="shared" ref="AI497" si="1421">AI496</f>
        <v>0</v>
      </c>
      <c r="AJ497" s="411">
        <f t="shared" ref="AJ497" si="1422">AJ496</f>
        <v>0</v>
      </c>
      <c r="AK497" s="411">
        <f t="shared" ref="AK497" si="1423">AK496</f>
        <v>0</v>
      </c>
      <c r="AL497" s="411">
        <f t="shared" ref="AL497" si="1424">AL496</f>
        <v>0</v>
      </c>
      <c r="AM497" s="306"/>
    </row>
    <row r="498" spans="1:39" outlineLevel="1">
      <c r="A498" s="531"/>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1">
        <v>29</v>
      </c>
      <c r="B499" s="428" t="s">
        <v>121</v>
      </c>
      <c r="C499" s="291" t="s">
        <v>25</v>
      </c>
      <c r="D499" s="295"/>
      <c r="E499" s="295"/>
      <c r="F499" s="295"/>
      <c r="G499" s="295"/>
      <c r="H499" s="295"/>
      <c r="I499" s="295"/>
      <c r="J499" s="295"/>
      <c r="K499" s="295"/>
      <c r="L499" s="295"/>
      <c r="M499" s="295"/>
      <c r="N499" s="295">
        <v>3</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1"/>
      <c r="B500" s="431" t="s">
        <v>308</v>
      </c>
      <c r="C500" s="291" t="s">
        <v>163</v>
      </c>
      <c r="D500" s="295"/>
      <c r="E500" s="295"/>
      <c r="F500" s="295"/>
      <c r="G500" s="295"/>
      <c r="H500" s="295"/>
      <c r="I500" s="295"/>
      <c r="J500" s="295"/>
      <c r="K500" s="295"/>
      <c r="L500" s="295"/>
      <c r="M500" s="295"/>
      <c r="N500" s="295">
        <f>N499</f>
        <v>3</v>
      </c>
      <c r="O500" s="295"/>
      <c r="P500" s="295"/>
      <c r="Q500" s="295"/>
      <c r="R500" s="295"/>
      <c r="S500" s="295"/>
      <c r="T500" s="295"/>
      <c r="U500" s="295"/>
      <c r="V500" s="295"/>
      <c r="W500" s="295"/>
      <c r="X500" s="295"/>
      <c r="Y500" s="411">
        <f>Y499</f>
        <v>0</v>
      </c>
      <c r="Z500" s="411">
        <f t="shared" ref="Z500" si="1425">Z499</f>
        <v>0</v>
      </c>
      <c r="AA500" s="411">
        <f t="shared" ref="AA500" si="1426">AA499</f>
        <v>0</v>
      </c>
      <c r="AB500" s="411">
        <f t="shared" ref="AB500" si="1427">AB499</f>
        <v>0</v>
      </c>
      <c r="AC500" s="411">
        <f t="shared" ref="AC500" si="1428">AC499</f>
        <v>0</v>
      </c>
      <c r="AD500" s="411">
        <f t="shared" ref="AD500" si="1429">AD499</f>
        <v>0</v>
      </c>
      <c r="AE500" s="411">
        <f t="shared" ref="AE500" si="1430">AE499</f>
        <v>0</v>
      </c>
      <c r="AF500" s="411">
        <f t="shared" ref="AF500" si="1431">AF499</f>
        <v>0</v>
      </c>
      <c r="AG500" s="411">
        <f t="shared" ref="AG500" si="1432">AG499</f>
        <v>0</v>
      </c>
      <c r="AH500" s="411">
        <f t="shared" ref="AH500" si="1433">AH499</f>
        <v>0</v>
      </c>
      <c r="AI500" s="411">
        <f t="shared" ref="AI500" si="1434">AI499</f>
        <v>0</v>
      </c>
      <c r="AJ500" s="411">
        <f t="shared" ref="AJ500" si="1435">AJ499</f>
        <v>0</v>
      </c>
      <c r="AK500" s="411">
        <f t="shared" ref="AK500" si="1436">AK499</f>
        <v>0</v>
      </c>
      <c r="AL500" s="411">
        <f t="shared" ref="AL500" si="1437">AL499</f>
        <v>0</v>
      </c>
      <c r="AM500" s="306"/>
    </row>
    <row r="501" spans="1:39" outlineLevel="1">
      <c r="A501" s="531"/>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1">
        <v>30</v>
      </c>
      <c r="B502" s="428" t="s">
        <v>122</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1"/>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38">Z502</f>
        <v>0</v>
      </c>
      <c r="AA503" s="411">
        <f t="shared" ref="AA503" si="1439">AA502</f>
        <v>0</v>
      </c>
      <c r="AB503" s="411">
        <f t="shared" ref="AB503" si="1440">AB502</f>
        <v>0</v>
      </c>
      <c r="AC503" s="411">
        <f t="shared" ref="AC503" si="1441">AC502</f>
        <v>0</v>
      </c>
      <c r="AD503" s="411">
        <f t="shared" ref="AD503" si="1442">AD502</f>
        <v>0</v>
      </c>
      <c r="AE503" s="411">
        <f t="shared" ref="AE503" si="1443">AE502</f>
        <v>0</v>
      </c>
      <c r="AF503" s="411">
        <f t="shared" ref="AF503" si="1444">AF502</f>
        <v>0</v>
      </c>
      <c r="AG503" s="411">
        <f t="shared" ref="AG503" si="1445">AG502</f>
        <v>0</v>
      </c>
      <c r="AH503" s="411">
        <f t="shared" ref="AH503" si="1446">AH502</f>
        <v>0</v>
      </c>
      <c r="AI503" s="411">
        <f t="shared" ref="AI503" si="1447">AI502</f>
        <v>0</v>
      </c>
      <c r="AJ503" s="411">
        <f t="shared" ref="AJ503" si="1448">AJ502</f>
        <v>0</v>
      </c>
      <c r="AK503" s="411">
        <f t="shared" ref="AK503" si="1449">AK502</f>
        <v>0</v>
      </c>
      <c r="AL503" s="411">
        <f t="shared" ref="AL503" si="1450">AL502</f>
        <v>0</v>
      </c>
      <c r="AM503" s="306"/>
    </row>
    <row r="504" spans="1:39" outlineLevel="1">
      <c r="A504" s="531"/>
      <c r="B504" s="431"/>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1">
        <v>31</v>
      </c>
      <c r="B505" s="428" t="s">
        <v>123</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1"/>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51">Z505</f>
        <v>0</v>
      </c>
      <c r="AA506" s="411">
        <f t="shared" ref="AA506" si="1452">AA505</f>
        <v>0</v>
      </c>
      <c r="AB506" s="411">
        <f t="shared" ref="AB506" si="1453">AB505</f>
        <v>0</v>
      </c>
      <c r="AC506" s="411">
        <f t="shared" ref="AC506" si="1454">AC505</f>
        <v>0</v>
      </c>
      <c r="AD506" s="411">
        <f t="shared" ref="AD506" si="1455">AD505</f>
        <v>0</v>
      </c>
      <c r="AE506" s="411">
        <f t="shared" ref="AE506" si="1456">AE505</f>
        <v>0</v>
      </c>
      <c r="AF506" s="411">
        <f t="shared" ref="AF506" si="1457">AF505</f>
        <v>0</v>
      </c>
      <c r="AG506" s="411">
        <f t="shared" ref="AG506" si="1458">AG505</f>
        <v>0</v>
      </c>
      <c r="AH506" s="411">
        <f t="shared" ref="AH506" si="1459">AH505</f>
        <v>0</v>
      </c>
      <c r="AI506" s="411">
        <f t="shared" ref="AI506" si="1460">AI505</f>
        <v>0</v>
      </c>
      <c r="AJ506" s="411">
        <f t="shared" ref="AJ506" si="1461">AJ505</f>
        <v>0</v>
      </c>
      <c r="AK506" s="411">
        <f t="shared" ref="AK506" si="1462">AK505</f>
        <v>0</v>
      </c>
      <c r="AL506" s="411">
        <f t="shared" ref="AL506" si="1463">AL505</f>
        <v>0</v>
      </c>
      <c r="AM506" s="306"/>
    </row>
    <row r="507" spans="1:39" outlineLevel="1">
      <c r="A507" s="531"/>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30" outlineLevel="1">
      <c r="A508" s="531">
        <v>32</v>
      </c>
      <c r="B508" s="428" t="s">
        <v>124</v>
      </c>
      <c r="C508" s="291" t="s">
        <v>25</v>
      </c>
      <c r="D508" s="295"/>
      <c r="E508" s="295"/>
      <c r="F508" s="295"/>
      <c r="G508" s="295"/>
      <c r="H508" s="295"/>
      <c r="I508" s="295"/>
      <c r="J508" s="295"/>
      <c r="K508" s="295"/>
      <c r="L508" s="295"/>
      <c r="M508" s="295"/>
      <c r="N508" s="295">
        <v>12</v>
      </c>
      <c r="O508" s="295"/>
      <c r="P508" s="295"/>
      <c r="Q508" s="295"/>
      <c r="R508" s="295"/>
      <c r="S508" s="295"/>
      <c r="T508" s="295"/>
      <c r="U508" s="295"/>
      <c r="V508" s="295"/>
      <c r="W508" s="295"/>
      <c r="X508" s="295"/>
      <c r="Y508" s="426"/>
      <c r="Z508" s="410"/>
      <c r="AA508" s="410"/>
      <c r="AB508" s="410"/>
      <c r="AC508" s="410"/>
      <c r="AD508" s="410"/>
      <c r="AE508" s="410"/>
      <c r="AF508" s="415"/>
      <c r="AG508" s="415"/>
      <c r="AH508" s="415"/>
      <c r="AI508" s="415"/>
      <c r="AJ508" s="415"/>
      <c r="AK508" s="415"/>
      <c r="AL508" s="415"/>
      <c r="AM508" s="296">
        <f>SUM(Y508:AL508)</f>
        <v>0</v>
      </c>
    </row>
    <row r="509" spans="1:39" outlineLevel="1">
      <c r="A509" s="531"/>
      <c r="B509" s="431" t="s">
        <v>308</v>
      </c>
      <c r="C509" s="291" t="s">
        <v>163</v>
      </c>
      <c r="D509" s="295"/>
      <c r="E509" s="295"/>
      <c r="F509" s="295"/>
      <c r="G509" s="295"/>
      <c r="H509" s="295"/>
      <c r="I509" s="295"/>
      <c r="J509" s="295"/>
      <c r="K509" s="295"/>
      <c r="L509" s="295"/>
      <c r="M509" s="295"/>
      <c r="N509" s="295">
        <f>N508</f>
        <v>12</v>
      </c>
      <c r="O509" s="295"/>
      <c r="P509" s="295"/>
      <c r="Q509" s="295"/>
      <c r="R509" s="295"/>
      <c r="S509" s="295"/>
      <c r="T509" s="295"/>
      <c r="U509" s="295"/>
      <c r="V509" s="295"/>
      <c r="W509" s="295"/>
      <c r="X509" s="295"/>
      <c r="Y509" s="411">
        <f>Y508</f>
        <v>0</v>
      </c>
      <c r="Z509" s="411">
        <f t="shared" ref="Z509" si="1464">Z508</f>
        <v>0</v>
      </c>
      <c r="AA509" s="411">
        <f t="shared" ref="AA509" si="1465">AA508</f>
        <v>0</v>
      </c>
      <c r="AB509" s="411">
        <f t="shared" ref="AB509" si="1466">AB508</f>
        <v>0</v>
      </c>
      <c r="AC509" s="411">
        <f t="shared" ref="AC509" si="1467">AC508</f>
        <v>0</v>
      </c>
      <c r="AD509" s="411">
        <f t="shared" ref="AD509" si="1468">AD508</f>
        <v>0</v>
      </c>
      <c r="AE509" s="411">
        <f t="shared" ref="AE509" si="1469">AE508</f>
        <v>0</v>
      </c>
      <c r="AF509" s="411">
        <f t="shared" ref="AF509" si="1470">AF508</f>
        <v>0</v>
      </c>
      <c r="AG509" s="411">
        <f t="shared" ref="AG509" si="1471">AG508</f>
        <v>0</v>
      </c>
      <c r="AH509" s="411">
        <f t="shared" ref="AH509" si="1472">AH508</f>
        <v>0</v>
      </c>
      <c r="AI509" s="411">
        <f t="shared" ref="AI509" si="1473">AI508</f>
        <v>0</v>
      </c>
      <c r="AJ509" s="411">
        <f t="shared" ref="AJ509" si="1474">AJ508</f>
        <v>0</v>
      </c>
      <c r="AK509" s="411">
        <f t="shared" ref="AK509" si="1475">AK508</f>
        <v>0</v>
      </c>
      <c r="AL509" s="411">
        <f t="shared" ref="AL509" si="1476">AL508</f>
        <v>0</v>
      </c>
      <c r="AM509" s="306"/>
    </row>
    <row r="510" spans="1:39" outlineLevel="1">
      <c r="A510" s="531"/>
      <c r="B510" s="428"/>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25"/>
      <c r="AA510" s="425"/>
      <c r="AB510" s="425"/>
      <c r="AC510" s="425"/>
      <c r="AD510" s="425"/>
      <c r="AE510" s="425"/>
      <c r="AF510" s="425"/>
      <c r="AG510" s="425"/>
      <c r="AH510" s="425"/>
      <c r="AI510" s="425"/>
      <c r="AJ510" s="425"/>
      <c r="AK510" s="425"/>
      <c r="AL510" s="425"/>
      <c r="AM510" s="306"/>
    </row>
    <row r="511" spans="1:39" ht="15.75" outlineLevel="1">
      <c r="A511" s="531"/>
      <c r="B511" s="503" t="s">
        <v>501</v>
      </c>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1">
        <v>33</v>
      </c>
      <c r="B512" s="428" t="s">
        <v>125</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1"/>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77">Z512</f>
        <v>0</v>
      </c>
      <c r="AA513" s="411">
        <f t="shared" ref="AA513" si="1478">AA512</f>
        <v>0</v>
      </c>
      <c r="AB513" s="411">
        <f t="shared" ref="AB513" si="1479">AB512</f>
        <v>0</v>
      </c>
      <c r="AC513" s="411">
        <f t="shared" ref="AC513" si="1480">AC512</f>
        <v>0</v>
      </c>
      <c r="AD513" s="411">
        <f t="shared" ref="AD513" si="1481">AD512</f>
        <v>0</v>
      </c>
      <c r="AE513" s="411">
        <f t="shared" ref="AE513" si="1482">AE512</f>
        <v>0</v>
      </c>
      <c r="AF513" s="411">
        <f t="shared" ref="AF513" si="1483">AF512</f>
        <v>0</v>
      </c>
      <c r="AG513" s="411">
        <f t="shared" ref="AG513" si="1484">AG512</f>
        <v>0</v>
      </c>
      <c r="AH513" s="411">
        <f t="shared" ref="AH513" si="1485">AH512</f>
        <v>0</v>
      </c>
      <c r="AI513" s="411">
        <f t="shared" ref="AI513" si="1486">AI512</f>
        <v>0</v>
      </c>
      <c r="AJ513" s="411">
        <f t="shared" ref="AJ513" si="1487">AJ512</f>
        <v>0</v>
      </c>
      <c r="AK513" s="411">
        <f t="shared" ref="AK513" si="1488">AK512</f>
        <v>0</v>
      </c>
      <c r="AL513" s="411">
        <f t="shared" ref="AL513" si="1489">AL512</f>
        <v>0</v>
      </c>
      <c r="AM513" s="306"/>
    </row>
    <row r="514" spans="1:39" outlineLevel="1">
      <c r="A514" s="531"/>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1">
        <v>34</v>
      </c>
      <c r="B515" s="428" t="s">
        <v>126</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1"/>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490">Z515</f>
        <v>0</v>
      </c>
      <c r="AA516" s="411">
        <f t="shared" ref="AA516" si="1491">AA515</f>
        <v>0</v>
      </c>
      <c r="AB516" s="411">
        <f t="shared" ref="AB516" si="1492">AB515</f>
        <v>0</v>
      </c>
      <c r="AC516" s="411">
        <f t="shared" ref="AC516" si="1493">AC515</f>
        <v>0</v>
      </c>
      <c r="AD516" s="411">
        <f t="shared" ref="AD516" si="1494">AD515</f>
        <v>0</v>
      </c>
      <c r="AE516" s="411">
        <f t="shared" ref="AE516" si="1495">AE515</f>
        <v>0</v>
      </c>
      <c r="AF516" s="411">
        <f t="shared" ref="AF516" si="1496">AF515</f>
        <v>0</v>
      </c>
      <c r="AG516" s="411">
        <f t="shared" ref="AG516" si="1497">AG515</f>
        <v>0</v>
      </c>
      <c r="AH516" s="411">
        <f t="shared" ref="AH516" si="1498">AH515</f>
        <v>0</v>
      </c>
      <c r="AI516" s="411">
        <f t="shared" ref="AI516" si="1499">AI515</f>
        <v>0</v>
      </c>
      <c r="AJ516" s="411">
        <f t="shared" ref="AJ516" si="1500">AJ515</f>
        <v>0</v>
      </c>
      <c r="AK516" s="411">
        <f t="shared" ref="AK516" si="1501">AK515</f>
        <v>0</v>
      </c>
      <c r="AL516" s="411">
        <f t="shared" ref="AL516" si="1502">AL515</f>
        <v>0</v>
      </c>
      <c r="AM516" s="306"/>
    </row>
    <row r="517" spans="1:39" outlineLevel="1">
      <c r="A517" s="531"/>
      <c r="B517" s="428"/>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outlineLevel="1">
      <c r="A518" s="531">
        <v>35</v>
      </c>
      <c r="B518" s="428" t="s">
        <v>127</v>
      </c>
      <c r="C518" s="291" t="s">
        <v>25</v>
      </c>
      <c r="D518" s="295"/>
      <c r="E518" s="295"/>
      <c r="F518" s="295"/>
      <c r="G518" s="295"/>
      <c r="H518" s="295"/>
      <c r="I518" s="295"/>
      <c r="J518" s="295"/>
      <c r="K518" s="295"/>
      <c r="L518" s="295"/>
      <c r="M518" s="295"/>
      <c r="N518" s="295">
        <v>0</v>
      </c>
      <c r="O518" s="295"/>
      <c r="P518" s="295"/>
      <c r="Q518" s="295"/>
      <c r="R518" s="295"/>
      <c r="S518" s="295"/>
      <c r="T518" s="295"/>
      <c r="U518" s="295"/>
      <c r="V518" s="295"/>
      <c r="W518" s="295"/>
      <c r="X518" s="295"/>
      <c r="Y518" s="426"/>
      <c r="Z518" s="410"/>
      <c r="AA518" s="410"/>
      <c r="AB518" s="410"/>
      <c r="AC518" s="410"/>
      <c r="AD518" s="410"/>
      <c r="AE518" s="410"/>
      <c r="AF518" s="415"/>
      <c r="AG518" s="415"/>
      <c r="AH518" s="415"/>
      <c r="AI518" s="415"/>
      <c r="AJ518" s="415"/>
      <c r="AK518" s="415"/>
      <c r="AL518" s="415"/>
      <c r="AM518" s="296">
        <f>SUM(Y518:AL518)</f>
        <v>0</v>
      </c>
    </row>
    <row r="519" spans="1:39" outlineLevel="1">
      <c r="A519" s="531"/>
      <c r="B519" s="431" t="s">
        <v>308</v>
      </c>
      <c r="C519" s="291" t="s">
        <v>163</v>
      </c>
      <c r="D519" s="295"/>
      <c r="E519" s="295"/>
      <c r="F519" s="295"/>
      <c r="G519" s="295"/>
      <c r="H519" s="295"/>
      <c r="I519" s="295"/>
      <c r="J519" s="295"/>
      <c r="K519" s="295"/>
      <c r="L519" s="295"/>
      <c r="M519" s="295"/>
      <c r="N519" s="295">
        <f>N518</f>
        <v>0</v>
      </c>
      <c r="O519" s="295"/>
      <c r="P519" s="295"/>
      <c r="Q519" s="295"/>
      <c r="R519" s="295"/>
      <c r="S519" s="295"/>
      <c r="T519" s="295"/>
      <c r="U519" s="295"/>
      <c r="V519" s="295"/>
      <c r="W519" s="295"/>
      <c r="X519" s="295"/>
      <c r="Y519" s="411">
        <f>Y518</f>
        <v>0</v>
      </c>
      <c r="Z519" s="411">
        <f t="shared" ref="Z519" si="1503">Z518</f>
        <v>0</v>
      </c>
      <c r="AA519" s="411">
        <f t="shared" ref="AA519" si="1504">AA518</f>
        <v>0</v>
      </c>
      <c r="AB519" s="411">
        <f t="shared" ref="AB519" si="1505">AB518</f>
        <v>0</v>
      </c>
      <c r="AC519" s="411">
        <f t="shared" ref="AC519" si="1506">AC518</f>
        <v>0</v>
      </c>
      <c r="AD519" s="411">
        <f t="shared" ref="AD519" si="1507">AD518</f>
        <v>0</v>
      </c>
      <c r="AE519" s="411">
        <f t="shared" ref="AE519" si="1508">AE518</f>
        <v>0</v>
      </c>
      <c r="AF519" s="411">
        <f t="shared" ref="AF519" si="1509">AF518</f>
        <v>0</v>
      </c>
      <c r="AG519" s="411">
        <f t="shared" ref="AG519" si="1510">AG518</f>
        <v>0</v>
      </c>
      <c r="AH519" s="411">
        <f t="shared" ref="AH519" si="1511">AH518</f>
        <v>0</v>
      </c>
      <c r="AI519" s="411">
        <f t="shared" ref="AI519" si="1512">AI518</f>
        <v>0</v>
      </c>
      <c r="AJ519" s="411">
        <f t="shared" ref="AJ519" si="1513">AJ518</f>
        <v>0</v>
      </c>
      <c r="AK519" s="411">
        <f t="shared" ref="AK519" si="1514">AK518</f>
        <v>0</v>
      </c>
      <c r="AL519" s="411">
        <f t="shared" ref="AL519" si="1515">AL518</f>
        <v>0</v>
      </c>
      <c r="AM519" s="306"/>
    </row>
    <row r="520" spans="1:39" outlineLevel="1">
      <c r="A520" s="531"/>
      <c r="B520" s="431"/>
      <c r="C520" s="291"/>
      <c r="D520" s="291"/>
      <c r="E520" s="291"/>
      <c r="F520" s="291"/>
      <c r="G520" s="291"/>
      <c r="H520" s="291"/>
      <c r="I520" s="291"/>
      <c r="J520" s="291"/>
      <c r="K520" s="291"/>
      <c r="L520" s="291"/>
      <c r="M520" s="291"/>
      <c r="N520" s="291"/>
      <c r="O520" s="291"/>
      <c r="P520" s="291"/>
      <c r="Q520" s="291"/>
      <c r="R520" s="291"/>
      <c r="S520" s="291"/>
      <c r="T520" s="291"/>
      <c r="U520" s="291"/>
      <c r="V520" s="291"/>
      <c r="W520" s="291"/>
      <c r="X520" s="291"/>
      <c r="Y520" s="412"/>
      <c r="Z520" s="425"/>
      <c r="AA520" s="425"/>
      <c r="AB520" s="425"/>
      <c r="AC520" s="425"/>
      <c r="AD520" s="425"/>
      <c r="AE520" s="425"/>
      <c r="AF520" s="425"/>
      <c r="AG520" s="425"/>
      <c r="AH520" s="425"/>
      <c r="AI520" s="425"/>
      <c r="AJ520" s="425"/>
      <c r="AK520" s="425"/>
      <c r="AL520" s="425"/>
      <c r="AM520" s="306"/>
    </row>
    <row r="521" spans="1:39" ht="15.75" outlineLevel="1">
      <c r="A521" s="531"/>
      <c r="B521" s="503" t="s">
        <v>502</v>
      </c>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45" outlineLevel="1">
      <c r="A522" s="531">
        <v>36</v>
      </c>
      <c r="B522" s="428" t="s">
        <v>128</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1"/>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16">Z522</f>
        <v>0</v>
      </c>
      <c r="AA523" s="411">
        <f t="shared" ref="AA523" si="1517">AA522</f>
        <v>0</v>
      </c>
      <c r="AB523" s="411">
        <f t="shared" ref="AB523" si="1518">AB522</f>
        <v>0</v>
      </c>
      <c r="AC523" s="411">
        <f t="shared" ref="AC523" si="1519">AC522</f>
        <v>0</v>
      </c>
      <c r="AD523" s="411">
        <f t="shared" ref="AD523" si="1520">AD522</f>
        <v>0</v>
      </c>
      <c r="AE523" s="411">
        <f t="shared" ref="AE523" si="1521">AE522</f>
        <v>0</v>
      </c>
      <c r="AF523" s="411">
        <f t="shared" ref="AF523" si="1522">AF522</f>
        <v>0</v>
      </c>
      <c r="AG523" s="411">
        <f t="shared" ref="AG523" si="1523">AG522</f>
        <v>0</v>
      </c>
      <c r="AH523" s="411">
        <f t="shared" ref="AH523" si="1524">AH522</f>
        <v>0</v>
      </c>
      <c r="AI523" s="411">
        <f t="shared" ref="AI523" si="1525">AI522</f>
        <v>0</v>
      </c>
      <c r="AJ523" s="411">
        <f t="shared" ref="AJ523" si="1526">AJ522</f>
        <v>0</v>
      </c>
      <c r="AK523" s="411">
        <f t="shared" ref="AK523" si="1527">AK522</f>
        <v>0</v>
      </c>
      <c r="AL523" s="411">
        <f t="shared" ref="AL523" si="1528">AL522</f>
        <v>0</v>
      </c>
      <c r="AM523" s="306"/>
    </row>
    <row r="524" spans="1:39" outlineLevel="1">
      <c r="A524" s="531"/>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30" outlineLevel="1">
      <c r="A525" s="531">
        <v>37</v>
      </c>
      <c r="B525" s="428" t="s">
        <v>129</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1"/>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29">Z525</f>
        <v>0</v>
      </c>
      <c r="AA526" s="411">
        <f t="shared" ref="AA526" si="1530">AA525</f>
        <v>0</v>
      </c>
      <c r="AB526" s="411">
        <f t="shared" ref="AB526" si="1531">AB525</f>
        <v>0</v>
      </c>
      <c r="AC526" s="411">
        <f t="shared" ref="AC526" si="1532">AC525</f>
        <v>0</v>
      </c>
      <c r="AD526" s="411">
        <f t="shared" ref="AD526" si="1533">AD525</f>
        <v>0</v>
      </c>
      <c r="AE526" s="411">
        <f t="shared" ref="AE526" si="1534">AE525</f>
        <v>0</v>
      </c>
      <c r="AF526" s="411">
        <f t="shared" ref="AF526" si="1535">AF525</f>
        <v>0</v>
      </c>
      <c r="AG526" s="411">
        <f t="shared" ref="AG526" si="1536">AG525</f>
        <v>0</v>
      </c>
      <c r="AH526" s="411">
        <f t="shared" ref="AH526" si="1537">AH525</f>
        <v>0</v>
      </c>
      <c r="AI526" s="411">
        <f t="shared" ref="AI526" si="1538">AI525</f>
        <v>0</v>
      </c>
      <c r="AJ526" s="411">
        <f t="shared" ref="AJ526" si="1539">AJ525</f>
        <v>0</v>
      </c>
      <c r="AK526" s="411">
        <f t="shared" ref="AK526" si="1540">AK525</f>
        <v>0</v>
      </c>
      <c r="AL526" s="411">
        <f t="shared" ref="AL526" si="1541">AL525</f>
        <v>0</v>
      </c>
      <c r="AM526" s="306"/>
    </row>
    <row r="527" spans="1:39" outlineLevel="1">
      <c r="A527" s="531"/>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outlineLevel="1">
      <c r="A528" s="531">
        <v>38</v>
      </c>
      <c r="B528" s="428" t="s">
        <v>130</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1"/>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42">Z528</f>
        <v>0</v>
      </c>
      <c r="AA529" s="411">
        <f t="shared" ref="AA529" si="1543">AA528</f>
        <v>0</v>
      </c>
      <c r="AB529" s="411">
        <f t="shared" ref="AB529" si="1544">AB528</f>
        <v>0</v>
      </c>
      <c r="AC529" s="411">
        <f t="shared" ref="AC529" si="1545">AC528</f>
        <v>0</v>
      </c>
      <c r="AD529" s="411">
        <f t="shared" ref="AD529" si="1546">AD528</f>
        <v>0</v>
      </c>
      <c r="AE529" s="411">
        <f t="shared" ref="AE529" si="1547">AE528</f>
        <v>0</v>
      </c>
      <c r="AF529" s="411">
        <f t="shared" ref="AF529" si="1548">AF528</f>
        <v>0</v>
      </c>
      <c r="AG529" s="411">
        <f t="shared" ref="AG529" si="1549">AG528</f>
        <v>0</v>
      </c>
      <c r="AH529" s="411">
        <f t="shared" ref="AH529" si="1550">AH528</f>
        <v>0</v>
      </c>
      <c r="AI529" s="411">
        <f t="shared" ref="AI529" si="1551">AI528</f>
        <v>0</v>
      </c>
      <c r="AJ529" s="411">
        <f t="shared" ref="AJ529" si="1552">AJ528</f>
        <v>0</v>
      </c>
      <c r="AK529" s="411">
        <f t="shared" ref="AK529" si="1553">AK528</f>
        <v>0</v>
      </c>
      <c r="AL529" s="411">
        <f t="shared" ref="AL529" si="1554">AL528</f>
        <v>0</v>
      </c>
      <c r="AM529" s="306"/>
    </row>
    <row r="530" spans="1:39" outlineLevel="1">
      <c r="A530" s="531"/>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1">
        <v>39</v>
      </c>
      <c r="B531" s="428" t="s">
        <v>131</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1"/>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55">Z531</f>
        <v>0</v>
      </c>
      <c r="AA532" s="411">
        <f t="shared" ref="AA532" si="1556">AA531</f>
        <v>0</v>
      </c>
      <c r="AB532" s="411">
        <f t="shared" ref="AB532" si="1557">AB531</f>
        <v>0</v>
      </c>
      <c r="AC532" s="411">
        <f t="shared" ref="AC532" si="1558">AC531</f>
        <v>0</v>
      </c>
      <c r="AD532" s="411">
        <f t="shared" ref="AD532" si="1559">AD531</f>
        <v>0</v>
      </c>
      <c r="AE532" s="411">
        <f t="shared" ref="AE532" si="1560">AE531</f>
        <v>0</v>
      </c>
      <c r="AF532" s="411">
        <f t="shared" ref="AF532" si="1561">AF531</f>
        <v>0</v>
      </c>
      <c r="AG532" s="411">
        <f t="shared" ref="AG532" si="1562">AG531</f>
        <v>0</v>
      </c>
      <c r="AH532" s="411">
        <f t="shared" ref="AH532" si="1563">AH531</f>
        <v>0</v>
      </c>
      <c r="AI532" s="411">
        <f t="shared" ref="AI532" si="1564">AI531</f>
        <v>0</v>
      </c>
      <c r="AJ532" s="411">
        <f t="shared" ref="AJ532" si="1565">AJ531</f>
        <v>0</v>
      </c>
      <c r="AK532" s="411">
        <f t="shared" ref="AK532" si="1566">AK531</f>
        <v>0</v>
      </c>
      <c r="AL532" s="411">
        <f t="shared" ref="AL532" si="1567">AL531</f>
        <v>0</v>
      </c>
      <c r="AM532" s="306"/>
    </row>
    <row r="533" spans="1:39" outlineLevel="1">
      <c r="A533" s="531"/>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30" outlineLevel="1">
      <c r="A534" s="531">
        <v>40</v>
      </c>
      <c r="B534" s="428" t="s">
        <v>132</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1"/>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68">Z534</f>
        <v>0</v>
      </c>
      <c r="AA535" s="411">
        <f t="shared" ref="AA535" si="1569">AA534</f>
        <v>0</v>
      </c>
      <c r="AB535" s="411">
        <f t="shared" ref="AB535" si="1570">AB534</f>
        <v>0</v>
      </c>
      <c r="AC535" s="411">
        <f t="shared" ref="AC535" si="1571">AC534</f>
        <v>0</v>
      </c>
      <c r="AD535" s="411">
        <f t="shared" ref="AD535" si="1572">AD534</f>
        <v>0</v>
      </c>
      <c r="AE535" s="411">
        <f t="shared" ref="AE535" si="1573">AE534</f>
        <v>0</v>
      </c>
      <c r="AF535" s="411">
        <f t="shared" ref="AF535" si="1574">AF534</f>
        <v>0</v>
      </c>
      <c r="AG535" s="411">
        <f t="shared" ref="AG535" si="1575">AG534</f>
        <v>0</v>
      </c>
      <c r="AH535" s="411">
        <f t="shared" ref="AH535" si="1576">AH534</f>
        <v>0</v>
      </c>
      <c r="AI535" s="411">
        <f t="shared" ref="AI535" si="1577">AI534</f>
        <v>0</v>
      </c>
      <c r="AJ535" s="411">
        <f t="shared" ref="AJ535" si="1578">AJ534</f>
        <v>0</v>
      </c>
      <c r="AK535" s="411">
        <f t="shared" ref="AK535" si="1579">AK534</f>
        <v>0</v>
      </c>
      <c r="AL535" s="411">
        <f t="shared" ref="AL535" si="1580">AL534</f>
        <v>0</v>
      </c>
      <c r="AM535" s="306"/>
    </row>
    <row r="536" spans="1:39" outlineLevel="1">
      <c r="A536" s="531"/>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1">
        <v>41</v>
      </c>
      <c r="B537" s="428" t="s">
        <v>133</v>
      </c>
      <c r="C537" s="291" t="s">
        <v>25</v>
      </c>
      <c r="D537" s="295"/>
      <c r="E537" s="295"/>
      <c r="F537" s="295"/>
      <c r="G537" s="295"/>
      <c r="H537" s="295"/>
      <c r="I537" s="295"/>
      <c r="J537" s="295"/>
      <c r="K537" s="295"/>
      <c r="L537" s="295"/>
      <c r="M537" s="295"/>
      <c r="N537" s="295">
        <v>12</v>
      </c>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1"/>
      <c r="B538" s="431" t="s">
        <v>308</v>
      </c>
      <c r="C538" s="291" t="s">
        <v>163</v>
      </c>
      <c r="D538" s="295"/>
      <c r="E538" s="295"/>
      <c r="F538" s="295"/>
      <c r="G538" s="295"/>
      <c r="H538" s="295"/>
      <c r="I538" s="295"/>
      <c r="J538" s="295"/>
      <c r="K538" s="295"/>
      <c r="L538" s="295"/>
      <c r="M538" s="295"/>
      <c r="N538" s="295">
        <f>N537</f>
        <v>12</v>
      </c>
      <c r="O538" s="295"/>
      <c r="P538" s="295"/>
      <c r="Q538" s="295"/>
      <c r="R538" s="295"/>
      <c r="S538" s="295"/>
      <c r="T538" s="295"/>
      <c r="U538" s="295"/>
      <c r="V538" s="295"/>
      <c r="W538" s="295"/>
      <c r="X538" s="295"/>
      <c r="Y538" s="411">
        <f>Y537</f>
        <v>0</v>
      </c>
      <c r="Z538" s="411">
        <f t="shared" ref="Z538" si="1581">Z537</f>
        <v>0</v>
      </c>
      <c r="AA538" s="411">
        <f t="shared" ref="AA538" si="1582">AA537</f>
        <v>0</v>
      </c>
      <c r="AB538" s="411">
        <f t="shared" ref="AB538" si="1583">AB537</f>
        <v>0</v>
      </c>
      <c r="AC538" s="411">
        <f t="shared" ref="AC538" si="1584">AC537</f>
        <v>0</v>
      </c>
      <c r="AD538" s="411">
        <f t="shared" ref="AD538" si="1585">AD537</f>
        <v>0</v>
      </c>
      <c r="AE538" s="411">
        <f t="shared" ref="AE538" si="1586">AE537</f>
        <v>0</v>
      </c>
      <c r="AF538" s="411">
        <f t="shared" ref="AF538" si="1587">AF537</f>
        <v>0</v>
      </c>
      <c r="AG538" s="411">
        <f t="shared" ref="AG538" si="1588">AG537</f>
        <v>0</v>
      </c>
      <c r="AH538" s="411">
        <f t="shared" ref="AH538" si="1589">AH537</f>
        <v>0</v>
      </c>
      <c r="AI538" s="411">
        <f t="shared" ref="AI538" si="1590">AI537</f>
        <v>0</v>
      </c>
      <c r="AJ538" s="411">
        <f t="shared" ref="AJ538" si="1591">AJ537</f>
        <v>0</v>
      </c>
      <c r="AK538" s="411">
        <f t="shared" ref="AK538" si="1592">AK537</f>
        <v>0</v>
      </c>
      <c r="AL538" s="411">
        <f t="shared" ref="AL538" si="1593">AL537</f>
        <v>0</v>
      </c>
      <c r="AM538" s="306"/>
    </row>
    <row r="539" spans="1:39" outlineLevel="1">
      <c r="A539" s="531"/>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45" outlineLevel="1">
      <c r="A540" s="531">
        <v>42</v>
      </c>
      <c r="B540" s="428" t="s">
        <v>134</v>
      </c>
      <c r="C540" s="291" t="s">
        <v>25</v>
      </c>
      <c r="D540" s="295"/>
      <c r="E540" s="295"/>
      <c r="F540" s="295"/>
      <c r="G540" s="295"/>
      <c r="H540" s="295"/>
      <c r="I540" s="295"/>
      <c r="J540" s="295"/>
      <c r="K540" s="295"/>
      <c r="L540" s="295"/>
      <c r="M540" s="295"/>
      <c r="N540" s="291"/>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1"/>
      <c r="B541" s="431" t="s">
        <v>308</v>
      </c>
      <c r="C541" s="291" t="s">
        <v>163</v>
      </c>
      <c r="D541" s="295"/>
      <c r="E541" s="295"/>
      <c r="F541" s="295"/>
      <c r="G541" s="295"/>
      <c r="H541" s="295"/>
      <c r="I541" s="295"/>
      <c r="J541" s="295"/>
      <c r="K541" s="295"/>
      <c r="L541" s="295"/>
      <c r="M541" s="295"/>
      <c r="N541" s="468"/>
      <c r="O541" s="295"/>
      <c r="P541" s="295"/>
      <c r="Q541" s="295"/>
      <c r="R541" s="295"/>
      <c r="S541" s="295"/>
      <c r="T541" s="295"/>
      <c r="U541" s="295"/>
      <c r="V541" s="295"/>
      <c r="W541" s="295"/>
      <c r="X541" s="295"/>
      <c r="Y541" s="411">
        <f>Y540</f>
        <v>0</v>
      </c>
      <c r="Z541" s="411">
        <f t="shared" ref="Z541" si="1594">Z540</f>
        <v>0</v>
      </c>
      <c r="AA541" s="411">
        <f t="shared" ref="AA541" si="1595">AA540</f>
        <v>0</v>
      </c>
      <c r="AB541" s="411">
        <f t="shared" ref="AB541" si="1596">AB540</f>
        <v>0</v>
      </c>
      <c r="AC541" s="411">
        <f t="shared" ref="AC541" si="1597">AC540</f>
        <v>0</v>
      </c>
      <c r="AD541" s="411">
        <f t="shared" ref="AD541" si="1598">AD540</f>
        <v>0</v>
      </c>
      <c r="AE541" s="411">
        <f t="shared" ref="AE541" si="1599">AE540</f>
        <v>0</v>
      </c>
      <c r="AF541" s="411">
        <f t="shared" ref="AF541" si="1600">AF540</f>
        <v>0</v>
      </c>
      <c r="AG541" s="411">
        <f t="shared" ref="AG541" si="1601">AG540</f>
        <v>0</v>
      </c>
      <c r="AH541" s="411">
        <f t="shared" ref="AH541" si="1602">AH540</f>
        <v>0</v>
      </c>
      <c r="AI541" s="411">
        <f t="shared" ref="AI541" si="1603">AI540</f>
        <v>0</v>
      </c>
      <c r="AJ541" s="411">
        <f t="shared" ref="AJ541" si="1604">AJ540</f>
        <v>0</v>
      </c>
      <c r="AK541" s="411">
        <f t="shared" ref="AK541" si="1605">AK540</f>
        <v>0</v>
      </c>
      <c r="AL541" s="411">
        <f t="shared" ref="AL541" si="1606">AL540</f>
        <v>0</v>
      </c>
      <c r="AM541" s="306"/>
    </row>
    <row r="542" spans="1:39" outlineLevel="1">
      <c r="A542" s="531"/>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30" outlineLevel="1">
      <c r="A543" s="531">
        <v>43</v>
      </c>
      <c r="B543" s="428" t="s">
        <v>135</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1"/>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07">Z543</f>
        <v>0</v>
      </c>
      <c r="AA544" s="411">
        <f t="shared" ref="AA544" si="1608">AA543</f>
        <v>0</v>
      </c>
      <c r="AB544" s="411">
        <f t="shared" ref="AB544" si="1609">AB543</f>
        <v>0</v>
      </c>
      <c r="AC544" s="411">
        <f t="shared" ref="AC544" si="1610">AC543</f>
        <v>0</v>
      </c>
      <c r="AD544" s="411">
        <f t="shared" ref="AD544" si="1611">AD543</f>
        <v>0</v>
      </c>
      <c r="AE544" s="411">
        <f t="shared" ref="AE544" si="1612">AE543</f>
        <v>0</v>
      </c>
      <c r="AF544" s="411">
        <f t="shared" ref="AF544" si="1613">AF543</f>
        <v>0</v>
      </c>
      <c r="AG544" s="411">
        <f t="shared" ref="AG544" si="1614">AG543</f>
        <v>0</v>
      </c>
      <c r="AH544" s="411">
        <f t="shared" ref="AH544" si="1615">AH543</f>
        <v>0</v>
      </c>
      <c r="AI544" s="411">
        <f t="shared" ref="AI544" si="1616">AI543</f>
        <v>0</v>
      </c>
      <c r="AJ544" s="411">
        <f t="shared" ref="AJ544" si="1617">AJ543</f>
        <v>0</v>
      </c>
      <c r="AK544" s="411">
        <f t="shared" ref="AK544" si="1618">AK543</f>
        <v>0</v>
      </c>
      <c r="AL544" s="411">
        <f t="shared" ref="AL544" si="1619">AL543</f>
        <v>0</v>
      </c>
      <c r="AM544" s="306"/>
    </row>
    <row r="545" spans="1:39" outlineLevel="1">
      <c r="A545" s="531"/>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45" outlineLevel="1">
      <c r="A546" s="531">
        <v>44</v>
      </c>
      <c r="B546" s="428" t="s">
        <v>136</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1"/>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20">Z546</f>
        <v>0</v>
      </c>
      <c r="AA547" s="411">
        <f t="shared" ref="AA547" si="1621">AA546</f>
        <v>0</v>
      </c>
      <c r="AB547" s="411">
        <f t="shared" ref="AB547" si="1622">AB546</f>
        <v>0</v>
      </c>
      <c r="AC547" s="411">
        <f t="shared" ref="AC547" si="1623">AC546</f>
        <v>0</v>
      </c>
      <c r="AD547" s="411">
        <f t="shared" ref="AD547" si="1624">AD546</f>
        <v>0</v>
      </c>
      <c r="AE547" s="411">
        <f t="shared" ref="AE547" si="1625">AE546</f>
        <v>0</v>
      </c>
      <c r="AF547" s="411">
        <f t="shared" ref="AF547" si="1626">AF546</f>
        <v>0</v>
      </c>
      <c r="AG547" s="411">
        <f t="shared" ref="AG547" si="1627">AG546</f>
        <v>0</v>
      </c>
      <c r="AH547" s="411">
        <f t="shared" ref="AH547" si="1628">AH546</f>
        <v>0</v>
      </c>
      <c r="AI547" s="411">
        <f t="shared" ref="AI547" si="1629">AI546</f>
        <v>0</v>
      </c>
      <c r="AJ547" s="411">
        <f t="shared" ref="AJ547" si="1630">AJ546</f>
        <v>0</v>
      </c>
      <c r="AK547" s="411">
        <f t="shared" ref="AK547" si="1631">AK546</f>
        <v>0</v>
      </c>
      <c r="AL547" s="411">
        <f t="shared" ref="AL547" si="1632">AL546</f>
        <v>0</v>
      </c>
      <c r="AM547" s="306"/>
    </row>
    <row r="548" spans="1:39" outlineLevel="1">
      <c r="A548" s="531"/>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1">
        <v>45</v>
      </c>
      <c r="B549" s="428" t="s">
        <v>137</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1"/>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33">Z549</f>
        <v>0</v>
      </c>
      <c r="AA550" s="411">
        <f t="shared" ref="AA550" si="1634">AA549</f>
        <v>0</v>
      </c>
      <c r="AB550" s="411">
        <f t="shared" ref="AB550" si="1635">AB549</f>
        <v>0</v>
      </c>
      <c r="AC550" s="411">
        <f t="shared" ref="AC550" si="1636">AC549</f>
        <v>0</v>
      </c>
      <c r="AD550" s="411">
        <f t="shared" ref="AD550" si="1637">AD549</f>
        <v>0</v>
      </c>
      <c r="AE550" s="411">
        <f t="shared" ref="AE550" si="1638">AE549</f>
        <v>0</v>
      </c>
      <c r="AF550" s="411">
        <f t="shared" ref="AF550" si="1639">AF549</f>
        <v>0</v>
      </c>
      <c r="AG550" s="411">
        <f t="shared" ref="AG550" si="1640">AG549</f>
        <v>0</v>
      </c>
      <c r="AH550" s="411">
        <f t="shared" ref="AH550" si="1641">AH549</f>
        <v>0</v>
      </c>
      <c r="AI550" s="411">
        <f t="shared" ref="AI550" si="1642">AI549</f>
        <v>0</v>
      </c>
      <c r="AJ550" s="411">
        <f t="shared" ref="AJ550" si="1643">AJ549</f>
        <v>0</v>
      </c>
      <c r="AK550" s="411">
        <f t="shared" ref="AK550" si="1644">AK549</f>
        <v>0</v>
      </c>
      <c r="AL550" s="411">
        <f t="shared" ref="AL550" si="1645">AL549</f>
        <v>0</v>
      </c>
      <c r="AM550" s="306"/>
    </row>
    <row r="551" spans="1:39" outlineLevel="1">
      <c r="A551" s="531"/>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1">
        <v>46</v>
      </c>
      <c r="B552" s="428" t="s">
        <v>138</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1"/>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46">Z552</f>
        <v>0</v>
      </c>
      <c r="AA553" s="411">
        <f t="shared" ref="AA553" si="1647">AA552</f>
        <v>0</v>
      </c>
      <c r="AB553" s="411">
        <f t="shared" ref="AB553" si="1648">AB552</f>
        <v>0</v>
      </c>
      <c r="AC553" s="411">
        <f t="shared" ref="AC553" si="1649">AC552</f>
        <v>0</v>
      </c>
      <c r="AD553" s="411">
        <f t="shared" ref="AD553" si="1650">AD552</f>
        <v>0</v>
      </c>
      <c r="AE553" s="411">
        <f t="shared" ref="AE553" si="1651">AE552</f>
        <v>0</v>
      </c>
      <c r="AF553" s="411">
        <f t="shared" ref="AF553" si="1652">AF552</f>
        <v>0</v>
      </c>
      <c r="AG553" s="411">
        <f t="shared" ref="AG553" si="1653">AG552</f>
        <v>0</v>
      </c>
      <c r="AH553" s="411">
        <f t="shared" ref="AH553" si="1654">AH552</f>
        <v>0</v>
      </c>
      <c r="AI553" s="411">
        <f t="shared" ref="AI553" si="1655">AI552</f>
        <v>0</v>
      </c>
      <c r="AJ553" s="411">
        <f t="shared" ref="AJ553" si="1656">AJ552</f>
        <v>0</v>
      </c>
      <c r="AK553" s="411">
        <f t="shared" ref="AK553" si="1657">AK552</f>
        <v>0</v>
      </c>
      <c r="AL553" s="411">
        <f t="shared" ref="AL553" si="1658">AL552</f>
        <v>0</v>
      </c>
      <c r="AM553" s="306"/>
    </row>
    <row r="554" spans="1:39" outlineLevel="1">
      <c r="A554" s="531"/>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31">
        <v>47</v>
      </c>
      <c r="B555" s="428" t="s">
        <v>139</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1"/>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59">Z555</f>
        <v>0</v>
      </c>
      <c r="AA556" s="411">
        <f t="shared" ref="AA556" si="1660">AA555</f>
        <v>0</v>
      </c>
      <c r="AB556" s="411">
        <f t="shared" ref="AB556" si="1661">AB555</f>
        <v>0</v>
      </c>
      <c r="AC556" s="411">
        <f t="shared" ref="AC556" si="1662">AC555</f>
        <v>0</v>
      </c>
      <c r="AD556" s="411">
        <f t="shared" ref="AD556" si="1663">AD555</f>
        <v>0</v>
      </c>
      <c r="AE556" s="411">
        <f t="shared" ref="AE556" si="1664">AE555</f>
        <v>0</v>
      </c>
      <c r="AF556" s="411">
        <f t="shared" ref="AF556" si="1665">AF555</f>
        <v>0</v>
      </c>
      <c r="AG556" s="411">
        <f t="shared" ref="AG556" si="1666">AG555</f>
        <v>0</v>
      </c>
      <c r="AH556" s="411">
        <f t="shared" ref="AH556" si="1667">AH555</f>
        <v>0</v>
      </c>
      <c r="AI556" s="411">
        <f t="shared" ref="AI556" si="1668">AI555</f>
        <v>0</v>
      </c>
      <c r="AJ556" s="411">
        <f t="shared" ref="AJ556" si="1669">AJ555</f>
        <v>0</v>
      </c>
      <c r="AK556" s="411">
        <f t="shared" ref="AK556" si="1670">AK555</f>
        <v>0</v>
      </c>
      <c r="AL556" s="411">
        <f t="shared" ref="AL556" si="1671">AL555</f>
        <v>0</v>
      </c>
      <c r="AM556" s="306"/>
    </row>
    <row r="557" spans="1:39" outlineLevel="1">
      <c r="A557" s="531"/>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45" outlineLevel="1">
      <c r="A558" s="531">
        <v>48</v>
      </c>
      <c r="B558" s="428" t="s">
        <v>140</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1"/>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72">Z558</f>
        <v>0</v>
      </c>
      <c r="AA559" s="411">
        <f t="shared" ref="AA559" si="1673">AA558</f>
        <v>0</v>
      </c>
      <c r="AB559" s="411">
        <f t="shared" ref="AB559" si="1674">AB558</f>
        <v>0</v>
      </c>
      <c r="AC559" s="411">
        <f t="shared" ref="AC559" si="1675">AC558</f>
        <v>0</v>
      </c>
      <c r="AD559" s="411">
        <f t="shared" ref="AD559" si="1676">AD558</f>
        <v>0</v>
      </c>
      <c r="AE559" s="411">
        <f t="shared" ref="AE559" si="1677">AE558</f>
        <v>0</v>
      </c>
      <c r="AF559" s="411">
        <f t="shared" ref="AF559" si="1678">AF558</f>
        <v>0</v>
      </c>
      <c r="AG559" s="411">
        <f t="shared" ref="AG559" si="1679">AG558</f>
        <v>0</v>
      </c>
      <c r="AH559" s="411">
        <f t="shared" ref="AH559" si="1680">AH558</f>
        <v>0</v>
      </c>
      <c r="AI559" s="411">
        <f t="shared" ref="AI559" si="1681">AI558</f>
        <v>0</v>
      </c>
      <c r="AJ559" s="411">
        <f t="shared" ref="AJ559" si="1682">AJ558</f>
        <v>0</v>
      </c>
      <c r="AK559" s="411">
        <f t="shared" ref="AK559" si="1683">AK558</f>
        <v>0</v>
      </c>
      <c r="AL559" s="411">
        <f t="shared" ref="AL559" si="1684">AL558</f>
        <v>0</v>
      </c>
      <c r="AM559" s="306"/>
    </row>
    <row r="560" spans="1:39" outlineLevel="1">
      <c r="A560" s="531"/>
      <c r="B560" s="428"/>
      <c r="C560" s="291"/>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412"/>
      <c r="Z560" s="425"/>
      <c r="AA560" s="425"/>
      <c r="AB560" s="425"/>
      <c r="AC560" s="425"/>
      <c r="AD560" s="425"/>
      <c r="AE560" s="425"/>
      <c r="AF560" s="425"/>
      <c r="AG560" s="425"/>
      <c r="AH560" s="425"/>
      <c r="AI560" s="425"/>
      <c r="AJ560" s="425"/>
      <c r="AK560" s="425"/>
      <c r="AL560" s="425"/>
      <c r="AM560" s="306"/>
    </row>
    <row r="561" spans="1:39" ht="30" outlineLevel="1">
      <c r="A561" s="531">
        <v>49</v>
      </c>
      <c r="B561" s="428" t="s">
        <v>141</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426"/>
      <c r="Z561" s="410"/>
      <c r="AA561" s="410"/>
      <c r="AB561" s="410"/>
      <c r="AC561" s="410"/>
      <c r="AD561" s="410"/>
      <c r="AE561" s="410"/>
      <c r="AF561" s="415"/>
      <c r="AG561" s="415"/>
      <c r="AH561" s="415"/>
      <c r="AI561" s="415"/>
      <c r="AJ561" s="415"/>
      <c r="AK561" s="415"/>
      <c r="AL561" s="415"/>
      <c r="AM561" s="296">
        <f>SUM(Y561:AL561)</f>
        <v>0</v>
      </c>
    </row>
    <row r="562" spans="1:39" outlineLevel="1">
      <c r="A562" s="531"/>
      <c r="B562" s="431" t="s">
        <v>308</v>
      </c>
      <c r="C562" s="291" t="s">
        <v>163</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411">
        <f>Y561</f>
        <v>0</v>
      </c>
      <c r="Z562" s="411">
        <f t="shared" ref="Z562" si="1685">Z561</f>
        <v>0</v>
      </c>
      <c r="AA562" s="411">
        <f t="shared" ref="AA562" si="1686">AA561</f>
        <v>0</v>
      </c>
      <c r="AB562" s="411">
        <f t="shared" ref="AB562" si="1687">AB561</f>
        <v>0</v>
      </c>
      <c r="AC562" s="411">
        <f t="shared" ref="AC562" si="1688">AC561</f>
        <v>0</v>
      </c>
      <c r="AD562" s="411">
        <f t="shared" ref="AD562" si="1689">AD561</f>
        <v>0</v>
      </c>
      <c r="AE562" s="411">
        <f t="shared" ref="AE562" si="1690">AE561</f>
        <v>0</v>
      </c>
      <c r="AF562" s="411">
        <f t="shared" ref="AF562" si="1691">AF561</f>
        <v>0</v>
      </c>
      <c r="AG562" s="411">
        <f t="shared" ref="AG562" si="1692">AG561</f>
        <v>0</v>
      </c>
      <c r="AH562" s="411">
        <f t="shared" ref="AH562" si="1693">AH561</f>
        <v>0</v>
      </c>
      <c r="AI562" s="411">
        <f t="shared" ref="AI562" si="1694">AI561</f>
        <v>0</v>
      </c>
      <c r="AJ562" s="411">
        <f t="shared" ref="AJ562" si="1695">AJ561</f>
        <v>0</v>
      </c>
      <c r="AK562" s="411">
        <f t="shared" ref="AK562" si="1696">AK561</f>
        <v>0</v>
      </c>
      <c r="AL562" s="411">
        <f t="shared" ref="AL562" si="1697">AL561</f>
        <v>0</v>
      </c>
      <c r="AM562" s="306"/>
    </row>
    <row r="563" spans="1:39" outlineLevel="1">
      <c r="A563" s="531"/>
      <c r="B563" s="431"/>
      <c r="C563" s="305"/>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301"/>
      <c r="Z563" s="301"/>
      <c r="AA563" s="301"/>
      <c r="AB563" s="301"/>
      <c r="AC563" s="301"/>
      <c r="AD563" s="301"/>
      <c r="AE563" s="301"/>
      <c r="AF563" s="301"/>
      <c r="AG563" s="301"/>
      <c r="AH563" s="301"/>
      <c r="AI563" s="301"/>
      <c r="AJ563" s="301"/>
      <c r="AK563" s="301"/>
      <c r="AL563" s="301"/>
      <c r="AM563" s="306"/>
    </row>
    <row r="564" spans="1:39" ht="15.75">
      <c r="B564" s="327" t="s">
        <v>292</v>
      </c>
      <c r="C564" s="329"/>
      <c r="D564" s="329">
        <f>SUM(D407:D562)</f>
        <v>0</v>
      </c>
      <c r="E564" s="329"/>
      <c r="F564" s="329"/>
      <c r="G564" s="329"/>
      <c r="H564" s="329"/>
      <c r="I564" s="329"/>
      <c r="J564" s="329"/>
      <c r="K564" s="329"/>
      <c r="L564" s="329"/>
      <c r="M564" s="329"/>
      <c r="N564" s="329"/>
      <c r="O564" s="329">
        <f>SUM(O407:O562)</f>
        <v>0</v>
      </c>
      <c r="P564" s="329"/>
      <c r="Q564" s="329"/>
      <c r="R564" s="329"/>
      <c r="S564" s="329"/>
      <c r="T564" s="329"/>
      <c r="U564" s="329"/>
      <c r="V564" s="329"/>
      <c r="W564" s="329"/>
      <c r="X564" s="329"/>
      <c r="Y564" s="329">
        <f>IF(Y405="kWh",SUMPRODUCT(D407:D562,Y407:Y562))</f>
        <v>0</v>
      </c>
      <c r="Z564" s="329">
        <f>IF(Z405="kWh",SUMPRODUCT(D407:D562,Z407:Z562))</f>
        <v>0</v>
      </c>
      <c r="AA564" s="329">
        <f>IF(AA405="kw",SUMPRODUCT(N407:N562,O407:O562,AA407:AA562),SUMPRODUCT(D407:D562,AA407:AA562))</f>
        <v>0</v>
      </c>
      <c r="AB564" s="329">
        <f>IF(AB405="kw",SUMPRODUCT(N407:N562,O407:O562,AB407:AB562),SUMPRODUCT(D407:D562,AB407:AB562))</f>
        <v>0</v>
      </c>
      <c r="AC564" s="329">
        <f>IF(AC405="kw",SUMPRODUCT(N407:N562,O407:O562,AC407:AC562),SUMPRODUCT(D407:D562,AC407:AC562))</f>
        <v>0</v>
      </c>
      <c r="AD564" s="329">
        <f>IF(AD405="kw",SUMPRODUCT(N407:N562,O407:O562,AD407:AD562),SUMPRODUCT(D407:D562,AD407:AD562))</f>
        <v>0</v>
      </c>
      <c r="AE564" s="329">
        <f>IF(AE405="kw",SUMPRODUCT(N407:N562,O407:O562,AE407:AE562),SUMPRODUCT(D407:D562,AE407:AE562))</f>
        <v>0</v>
      </c>
      <c r="AF564" s="329">
        <f>IF(AF405="kw",SUMPRODUCT(N407:N562,O407:O562,AF407:AF562),SUMPRODUCT(D407:D562,AF407:AF562))</f>
        <v>0</v>
      </c>
      <c r="AG564" s="329">
        <f>IF(AG405="kw",SUMPRODUCT(N407:N562,O407:O562,AG407:AG562),SUMPRODUCT(D407:D562,AG407:AG562))</f>
        <v>0</v>
      </c>
      <c r="AH564" s="329">
        <f>IF(AH405="kw",SUMPRODUCT(N407:N562,O407:O562,AH407:AH562),SUMPRODUCT(D407:D562,AH407:AH562))</f>
        <v>0</v>
      </c>
      <c r="AI564" s="329">
        <f>IF(AI405="kw",SUMPRODUCT(N407:N562,O407:O562,AI407:AI562),SUMPRODUCT(D407:D562,AI407:AI562))</f>
        <v>0</v>
      </c>
      <c r="AJ564" s="329">
        <f>IF(AJ405="kw",SUMPRODUCT(N407:N562,O407:O562,AJ407:AJ562),SUMPRODUCT(D407:D562,AJ407:AJ562))</f>
        <v>0</v>
      </c>
      <c r="AK564" s="329">
        <f>IF(AK405="kw",SUMPRODUCT(N407:N562,O407:O562,AK407:AK562),SUMPRODUCT(D407:D562,AK407:AK562))</f>
        <v>0</v>
      </c>
      <c r="AL564" s="329">
        <f>IF(AL405="kw",SUMPRODUCT(N407:N562,O407:O562,AL407:AL562),SUMPRODUCT(D407:D562,AL407:AL562))</f>
        <v>0</v>
      </c>
      <c r="AM564" s="330"/>
    </row>
    <row r="565" spans="1:39" ht="15.75">
      <c r="B565" s="391" t="s">
        <v>293</v>
      </c>
      <c r="C565" s="392"/>
      <c r="D565" s="392"/>
      <c r="E565" s="392"/>
      <c r="F565" s="392"/>
      <c r="G565" s="392"/>
      <c r="H565" s="392"/>
      <c r="I565" s="392"/>
      <c r="J565" s="392"/>
      <c r="K565" s="392"/>
      <c r="L565" s="392"/>
      <c r="M565" s="392"/>
      <c r="N565" s="392"/>
      <c r="O565" s="392"/>
      <c r="P565" s="392"/>
      <c r="Q565" s="392"/>
      <c r="R565" s="392"/>
      <c r="S565" s="392"/>
      <c r="T565" s="392"/>
      <c r="U565" s="392"/>
      <c r="V565" s="392"/>
      <c r="W565" s="392"/>
      <c r="X565" s="392"/>
      <c r="Y565" s="392">
        <f>HLOOKUP(Y218,'2. LRAMVA Threshold'!$B$42:$Q$53,9,FALSE)</f>
        <v>9641185</v>
      </c>
      <c r="Z565" s="392">
        <f>HLOOKUP(Z218,'2. LRAMVA Threshold'!$B$42:$Q$53,9,FALSE)</f>
        <v>27433333</v>
      </c>
      <c r="AA565" s="392">
        <f>HLOOKUP(AA218,'2. LRAMVA Threshold'!$B$42:$Q$53,9,FALSE)</f>
        <v>10470.299999999999</v>
      </c>
      <c r="AB565" s="392">
        <f>HLOOKUP(AB218,'2. LRAMVA Threshold'!$B$42:$Q$53,9,FALSE)</f>
        <v>0</v>
      </c>
      <c r="AC565" s="392">
        <f>HLOOKUP(AC218,'2. LRAMVA Threshold'!$B$42:$Q$53,9,FALSE)</f>
        <v>44916.67</v>
      </c>
      <c r="AD565" s="392">
        <f>HLOOKUP(AD218,'2. LRAMVA Threshold'!$B$42:$Q$53,9,FALSE)</f>
        <v>15680</v>
      </c>
      <c r="AE565" s="392">
        <f>HLOOKUP(AE218,'2. LRAMVA Threshold'!$B$42:$Q$53,9,FALSE)</f>
        <v>0</v>
      </c>
      <c r="AF565" s="392">
        <f>HLOOKUP(AF218,'2. LRAMVA Threshold'!$B$42:$Q$53,9,FALSE)</f>
        <v>0</v>
      </c>
      <c r="AG565" s="392">
        <f>HLOOKUP(AG218,'2. LRAMVA Threshold'!$B$42:$Q$53,9,FALSE)</f>
        <v>0</v>
      </c>
      <c r="AH565" s="392">
        <f>HLOOKUP(AH218,'2. LRAMVA Threshold'!$B$42:$Q$53,9,FALSE)</f>
        <v>0</v>
      </c>
      <c r="AI565" s="392">
        <f>HLOOKUP(AI218,'2. LRAMVA Threshold'!$B$42:$Q$53,9,FALSE)</f>
        <v>0</v>
      </c>
      <c r="AJ565" s="392">
        <f>HLOOKUP(AJ218,'2. LRAMVA Threshold'!$B$42:$Q$53,9,FALSE)</f>
        <v>0</v>
      </c>
      <c r="AK565" s="392">
        <f>HLOOKUP(AK218,'2. LRAMVA Threshold'!$B$42:$Q$53,9,FALSE)</f>
        <v>0</v>
      </c>
      <c r="AL565" s="392">
        <f>HLOOKUP(AL218,'2. LRAMVA Threshold'!$B$42:$Q$53,9,FALSE)</f>
        <v>0</v>
      </c>
      <c r="AM565" s="393"/>
    </row>
    <row r="566" spans="1:39">
      <c r="B566" s="394"/>
      <c r="C566" s="432"/>
      <c r="D566" s="433"/>
      <c r="E566" s="433"/>
      <c r="F566" s="433"/>
      <c r="G566" s="433"/>
      <c r="H566" s="433"/>
      <c r="I566" s="433"/>
      <c r="J566" s="433"/>
      <c r="K566" s="433"/>
      <c r="L566" s="433"/>
      <c r="M566" s="433"/>
      <c r="N566" s="433"/>
      <c r="O566" s="434"/>
      <c r="P566" s="433"/>
      <c r="Q566" s="433"/>
      <c r="R566" s="433"/>
      <c r="S566" s="435"/>
      <c r="T566" s="435"/>
      <c r="U566" s="435"/>
      <c r="V566" s="435"/>
      <c r="W566" s="433"/>
      <c r="X566" s="433"/>
      <c r="Y566" s="436"/>
      <c r="Z566" s="436"/>
      <c r="AA566" s="436"/>
      <c r="AB566" s="436"/>
      <c r="AC566" s="436"/>
      <c r="AD566" s="436"/>
      <c r="AE566" s="436"/>
      <c r="AF566" s="399"/>
      <c r="AG566" s="399"/>
      <c r="AH566" s="399"/>
      <c r="AI566" s="399"/>
      <c r="AJ566" s="399"/>
      <c r="AK566" s="399"/>
      <c r="AL566" s="399"/>
      <c r="AM566" s="400"/>
    </row>
    <row r="567" spans="1:39">
      <c r="B567" s="324" t="s">
        <v>294</v>
      </c>
      <c r="C567" s="338"/>
      <c r="D567" s="338"/>
      <c r="E567" s="376"/>
      <c r="F567" s="376"/>
      <c r="G567" s="376"/>
      <c r="H567" s="376"/>
      <c r="I567" s="376"/>
      <c r="J567" s="376"/>
      <c r="K567" s="376"/>
      <c r="L567" s="376"/>
      <c r="M567" s="376"/>
      <c r="N567" s="376"/>
      <c r="O567" s="291"/>
      <c r="P567" s="340"/>
      <c r="Q567" s="340"/>
      <c r="R567" s="340"/>
      <c r="S567" s="339"/>
      <c r="T567" s="339"/>
      <c r="U567" s="339"/>
      <c r="V567" s="339"/>
      <c r="W567" s="340"/>
      <c r="X567" s="340"/>
      <c r="Y567" s="341">
        <f>HLOOKUP(Y$35,'3.  Distribution Rates'!$C$122:$P$133,9,FALSE)</f>
        <v>9.4999999999999998E-3</v>
      </c>
      <c r="Z567" s="341">
        <f>HLOOKUP(Z$35,'3.  Distribution Rates'!$C$122:$P$133,9,FALSE)</f>
        <v>1.0699999999999999E-2</v>
      </c>
      <c r="AA567" s="341">
        <f>HLOOKUP(AA$35,'3.  Distribution Rates'!$C$122:$P$133,9,FALSE)</f>
        <v>2.6905999999999999</v>
      </c>
      <c r="AB567" s="341">
        <f>HLOOKUP(AB$35,'3.  Distribution Rates'!$C$122:$P$133,9,FALSE)</f>
        <v>3.9750999999999999</v>
      </c>
      <c r="AC567" s="341">
        <f>HLOOKUP(AC$35,'3.  Distribution Rates'!$C$122:$P$133,9,FALSE)</f>
        <v>2.2431999999999999</v>
      </c>
      <c r="AD567" s="341">
        <f>HLOOKUP(AD$35,'3.  Distribution Rates'!$C$122:$P$133,9,FALSE)</f>
        <v>8.3120999999999992</v>
      </c>
      <c r="AE567" s="341">
        <f>HLOOKUP(AE$35,'3.  Distribution Rates'!$C$122:$P$133,9,FALSE)</f>
        <v>13.9765</v>
      </c>
      <c r="AF567" s="341">
        <f>HLOOKUP(AF$35,'3.  Distribution Rates'!$C$122:$P$133,9,FALSE)</f>
        <v>1.9300000000000001E-2</v>
      </c>
      <c r="AG567" s="341">
        <f>HLOOKUP(AG$35,'3.  Distribution Rates'!$C$122:$P$133,9,FALSE)</f>
        <v>0</v>
      </c>
      <c r="AH567" s="341">
        <f>HLOOKUP(AH$35,'3.  Distribution Rates'!$C$122:$P$133,9,FALSE)</f>
        <v>0</v>
      </c>
      <c r="AI567" s="341">
        <f>HLOOKUP(AI$35,'3.  Distribution Rates'!$C$122:$P$133,9,FALSE)</f>
        <v>0</v>
      </c>
      <c r="AJ567" s="341">
        <f>HLOOKUP(AJ$35,'3.  Distribution Rates'!$C$122:$P$133,9,FALSE)</f>
        <v>0</v>
      </c>
      <c r="AK567" s="341">
        <f>HLOOKUP(AK$35,'3.  Distribution Rates'!$C$122:$P$133,9,FALSE)</f>
        <v>0</v>
      </c>
      <c r="AL567" s="341">
        <f>HLOOKUP(AL$35,'3.  Distribution Rates'!$C$122:$P$133,9,FALSE)</f>
        <v>0</v>
      </c>
      <c r="AM567" s="441"/>
    </row>
    <row r="568" spans="1:39">
      <c r="B568" s="324" t="s">
        <v>295</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LRAM'!Y140*Y567</f>
        <v>23943.887674748301</v>
      </c>
      <c r="Z568" s="378">
        <f>'4.  2011-2014 LRAM'!Z140*Z567</f>
        <v>13415.045968178374</v>
      </c>
      <c r="AA568" s="378">
        <f>'4.  2011-2014 LRAM'!AA140*AA567</f>
        <v>68561.894338407103</v>
      </c>
      <c r="AB568" s="378">
        <f>'4.  2011-2014 LRAM'!AB140*AB567</f>
        <v>0</v>
      </c>
      <c r="AC568" s="378">
        <f>'4.  2011-2014 LRAM'!AC140*AC567</f>
        <v>0</v>
      </c>
      <c r="AD568" s="378">
        <f>'4.  2011-2014 LRAM'!AD140*AD567</f>
        <v>0</v>
      </c>
      <c r="AE568" s="378">
        <f>'4.  2011-2014 LRAM'!AE140*AE567</f>
        <v>0</v>
      </c>
      <c r="AF568" s="378">
        <f>'4.  2011-2014 LRAM'!AF140*AF567</f>
        <v>0</v>
      </c>
      <c r="AG568" s="378">
        <f>'4.  2011-2014 LRAM'!AG140*AG567</f>
        <v>0</v>
      </c>
      <c r="AH568" s="378">
        <f>'4.  2011-2014 LRAM'!AH140*AH567</f>
        <v>0</v>
      </c>
      <c r="AI568" s="378">
        <f>'4.  2011-2014 LRAM'!AI140*AI567</f>
        <v>0</v>
      </c>
      <c r="AJ568" s="378">
        <f>'4.  2011-2014 LRAM'!AJ140*AJ567</f>
        <v>0</v>
      </c>
      <c r="AK568" s="378">
        <f>'4.  2011-2014 LRAM'!AK140*AK567</f>
        <v>0</v>
      </c>
      <c r="AL568" s="378">
        <f>'4.  2011-2014 LRAM'!AL140*AL567</f>
        <v>0</v>
      </c>
      <c r="AM568" s="626">
        <f t="shared" ref="AM568:AM574" si="1698">SUM(Y568:AL568)</f>
        <v>105920.82798133377</v>
      </c>
    </row>
    <row r="569" spans="1:39">
      <c r="B569" s="324" t="s">
        <v>296</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'4.  2011-2014 LRAM'!Y269*Y567</f>
        <v>19003.265189194321</v>
      </c>
      <c r="Z569" s="378">
        <f>'4.  2011-2014 LRAM'!Z269*Z567</f>
        <v>9484.8964482715328</v>
      </c>
      <c r="AA569" s="378">
        <f>'4.  2011-2014 LRAM'!AA269*AA567</f>
        <v>59732.827425108168</v>
      </c>
      <c r="AB569" s="378">
        <f>'4.  2011-2014 LRAM'!AB269*AB567</f>
        <v>0</v>
      </c>
      <c r="AC569" s="378">
        <f>'4.  2011-2014 LRAM'!AC269*AC567</f>
        <v>0</v>
      </c>
      <c r="AD569" s="378">
        <f>'4.  2011-2014 LRAM'!AD269*AD567</f>
        <v>0</v>
      </c>
      <c r="AE569" s="378">
        <f>'4.  2011-2014 LRAM'!AE269*AE567</f>
        <v>0</v>
      </c>
      <c r="AF569" s="378">
        <f>'4.  2011-2014 LRAM'!AF269*AF567</f>
        <v>0</v>
      </c>
      <c r="AG569" s="378">
        <f>'4.  2011-2014 LRAM'!AG269*AG567</f>
        <v>0</v>
      </c>
      <c r="AH569" s="378">
        <f>'4.  2011-2014 LRAM'!AH269*AH567</f>
        <v>0</v>
      </c>
      <c r="AI569" s="378">
        <f>'4.  2011-2014 LRAM'!AI269*AI567</f>
        <v>0</v>
      </c>
      <c r="AJ569" s="378">
        <f>'4.  2011-2014 LRAM'!AJ269*AJ567</f>
        <v>0</v>
      </c>
      <c r="AK569" s="378">
        <f>'4.  2011-2014 LRAM'!AK269*AK567</f>
        <v>0</v>
      </c>
      <c r="AL569" s="378">
        <f>'4.  2011-2014 LRAM'!AL269*AL567</f>
        <v>0</v>
      </c>
      <c r="AM569" s="626">
        <f t="shared" si="1698"/>
        <v>88220.989062574023</v>
      </c>
    </row>
    <row r="570" spans="1:39">
      <c r="B570" s="324" t="s">
        <v>297</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'4.  2011-2014 LRAM'!Y398*Y567</f>
        <v>21489.962612647752</v>
      </c>
      <c r="Z570" s="378">
        <f>'4.  2011-2014 LRAM'!Z398*Z567</f>
        <v>10994.789901588338</v>
      </c>
      <c r="AA570" s="378">
        <f>'4.  2011-2014 LRAM'!AA398*AA567</f>
        <v>61464.944376146072</v>
      </c>
      <c r="AB570" s="378">
        <f>'4.  2011-2014 LRAM'!AB398*AB567</f>
        <v>0</v>
      </c>
      <c r="AC570" s="378">
        <f>'4.  2011-2014 LRAM'!AC398*AC567</f>
        <v>0</v>
      </c>
      <c r="AD570" s="378">
        <f>'4.  2011-2014 LRAM'!AD398*AD567</f>
        <v>0</v>
      </c>
      <c r="AE570" s="378">
        <f>'4.  2011-2014 LRAM'!AE398*AE567</f>
        <v>0</v>
      </c>
      <c r="AF570" s="378">
        <f>'4.  2011-2014 LRAM'!AF398*AF567</f>
        <v>0</v>
      </c>
      <c r="AG570" s="378">
        <f>'4.  2011-2014 LRAM'!AG398*AG567</f>
        <v>0</v>
      </c>
      <c r="AH570" s="378">
        <f>'4.  2011-2014 LRAM'!AH398*AH567</f>
        <v>0</v>
      </c>
      <c r="AI570" s="378">
        <f>'4.  2011-2014 LRAM'!AI398*AI567</f>
        <v>0</v>
      </c>
      <c r="AJ570" s="378">
        <f>'4.  2011-2014 LRAM'!AJ398*AJ567</f>
        <v>0</v>
      </c>
      <c r="AK570" s="378">
        <f>'4.  2011-2014 LRAM'!AK398*AK567</f>
        <v>0</v>
      </c>
      <c r="AL570" s="378">
        <f>'4.  2011-2014 LRAM'!AL398*AL567</f>
        <v>0</v>
      </c>
      <c r="AM570" s="626">
        <f t="shared" si="1698"/>
        <v>93949.696890382154</v>
      </c>
    </row>
    <row r="571" spans="1:39">
      <c r="B571" s="324" t="s">
        <v>298</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'4.  2011-2014 LRAM'!Y528*Y567</f>
        <v>57217.780336166805</v>
      </c>
      <c r="Z571" s="378">
        <f>'4.  2011-2014 LRAM'!Z528*Z567</f>
        <v>22218.265770999402</v>
      </c>
      <c r="AA571" s="378">
        <f>'4.  2011-2014 LRAM'!AA528*AA567</f>
        <v>56490.768104430164</v>
      </c>
      <c r="AB571" s="378">
        <f>'4.  2011-2014 LRAM'!AB528*AB567</f>
        <v>0</v>
      </c>
      <c r="AC571" s="378">
        <f>'4.  2011-2014 LRAM'!AC528*AC567</f>
        <v>0</v>
      </c>
      <c r="AD571" s="378">
        <f>'4.  2011-2014 LRAM'!AD528*AD567</f>
        <v>0</v>
      </c>
      <c r="AE571" s="378">
        <f>'4.  2011-2014 LRAM'!AE528*AE567</f>
        <v>0</v>
      </c>
      <c r="AF571" s="378">
        <f>'4.  2011-2014 LRAM'!AF528*AF567</f>
        <v>0</v>
      </c>
      <c r="AG571" s="378">
        <f>'4.  2011-2014 LRAM'!AG528*AG567</f>
        <v>0</v>
      </c>
      <c r="AH571" s="378">
        <f>'4.  2011-2014 LRAM'!AH528*AH567</f>
        <v>0</v>
      </c>
      <c r="AI571" s="378">
        <f>'4.  2011-2014 LRAM'!AI528*AI567</f>
        <v>0</v>
      </c>
      <c r="AJ571" s="378">
        <f>'4.  2011-2014 LRAM'!AJ528*AJ567</f>
        <v>0</v>
      </c>
      <c r="AK571" s="378">
        <f>'4.  2011-2014 LRAM'!AK528*AK567</f>
        <v>0</v>
      </c>
      <c r="AL571" s="378">
        <f>'4.  2011-2014 LRAM'!AL528*AL567</f>
        <v>0</v>
      </c>
      <c r="AM571" s="626">
        <f t="shared" si="1698"/>
        <v>135926.81421159639</v>
      </c>
    </row>
    <row r="572" spans="1:39">
      <c r="B572" s="324" t="s">
        <v>299</v>
      </c>
      <c r="C572" s="345"/>
      <c r="D572" s="309"/>
      <c r="E572" s="279"/>
      <c r="F572" s="279"/>
      <c r="G572" s="279"/>
      <c r="H572" s="279"/>
      <c r="I572" s="279"/>
      <c r="J572" s="279"/>
      <c r="K572" s="279"/>
      <c r="L572" s="279"/>
      <c r="M572" s="279"/>
      <c r="N572" s="279"/>
      <c r="O572" s="291"/>
      <c r="P572" s="279"/>
      <c r="Q572" s="279"/>
      <c r="R572" s="279"/>
      <c r="S572" s="309"/>
      <c r="T572" s="309"/>
      <c r="U572" s="309"/>
      <c r="V572" s="309"/>
      <c r="W572" s="279"/>
      <c r="X572" s="279"/>
      <c r="Y572" s="378">
        <f t="shared" ref="Y572:AL572" si="1699">Y209*Y567</f>
        <v>71880.971000000005</v>
      </c>
      <c r="Z572" s="378">
        <f t="shared" si="1699"/>
        <v>215440.71228559999</v>
      </c>
      <c r="AA572" s="378">
        <f t="shared" si="1699"/>
        <v>31954.254393599997</v>
      </c>
      <c r="AB572" s="378">
        <f>AB209*AB567</f>
        <v>762.26517599999988</v>
      </c>
      <c r="AC572" s="378">
        <f t="shared" si="1699"/>
        <v>0</v>
      </c>
      <c r="AD572" s="378">
        <f t="shared" si="1699"/>
        <v>0</v>
      </c>
      <c r="AE572" s="378">
        <f t="shared" si="1699"/>
        <v>0</v>
      </c>
      <c r="AF572" s="378">
        <f t="shared" si="1699"/>
        <v>0</v>
      </c>
      <c r="AG572" s="378">
        <f t="shared" si="1699"/>
        <v>0</v>
      </c>
      <c r="AH572" s="378">
        <f t="shared" si="1699"/>
        <v>0</v>
      </c>
      <c r="AI572" s="378">
        <f t="shared" si="1699"/>
        <v>0</v>
      </c>
      <c r="AJ572" s="378">
        <f t="shared" si="1699"/>
        <v>0</v>
      </c>
      <c r="AK572" s="378">
        <f t="shared" si="1699"/>
        <v>0</v>
      </c>
      <c r="AL572" s="378">
        <f t="shared" si="1699"/>
        <v>0</v>
      </c>
      <c r="AM572" s="626">
        <f t="shared" si="1698"/>
        <v>320038.20285519998</v>
      </c>
    </row>
    <row r="573" spans="1:39">
      <c r="B573" s="324" t="s">
        <v>300</v>
      </c>
      <c r="C573" s="345"/>
      <c r="D573" s="309"/>
      <c r="E573" s="279"/>
      <c r="F573" s="279"/>
      <c r="G573" s="279"/>
      <c r="H573" s="279"/>
      <c r="I573" s="279"/>
      <c r="J573" s="279"/>
      <c r="K573" s="279"/>
      <c r="L573" s="279"/>
      <c r="M573" s="279"/>
      <c r="N573" s="279"/>
      <c r="O573" s="291"/>
      <c r="P573" s="279"/>
      <c r="Q573" s="279"/>
      <c r="R573" s="279"/>
      <c r="S573" s="309"/>
      <c r="T573" s="309"/>
      <c r="U573" s="309"/>
      <c r="V573" s="309"/>
      <c r="W573" s="279"/>
      <c r="X573" s="279"/>
      <c r="Y573" s="378">
        <f>Y395*Y567</f>
        <v>164218.71</v>
      </c>
      <c r="Z573" s="378">
        <f>Z395*Z567</f>
        <v>54933.243493000002</v>
      </c>
      <c r="AA573" s="378">
        <f t="shared" ref="AA573:AL573" si="1700">AA395*AA567</f>
        <v>62053.44771120001</v>
      </c>
      <c r="AB573" s="378">
        <f>AB395*AB567</f>
        <v>31570.7530128</v>
      </c>
      <c r="AC573" s="378">
        <f t="shared" si="1700"/>
        <v>0</v>
      </c>
      <c r="AD573" s="378">
        <f t="shared" si="1700"/>
        <v>0</v>
      </c>
      <c r="AE573" s="378">
        <f t="shared" si="1700"/>
        <v>0</v>
      </c>
      <c r="AF573" s="378">
        <f t="shared" si="1700"/>
        <v>0</v>
      </c>
      <c r="AG573" s="378">
        <f t="shared" si="1700"/>
        <v>0</v>
      </c>
      <c r="AH573" s="378">
        <f t="shared" si="1700"/>
        <v>0</v>
      </c>
      <c r="AI573" s="378">
        <f t="shared" si="1700"/>
        <v>0</v>
      </c>
      <c r="AJ573" s="378">
        <f t="shared" si="1700"/>
        <v>0</v>
      </c>
      <c r="AK573" s="378">
        <f t="shared" si="1700"/>
        <v>0</v>
      </c>
      <c r="AL573" s="378">
        <f t="shared" si="1700"/>
        <v>0</v>
      </c>
      <c r="AM573" s="626">
        <f t="shared" si="1698"/>
        <v>312776.154217</v>
      </c>
    </row>
    <row r="574" spans="1:39">
      <c r="B574" s="324" t="s">
        <v>301</v>
      </c>
      <c r="C574" s="345"/>
      <c r="D574" s="309"/>
      <c r="E574" s="279"/>
      <c r="F574" s="279"/>
      <c r="G574" s="279"/>
      <c r="H574" s="279"/>
      <c r="I574" s="279"/>
      <c r="J574" s="279"/>
      <c r="K574" s="279"/>
      <c r="L574" s="279"/>
      <c r="M574" s="279"/>
      <c r="N574" s="279"/>
      <c r="O574" s="291"/>
      <c r="P574" s="279"/>
      <c r="Q574" s="279"/>
      <c r="R574" s="279"/>
      <c r="S574" s="309"/>
      <c r="T574" s="309"/>
      <c r="U574" s="309"/>
      <c r="V574" s="309"/>
      <c r="W574" s="279"/>
      <c r="X574" s="279"/>
      <c r="Y574" s="378">
        <f>Y564*Y567</f>
        <v>0</v>
      </c>
      <c r="Z574" s="378">
        <f t="shared" ref="Z574:AL574" si="1701">Z564*Z567</f>
        <v>0</v>
      </c>
      <c r="AA574" s="378">
        <f t="shared" si="1701"/>
        <v>0</v>
      </c>
      <c r="AB574" s="378">
        <f t="shared" si="1701"/>
        <v>0</v>
      </c>
      <c r="AC574" s="378">
        <f t="shared" si="1701"/>
        <v>0</v>
      </c>
      <c r="AD574" s="378">
        <f t="shared" si="1701"/>
        <v>0</v>
      </c>
      <c r="AE574" s="378">
        <f t="shared" si="1701"/>
        <v>0</v>
      </c>
      <c r="AF574" s="378">
        <f t="shared" si="1701"/>
        <v>0</v>
      </c>
      <c r="AG574" s="378">
        <f t="shared" si="1701"/>
        <v>0</v>
      </c>
      <c r="AH574" s="378">
        <f t="shared" si="1701"/>
        <v>0</v>
      </c>
      <c r="AI574" s="378">
        <f t="shared" si="1701"/>
        <v>0</v>
      </c>
      <c r="AJ574" s="378">
        <f t="shared" si="1701"/>
        <v>0</v>
      </c>
      <c r="AK574" s="378">
        <f t="shared" si="1701"/>
        <v>0</v>
      </c>
      <c r="AL574" s="378">
        <f t="shared" si="1701"/>
        <v>0</v>
      </c>
      <c r="AM574" s="626">
        <f t="shared" si="1698"/>
        <v>0</v>
      </c>
    </row>
    <row r="575" spans="1:39" ht="15.75">
      <c r="B575" s="349" t="s">
        <v>302</v>
      </c>
      <c r="C575" s="345"/>
      <c r="D575" s="336"/>
      <c r="E575" s="334"/>
      <c r="F575" s="334"/>
      <c r="G575" s="334"/>
      <c r="H575" s="334"/>
      <c r="I575" s="334"/>
      <c r="J575" s="334"/>
      <c r="K575" s="334"/>
      <c r="L575" s="334"/>
      <c r="M575" s="334"/>
      <c r="N575" s="334"/>
      <c r="O575" s="300"/>
      <c r="P575" s="334"/>
      <c r="Q575" s="334"/>
      <c r="R575" s="334"/>
      <c r="S575" s="336"/>
      <c r="T575" s="336"/>
      <c r="U575" s="336"/>
      <c r="V575" s="336"/>
      <c r="W575" s="334"/>
      <c r="X575" s="334"/>
      <c r="Y575" s="346">
        <f>SUM(Y568:Y574)</f>
        <v>357754.57681275718</v>
      </c>
      <c r="Z575" s="346">
        <f>SUM(Z568:Z574)</f>
        <v>326486.95386763761</v>
      </c>
      <c r="AA575" s="346">
        <f t="shared" ref="AA575:AE575" si="1702">SUM(AA568:AA574)</f>
        <v>340258.13634889148</v>
      </c>
      <c r="AB575" s="346">
        <f t="shared" si="1702"/>
        <v>32333.018188800001</v>
      </c>
      <c r="AC575" s="346">
        <f t="shared" si="1702"/>
        <v>0</v>
      </c>
      <c r="AD575" s="346">
        <f>SUM(AD568:AD574)</f>
        <v>0</v>
      </c>
      <c r="AE575" s="346">
        <f t="shared" si="1702"/>
        <v>0</v>
      </c>
      <c r="AF575" s="346">
        <f>SUM(AF568:AF574)</f>
        <v>0</v>
      </c>
      <c r="AG575" s="346">
        <f>SUM(AG568:AG574)</f>
        <v>0</v>
      </c>
      <c r="AH575" s="346">
        <f t="shared" ref="AH575:AL575" si="1703">SUM(AH568:AH574)</f>
        <v>0</v>
      </c>
      <c r="AI575" s="346">
        <f t="shared" si="1703"/>
        <v>0</v>
      </c>
      <c r="AJ575" s="346">
        <f>SUM(AJ568:AJ574)</f>
        <v>0</v>
      </c>
      <c r="AK575" s="346">
        <f t="shared" si="1703"/>
        <v>0</v>
      </c>
      <c r="AL575" s="346">
        <f t="shared" si="1703"/>
        <v>0</v>
      </c>
      <c r="AM575" s="407">
        <f>SUM(AM568:AM574)</f>
        <v>1056832.6852180865</v>
      </c>
    </row>
    <row r="576" spans="1:39" ht="15.75">
      <c r="B576" s="349" t="s">
        <v>303</v>
      </c>
      <c r="C576" s="345"/>
      <c r="D576" s="350"/>
      <c r="E576" s="334"/>
      <c r="F576" s="334"/>
      <c r="G576" s="334"/>
      <c r="H576" s="334"/>
      <c r="I576" s="334"/>
      <c r="J576" s="334"/>
      <c r="K576" s="334"/>
      <c r="L576" s="334"/>
      <c r="M576" s="334"/>
      <c r="N576" s="334"/>
      <c r="O576" s="300"/>
      <c r="P576" s="334"/>
      <c r="Q576" s="334"/>
      <c r="R576" s="334"/>
      <c r="S576" s="336"/>
      <c r="T576" s="336"/>
      <c r="U576" s="336"/>
      <c r="V576" s="336"/>
      <c r="W576" s="334"/>
      <c r="X576" s="334"/>
      <c r="Y576" s="347">
        <f>Y565*Y567</f>
        <v>91591.257499999992</v>
      </c>
      <c r="Z576" s="347">
        <f t="shared" ref="Z576:AE576" si="1704">Z565*Z567</f>
        <v>293536.66310000001</v>
      </c>
      <c r="AA576" s="347">
        <f t="shared" si="1704"/>
        <v>28171.389179999998</v>
      </c>
      <c r="AB576" s="347">
        <f t="shared" si="1704"/>
        <v>0</v>
      </c>
      <c r="AC576" s="347">
        <f t="shared" si="1704"/>
        <v>100757.07414399998</v>
      </c>
      <c r="AD576" s="347">
        <f>AD565*AD567</f>
        <v>130333.72799999999</v>
      </c>
      <c r="AE576" s="347">
        <f t="shared" si="1704"/>
        <v>0</v>
      </c>
      <c r="AF576" s="347">
        <f>AF565*AF567</f>
        <v>0</v>
      </c>
      <c r="AG576" s="347">
        <f t="shared" ref="AG576:AL576" si="1705">AG565*AG567</f>
        <v>0</v>
      </c>
      <c r="AH576" s="347">
        <f t="shared" si="1705"/>
        <v>0</v>
      </c>
      <c r="AI576" s="347">
        <f t="shared" si="1705"/>
        <v>0</v>
      </c>
      <c r="AJ576" s="347">
        <f>AJ565*AJ567</f>
        <v>0</v>
      </c>
      <c r="AK576" s="347">
        <f>AK565*AK567</f>
        <v>0</v>
      </c>
      <c r="AL576" s="347">
        <f t="shared" si="1705"/>
        <v>0</v>
      </c>
      <c r="AM576" s="407">
        <f>SUM(Y576:AL576)</f>
        <v>644390.11192399997</v>
      </c>
    </row>
    <row r="577" spans="1:39" ht="15.75">
      <c r="B577" s="349" t="s">
        <v>304</v>
      </c>
      <c r="C577" s="345"/>
      <c r="D577" s="350"/>
      <c r="E577" s="334"/>
      <c r="F577" s="334"/>
      <c r="G577" s="334"/>
      <c r="H577" s="334"/>
      <c r="I577" s="334"/>
      <c r="J577" s="334"/>
      <c r="K577" s="334"/>
      <c r="L577" s="334"/>
      <c r="M577" s="334"/>
      <c r="N577" s="334"/>
      <c r="O577" s="300"/>
      <c r="P577" s="334"/>
      <c r="Q577" s="334"/>
      <c r="R577" s="334"/>
      <c r="S577" s="350"/>
      <c r="T577" s="350"/>
      <c r="U577" s="350"/>
      <c r="V577" s="350"/>
      <c r="W577" s="334"/>
      <c r="X577" s="334"/>
      <c r="Y577" s="351"/>
      <c r="Z577" s="351"/>
      <c r="AA577" s="351"/>
      <c r="AB577" s="351"/>
      <c r="AC577" s="351"/>
      <c r="AD577" s="351"/>
      <c r="AE577" s="351"/>
      <c r="AF577" s="351"/>
      <c r="AG577" s="351"/>
      <c r="AH577" s="351"/>
      <c r="AI577" s="351"/>
      <c r="AJ577" s="351"/>
      <c r="AK577" s="351"/>
      <c r="AL577" s="351"/>
      <c r="AM577" s="407">
        <f>AM575-AM576</f>
        <v>412442.5732940865</v>
      </c>
    </row>
    <row r="578" spans="1:39">
      <c r="B578" s="324"/>
      <c r="C578" s="350"/>
      <c r="D578" s="350"/>
      <c r="E578" s="334"/>
      <c r="F578" s="334"/>
      <c r="G578" s="334"/>
      <c r="H578" s="334"/>
      <c r="I578" s="334"/>
      <c r="J578" s="334"/>
      <c r="K578" s="334"/>
      <c r="L578" s="334"/>
      <c r="M578" s="334"/>
      <c r="N578" s="334"/>
      <c r="O578" s="300"/>
      <c r="P578" s="334"/>
      <c r="Q578" s="334"/>
      <c r="R578" s="334"/>
      <c r="S578" s="350"/>
      <c r="T578" s="345"/>
      <c r="U578" s="350"/>
      <c r="V578" s="350"/>
      <c r="W578" s="334"/>
      <c r="X578" s="334"/>
      <c r="Y578" s="352"/>
      <c r="Z578" s="352"/>
      <c r="AA578" s="352"/>
      <c r="AB578" s="352"/>
      <c r="AC578" s="352"/>
      <c r="AD578" s="352"/>
      <c r="AE578" s="352"/>
      <c r="AF578" s="352"/>
      <c r="AG578" s="352"/>
      <c r="AH578" s="352"/>
      <c r="AI578" s="352"/>
      <c r="AJ578" s="352"/>
      <c r="AK578" s="352"/>
      <c r="AL578" s="352"/>
      <c r="AM578" s="348"/>
    </row>
    <row r="579" spans="1:39">
      <c r="B579" s="439" t="s">
        <v>305</v>
      </c>
      <c r="C579" s="304"/>
      <c r="D579" s="279"/>
      <c r="E579" s="279"/>
      <c r="F579" s="279"/>
      <c r="G579" s="279"/>
      <c r="H579" s="279"/>
      <c r="I579" s="279"/>
      <c r="J579" s="279"/>
      <c r="K579" s="279"/>
      <c r="L579" s="279"/>
      <c r="M579" s="279"/>
      <c r="N579" s="279"/>
      <c r="O579" s="357"/>
      <c r="P579" s="279"/>
      <c r="Q579" s="279"/>
      <c r="R579" s="279"/>
      <c r="S579" s="304"/>
      <c r="T579" s="309"/>
      <c r="U579" s="309"/>
      <c r="V579" s="279"/>
      <c r="W579" s="279"/>
      <c r="X579" s="309"/>
      <c r="Y579" s="291">
        <f>SUMPRODUCT(E407:E562,Y407:Y562)</f>
        <v>0</v>
      </c>
      <c r="Z579" s="291">
        <f>SUMPRODUCT(E407:E562,Z407:Z562)</f>
        <v>0</v>
      </c>
      <c r="AA579" s="291">
        <f>IF(AA405="kw",SUMPRODUCT($N$407:$N$562,$P$407:$P$562,AA407:AA562),SUMPRODUCT($E$407:$E$562,AA407:AA562))</f>
        <v>0</v>
      </c>
      <c r="AB579" s="291">
        <f>IF(AB405="kw",SUMPRODUCT($N$407:$N$562,$P$407:$P$562,AB407:AB562),SUMPRODUCT($E$407:$E$562,AB407:AB562))</f>
        <v>0</v>
      </c>
      <c r="AC579" s="291">
        <f>IF(AC405="kw",SUMPRODUCT($N$407:$N$562,$P$407:$P$562,AC407:AC562),SUMPRODUCT($E$407:$E$562,AC407:AC562))</f>
        <v>0</v>
      </c>
      <c r="AD579" s="291">
        <f t="shared" ref="AD579:AL579" si="1706">IF(AD405="kw",SUMPRODUCT($N$407:$N$562,$P$407:$P$562,AD407:AD562),SUMPRODUCT($E$407:$E$562,AD407:AD562))</f>
        <v>0</v>
      </c>
      <c r="AE579" s="291">
        <f t="shared" si="1706"/>
        <v>0</v>
      </c>
      <c r="AF579" s="291">
        <f t="shared" si="1706"/>
        <v>0</v>
      </c>
      <c r="AG579" s="291">
        <f t="shared" si="1706"/>
        <v>0</v>
      </c>
      <c r="AH579" s="291">
        <f t="shared" si="1706"/>
        <v>0</v>
      </c>
      <c r="AI579" s="291">
        <f t="shared" si="1706"/>
        <v>0</v>
      </c>
      <c r="AJ579" s="291">
        <f t="shared" si="1706"/>
        <v>0</v>
      </c>
      <c r="AK579" s="291">
        <f t="shared" si="1706"/>
        <v>0</v>
      </c>
      <c r="AL579" s="291">
        <f t="shared" si="1706"/>
        <v>0</v>
      </c>
      <c r="AM579" s="337"/>
    </row>
    <row r="580" spans="1:39">
      <c r="B580" s="439" t="s">
        <v>306</v>
      </c>
      <c r="C580" s="304"/>
      <c r="D580" s="279"/>
      <c r="E580" s="279"/>
      <c r="F580" s="279"/>
      <c r="G580" s="279"/>
      <c r="H580" s="279"/>
      <c r="I580" s="279"/>
      <c r="J580" s="279"/>
      <c r="K580" s="279"/>
      <c r="L580" s="279"/>
      <c r="M580" s="279"/>
      <c r="N580" s="279"/>
      <c r="O580" s="357"/>
      <c r="P580" s="279"/>
      <c r="Q580" s="279"/>
      <c r="R580" s="279"/>
      <c r="S580" s="304"/>
      <c r="T580" s="309"/>
      <c r="U580" s="309"/>
      <c r="V580" s="279"/>
      <c r="W580" s="279"/>
      <c r="X580" s="309"/>
      <c r="Y580" s="291">
        <f>SUMPRODUCT(F407:F562,Y407:Y562)</f>
        <v>0</v>
      </c>
      <c r="Z580" s="291">
        <f>SUMPRODUCT(F407:F562,Z407:Z562)</f>
        <v>0</v>
      </c>
      <c r="AA580" s="291">
        <f t="shared" ref="AA580:AL580" si="1707">IF(AA405="kw",SUMPRODUCT($N$407:$N$562,$Q$407:$Q$562,AA407:AA562),SUMPRODUCT($F$407:$F$562,AA407:AA562))</f>
        <v>0</v>
      </c>
      <c r="AB580" s="291">
        <f t="shared" si="1707"/>
        <v>0</v>
      </c>
      <c r="AC580" s="291">
        <f>IF(AC405="kw",SUMPRODUCT($N$407:$N$562,$Q$407:$Q$562,AC407:AC562),SUMPRODUCT($F$407:$F$562,AC407:AC562))</f>
        <v>0</v>
      </c>
      <c r="AD580" s="291">
        <f t="shared" si="1707"/>
        <v>0</v>
      </c>
      <c r="AE580" s="291">
        <f t="shared" si="1707"/>
        <v>0</v>
      </c>
      <c r="AF580" s="291">
        <f t="shared" si="1707"/>
        <v>0</v>
      </c>
      <c r="AG580" s="291">
        <f t="shared" si="1707"/>
        <v>0</v>
      </c>
      <c r="AH580" s="291">
        <f t="shared" si="1707"/>
        <v>0</v>
      </c>
      <c r="AI580" s="291">
        <f t="shared" si="1707"/>
        <v>0</v>
      </c>
      <c r="AJ580" s="291">
        <f t="shared" si="1707"/>
        <v>0</v>
      </c>
      <c r="AK580" s="291">
        <f t="shared" si="1707"/>
        <v>0</v>
      </c>
      <c r="AL580" s="291">
        <f t="shared" si="1707"/>
        <v>0</v>
      </c>
      <c r="AM580" s="337"/>
    </row>
    <row r="581" spans="1:39">
      <c r="B581" s="440" t="s">
        <v>307</v>
      </c>
      <c r="C581" s="364"/>
      <c r="D581" s="384"/>
      <c r="E581" s="384"/>
      <c r="F581" s="384"/>
      <c r="G581" s="384"/>
      <c r="H581" s="384"/>
      <c r="I581" s="384"/>
      <c r="J581" s="384"/>
      <c r="K581" s="384"/>
      <c r="L581" s="384"/>
      <c r="M581" s="384"/>
      <c r="N581" s="384"/>
      <c r="O581" s="383"/>
      <c r="P581" s="384"/>
      <c r="Q581" s="384"/>
      <c r="R581" s="384"/>
      <c r="S581" s="364"/>
      <c r="T581" s="385"/>
      <c r="U581" s="385"/>
      <c r="V581" s="384"/>
      <c r="W581" s="384"/>
      <c r="X581" s="385"/>
      <c r="Y581" s="326">
        <f>SUMPRODUCT(G407:G562,Y407:Y562)</f>
        <v>0</v>
      </c>
      <c r="Z581" s="326">
        <f>SUMPRODUCT(G407:G562,Z407:Z562)</f>
        <v>0</v>
      </c>
      <c r="AA581" s="326">
        <f t="shared" ref="AA581:AL581" si="1708">IF(AA405="kw",SUMPRODUCT($N$407:$N$562,$R$407:$R$562,AA407:AA562),SUMPRODUCT($G$407:$G$562,AA407:AA562))</f>
        <v>0</v>
      </c>
      <c r="AB581" s="326">
        <f t="shared" si="1708"/>
        <v>0</v>
      </c>
      <c r="AC581" s="326">
        <f>IF(AC405="kw",SUMPRODUCT($N$407:$N$562,$R$407:$R$562,AC407:AC562),SUMPRODUCT($G$407:$G$562,AC407:AC562))</f>
        <v>0</v>
      </c>
      <c r="AD581" s="326">
        <f t="shared" si="1708"/>
        <v>0</v>
      </c>
      <c r="AE581" s="326">
        <f t="shared" si="1708"/>
        <v>0</v>
      </c>
      <c r="AF581" s="326">
        <f t="shared" si="1708"/>
        <v>0</v>
      </c>
      <c r="AG581" s="326">
        <f t="shared" si="1708"/>
        <v>0</v>
      </c>
      <c r="AH581" s="326">
        <f t="shared" si="1708"/>
        <v>0</v>
      </c>
      <c r="AI581" s="326">
        <f t="shared" si="1708"/>
        <v>0</v>
      </c>
      <c r="AJ581" s="326">
        <f t="shared" si="1708"/>
        <v>0</v>
      </c>
      <c r="AK581" s="326">
        <f t="shared" si="1708"/>
        <v>0</v>
      </c>
      <c r="AL581" s="326">
        <f t="shared" si="1708"/>
        <v>0</v>
      </c>
      <c r="AM581" s="386"/>
    </row>
    <row r="582" spans="1:39" ht="22.5" customHeight="1">
      <c r="B582" s="368" t="s">
        <v>590</v>
      </c>
      <c r="C582" s="387"/>
      <c r="D582" s="388"/>
      <c r="E582" s="388"/>
      <c r="F582" s="388"/>
      <c r="G582" s="388"/>
      <c r="H582" s="388"/>
      <c r="I582" s="388"/>
      <c r="J582" s="388"/>
      <c r="K582" s="388"/>
      <c r="L582" s="388"/>
      <c r="M582" s="388"/>
      <c r="N582" s="388"/>
      <c r="O582" s="388"/>
      <c r="P582" s="388"/>
      <c r="Q582" s="388"/>
      <c r="R582" s="388"/>
      <c r="S582" s="371"/>
      <c r="T582" s="372"/>
      <c r="U582" s="388"/>
      <c r="V582" s="388"/>
      <c r="W582" s="388"/>
      <c r="X582" s="388"/>
      <c r="Y582" s="409"/>
      <c r="Z582" s="409"/>
      <c r="AA582" s="409"/>
      <c r="AB582" s="409"/>
      <c r="AC582" s="409"/>
      <c r="AD582" s="409"/>
      <c r="AE582" s="409"/>
      <c r="AF582" s="409"/>
      <c r="AG582" s="409"/>
      <c r="AH582" s="409"/>
      <c r="AI582" s="409"/>
      <c r="AJ582" s="409"/>
      <c r="AK582" s="409"/>
      <c r="AL582" s="409"/>
      <c r="AM582" s="389"/>
    </row>
    <row r="585" spans="1:39" ht="15.75">
      <c r="B585" s="280" t="s">
        <v>309</v>
      </c>
      <c r="C585" s="281"/>
      <c r="D585" s="587" t="s">
        <v>526</v>
      </c>
      <c r="E585" s="253"/>
      <c r="F585" s="587"/>
      <c r="G585" s="253"/>
      <c r="H585" s="253"/>
      <c r="I585" s="253"/>
      <c r="J585" s="253"/>
      <c r="K585" s="253"/>
      <c r="L585" s="253"/>
      <c r="M585" s="253"/>
      <c r="N585" s="253"/>
      <c r="O585" s="281"/>
      <c r="P585" s="253"/>
      <c r="Q585" s="253"/>
      <c r="R585" s="253"/>
      <c r="S585" s="253"/>
      <c r="T585" s="253"/>
      <c r="U585" s="253"/>
      <c r="V585" s="253"/>
      <c r="W585" s="253"/>
      <c r="X585" s="253"/>
      <c r="Y585" s="270"/>
      <c r="Z585" s="267"/>
      <c r="AA585" s="267"/>
      <c r="AB585" s="267"/>
      <c r="AC585" s="267"/>
      <c r="AD585" s="267"/>
      <c r="AE585" s="267"/>
      <c r="AF585" s="267"/>
      <c r="AG585" s="267"/>
      <c r="AH585" s="267"/>
      <c r="AI585" s="267"/>
      <c r="AJ585" s="267"/>
      <c r="AK585" s="267"/>
      <c r="AL585" s="267"/>
    </row>
    <row r="586" spans="1:39" ht="33.75" customHeight="1">
      <c r="B586" s="1020" t="s">
        <v>211</v>
      </c>
      <c r="C586" s="1022" t="s">
        <v>33</v>
      </c>
      <c r="D586" s="284" t="s">
        <v>422</v>
      </c>
      <c r="E586" s="1024" t="s">
        <v>209</v>
      </c>
      <c r="F586" s="1025"/>
      <c r="G586" s="1025"/>
      <c r="H586" s="1025"/>
      <c r="I586" s="1025"/>
      <c r="J586" s="1025"/>
      <c r="K586" s="1025"/>
      <c r="L586" s="1025"/>
      <c r="M586" s="1026"/>
      <c r="N586" s="1027" t="s">
        <v>213</v>
      </c>
      <c r="O586" s="284" t="s">
        <v>423</v>
      </c>
      <c r="P586" s="1024" t="s">
        <v>212</v>
      </c>
      <c r="Q586" s="1025"/>
      <c r="R586" s="1025"/>
      <c r="S586" s="1025"/>
      <c r="T586" s="1025"/>
      <c r="U586" s="1025"/>
      <c r="V586" s="1025"/>
      <c r="W586" s="1025"/>
      <c r="X586" s="1026"/>
      <c r="Y586" s="1017" t="s">
        <v>243</v>
      </c>
      <c r="Z586" s="1018"/>
      <c r="AA586" s="1018"/>
      <c r="AB586" s="1018"/>
      <c r="AC586" s="1018"/>
      <c r="AD586" s="1018"/>
      <c r="AE586" s="1018"/>
      <c r="AF586" s="1018"/>
      <c r="AG586" s="1018"/>
      <c r="AH586" s="1018"/>
      <c r="AI586" s="1018"/>
      <c r="AJ586" s="1018"/>
      <c r="AK586" s="1018"/>
      <c r="AL586" s="1018"/>
      <c r="AM586" s="1019"/>
    </row>
    <row r="587" spans="1:39" ht="68.25" customHeight="1">
      <c r="B587" s="1021"/>
      <c r="C587" s="1023"/>
      <c r="D587" s="285">
        <v>2018</v>
      </c>
      <c r="E587" s="285">
        <v>2019</v>
      </c>
      <c r="F587" s="285">
        <v>2020</v>
      </c>
      <c r="G587" s="285">
        <v>2021</v>
      </c>
      <c r="H587" s="285">
        <v>2022</v>
      </c>
      <c r="I587" s="285">
        <v>2023</v>
      </c>
      <c r="J587" s="285">
        <v>2024</v>
      </c>
      <c r="K587" s="285">
        <v>2025</v>
      </c>
      <c r="L587" s="285">
        <v>2026</v>
      </c>
      <c r="M587" s="285">
        <v>2027</v>
      </c>
      <c r="N587" s="1028"/>
      <c r="O587" s="285">
        <v>2018</v>
      </c>
      <c r="P587" s="285">
        <v>2019</v>
      </c>
      <c r="Q587" s="285">
        <v>2020</v>
      </c>
      <c r="R587" s="285">
        <v>2021</v>
      </c>
      <c r="S587" s="285">
        <v>2022</v>
      </c>
      <c r="T587" s="285">
        <v>2023</v>
      </c>
      <c r="U587" s="285">
        <v>2024</v>
      </c>
      <c r="V587" s="285">
        <v>2025</v>
      </c>
      <c r="W587" s="285">
        <v>2026</v>
      </c>
      <c r="X587" s="285">
        <v>2027</v>
      </c>
      <c r="Y587" s="285" t="str">
        <f>'1.  LRAMVA Summary'!D52</f>
        <v>Residential</v>
      </c>
      <c r="Z587" s="285" t="str">
        <f>'1.  LRAMVA Summary'!E52</f>
        <v>GS&lt;50 kW</v>
      </c>
      <c r="AA587" s="285" t="str">
        <f>'1.  LRAMVA Summary'!F52</f>
        <v>General Service 50 - 4,999 kW</v>
      </c>
      <c r="AB587" s="285" t="str">
        <f>'1.  LRAMVA Summary'!G52</f>
        <v>Co-Generation 1,000 - 4,999 kW</v>
      </c>
      <c r="AC587" s="285" t="str">
        <f>'1.  LRAMVA Summary'!H52</f>
        <v>Large User</v>
      </c>
      <c r="AD587" s="285" t="str">
        <f>'1.  LRAMVA Summary'!I52</f>
        <v>Street Lighting</v>
      </c>
      <c r="AE587" s="285" t="str">
        <f>'1.  LRAMVA Summary'!J52</f>
        <v>Sentinel Lighting</v>
      </c>
      <c r="AF587" s="285" t="str">
        <f>'1.  LRAMVA Summary'!K52</f>
        <v>Unmetered Scattered Load</v>
      </c>
      <c r="AG587" s="285" t="str">
        <f>'1.  LRAMVA Summary'!L52</f>
        <v/>
      </c>
      <c r="AH587" s="285" t="str">
        <f>'1.  LRAMVA Summary'!M52</f>
        <v/>
      </c>
      <c r="AI587" s="285" t="str">
        <f>'1.  LRAMVA Summary'!N52</f>
        <v/>
      </c>
      <c r="AJ587" s="285" t="str">
        <f>'1.  LRAMVA Summary'!O52</f>
        <v/>
      </c>
      <c r="AK587" s="285" t="str">
        <f>'1.  LRAMVA Summary'!P52</f>
        <v/>
      </c>
      <c r="AL587" s="285" t="str">
        <f>'1.  LRAMVA Summary'!Q52</f>
        <v/>
      </c>
      <c r="AM587" s="287" t="str">
        <f>'1.  LRAMVA Summary'!R52</f>
        <v>Total</v>
      </c>
    </row>
    <row r="588" spans="1:39" ht="15.75" customHeight="1">
      <c r="A588" s="531"/>
      <c r="B588" s="517" t="s">
        <v>504</v>
      </c>
      <c r="C588" s="289"/>
      <c r="D588" s="289"/>
      <c r="E588" s="289"/>
      <c r="F588" s="289"/>
      <c r="G588" s="289"/>
      <c r="H588" s="289"/>
      <c r="I588" s="289"/>
      <c r="J588" s="289"/>
      <c r="K588" s="289"/>
      <c r="L588" s="289"/>
      <c r="M588" s="289"/>
      <c r="N588" s="290"/>
      <c r="O588" s="289"/>
      <c r="P588" s="289"/>
      <c r="Q588" s="289"/>
      <c r="R588" s="289"/>
      <c r="S588" s="289"/>
      <c r="T588" s="289"/>
      <c r="U588" s="289"/>
      <c r="V588" s="289"/>
      <c r="W588" s="289"/>
      <c r="X588" s="289"/>
      <c r="Y588" s="291" t="str">
        <f>'1.  LRAMVA Summary'!D53</f>
        <v>kWh</v>
      </c>
      <c r="Z588" s="291" t="str">
        <f>'1.  LRAMVA Summary'!E53</f>
        <v>kWh</v>
      </c>
      <c r="AA588" s="291" t="str">
        <f>'1.  LRAMVA Summary'!F53</f>
        <v>kW</v>
      </c>
      <c r="AB588" s="291" t="str">
        <f>'1.  LRAMVA Summary'!G53</f>
        <v>kW</v>
      </c>
      <c r="AC588" s="291" t="str">
        <f>'1.  LRAMVA Summary'!H53</f>
        <v>kW</v>
      </c>
      <c r="AD588" s="291" t="str">
        <f>'1.  LRAMVA Summary'!I53</f>
        <v>kW</v>
      </c>
      <c r="AE588" s="291" t="str">
        <f>'1.  LRAMVA Summary'!J53</f>
        <v>kW</v>
      </c>
      <c r="AF588" s="291" t="str">
        <f>'1.  LRAMVA Summary'!K53</f>
        <v>kWh</v>
      </c>
      <c r="AG588" s="291">
        <f>'1.  LRAMVA Summary'!L53</f>
        <v>0</v>
      </c>
      <c r="AH588" s="291">
        <f>'1.  LRAMVA Summary'!M53</f>
        <v>0</v>
      </c>
      <c r="AI588" s="291">
        <f>'1.  LRAMVA Summary'!N53</f>
        <v>0</v>
      </c>
      <c r="AJ588" s="291">
        <f>'1.  LRAMVA Summary'!O53</f>
        <v>0</v>
      </c>
      <c r="AK588" s="291">
        <f>'1.  LRAMVA Summary'!P53</f>
        <v>0</v>
      </c>
      <c r="AL588" s="291">
        <f>'1.  LRAMVA Summary'!Q53</f>
        <v>0</v>
      </c>
      <c r="AM588" s="292"/>
    </row>
    <row r="589" spans="1:39" ht="15.75" hidden="1" outlineLevel="1">
      <c r="A589" s="531"/>
      <c r="B589" s="503" t="s">
        <v>497</v>
      </c>
      <c r="C589" s="289"/>
      <c r="D589" s="289"/>
      <c r="E589" s="289"/>
      <c r="F589" s="289"/>
      <c r="G589" s="289"/>
      <c r="H589" s="289"/>
      <c r="I589" s="289"/>
      <c r="J589" s="289"/>
      <c r="K589" s="289"/>
      <c r="L589" s="289"/>
      <c r="M589" s="289"/>
      <c r="N589" s="290"/>
      <c r="O589" s="289"/>
      <c r="P589" s="289"/>
      <c r="Q589" s="289"/>
      <c r="R589" s="289"/>
      <c r="S589" s="289"/>
      <c r="T589" s="289"/>
      <c r="U589" s="289"/>
      <c r="V589" s="289"/>
      <c r="W589" s="289"/>
      <c r="X589" s="289"/>
      <c r="Y589" s="291"/>
      <c r="Z589" s="291"/>
      <c r="AA589" s="291"/>
      <c r="AB589" s="291"/>
      <c r="AC589" s="291"/>
      <c r="AD589" s="291"/>
      <c r="AE589" s="291"/>
      <c r="AF589" s="291"/>
      <c r="AG589" s="291"/>
      <c r="AH589" s="291"/>
      <c r="AI589" s="291"/>
      <c r="AJ589" s="291"/>
      <c r="AK589" s="291"/>
      <c r="AL589" s="291"/>
      <c r="AM589" s="292"/>
    </row>
    <row r="590" spans="1:39" hidden="1" outlineLevel="1">
      <c r="A590" s="531">
        <v>1</v>
      </c>
      <c r="B590" s="428" t="s">
        <v>95</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1"/>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09">Z590</f>
        <v>0</v>
      </c>
      <c r="AA591" s="411">
        <f t="shared" ref="AA591" si="1710">AA590</f>
        <v>0</v>
      </c>
      <c r="AB591" s="411">
        <f t="shared" ref="AB591" si="1711">AB590</f>
        <v>0</v>
      </c>
      <c r="AC591" s="411">
        <f t="shared" ref="AC591" si="1712">AC590</f>
        <v>0</v>
      </c>
      <c r="AD591" s="411">
        <f t="shared" ref="AD591" si="1713">AD590</f>
        <v>0</v>
      </c>
      <c r="AE591" s="411">
        <f t="shared" ref="AE591" si="1714">AE590</f>
        <v>0</v>
      </c>
      <c r="AF591" s="411">
        <f t="shared" ref="AF591" si="1715">AF590</f>
        <v>0</v>
      </c>
      <c r="AG591" s="411">
        <f t="shared" ref="AG591" si="1716">AG590</f>
        <v>0</v>
      </c>
      <c r="AH591" s="411">
        <f t="shared" ref="AH591" si="1717">AH590</f>
        <v>0</v>
      </c>
      <c r="AI591" s="411">
        <f t="shared" ref="AI591" si="1718">AI590</f>
        <v>0</v>
      </c>
      <c r="AJ591" s="411">
        <f t="shared" ref="AJ591" si="1719">AJ590</f>
        <v>0</v>
      </c>
      <c r="AK591" s="411">
        <f t="shared" ref="AK591" si="1720">AK590</f>
        <v>0</v>
      </c>
      <c r="AL591" s="411">
        <f t="shared" ref="AL591" si="1721">AL590</f>
        <v>0</v>
      </c>
      <c r="AM591" s="297"/>
    </row>
    <row r="592" spans="1:39" ht="15.75" hidden="1" outlineLevel="1">
      <c r="A592" s="531"/>
      <c r="B592" s="298"/>
      <c r="C592" s="299"/>
      <c r="D592" s="299"/>
      <c r="E592" s="299"/>
      <c r="F592" s="299"/>
      <c r="G592" s="299"/>
      <c r="H592" s="299"/>
      <c r="I592" s="299"/>
      <c r="J592" s="299"/>
      <c r="K592" s="299"/>
      <c r="L592" s="299"/>
      <c r="M592" s="299"/>
      <c r="N592" s="300"/>
      <c r="O592" s="299"/>
      <c r="P592" s="299"/>
      <c r="Q592" s="299"/>
      <c r="R592" s="299"/>
      <c r="S592" s="299"/>
      <c r="T592" s="299"/>
      <c r="U592" s="299"/>
      <c r="V592" s="299"/>
      <c r="W592" s="299"/>
      <c r="X592" s="299"/>
      <c r="Y592" s="412"/>
      <c r="Z592" s="413"/>
      <c r="AA592" s="413"/>
      <c r="AB592" s="413"/>
      <c r="AC592" s="413"/>
      <c r="AD592" s="413"/>
      <c r="AE592" s="413"/>
      <c r="AF592" s="413"/>
      <c r="AG592" s="413"/>
      <c r="AH592" s="413"/>
      <c r="AI592" s="413"/>
      <c r="AJ592" s="413"/>
      <c r="AK592" s="413"/>
      <c r="AL592" s="413"/>
      <c r="AM592" s="302"/>
    </row>
    <row r="593" spans="1:39" hidden="1" outlineLevel="1">
      <c r="A593" s="531">
        <v>2</v>
      </c>
      <c r="B593" s="428" t="s">
        <v>96</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1"/>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22">Z593</f>
        <v>0</v>
      </c>
      <c r="AA594" s="411">
        <f t="shared" ref="AA594" si="1723">AA593</f>
        <v>0</v>
      </c>
      <c r="AB594" s="411">
        <f t="shared" ref="AB594" si="1724">AB593</f>
        <v>0</v>
      </c>
      <c r="AC594" s="411">
        <f t="shared" ref="AC594" si="1725">AC593</f>
        <v>0</v>
      </c>
      <c r="AD594" s="411">
        <f t="shared" ref="AD594" si="1726">AD593</f>
        <v>0</v>
      </c>
      <c r="AE594" s="411">
        <f t="shared" ref="AE594" si="1727">AE593</f>
        <v>0</v>
      </c>
      <c r="AF594" s="411">
        <f t="shared" ref="AF594" si="1728">AF593</f>
        <v>0</v>
      </c>
      <c r="AG594" s="411">
        <f t="shared" ref="AG594" si="1729">AG593</f>
        <v>0</v>
      </c>
      <c r="AH594" s="411">
        <f t="shared" ref="AH594" si="1730">AH593</f>
        <v>0</v>
      </c>
      <c r="AI594" s="411">
        <f t="shared" ref="AI594" si="1731">AI593</f>
        <v>0</v>
      </c>
      <c r="AJ594" s="411">
        <f t="shared" ref="AJ594" si="1732">AJ593</f>
        <v>0</v>
      </c>
      <c r="AK594" s="411">
        <f t="shared" ref="AK594" si="1733">AK593</f>
        <v>0</v>
      </c>
      <c r="AL594" s="411">
        <f t="shared" ref="AL594" si="1734">AL593</f>
        <v>0</v>
      </c>
      <c r="AM594" s="297"/>
    </row>
    <row r="595" spans="1:39" ht="15.75" hidden="1" outlineLevel="1">
      <c r="A595" s="531"/>
      <c r="B595" s="298"/>
      <c r="C595" s="299"/>
      <c r="D595" s="304"/>
      <c r="E595" s="304"/>
      <c r="F595" s="304"/>
      <c r="G595" s="304"/>
      <c r="H595" s="304"/>
      <c r="I595" s="304"/>
      <c r="J595" s="304"/>
      <c r="K595" s="304"/>
      <c r="L595" s="304"/>
      <c r="M595" s="304"/>
      <c r="N595" s="300"/>
      <c r="O595" s="304"/>
      <c r="P595" s="304"/>
      <c r="Q595" s="304"/>
      <c r="R595" s="304"/>
      <c r="S595" s="304"/>
      <c r="T595" s="304"/>
      <c r="U595" s="304"/>
      <c r="V595" s="304"/>
      <c r="W595" s="304"/>
      <c r="X595" s="304"/>
      <c r="Y595" s="412"/>
      <c r="Z595" s="413"/>
      <c r="AA595" s="413"/>
      <c r="AB595" s="413"/>
      <c r="AC595" s="413"/>
      <c r="AD595" s="413"/>
      <c r="AE595" s="413"/>
      <c r="AF595" s="413"/>
      <c r="AG595" s="413"/>
      <c r="AH595" s="413"/>
      <c r="AI595" s="413"/>
      <c r="AJ595" s="413"/>
      <c r="AK595" s="413"/>
      <c r="AL595" s="413"/>
      <c r="AM595" s="302"/>
    </row>
    <row r="596" spans="1:39" hidden="1" outlineLevel="1">
      <c r="A596" s="531">
        <v>3</v>
      </c>
      <c r="B596" s="428" t="s">
        <v>97</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1"/>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35">Z596</f>
        <v>0</v>
      </c>
      <c r="AA597" s="411">
        <f t="shared" ref="AA597" si="1736">AA596</f>
        <v>0</v>
      </c>
      <c r="AB597" s="411">
        <f t="shared" ref="AB597" si="1737">AB596</f>
        <v>0</v>
      </c>
      <c r="AC597" s="411">
        <f t="shared" ref="AC597" si="1738">AC596</f>
        <v>0</v>
      </c>
      <c r="AD597" s="411">
        <f t="shared" ref="AD597" si="1739">AD596</f>
        <v>0</v>
      </c>
      <c r="AE597" s="411">
        <f t="shared" ref="AE597" si="1740">AE596</f>
        <v>0</v>
      </c>
      <c r="AF597" s="411">
        <f t="shared" ref="AF597" si="1741">AF596</f>
        <v>0</v>
      </c>
      <c r="AG597" s="411">
        <f t="shared" ref="AG597" si="1742">AG596</f>
        <v>0</v>
      </c>
      <c r="AH597" s="411">
        <f t="shared" ref="AH597" si="1743">AH596</f>
        <v>0</v>
      </c>
      <c r="AI597" s="411">
        <f t="shared" ref="AI597" si="1744">AI596</f>
        <v>0</v>
      </c>
      <c r="AJ597" s="411">
        <f t="shared" ref="AJ597" si="1745">AJ596</f>
        <v>0</v>
      </c>
      <c r="AK597" s="411">
        <f t="shared" ref="AK597" si="1746">AK596</f>
        <v>0</v>
      </c>
      <c r="AL597" s="411">
        <f t="shared" ref="AL597" si="1747">AL596</f>
        <v>0</v>
      </c>
      <c r="AM597" s="297"/>
    </row>
    <row r="598" spans="1:39" hidden="1" outlineLevel="1">
      <c r="A598" s="531"/>
      <c r="B598" s="294"/>
      <c r="C598" s="305"/>
      <c r="D598" s="291"/>
      <c r="E598" s="291"/>
      <c r="F598" s="291"/>
      <c r="G598" s="291"/>
      <c r="H598" s="291"/>
      <c r="I598" s="291"/>
      <c r="J598" s="291"/>
      <c r="K598" s="291"/>
      <c r="L598" s="291"/>
      <c r="M598" s="291"/>
      <c r="N598" s="291"/>
      <c r="O598" s="291"/>
      <c r="P598" s="291"/>
      <c r="Q598" s="291"/>
      <c r="R598" s="291"/>
      <c r="S598" s="291"/>
      <c r="T598" s="291"/>
      <c r="U598" s="291"/>
      <c r="V598" s="291"/>
      <c r="W598" s="291"/>
      <c r="X598" s="291"/>
      <c r="Y598" s="412"/>
      <c r="Z598" s="412"/>
      <c r="AA598" s="412"/>
      <c r="AB598" s="412"/>
      <c r="AC598" s="412"/>
      <c r="AD598" s="412"/>
      <c r="AE598" s="412"/>
      <c r="AF598" s="412"/>
      <c r="AG598" s="412"/>
      <c r="AH598" s="412"/>
      <c r="AI598" s="412"/>
      <c r="AJ598" s="412"/>
      <c r="AK598" s="412"/>
      <c r="AL598" s="412"/>
      <c r="AM598" s="306"/>
    </row>
    <row r="599" spans="1:39" hidden="1" outlineLevel="1">
      <c r="A599" s="531">
        <v>4</v>
      </c>
      <c r="B599" s="519" t="s">
        <v>683</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1"/>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48">Z599</f>
        <v>0</v>
      </c>
      <c r="AA600" s="411">
        <f t="shared" ref="AA600" si="1749">AA599</f>
        <v>0</v>
      </c>
      <c r="AB600" s="411">
        <f t="shared" ref="AB600" si="1750">AB599</f>
        <v>0</v>
      </c>
      <c r="AC600" s="411">
        <f t="shared" ref="AC600" si="1751">AC599</f>
        <v>0</v>
      </c>
      <c r="AD600" s="411">
        <f t="shared" ref="AD600" si="1752">AD599</f>
        <v>0</v>
      </c>
      <c r="AE600" s="411">
        <f t="shared" ref="AE600" si="1753">AE599</f>
        <v>0</v>
      </c>
      <c r="AF600" s="411">
        <f t="shared" ref="AF600" si="1754">AF599</f>
        <v>0</v>
      </c>
      <c r="AG600" s="411">
        <f t="shared" ref="AG600" si="1755">AG599</f>
        <v>0</v>
      </c>
      <c r="AH600" s="411">
        <f t="shared" ref="AH600" si="1756">AH599</f>
        <v>0</v>
      </c>
      <c r="AI600" s="411">
        <f t="shared" ref="AI600" si="1757">AI599</f>
        <v>0</v>
      </c>
      <c r="AJ600" s="411">
        <f t="shared" ref="AJ600" si="1758">AJ599</f>
        <v>0</v>
      </c>
      <c r="AK600" s="411">
        <f t="shared" ref="AK600" si="1759">AK599</f>
        <v>0</v>
      </c>
      <c r="AL600" s="411">
        <f t="shared" ref="AL600" si="1760">AL599</f>
        <v>0</v>
      </c>
      <c r="AM600" s="297"/>
    </row>
    <row r="601" spans="1:39" hidden="1" outlineLevel="1">
      <c r="A601" s="531"/>
      <c r="B601" s="294"/>
      <c r="C601" s="305"/>
      <c r="D601" s="304"/>
      <c r="E601" s="304"/>
      <c r="F601" s="304"/>
      <c r="G601" s="304"/>
      <c r="H601" s="304"/>
      <c r="I601" s="304"/>
      <c r="J601" s="304"/>
      <c r="K601" s="304"/>
      <c r="L601" s="304"/>
      <c r="M601" s="304"/>
      <c r="N601" s="291"/>
      <c r="O601" s="304"/>
      <c r="P601" s="304"/>
      <c r="Q601" s="304"/>
      <c r="R601" s="304"/>
      <c r="S601" s="304"/>
      <c r="T601" s="304"/>
      <c r="U601" s="304"/>
      <c r="V601" s="304"/>
      <c r="W601" s="304"/>
      <c r="X601" s="304"/>
      <c r="Y601" s="412"/>
      <c r="Z601" s="412"/>
      <c r="AA601" s="412"/>
      <c r="AB601" s="412"/>
      <c r="AC601" s="412"/>
      <c r="AD601" s="412"/>
      <c r="AE601" s="412"/>
      <c r="AF601" s="412"/>
      <c r="AG601" s="412"/>
      <c r="AH601" s="412"/>
      <c r="AI601" s="412"/>
      <c r="AJ601" s="412"/>
      <c r="AK601" s="412"/>
      <c r="AL601" s="412"/>
      <c r="AM601" s="306"/>
    </row>
    <row r="602" spans="1:39" ht="15.75" hidden="1" customHeight="1" outlineLevel="1">
      <c r="A602" s="531">
        <v>5</v>
      </c>
      <c r="B602" s="428" t="s">
        <v>98</v>
      </c>
      <c r="C602" s="291" t="s">
        <v>25</v>
      </c>
      <c r="D602" s="295"/>
      <c r="E602" s="295"/>
      <c r="F602" s="295"/>
      <c r="G602" s="295"/>
      <c r="H602" s="295"/>
      <c r="I602" s="295"/>
      <c r="J602" s="295"/>
      <c r="K602" s="295"/>
      <c r="L602" s="295"/>
      <c r="M602" s="295"/>
      <c r="N602" s="291"/>
      <c r="O602" s="295"/>
      <c r="P602" s="295"/>
      <c r="Q602" s="295"/>
      <c r="R602" s="295"/>
      <c r="S602" s="295"/>
      <c r="T602" s="295"/>
      <c r="U602" s="295"/>
      <c r="V602" s="295"/>
      <c r="W602" s="295"/>
      <c r="X602" s="295"/>
      <c r="Y602" s="410"/>
      <c r="Z602" s="410"/>
      <c r="AA602" s="410"/>
      <c r="AB602" s="410"/>
      <c r="AC602" s="410"/>
      <c r="AD602" s="410"/>
      <c r="AE602" s="410"/>
      <c r="AF602" s="410"/>
      <c r="AG602" s="410"/>
      <c r="AH602" s="410"/>
      <c r="AI602" s="410"/>
      <c r="AJ602" s="410"/>
      <c r="AK602" s="410"/>
      <c r="AL602" s="410"/>
      <c r="AM602" s="296">
        <f>SUM(Y602:AL602)</f>
        <v>0</v>
      </c>
    </row>
    <row r="603" spans="1:39" hidden="1" outlineLevel="1">
      <c r="A603" s="531"/>
      <c r="B603" s="294" t="s">
        <v>310</v>
      </c>
      <c r="C603" s="291" t="s">
        <v>163</v>
      </c>
      <c r="D603" s="295"/>
      <c r="E603" s="295"/>
      <c r="F603" s="295"/>
      <c r="G603" s="295"/>
      <c r="H603" s="295"/>
      <c r="I603" s="295"/>
      <c r="J603" s="295"/>
      <c r="K603" s="295"/>
      <c r="L603" s="295"/>
      <c r="M603" s="295"/>
      <c r="N603" s="468"/>
      <c r="O603" s="295"/>
      <c r="P603" s="295"/>
      <c r="Q603" s="295"/>
      <c r="R603" s="295"/>
      <c r="S603" s="295"/>
      <c r="T603" s="295"/>
      <c r="U603" s="295"/>
      <c r="V603" s="295"/>
      <c r="W603" s="295"/>
      <c r="X603" s="295"/>
      <c r="Y603" s="411">
        <f>Y602</f>
        <v>0</v>
      </c>
      <c r="Z603" s="411">
        <f t="shared" ref="Z603" si="1761">Z602</f>
        <v>0</v>
      </c>
      <c r="AA603" s="411">
        <f t="shared" ref="AA603" si="1762">AA602</f>
        <v>0</v>
      </c>
      <c r="AB603" s="411">
        <f t="shared" ref="AB603" si="1763">AB602</f>
        <v>0</v>
      </c>
      <c r="AC603" s="411">
        <f t="shared" ref="AC603" si="1764">AC602</f>
        <v>0</v>
      </c>
      <c r="AD603" s="411">
        <f t="shared" ref="AD603" si="1765">AD602</f>
        <v>0</v>
      </c>
      <c r="AE603" s="411">
        <f t="shared" ref="AE603" si="1766">AE602</f>
        <v>0</v>
      </c>
      <c r="AF603" s="411">
        <f t="shared" ref="AF603" si="1767">AF602</f>
        <v>0</v>
      </c>
      <c r="AG603" s="411">
        <f t="shared" ref="AG603" si="1768">AG602</f>
        <v>0</v>
      </c>
      <c r="AH603" s="411">
        <f t="shared" ref="AH603" si="1769">AH602</f>
        <v>0</v>
      </c>
      <c r="AI603" s="411">
        <f t="shared" ref="AI603" si="1770">AI602</f>
        <v>0</v>
      </c>
      <c r="AJ603" s="411">
        <f t="shared" ref="AJ603" si="1771">AJ602</f>
        <v>0</v>
      </c>
      <c r="AK603" s="411">
        <f t="shared" ref="AK603" si="1772">AK602</f>
        <v>0</v>
      </c>
      <c r="AL603" s="411">
        <f t="shared" ref="AL603" si="1773">AL602</f>
        <v>0</v>
      </c>
      <c r="AM603" s="297"/>
    </row>
    <row r="604" spans="1:39" hidden="1" outlineLevel="1">
      <c r="A604" s="531"/>
      <c r="B604" s="294"/>
      <c r="C604" s="291"/>
      <c r="D604" s="291"/>
      <c r="E604" s="291"/>
      <c r="F604" s="291"/>
      <c r="G604" s="291"/>
      <c r="H604" s="291"/>
      <c r="I604" s="291"/>
      <c r="J604" s="291"/>
      <c r="K604" s="291"/>
      <c r="L604" s="291"/>
      <c r="M604" s="291"/>
      <c r="N604" s="291"/>
      <c r="O604" s="291"/>
      <c r="P604" s="291"/>
      <c r="Q604" s="291"/>
      <c r="R604" s="291"/>
      <c r="S604" s="291"/>
      <c r="T604" s="291"/>
      <c r="U604" s="291"/>
      <c r="V604" s="291"/>
      <c r="W604" s="291"/>
      <c r="X604" s="291"/>
      <c r="Y604" s="422"/>
      <c r="Z604" s="423"/>
      <c r="AA604" s="423"/>
      <c r="AB604" s="423"/>
      <c r="AC604" s="423"/>
      <c r="AD604" s="423"/>
      <c r="AE604" s="423"/>
      <c r="AF604" s="423"/>
      <c r="AG604" s="423"/>
      <c r="AH604" s="423"/>
      <c r="AI604" s="423"/>
      <c r="AJ604" s="423"/>
      <c r="AK604" s="423"/>
      <c r="AL604" s="423"/>
      <c r="AM604" s="297"/>
    </row>
    <row r="605" spans="1:39" ht="15.75" hidden="1" outlineLevel="1">
      <c r="A605" s="531"/>
      <c r="B605" s="319" t="s">
        <v>498</v>
      </c>
      <c r="C605" s="289"/>
      <c r="D605" s="289"/>
      <c r="E605" s="289"/>
      <c r="F605" s="289"/>
      <c r="G605" s="289"/>
      <c r="H605" s="289"/>
      <c r="I605" s="289"/>
      <c r="J605" s="289"/>
      <c r="K605" s="289"/>
      <c r="L605" s="289"/>
      <c r="M605" s="289"/>
      <c r="N605" s="290"/>
      <c r="O605" s="289"/>
      <c r="P605" s="289"/>
      <c r="Q605" s="289"/>
      <c r="R605" s="289"/>
      <c r="S605" s="289"/>
      <c r="T605" s="289"/>
      <c r="U605" s="289"/>
      <c r="V605" s="289"/>
      <c r="W605" s="289"/>
      <c r="X605" s="289"/>
      <c r="Y605" s="414"/>
      <c r="Z605" s="414"/>
      <c r="AA605" s="414"/>
      <c r="AB605" s="414"/>
      <c r="AC605" s="414"/>
      <c r="AD605" s="414"/>
      <c r="AE605" s="414"/>
      <c r="AF605" s="414"/>
      <c r="AG605" s="414"/>
      <c r="AH605" s="414"/>
      <c r="AI605" s="414"/>
      <c r="AJ605" s="414"/>
      <c r="AK605" s="414"/>
      <c r="AL605" s="414"/>
      <c r="AM605" s="292"/>
    </row>
    <row r="606" spans="1:39" hidden="1" outlineLevel="1">
      <c r="A606" s="531">
        <v>6</v>
      </c>
      <c r="B606" s="428" t="s">
        <v>99</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1"/>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74">Z606</f>
        <v>0</v>
      </c>
      <c r="AA607" s="411">
        <f t="shared" ref="AA607" si="1775">AA606</f>
        <v>0</v>
      </c>
      <c r="AB607" s="411">
        <f t="shared" ref="AB607" si="1776">AB606</f>
        <v>0</v>
      </c>
      <c r="AC607" s="411">
        <f t="shared" ref="AC607" si="1777">AC606</f>
        <v>0</v>
      </c>
      <c r="AD607" s="411">
        <f t="shared" ref="AD607" si="1778">AD606</f>
        <v>0</v>
      </c>
      <c r="AE607" s="411">
        <f t="shared" ref="AE607" si="1779">AE606</f>
        <v>0</v>
      </c>
      <c r="AF607" s="411">
        <f t="shared" ref="AF607" si="1780">AF606</f>
        <v>0</v>
      </c>
      <c r="AG607" s="411">
        <f t="shared" ref="AG607" si="1781">AG606</f>
        <v>0</v>
      </c>
      <c r="AH607" s="411">
        <f t="shared" ref="AH607" si="1782">AH606</f>
        <v>0</v>
      </c>
      <c r="AI607" s="411">
        <f t="shared" ref="AI607" si="1783">AI606</f>
        <v>0</v>
      </c>
      <c r="AJ607" s="411">
        <f t="shared" ref="AJ607" si="1784">AJ606</f>
        <v>0</v>
      </c>
      <c r="AK607" s="411">
        <f t="shared" ref="AK607" si="1785">AK606</f>
        <v>0</v>
      </c>
      <c r="AL607" s="411">
        <f t="shared" ref="AL607" si="1786">AL606</f>
        <v>0</v>
      </c>
      <c r="AM607" s="311"/>
    </row>
    <row r="608" spans="1:39" hidden="1" outlineLevel="1">
      <c r="A608" s="531"/>
      <c r="B608" s="310"/>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6"/>
      <c r="AA608" s="416"/>
      <c r="AB608" s="416"/>
      <c r="AC608" s="416"/>
      <c r="AD608" s="416"/>
      <c r="AE608" s="416"/>
      <c r="AF608" s="416"/>
      <c r="AG608" s="416"/>
      <c r="AH608" s="416"/>
      <c r="AI608" s="416"/>
      <c r="AJ608" s="416"/>
      <c r="AK608" s="416"/>
      <c r="AL608" s="416"/>
      <c r="AM608" s="313"/>
    </row>
    <row r="609" spans="1:39" ht="30" hidden="1" outlineLevel="1">
      <c r="A609" s="531">
        <v>7</v>
      </c>
      <c r="B609" s="428" t="s">
        <v>100</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1"/>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787">Z609</f>
        <v>0</v>
      </c>
      <c r="AA610" s="411">
        <f t="shared" ref="AA610" si="1788">AA609</f>
        <v>0</v>
      </c>
      <c r="AB610" s="411">
        <f t="shared" ref="AB610" si="1789">AB609</f>
        <v>0</v>
      </c>
      <c r="AC610" s="411">
        <f t="shared" ref="AC610" si="1790">AC609</f>
        <v>0</v>
      </c>
      <c r="AD610" s="411">
        <f t="shared" ref="AD610" si="1791">AD609</f>
        <v>0</v>
      </c>
      <c r="AE610" s="411">
        <f t="shared" ref="AE610" si="1792">AE609</f>
        <v>0</v>
      </c>
      <c r="AF610" s="411">
        <f t="shared" ref="AF610" si="1793">AF609</f>
        <v>0</v>
      </c>
      <c r="AG610" s="411">
        <f t="shared" ref="AG610" si="1794">AG609</f>
        <v>0</v>
      </c>
      <c r="AH610" s="411">
        <f t="shared" ref="AH610" si="1795">AH609</f>
        <v>0</v>
      </c>
      <c r="AI610" s="411">
        <f t="shared" ref="AI610" si="1796">AI609</f>
        <v>0</v>
      </c>
      <c r="AJ610" s="411">
        <f t="shared" ref="AJ610" si="1797">AJ609</f>
        <v>0</v>
      </c>
      <c r="AK610" s="411">
        <f t="shared" ref="AK610" si="1798">AK609</f>
        <v>0</v>
      </c>
      <c r="AL610" s="411">
        <f t="shared" ref="AL610" si="1799">AL609</f>
        <v>0</v>
      </c>
      <c r="AM610" s="311"/>
    </row>
    <row r="611" spans="1:39" hidden="1" outlineLevel="1">
      <c r="A611" s="531"/>
      <c r="B611" s="314"/>
      <c r="C611" s="312"/>
      <c r="D611" s="291"/>
      <c r="E611" s="291"/>
      <c r="F611" s="291"/>
      <c r="G611" s="291"/>
      <c r="H611" s="291"/>
      <c r="I611" s="291"/>
      <c r="J611" s="291"/>
      <c r="K611" s="291"/>
      <c r="L611" s="291"/>
      <c r="M611" s="291"/>
      <c r="N611" s="291"/>
      <c r="O611" s="291"/>
      <c r="P611" s="291"/>
      <c r="Q611" s="291"/>
      <c r="R611" s="291"/>
      <c r="S611" s="291"/>
      <c r="T611" s="291"/>
      <c r="U611" s="291"/>
      <c r="V611" s="291"/>
      <c r="W611" s="291"/>
      <c r="X611" s="291"/>
      <c r="Y611" s="416"/>
      <c r="Z611" s="417"/>
      <c r="AA611" s="416"/>
      <c r="AB611" s="416"/>
      <c r="AC611" s="416"/>
      <c r="AD611" s="416"/>
      <c r="AE611" s="416"/>
      <c r="AF611" s="416"/>
      <c r="AG611" s="416"/>
      <c r="AH611" s="416"/>
      <c r="AI611" s="416"/>
      <c r="AJ611" s="416"/>
      <c r="AK611" s="416"/>
      <c r="AL611" s="416"/>
      <c r="AM611" s="313"/>
    </row>
    <row r="612" spans="1:39" ht="30" hidden="1" outlineLevel="1">
      <c r="A612" s="531">
        <v>8</v>
      </c>
      <c r="B612" s="428" t="s">
        <v>101</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1"/>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00">Z612</f>
        <v>0</v>
      </c>
      <c r="AA613" s="411">
        <f t="shared" ref="AA613" si="1801">AA612</f>
        <v>0</v>
      </c>
      <c r="AB613" s="411">
        <f t="shared" ref="AB613" si="1802">AB612</f>
        <v>0</v>
      </c>
      <c r="AC613" s="411">
        <f t="shared" ref="AC613" si="1803">AC612</f>
        <v>0</v>
      </c>
      <c r="AD613" s="411">
        <f t="shared" ref="AD613" si="1804">AD612</f>
        <v>0</v>
      </c>
      <c r="AE613" s="411">
        <f t="shared" ref="AE613" si="1805">AE612</f>
        <v>0</v>
      </c>
      <c r="AF613" s="411">
        <f t="shared" ref="AF613" si="1806">AF612</f>
        <v>0</v>
      </c>
      <c r="AG613" s="411">
        <f t="shared" ref="AG613" si="1807">AG612</f>
        <v>0</v>
      </c>
      <c r="AH613" s="411">
        <f t="shared" ref="AH613" si="1808">AH612</f>
        <v>0</v>
      </c>
      <c r="AI613" s="411">
        <f t="shared" ref="AI613" si="1809">AI612</f>
        <v>0</v>
      </c>
      <c r="AJ613" s="411">
        <f t="shared" ref="AJ613" si="1810">AJ612</f>
        <v>0</v>
      </c>
      <c r="AK613" s="411">
        <f t="shared" ref="AK613" si="1811">AK612</f>
        <v>0</v>
      </c>
      <c r="AL613" s="411">
        <f t="shared" ref="AL613" si="1812">AL612</f>
        <v>0</v>
      </c>
      <c r="AM613" s="311"/>
    </row>
    <row r="614" spans="1:39" hidden="1" outlineLevel="1">
      <c r="A614" s="531"/>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7"/>
      <c r="AA614" s="416"/>
      <c r="AB614" s="416"/>
      <c r="AC614" s="416"/>
      <c r="AD614" s="416"/>
      <c r="AE614" s="416"/>
      <c r="AF614" s="416"/>
      <c r="AG614" s="416"/>
      <c r="AH614" s="416"/>
      <c r="AI614" s="416"/>
      <c r="AJ614" s="416"/>
      <c r="AK614" s="416"/>
      <c r="AL614" s="416"/>
      <c r="AM614" s="313"/>
    </row>
    <row r="615" spans="1:39" ht="30" hidden="1" outlineLevel="1">
      <c r="A615" s="531">
        <v>9</v>
      </c>
      <c r="B615" s="428" t="s">
        <v>102</v>
      </c>
      <c r="C615" s="291" t="s">
        <v>25</v>
      </c>
      <c r="D615" s="295"/>
      <c r="E615" s="295"/>
      <c r="F615" s="295"/>
      <c r="G615" s="295"/>
      <c r="H615" s="295"/>
      <c r="I615" s="295"/>
      <c r="J615" s="295"/>
      <c r="K615" s="295"/>
      <c r="L615" s="295"/>
      <c r="M615" s="295"/>
      <c r="N615" s="295">
        <v>12</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1"/>
      <c r="B616" s="294" t="s">
        <v>310</v>
      </c>
      <c r="C616" s="291" t="s">
        <v>163</v>
      </c>
      <c r="D616" s="295"/>
      <c r="E616" s="295"/>
      <c r="F616" s="295"/>
      <c r="G616" s="295"/>
      <c r="H616" s="295"/>
      <c r="I616" s="295"/>
      <c r="J616" s="295"/>
      <c r="K616" s="295"/>
      <c r="L616" s="295"/>
      <c r="M616" s="295"/>
      <c r="N616" s="295">
        <f>N615</f>
        <v>12</v>
      </c>
      <c r="O616" s="295"/>
      <c r="P616" s="295"/>
      <c r="Q616" s="295"/>
      <c r="R616" s="295"/>
      <c r="S616" s="295"/>
      <c r="T616" s="295"/>
      <c r="U616" s="295"/>
      <c r="V616" s="295"/>
      <c r="W616" s="295"/>
      <c r="X616" s="295"/>
      <c r="Y616" s="411">
        <f>Y615</f>
        <v>0</v>
      </c>
      <c r="Z616" s="411">
        <f t="shared" ref="Z616" si="1813">Z615</f>
        <v>0</v>
      </c>
      <c r="AA616" s="411">
        <f t="shared" ref="AA616" si="1814">AA615</f>
        <v>0</v>
      </c>
      <c r="AB616" s="411">
        <f t="shared" ref="AB616" si="1815">AB615</f>
        <v>0</v>
      </c>
      <c r="AC616" s="411">
        <f t="shared" ref="AC616" si="1816">AC615</f>
        <v>0</v>
      </c>
      <c r="AD616" s="411">
        <f t="shared" ref="AD616" si="1817">AD615</f>
        <v>0</v>
      </c>
      <c r="AE616" s="411">
        <f t="shared" ref="AE616" si="1818">AE615</f>
        <v>0</v>
      </c>
      <c r="AF616" s="411">
        <f t="shared" ref="AF616" si="1819">AF615</f>
        <v>0</v>
      </c>
      <c r="AG616" s="411">
        <f t="shared" ref="AG616" si="1820">AG615</f>
        <v>0</v>
      </c>
      <c r="AH616" s="411">
        <f t="shared" ref="AH616" si="1821">AH615</f>
        <v>0</v>
      </c>
      <c r="AI616" s="411">
        <f t="shared" ref="AI616" si="1822">AI615</f>
        <v>0</v>
      </c>
      <c r="AJ616" s="411">
        <f t="shared" ref="AJ616" si="1823">AJ615</f>
        <v>0</v>
      </c>
      <c r="AK616" s="411">
        <f t="shared" ref="AK616" si="1824">AK615</f>
        <v>0</v>
      </c>
      <c r="AL616" s="411">
        <f t="shared" ref="AL616" si="1825">AL615</f>
        <v>0</v>
      </c>
      <c r="AM616" s="311"/>
    </row>
    <row r="617" spans="1:39" hidden="1" outlineLevel="1">
      <c r="A617" s="531"/>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6"/>
      <c r="AA617" s="416"/>
      <c r="AB617" s="416"/>
      <c r="AC617" s="416"/>
      <c r="AD617" s="416"/>
      <c r="AE617" s="416"/>
      <c r="AF617" s="416"/>
      <c r="AG617" s="416"/>
      <c r="AH617" s="416"/>
      <c r="AI617" s="416"/>
      <c r="AJ617" s="416"/>
      <c r="AK617" s="416"/>
      <c r="AL617" s="416"/>
      <c r="AM617" s="313"/>
    </row>
    <row r="618" spans="1:39" ht="30" hidden="1" outlineLevel="1">
      <c r="A618" s="531">
        <v>10</v>
      </c>
      <c r="B618" s="428" t="s">
        <v>103</v>
      </c>
      <c r="C618" s="291" t="s">
        <v>25</v>
      </c>
      <c r="D618" s="295"/>
      <c r="E618" s="295"/>
      <c r="F618" s="295"/>
      <c r="G618" s="295"/>
      <c r="H618" s="295"/>
      <c r="I618" s="295"/>
      <c r="J618" s="295"/>
      <c r="K618" s="295"/>
      <c r="L618" s="295"/>
      <c r="M618" s="295"/>
      <c r="N618" s="295">
        <v>3</v>
      </c>
      <c r="O618" s="295"/>
      <c r="P618" s="295"/>
      <c r="Q618" s="295"/>
      <c r="R618" s="295"/>
      <c r="S618" s="295"/>
      <c r="T618" s="295"/>
      <c r="U618" s="295"/>
      <c r="V618" s="295"/>
      <c r="W618" s="295"/>
      <c r="X618" s="295"/>
      <c r="Y618" s="415"/>
      <c r="Z618" s="410"/>
      <c r="AA618" s="410"/>
      <c r="AB618" s="410"/>
      <c r="AC618" s="410"/>
      <c r="AD618" s="410"/>
      <c r="AE618" s="410"/>
      <c r="AF618" s="415"/>
      <c r="AG618" s="415"/>
      <c r="AH618" s="415"/>
      <c r="AI618" s="415"/>
      <c r="AJ618" s="415"/>
      <c r="AK618" s="415"/>
      <c r="AL618" s="415"/>
      <c r="AM618" s="296">
        <f>SUM(Y618:AL618)</f>
        <v>0</v>
      </c>
    </row>
    <row r="619" spans="1:39" hidden="1" outlineLevel="1">
      <c r="A619" s="531"/>
      <c r="B619" s="294" t="s">
        <v>310</v>
      </c>
      <c r="C619" s="291" t="s">
        <v>163</v>
      </c>
      <c r="D619" s="295"/>
      <c r="E619" s="295"/>
      <c r="F619" s="295"/>
      <c r="G619" s="295"/>
      <c r="H619" s="295"/>
      <c r="I619" s="295"/>
      <c r="J619" s="295"/>
      <c r="K619" s="295"/>
      <c r="L619" s="295"/>
      <c r="M619" s="295"/>
      <c r="N619" s="295">
        <f>N618</f>
        <v>3</v>
      </c>
      <c r="O619" s="295"/>
      <c r="P619" s="295"/>
      <c r="Q619" s="295"/>
      <c r="R619" s="295"/>
      <c r="S619" s="295"/>
      <c r="T619" s="295"/>
      <c r="U619" s="295"/>
      <c r="V619" s="295"/>
      <c r="W619" s="295"/>
      <c r="X619" s="295"/>
      <c r="Y619" s="411">
        <f>Y618</f>
        <v>0</v>
      </c>
      <c r="Z619" s="411">
        <f t="shared" ref="Z619" si="1826">Z618</f>
        <v>0</v>
      </c>
      <c r="AA619" s="411">
        <f t="shared" ref="AA619" si="1827">AA618</f>
        <v>0</v>
      </c>
      <c r="AB619" s="411">
        <f t="shared" ref="AB619" si="1828">AB618</f>
        <v>0</v>
      </c>
      <c r="AC619" s="411">
        <f t="shared" ref="AC619" si="1829">AC618</f>
        <v>0</v>
      </c>
      <c r="AD619" s="411">
        <f t="shared" ref="AD619" si="1830">AD618</f>
        <v>0</v>
      </c>
      <c r="AE619" s="411">
        <f t="shared" ref="AE619" si="1831">AE618</f>
        <v>0</v>
      </c>
      <c r="AF619" s="411">
        <f t="shared" ref="AF619" si="1832">AF618</f>
        <v>0</v>
      </c>
      <c r="AG619" s="411">
        <f t="shared" ref="AG619" si="1833">AG618</f>
        <v>0</v>
      </c>
      <c r="AH619" s="411">
        <f t="shared" ref="AH619" si="1834">AH618</f>
        <v>0</v>
      </c>
      <c r="AI619" s="411">
        <f t="shared" ref="AI619" si="1835">AI618</f>
        <v>0</v>
      </c>
      <c r="AJ619" s="411">
        <f t="shared" ref="AJ619" si="1836">AJ618</f>
        <v>0</v>
      </c>
      <c r="AK619" s="411">
        <f t="shared" ref="AK619" si="1837">AK618</f>
        <v>0</v>
      </c>
      <c r="AL619" s="411">
        <f t="shared" ref="AL619" si="1838">AL618</f>
        <v>0</v>
      </c>
      <c r="AM619" s="311"/>
    </row>
    <row r="620" spans="1:39" hidden="1" outlineLevel="1">
      <c r="A620" s="531"/>
      <c r="B620" s="314"/>
      <c r="C620" s="312"/>
      <c r="D620" s="316"/>
      <c r="E620" s="316"/>
      <c r="F620" s="316"/>
      <c r="G620" s="316"/>
      <c r="H620" s="316"/>
      <c r="I620" s="316"/>
      <c r="J620" s="316"/>
      <c r="K620" s="316"/>
      <c r="L620" s="316"/>
      <c r="M620" s="316"/>
      <c r="N620" s="291"/>
      <c r="O620" s="316"/>
      <c r="P620" s="316"/>
      <c r="Q620" s="316"/>
      <c r="R620" s="316"/>
      <c r="S620" s="316"/>
      <c r="T620" s="316"/>
      <c r="U620" s="316"/>
      <c r="V620" s="316"/>
      <c r="W620" s="316"/>
      <c r="X620" s="316"/>
      <c r="Y620" s="416"/>
      <c r="Z620" s="417"/>
      <c r="AA620" s="416"/>
      <c r="AB620" s="416"/>
      <c r="AC620" s="416"/>
      <c r="AD620" s="416"/>
      <c r="AE620" s="416"/>
      <c r="AF620" s="416"/>
      <c r="AG620" s="416"/>
      <c r="AH620" s="416"/>
      <c r="AI620" s="416"/>
      <c r="AJ620" s="416"/>
      <c r="AK620" s="416"/>
      <c r="AL620" s="416"/>
      <c r="AM620" s="313"/>
    </row>
    <row r="621" spans="1:39" ht="15.75" hidden="1" outlineLevel="1">
      <c r="A621" s="531"/>
      <c r="B621" s="288" t="s">
        <v>10</v>
      </c>
      <c r="C621" s="289"/>
      <c r="D621" s="289"/>
      <c r="E621" s="289"/>
      <c r="F621" s="289"/>
      <c r="G621" s="289"/>
      <c r="H621" s="289"/>
      <c r="I621" s="289"/>
      <c r="J621" s="289"/>
      <c r="K621" s="289"/>
      <c r="L621" s="289"/>
      <c r="M621" s="289"/>
      <c r="N621" s="290"/>
      <c r="O621" s="289"/>
      <c r="P621" s="289"/>
      <c r="Q621" s="289"/>
      <c r="R621" s="289"/>
      <c r="S621" s="289"/>
      <c r="T621" s="289"/>
      <c r="U621" s="289"/>
      <c r="V621" s="289"/>
      <c r="W621" s="289"/>
      <c r="X621" s="289"/>
      <c r="Y621" s="414"/>
      <c r="Z621" s="414"/>
      <c r="AA621" s="414"/>
      <c r="AB621" s="414"/>
      <c r="AC621" s="414"/>
      <c r="AD621" s="414"/>
      <c r="AE621" s="414"/>
      <c r="AF621" s="414"/>
      <c r="AG621" s="414"/>
      <c r="AH621" s="414"/>
      <c r="AI621" s="414"/>
      <c r="AJ621" s="414"/>
      <c r="AK621" s="414"/>
      <c r="AL621" s="414"/>
      <c r="AM621" s="292"/>
    </row>
    <row r="622" spans="1:39" ht="30" hidden="1" outlineLevel="1">
      <c r="A622" s="531">
        <v>11</v>
      </c>
      <c r="B622" s="428" t="s">
        <v>104</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26"/>
      <c r="Z622" s="410"/>
      <c r="AA622" s="410"/>
      <c r="AB622" s="410"/>
      <c r="AC622" s="410"/>
      <c r="AD622" s="410"/>
      <c r="AE622" s="410"/>
      <c r="AF622" s="415"/>
      <c r="AG622" s="415"/>
      <c r="AH622" s="415"/>
      <c r="AI622" s="415"/>
      <c r="AJ622" s="415"/>
      <c r="AK622" s="415"/>
      <c r="AL622" s="415"/>
      <c r="AM622" s="296">
        <f>SUM(Y622:AL622)</f>
        <v>0</v>
      </c>
    </row>
    <row r="623" spans="1:39" hidden="1" outlineLevel="1">
      <c r="A623" s="531"/>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39">Z622</f>
        <v>0</v>
      </c>
      <c r="AA623" s="411">
        <f t="shared" ref="AA623" si="1840">AA622</f>
        <v>0</v>
      </c>
      <c r="AB623" s="411">
        <f t="shared" ref="AB623" si="1841">AB622</f>
        <v>0</v>
      </c>
      <c r="AC623" s="411">
        <f t="shared" ref="AC623" si="1842">AC622</f>
        <v>0</v>
      </c>
      <c r="AD623" s="411">
        <f t="shared" ref="AD623" si="1843">AD622</f>
        <v>0</v>
      </c>
      <c r="AE623" s="411">
        <f t="shared" ref="AE623" si="1844">AE622</f>
        <v>0</v>
      </c>
      <c r="AF623" s="411">
        <f t="shared" ref="AF623" si="1845">AF622</f>
        <v>0</v>
      </c>
      <c r="AG623" s="411">
        <f t="shared" ref="AG623" si="1846">AG622</f>
        <v>0</v>
      </c>
      <c r="AH623" s="411">
        <f t="shared" ref="AH623" si="1847">AH622</f>
        <v>0</v>
      </c>
      <c r="AI623" s="411">
        <f t="shared" ref="AI623" si="1848">AI622</f>
        <v>0</v>
      </c>
      <c r="AJ623" s="411">
        <f t="shared" ref="AJ623" si="1849">AJ622</f>
        <v>0</v>
      </c>
      <c r="AK623" s="411">
        <f t="shared" ref="AK623" si="1850">AK622</f>
        <v>0</v>
      </c>
      <c r="AL623" s="411">
        <f t="shared" ref="AL623" si="1851">AL622</f>
        <v>0</v>
      </c>
      <c r="AM623" s="297"/>
    </row>
    <row r="624" spans="1:39" hidden="1" outlineLevel="1">
      <c r="A624" s="531"/>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12"/>
      <c r="Z624" s="421"/>
      <c r="AA624" s="421"/>
      <c r="AB624" s="421"/>
      <c r="AC624" s="421"/>
      <c r="AD624" s="421"/>
      <c r="AE624" s="421"/>
      <c r="AF624" s="421"/>
      <c r="AG624" s="421"/>
      <c r="AH624" s="421"/>
      <c r="AI624" s="421"/>
      <c r="AJ624" s="421"/>
      <c r="AK624" s="421"/>
      <c r="AL624" s="421"/>
      <c r="AM624" s="306"/>
    </row>
    <row r="625" spans="1:40" ht="45" hidden="1" outlineLevel="1">
      <c r="A625" s="531">
        <v>12</v>
      </c>
      <c r="B625" s="428" t="s">
        <v>105</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1"/>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52">Z625</f>
        <v>0</v>
      </c>
      <c r="AA626" s="411">
        <f t="shared" ref="AA626" si="1853">AA625</f>
        <v>0</v>
      </c>
      <c r="AB626" s="411">
        <f t="shared" ref="AB626" si="1854">AB625</f>
        <v>0</v>
      </c>
      <c r="AC626" s="411">
        <f t="shared" ref="AC626" si="1855">AC625</f>
        <v>0</v>
      </c>
      <c r="AD626" s="411">
        <f t="shared" ref="AD626" si="1856">AD625</f>
        <v>0</v>
      </c>
      <c r="AE626" s="411">
        <f t="shared" ref="AE626" si="1857">AE625</f>
        <v>0</v>
      </c>
      <c r="AF626" s="411">
        <f t="shared" ref="AF626" si="1858">AF625</f>
        <v>0</v>
      </c>
      <c r="AG626" s="411">
        <f t="shared" ref="AG626" si="1859">AG625</f>
        <v>0</v>
      </c>
      <c r="AH626" s="411">
        <f t="shared" ref="AH626" si="1860">AH625</f>
        <v>0</v>
      </c>
      <c r="AI626" s="411">
        <f t="shared" ref="AI626" si="1861">AI625</f>
        <v>0</v>
      </c>
      <c r="AJ626" s="411">
        <f t="shared" ref="AJ626" si="1862">AJ625</f>
        <v>0</v>
      </c>
      <c r="AK626" s="411">
        <f t="shared" ref="AK626" si="1863">AK625</f>
        <v>0</v>
      </c>
      <c r="AL626" s="411">
        <f t="shared" ref="AL626" si="1864">AL625</f>
        <v>0</v>
      </c>
      <c r="AM626" s="297"/>
    </row>
    <row r="627" spans="1:40" hidden="1" outlineLevel="1">
      <c r="A627" s="531"/>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22"/>
      <c r="Z627" s="422"/>
      <c r="AA627" s="412"/>
      <c r="AB627" s="412"/>
      <c r="AC627" s="412"/>
      <c r="AD627" s="412"/>
      <c r="AE627" s="412"/>
      <c r="AF627" s="412"/>
      <c r="AG627" s="412"/>
      <c r="AH627" s="412"/>
      <c r="AI627" s="412"/>
      <c r="AJ627" s="412"/>
      <c r="AK627" s="412"/>
      <c r="AL627" s="412"/>
      <c r="AM627" s="306"/>
    </row>
    <row r="628" spans="1:40" ht="30" hidden="1" outlineLevel="1">
      <c r="A628" s="531">
        <v>13</v>
      </c>
      <c r="B628" s="428" t="s">
        <v>106</v>
      </c>
      <c r="C628" s="291" t="s">
        <v>25</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10"/>
      <c r="Z628" s="410"/>
      <c r="AA628" s="410"/>
      <c r="AB628" s="410"/>
      <c r="AC628" s="410"/>
      <c r="AD628" s="410"/>
      <c r="AE628" s="410"/>
      <c r="AF628" s="415"/>
      <c r="AG628" s="415"/>
      <c r="AH628" s="415"/>
      <c r="AI628" s="415"/>
      <c r="AJ628" s="415"/>
      <c r="AK628" s="415"/>
      <c r="AL628" s="415"/>
      <c r="AM628" s="296">
        <f>SUM(Y628:AL628)</f>
        <v>0</v>
      </c>
    </row>
    <row r="629" spans="1:40" hidden="1" outlineLevel="1">
      <c r="A629" s="531"/>
      <c r="B629" s="294" t="s">
        <v>310</v>
      </c>
      <c r="C629" s="291" t="s">
        <v>163</v>
      </c>
      <c r="D629" s="295"/>
      <c r="E629" s="295"/>
      <c r="F629" s="295"/>
      <c r="G629" s="295"/>
      <c r="H629" s="295"/>
      <c r="I629" s="295"/>
      <c r="J629" s="295"/>
      <c r="K629" s="295"/>
      <c r="L629" s="295"/>
      <c r="M629" s="295"/>
      <c r="N629" s="295">
        <f>N628</f>
        <v>12</v>
      </c>
      <c r="O629" s="295"/>
      <c r="P629" s="295"/>
      <c r="Q629" s="295"/>
      <c r="R629" s="295"/>
      <c r="S629" s="295"/>
      <c r="T629" s="295"/>
      <c r="U629" s="295"/>
      <c r="V629" s="295"/>
      <c r="W629" s="295"/>
      <c r="X629" s="295"/>
      <c r="Y629" s="411">
        <f>Y628</f>
        <v>0</v>
      </c>
      <c r="Z629" s="411">
        <f t="shared" ref="Z629" si="1865">Z628</f>
        <v>0</v>
      </c>
      <c r="AA629" s="411">
        <f t="shared" ref="AA629" si="1866">AA628</f>
        <v>0</v>
      </c>
      <c r="AB629" s="411">
        <f t="shared" ref="AB629" si="1867">AB628</f>
        <v>0</v>
      </c>
      <c r="AC629" s="411">
        <f t="shared" ref="AC629" si="1868">AC628</f>
        <v>0</v>
      </c>
      <c r="AD629" s="411">
        <f t="shared" ref="AD629" si="1869">AD628</f>
        <v>0</v>
      </c>
      <c r="AE629" s="411">
        <f t="shared" ref="AE629" si="1870">AE628</f>
        <v>0</v>
      </c>
      <c r="AF629" s="411">
        <f t="shared" ref="AF629" si="1871">AF628</f>
        <v>0</v>
      </c>
      <c r="AG629" s="411">
        <f t="shared" ref="AG629" si="1872">AG628</f>
        <v>0</v>
      </c>
      <c r="AH629" s="411">
        <f t="shared" ref="AH629" si="1873">AH628</f>
        <v>0</v>
      </c>
      <c r="AI629" s="411">
        <f t="shared" ref="AI629" si="1874">AI628</f>
        <v>0</v>
      </c>
      <c r="AJ629" s="411">
        <f t="shared" ref="AJ629" si="1875">AJ628</f>
        <v>0</v>
      </c>
      <c r="AK629" s="411">
        <f t="shared" ref="AK629" si="1876">AK628</f>
        <v>0</v>
      </c>
      <c r="AL629" s="411">
        <f t="shared" ref="AL629" si="1877">AL628</f>
        <v>0</v>
      </c>
      <c r="AM629" s="306"/>
    </row>
    <row r="630" spans="1:40" hidden="1" outlineLevel="1">
      <c r="A630" s="531"/>
      <c r="B630" s="315"/>
      <c r="C630" s="305"/>
      <c r="D630" s="291"/>
      <c r="E630" s="291"/>
      <c r="F630" s="291"/>
      <c r="G630" s="291"/>
      <c r="H630" s="291"/>
      <c r="I630" s="291"/>
      <c r="J630" s="291"/>
      <c r="K630" s="291"/>
      <c r="L630" s="291"/>
      <c r="M630" s="291"/>
      <c r="N630" s="291"/>
      <c r="O630" s="291"/>
      <c r="P630" s="291"/>
      <c r="Q630" s="291"/>
      <c r="R630" s="291"/>
      <c r="S630" s="291"/>
      <c r="T630" s="291"/>
      <c r="U630" s="291"/>
      <c r="V630" s="291"/>
      <c r="W630" s="291"/>
      <c r="X630" s="291"/>
      <c r="Y630" s="412"/>
      <c r="Z630" s="412"/>
      <c r="AA630" s="412"/>
      <c r="AB630" s="412"/>
      <c r="AC630" s="412"/>
      <c r="AD630" s="412"/>
      <c r="AE630" s="412"/>
      <c r="AF630" s="412"/>
      <c r="AG630" s="412"/>
      <c r="AH630" s="412"/>
      <c r="AI630" s="412"/>
      <c r="AJ630" s="412"/>
      <c r="AK630" s="412"/>
      <c r="AL630" s="412"/>
      <c r="AM630" s="306"/>
    </row>
    <row r="631" spans="1:40" ht="15.75" hidden="1" outlineLevel="1">
      <c r="A631" s="531"/>
      <c r="B631" s="288" t="s">
        <v>107</v>
      </c>
      <c r="C631" s="289"/>
      <c r="D631" s="290"/>
      <c r="E631" s="290"/>
      <c r="F631" s="290"/>
      <c r="G631" s="290"/>
      <c r="H631" s="290"/>
      <c r="I631" s="290"/>
      <c r="J631" s="290"/>
      <c r="K631" s="290"/>
      <c r="L631" s="290"/>
      <c r="M631" s="290"/>
      <c r="N631" s="290"/>
      <c r="O631" s="290"/>
      <c r="P631" s="289"/>
      <c r="Q631" s="289"/>
      <c r="R631" s="289"/>
      <c r="S631" s="289"/>
      <c r="T631" s="289"/>
      <c r="U631" s="289"/>
      <c r="V631" s="289"/>
      <c r="W631" s="289"/>
      <c r="X631" s="289"/>
      <c r="Y631" s="414"/>
      <c r="Z631" s="414"/>
      <c r="AA631" s="414"/>
      <c r="AB631" s="414"/>
      <c r="AC631" s="414"/>
      <c r="AD631" s="414"/>
      <c r="AE631" s="414"/>
      <c r="AF631" s="414"/>
      <c r="AG631" s="414"/>
      <c r="AH631" s="414"/>
      <c r="AI631" s="414"/>
      <c r="AJ631" s="414"/>
      <c r="AK631" s="414"/>
      <c r="AL631" s="414"/>
      <c r="AM631" s="292"/>
    </row>
    <row r="632" spans="1:40" hidden="1" outlineLevel="1">
      <c r="A632" s="531">
        <v>14</v>
      </c>
      <c r="B632" s="315" t="s">
        <v>108</v>
      </c>
      <c r="C632" s="291" t="s">
        <v>25</v>
      </c>
      <c r="D632" s="295"/>
      <c r="E632" s="295"/>
      <c r="F632" s="295"/>
      <c r="G632" s="295"/>
      <c r="H632" s="295"/>
      <c r="I632" s="295"/>
      <c r="J632" s="295"/>
      <c r="K632" s="295"/>
      <c r="L632" s="295"/>
      <c r="M632" s="295"/>
      <c r="N632" s="295">
        <v>12</v>
      </c>
      <c r="O632" s="295"/>
      <c r="P632" s="295"/>
      <c r="Q632" s="295"/>
      <c r="R632" s="295"/>
      <c r="S632" s="295"/>
      <c r="T632" s="295"/>
      <c r="U632" s="295"/>
      <c r="V632" s="295"/>
      <c r="W632" s="295"/>
      <c r="X632" s="295"/>
      <c r="Y632" s="410"/>
      <c r="Z632" s="410"/>
      <c r="AA632" s="410"/>
      <c r="AB632" s="410"/>
      <c r="AC632" s="410"/>
      <c r="AD632" s="410"/>
      <c r="AE632" s="410"/>
      <c r="AF632" s="410"/>
      <c r="AG632" s="410"/>
      <c r="AH632" s="410"/>
      <c r="AI632" s="410"/>
      <c r="AJ632" s="410"/>
      <c r="AK632" s="410"/>
      <c r="AL632" s="410"/>
      <c r="AM632" s="296">
        <f>SUM(Y632:AL632)</f>
        <v>0</v>
      </c>
    </row>
    <row r="633" spans="1:40" hidden="1" outlineLevel="1">
      <c r="A633" s="531"/>
      <c r="B633" s="294" t="s">
        <v>310</v>
      </c>
      <c r="C633" s="291" t="s">
        <v>163</v>
      </c>
      <c r="D633" s="295"/>
      <c r="E633" s="295"/>
      <c r="F633" s="295"/>
      <c r="G633" s="295"/>
      <c r="H633" s="295"/>
      <c r="I633" s="295"/>
      <c r="J633" s="295"/>
      <c r="K633" s="295"/>
      <c r="L633" s="295"/>
      <c r="M633" s="295"/>
      <c r="N633" s="295">
        <f>N632</f>
        <v>12</v>
      </c>
      <c r="O633" s="295"/>
      <c r="P633" s="295"/>
      <c r="Q633" s="295"/>
      <c r="R633" s="295"/>
      <c r="S633" s="295"/>
      <c r="T633" s="295"/>
      <c r="U633" s="295"/>
      <c r="V633" s="295"/>
      <c r="W633" s="295"/>
      <c r="X633" s="295"/>
      <c r="Y633" s="411">
        <f>Y632</f>
        <v>0</v>
      </c>
      <c r="Z633" s="411">
        <f t="shared" ref="Z633" si="1878">Z632</f>
        <v>0</v>
      </c>
      <c r="AA633" s="411">
        <f t="shared" ref="AA633" si="1879">AA632</f>
        <v>0</v>
      </c>
      <c r="AB633" s="411">
        <f t="shared" ref="AB633" si="1880">AB632</f>
        <v>0</v>
      </c>
      <c r="AC633" s="411">
        <f t="shared" ref="AC633" si="1881">AC632</f>
        <v>0</v>
      </c>
      <c r="AD633" s="411">
        <f t="shared" ref="AD633" si="1882">AD632</f>
        <v>0</v>
      </c>
      <c r="AE633" s="411">
        <f t="shared" ref="AE633" si="1883">AE632</f>
        <v>0</v>
      </c>
      <c r="AF633" s="411">
        <f t="shared" ref="AF633" si="1884">AF632</f>
        <v>0</v>
      </c>
      <c r="AG633" s="411">
        <f t="shared" ref="AG633" si="1885">AG632</f>
        <v>0</v>
      </c>
      <c r="AH633" s="411">
        <f t="shared" ref="AH633" si="1886">AH632</f>
        <v>0</v>
      </c>
      <c r="AI633" s="411">
        <f t="shared" ref="AI633" si="1887">AI632</f>
        <v>0</v>
      </c>
      <c r="AJ633" s="411">
        <f t="shared" ref="AJ633" si="1888">AJ632</f>
        <v>0</v>
      </c>
      <c r="AK633" s="411">
        <f t="shared" ref="AK633" si="1889">AK632</f>
        <v>0</v>
      </c>
      <c r="AL633" s="411">
        <f t="shared" ref="AL633" si="1890">AL632</f>
        <v>0</v>
      </c>
      <c r="AM633" s="515"/>
      <c r="AN633" s="627"/>
    </row>
    <row r="634" spans="1:40" hidden="1" outlineLevel="1">
      <c r="A634" s="531"/>
      <c r="B634" s="315"/>
      <c r="C634" s="305"/>
      <c r="D634" s="291"/>
      <c r="E634" s="291"/>
      <c r="F634" s="291"/>
      <c r="G634" s="291"/>
      <c r="H634" s="291"/>
      <c r="I634" s="291"/>
      <c r="J634" s="291"/>
      <c r="K634" s="291"/>
      <c r="L634" s="291"/>
      <c r="M634" s="291"/>
      <c r="N634" s="468"/>
      <c r="O634" s="291"/>
      <c r="P634" s="291"/>
      <c r="Q634" s="291"/>
      <c r="R634" s="291"/>
      <c r="S634" s="291"/>
      <c r="T634" s="291"/>
      <c r="U634" s="291"/>
      <c r="V634" s="291"/>
      <c r="W634" s="291"/>
      <c r="X634" s="291"/>
      <c r="Y634" s="412"/>
      <c r="Z634" s="412"/>
      <c r="AA634" s="412"/>
      <c r="AB634" s="412"/>
      <c r="AC634" s="412"/>
      <c r="AD634" s="412"/>
      <c r="AE634" s="412"/>
      <c r="AF634" s="412"/>
      <c r="AG634" s="412"/>
      <c r="AH634" s="412"/>
      <c r="AI634" s="412"/>
      <c r="AJ634" s="412"/>
      <c r="AK634" s="412"/>
      <c r="AL634" s="412"/>
      <c r="AM634" s="301"/>
      <c r="AN634" s="627"/>
    </row>
    <row r="635" spans="1:40" s="309" customFormat="1" ht="15.75" hidden="1" outlineLevel="1">
      <c r="A635" s="531"/>
      <c r="B635" s="288" t="s">
        <v>490</v>
      </c>
      <c r="C635" s="291"/>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6"/>
      <c r="AF635" s="416"/>
      <c r="AG635" s="416"/>
      <c r="AH635" s="416"/>
      <c r="AI635" s="416"/>
      <c r="AJ635" s="416"/>
      <c r="AK635" s="416"/>
      <c r="AL635" s="416"/>
      <c r="AM635" s="516"/>
      <c r="AN635" s="628"/>
    </row>
    <row r="636" spans="1:40" hidden="1" outlineLevel="1">
      <c r="A636" s="531">
        <v>15</v>
      </c>
      <c r="B636" s="294" t="s">
        <v>495</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hidden="1" outlineLevel="1">
      <c r="A637" s="531"/>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1">Z636</f>
        <v>0</v>
      </c>
      <c r="AA637" s="411">
        <f t="shared" si="1891"/>
        <v>0</v>
      </c>
      <c r="AB637" s="411">
        <f t="shared" si="1891"/>
        <v>0</v>
      </c>
      <c r="AC637" s="411">
        <f t="shared" si="1891"/>
        <v>0</v>
      </c>
      <c r="AD637" s="411">
        <f t="shared" si="1891"/>
        <v>0</v>
      </c>
      <c r="AE637" s="411">
        <f t="shared" si="1891"/>
        <v>0</v>
      </c>
      <c r="AF637" s="411">
        <f t="shared" si="1891"/>
        <v>0</v>
      </c>
      <c r="AG637" s="411">
        <f t="shared" si="1891"/>
        <v>0</v>
      </c>
      <c r="AH637" s="411">
        <f t="shared" si="1891"/>
        <v>0</v>
      </c>
      <c r="AI637" s="411">
        <f t="shared" si="1891"/>
        <v>0</v>
      </c>
      <c r="AJ637" s="411">
        <f t="shared" si="1891"/>
        <v>0</v>
      </c>
      <c r="AK637" s="411">
        <f t="shared" si="1891"/>
        <v>0</v>
      </c>
      <c r="AL637" s="411">
        <f t="shared" si="1891"/>
        <v>0</v>
      </c>
      <c r="AM637" s="297"/>
    </row>
    <row r="638" spans="1:40" hidden="1" outlineLevel="1">
      <c r="A638" s="531"/>
      <c r="B638" s="315"/>
      <c r="C638" s="305"/>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2"/>
      <c r="AF638" s="412"/>
      <c r="AG638" s="412"/>
      <c r="AH638" s="412"/>
      <c r="AI638" s="412"/>
      <c r="AJ638" s="412"/>
      <c r="AK638" s="412"/>
      <c r="AL638" s="412"/>
      <c r="AM638" s="306"/>
    </row>
    <row r="639" spans="1:40" s="283" customFormat="1" hidden="1" outlineLevel="1">
      <c r="A639" s="531">
        <v>16</v>
      </c>
      <c r="B639" s="324" t="s">
        <v>491</v>
      </c>
      <c r="C639" s="291" t="s">
        <v>25</v>
      </c>
      <c r="D639" s="295"/>
      <c r="E639" s="295"/>
      <c r="F639" s="295"/>
      <c r="G639" s="295"/>
      <c r="H639" s="295"/>
      <c r="I639" s="295"/>
      <c r="J639" s="295"/>
      <c r="K639" s="295"/>
      <c r="L639" s="295"/>
      <c r="M639" s="295"/>
      <c r="N639" s="295">
        <v>0</v>
      </c>
      <c r="O639" s="295"/>
      <c r="P639" s="295"/>
      <c r="Q639" s="295"/>
      <c r="R639" s="295"/>
      <c r="S639" s="295"/>
      <c r="T639" s="295"/>
      <c r="U639" s="295"/>
      <c r="V639" s="295"/>
      <c r="W639" s="295"/>
      <c r="X639" s="295"/>
      <c r="Y639" s="410"/>
      <c r="Z639" s="410"/>
      <c r="AA639" s="410"/>
      <c r="AB639" s="410"/>
      <c r="AC639" s="410"/>
      <c r="AD639" s="410"/>
      <c r="AE639" s="410"/>
      <c r="AF639" s="410"/>
      <c r="AG639" s="410"/>
      <c r="AH639" s="410"/>
      <c r="AI639" s="410"/>
      <c r="AJ639" s="410"/>
      <c r="AK639" s="410"/>
      <c r="AL639" s="410"/>
      <c r="AM639" s="296">
        <f>SUM(Y639:AL639)</f>
        <v>0</v>
      </c>
    </row>
    <row r="640" spans="1:40" s="283" customFormat="1" hidden="1" outlineLevel="1">
      <c r="A640" s="531"/>
      <c r="B640" s="294" t="s">
        <v>310</v>
      </c>
      <c r="C640" s="291" t="s">
        <v>163</v>
      </c>
      <c r="D640" s="295"/>
      <c r="E640" s="295"/>
      <c r="F640" s="295"/>
      <c r="G640" s="295"/>
      <c r="H640" s="295"/>
      <c r="I640" s="295"/>
      <c r="J640" s="295"/>
      <c r="K640" s="295"/>
      <c r="L640" s="295"/>
      <c r="M640" s="295"/>
      <c r="N640" s="295">
        <f>N639</f>
        <v>0</v>
      </c>
      <c r="O640" s="295"/>
      <c r="P640" s="295"/>
      <c r="Q640" s="295"/>
      <c r="R640" s="295"/>
      <c r="S640" s="295"/>
      <c r="T640" s="295"/>
      <c r="U640" s="295"/>
      <c r="V640" s="295"/>
      <c r="W640" s="295"/>
      <c r="X640" s="295"/>
      <c r="Y640" s="411">
        <f>Y639</f>
        <v>0</v>
      </c>
      <c r="Z640" s="411">
        <f t="shared" ref="Z640:AL640" si="1892">Z639</f>
        <v>0</v>
      </c>
      <c r="AA640" s="411">
        <f t="shared" si="1892"/>
        <v>0</v>
      </c>
      <c r="AB640" s="411">
        <f t="shared" si="1892"/>
        <v>0</v>
      </c>
      <c r="AC640" s="411">
        <f t="shared" si="1892"/>
        <v>0</v>
      </c>
      <c r="AD640" s="411">
        <f t="shared" si="1892"/>
        <v>0</v>
      </c>
      <c r="AE640" s="411">
        <f t="shared" si="1892"/>
        <v>0</v>
      </c>
      <c r="AF640" s="411">
        <f t="shared" si="1892"/>
        <v>0</v>
      </c>
      <c r="AG640" s="411">
        <f t="shared" si="1892"/>
        <v>0</v>
      </c>
      <c r="AH640" s="411">
        <f t="shared" si="1892"/>
        <v>0</v>
      </c>
      <c r="AI640" s="411">
        <f t="shared" si="1892"/>
        <v>0</v>
      </c>
      <c r="AJ640" s="411">
        <f t="shared" si="1892"/>
        <v>0</v>
      </c>
      <c r="AK640" s="411">
        <f t="shared" si="1892"/>
        <v>0</v>
      </c>
      <c r="AL640" s="411">
        <f t="shared" si="1892"/>
        <v>0</v>
      </c>
      <c r="AM640" s="297"/>
    </row>
    <row r="641" spans="1:39" s="283" customFormat="1" hidden="1" outlineLevel="1">
      <c r="A641" s="531"/>
      <c r="B641" s="324"/>
      <c r="C641" s="291"/>
      <c r="D641" s="291"/>
      <c r="E641" s="291"/>
      <c r="F641" s="291"/>
      <c r="G641" s="291"/>
      <c r="H641" s="291"/>
      <c r="I641" s="291"/>
      <c r="J641" s="291"/>
      <c r="K641" s="291"/>
      <c r="L641" s="291"/>
      <c r="M641" s="291"/>
      <c r="N641" s="291"/>
      <c r="O641" s="291"/>
      <c r="P641" s="291"/>
      <c r="Q641" s="291"/>
      <c r="R641" s="291"/>
      <c r="S641" s="291"/>
      <c r="T641" s="291"/>
      <c r="U641" s="291"/>
      <c r="V641" s="291"/>
      <c r="W641" s="291"/>
      <c r="X641" s="291"/>
      <c r="Y641" s="412"/>
      <c r="Z641" s="412"/>
      <c r="AA641" s="412"/>
      <c r="AB641" s="412"/>
      <c r="AC641" s="412"/>
      <c r="AD641" s="412"/>
      <c r="AE641" s="416"/>
      <c r="AF641" s="416"/>
      <c r="AG641" s="416"/>
      <c r="AH641" s="416"/>
      <c r="AI641" s="416"/>
      <c r="AJ641" s="416"/>
      <c r="AK641" s="416"/>
      <c r="AL641" s="416"/>
      <c r="AM641" s="313"/>
    </row>
    <row r="642" spans="1:39" ht="15.75" hidden="1" outlineLevel="1">
      <c r="A642" s="531"/>
      <c r="B642" s="518" t="s">
        <v>496</v>
      </c>
      <c r="C642" s="320"/>
      <c r="D642" s="290"/>
      <c r="E642" s="289"/>
      <c r="F642" s="289"/>
      <c r="G642" s="289"/>
      <c r="H642" s="289"/>
      <c r="I642" s="289"/>
      <c r="J642" s="289"/>
      <c r="K642" s="289"/>
      <c r="L642" s="289"/>
      <c r="M642" s="289"/>
      <c r="N642" s="290"/>
      <c r="O642" s="289"/>
      <c r="P642" s="289"/>
      <c r="Q642" s="289"/>
      <c r="R642" s="289"/>
      <c r="S642" s="289"/>
      <c r="T642" s="289"/>
      <c r="U642" s="289"/>
      <c r="V642" s="289"/>
      <c r="W642" s="289"/>
      <c r="X642" s="289"/>
      <c r="Y642" s="414"/>
      <c r="Z642" s="414"/>
      <c r="AA642" s="414"/>
      <c r="AB642" s="414"/>
      <c r="AC642" s="414"/>
      <c r="AD642" s="414"/>
      <c r="AE642" s="414"/>
      <c r="AF642" s="414"/>
      <c r="AG642" s="414"/>
      <c r="AH642" s="414"/>
      <c r="AI642" s="414"/>
      <c r="AJ642" s="414"/>
      <c r="AK642" s="414"/>
      <c r="AL642" s="414"/>
      <c r="AM642" s="292"/>
    </row>
    <row r="643" spans="1:39" hidden="1" outlineLevel="1">
      <c r="A643" s="531">
        <v>17</v>
      </c>
      <c r="B643" s="428" t="s">
        <v>112</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1"/>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3">Z643</f>
        <v>0</v>
      </c>
      <c r="AA644" s="411">
        <f t="shared" si="1893"/>
        <v>0</v>
      </c>
      <c r="AB644" s="411">
        <f t="shared" si="1893"/>
        <v>0</v>
      </c>
      <c r="AC644" s="411">
        <f t="shared" si="1893"/>
        <v>0</v>
      </c>
      <c r="AD644" s="411">
        <f t="shared" si="1893"/>
        <v>0</v>
      </c>
      <c r="AE644" s="411">
        <f t="shared" si="1893"/>
        <v>0</v>
      </c>
      <c r="AF644" s="411">
        <f t="shared" si="1893"/>
        <v>0</v>
      </c>
      <c r="AG644" s="411">
        <f t="shared" si="1893"/>
        <v>0</v>
      </c>
      <c r="AH644" s="411">
        <f t="shared" si="1893"/>
        <v>0</v>
      </c>
      <c r="AI644" s="411">
        <f t="shared" si="1893"/>
        <v>0</v>
      </c>
      <c r="AJ644" s="411">
        <f t="shared" si="1893"/>
        <v>0</v>
      </c>
      <c r="AK644" s="411">
        <f t="shared" si="1893"/>
        <v>0</v>
      </c>
      <c r="AL644" s="411">
        <f t="shared" si="1893"/>
        <v>0</v>
      </c>
      <c r="AM644" s="306"/>
    </row>
    <row r="645" spans="1:39" hidden="1" outlineLevel="1">
      <c r="A645" s="531"/>
      <c r="B645" s="294"/>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2"/>
      <c r="Z645" s="425"/>
      <c r="AA645" s="425"/>
      <c r="AB645" s="425"/>
      <c r="AC645" s="425"/>
      <c r="AD645" s="425"/>
      <c r="AE645" s="425"/>
      <c r="AF645" s="425"/>
      <c r="AG645" s="425"/>
      <c r="AH645" s="425"/>
      <c r="AI645" s="425"/>
      <c r="AJ645" s="425"/>
      <c r="AK645" s="425"/>
      <c r="AL645" s="425"/>
      <c r="AM645" s="306"/>
    </row>
    <row r="646" spans="1:39" hidden="1" outlineLevel="1">
      <c r="A646" s="531">
        <v>18</v>
      </c>
      <c r="B646" s="428" t="s">
        <v>109</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1"/>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4">Z646</f>
        <v>0</v>
      </c>
      <c r="AA647" s="411">
        <f t="shared" si="1894"/>
        <v>0</v>
      </c>
      <c r="AB647" s="411">
        <f t="shared" si="1894"/>
        <v>0</v>
      </c>
      <c r="AC647" s="411">
        <f t="shared" si="1894"/>
        <v>0</v>
      </c>
      <c r="AD647" s="411">
        <f t="shared" si="1894"/>
        <v>0</v>
      </c>
      <c r="AE647" s="411">
        <f t="shared" si="1894"/>
        <v>0</v>
      </c>
      <c r="AF647" s="411">
        <f t="shared" si="1894"/>
        <v>0</v>
      </c>
      <c r="AG647" s="411">
        <f t="shared" si="1894"/>
        <v>0</v>
      </c>
      <c r="AH647" s="411">
        <f t="shared" si="1894"/>
        <v>0</v>
      </c>
      <c r="AI647" s="411">
        <f t="shared" si="1894"/>
        <v>0</v>
      </c>
      <c r="AJ647" s="411">
        <f t="shared" si="1894"/>
        <v>0</v>
      </c>
      <c r="AK647" s="411">
        <f t="shared" si="1894"/>
        <v>0</v>
      </c>
      <c r="AL647" s="411">
        <f t="shared" si="1894"/>
        <v>0</v>
      </c>
      <c r="AM647" s="306"/>
    </row>
    <row r="648" spans="1:39" hidden="1" outlineLevel="1">
      <c r="A648" s="531"/>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23"/>
      <c r="Z648" s="424"/>
      <c r="AA648" s="424"/>
      <c r="AB648" s="424"/>
      <c r="AC648" s="424"/>
      <c r="AD648" s="424"/>
      <c r="AE648" s="424"/>
      <c r="AF648" s="424"/>
      <c r="AG648" s="424"/>
      <c r="AH648" s="424"/>
      <c r="AI648" s="424"/>
      <c r="AJ648" s="424"/>
      <c r="AK648" s="424"/>
      <c r="AL648" s="424"/>
      <c r="AM648" s="297"/>
    </row>
    <row r="649" spans="1:39" hidden="1" outlineLevel="1">
      <c r="A649" s="531">
        <v>19</v>
      </c>
      <c r="B649" s="428" t="s">
        <v>111</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1"/>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5">Z649</f>
        <v>0</v>
      </c>
      <c r="AA650" s="411">
        <f t="shared" si="1895"/>
        <v>0</v>
      </c>
      <c r="AB650" s="411">
        <f t="shared" si="1895"/>
        <v>0</v>
      </c>
      <c r="AC650" s="411">
        <f t="shared" si="1895"/>
        <v>0</v>
      </c>
      <c r="AD650" s="411">
        <f t="shared" si="1895"/>
        <v>0</v>
      </c>
      <c r="AE650" s="411">
        <f t="shared" si="1895"/>
        <v>0</v>
      </c>
      <c r="AF650" s="411">
        <f t="shared" si="1895"/>
        <v>0</v>
      </c>
      <c r="AG650" s="411">
        <f t="shared" si="1895"/>
        <v>0</v>
      </c>
      <c r="AH650" s="411">
        <f t="shared" si="1895"/>
        <v>0</v>
      </c>
      <c r="AI650" s="411">
        <f t="shared" si="1895"/>
        <v>0</v>
      </c>
      <c r="AJ650" s="411">
        <f t="shared" si="1895"/>
        <v>0</v>
      </c>
      <c r="AK650" s="411">
        <f t="shared" si="1895"/>
        <v>0</v>
      </c>
      <c r="AL650" s="411">
        <f t="shared" si="1895"/>
        <v>0</v>
      </c>
      <c r="AM650" s="297"/>
    </row>
    <row r="651" spans="1:39" hidden="1" outlineLevel="1">
      <c r="A651" s="531"/>
      <c r="B651" s="322"/>
      <c r="C651" s="291"/>
      <c r="D651" s="291"/>
      <c r="E651" s="291"/>
      <c r="F651" s="291"/>
      <c r="G651" s="291"/>
      <c r="H651" s="291"/>
      <c r="I651" s="291"/>
      <c r="J651" s="291"/>
      <c r="K651" s="291"/>
      <c r="L651" s="291"/>
      <c r="M651" s="291"/>
      <c r="N651" s="291"/>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idden="1" outlineLevel="1">
      <c r="A652" s="531">
        <v>20</v>
      </c>
      <c r="B652" s="428" t="s">
        <v>110</v>
      </c>
      <c r="C652" s="291" t="s">
        <v>25</v>
      </c>
      <c r="D652" s="295"/>
      <c r="E652" s="295"/>
      <c r="F652" s="295"/>
      <c r="G652" s="295"/>
      <c r="H652" s="295"/>
      <c r="I652" s="295"/>
      <c r="J652" s="295"/>
      <c r="K652" s="295"/>
      <c r="L652" s="295"/>
      <c r="M652" s="295"/>
      <c r="N652" s="295">
        <v>12</v>
      </c>
      <c r="O652" s="295"/>
      <c r="P652" s="295"/>
      <c r="Q652" s="295"/>
      <c r="R652" s="295"/>
      <c r="S652" s="295"/>
      <c r="T652" s="295"/>
      <c r="U652" s="295"/>
      <c r="V652" s="295"/>
      <c r="W652" s="295"/>
      <c r="X652" s="295"/>
      <c r="Y652" s="426"/>
      <c r="Z652" s="410"/>
      <c r="AA652" s="410"/>
      <c r="AB652" s="410"/>
      <c r="AC652" s="410"/>
      <c r="AD652" s="410"/>
      <c r="AE652" s="410"/>
      <c r="AF652" s="415"/>
      <c r="AG652" s="415"/>
      <c r="AH652" s="415"/>
      <c r="AI652" s="415"/>
      <c r="AJ652" s="415"/>
      <c r="AK652" s="415"/>
      <c r="AL652" s="415"/>
      <c r="AM652" s="296">
        <f>SUM(Y652:AL652)</f>
        <v>0</v>
      </c>
    </row>
    <row r="653" spans="1:39" hidden="1" outlineLevel="1">
      <c r="A653" s="531"/>
      <c r="B653" s="294" t="s">
        <v>310</v>
      </c>
      <c r="C653" s="291" t="s">
        <v>163</v>
      </c>
      <c r="D653" s="295"/>
      <c r="E653" s="295"/>
      <c r="F653" s="295"/>
      <c r="G653" s="295"/>
      <c r="H653" s="295"/>
      <c r="I653" s="295"/>
      <c r="J653" s="295"/>
      <c r="K653" s="295"/>
      <c r="L653" s="295"/>
      <c r="M653" s="295"/>
      <c r="N653" s="295">
        <f>N652</f>
        <v>12</v>
      </c>
      <c r="O653" s="295"/>
      <c r="P653" s="295"/>
      <c r="Q653" s="295"/>
      <c r="R653" s="295"/>
      <c r="S653" s="295"/>
      <c r="T653" s="295"/>
      <c r="U653" s="295"/>
      <c r="V653" s="295"/>
      <c r="W653" s="295"/>
      <c r="X653" s="295"/>
      <c r="Y653" s="411">
        <f>Y652</f>
        <v>0</v>
      </c>
      <c r="Z653" s="411">
        <f t="shared" ref="Z653:AL653" si="1896">Z652</f>
        <v>0</v>
      </c>
      <c r="AA653" s="411">
        <f t="shared" si="1896"/>
        <v>0</v>
      </c>
      <c r="AB653" s="411">
        <f t="shared" si="1896"/>
        <v>0</v>
      </c>
      <c r="AC653" s="411">
        <f t="shared" si="1896"/>
        <v>0</v>
      </c>
      <c r="AD653" s="411">
        <f t="shared" si="1896"/>
        <v>0</v>
      </c>
      <c r="AE653" s="411">
        <f t="shared" si="1896"/>
        <v>0</v>
      </c>
      <c r="AF653" s="411">
        <f t="shared" si="1896"/>
        <v>0</v>
      </c>
      <c r="AG653" s="411">
        <f t="shared" si="1896"/>
        <v>0</v>
      </c>
      <c r="AH653" s="411">
        <f t="shared" si="1896"/>
        <v>0</v>
      </c>
      <c r="AI653" s="411">
        <f t="shared" si="1896"/>
        <v>0</v>
      </c>
      <c r="AJ653" s="411">
        <f t="shared" si="1896"/>
        <v>0</v>
      </c>
      <c r="AK653" s="411">
        <f t="shared" si="1896"/>
        <v>0</v>
      </c>
      <c r="AL653" s="411">
        <f t="shared" si="1896"/>
        <v>0</v>
      </c>
      <c r="AM653" s="306"/>
    </row>
    <row r="654" spans="1:39" ht="15.75" hidden="1" outlineLevel="1">
      <c r="A654" s="531"/>
      <c r="B654" s="323"/>
      <c r="C654" s="300"/>
      <c r="D654" s="291"/>
      <c r="E654" s="291"/>
      <c r="F654" s="291"/>
      <c r="G654" s="291"/>
      <c r="H654" s="291"/>
      <c r="I654" s="291"/>
      <c r="J654" s="291"/>
      <c r="K654" s="291"/>
      <c r="L654" s="291"/>
      <c r="M654" s="291"/>
      <c r="N654" s="300"/>
      <c r="O654" s="291"/>
      <c r="P654" s="291"/>
      <c r="Q654" s="291"/>
      <c r="R654" s="291"/>
      <c r="S654" s="291"/>
      <c r="T654" s="291"/>
      <c r="U654" s="291"/>
      <c r="V654" s="291"/>
      <c r="W654" s="291"/>
      <c r="X654" s="291"/>
      <c r="Y654" s="412"/>
      <c r="Z654" s="412"/>
      <c r="AA654" s="412"/>
      <c r="AB654" s="412"/>
      <c r="AC654" s="412"/>
      <c r="AD654" s="412"/>
      <c r="AE654" s="412"/>
      <c r="AF654" s="412"/>
      <c r="AG654" s="412"/>
      <c r="AH654" s="412"/>
      <c r="AI654" s="412"/>
      <c r="AJ654" s="412"/>
      <c r="AK654" s="412"/>
      <c r="AL654" s="412"/>
      <c r="AM654" s="306"/>
    </row>
    <row r="655" spans="1:39" ht="15.75" hidden="1" outlineLevel="1">
      <c r="A655" s="531"/>
      <c r="B655" s="517" t="s">
        <v>503</v>
      </c>
      <c r="C655" s="291"/>
      <c r="D655" s="291"/>
      <c r="E655" s="291"/>
      <c r="F655" s="291"/>
      <c r="G655" s="291"/>
      <c r="H655" s="291"/>
      <c r="I655" s="291"/>
      <c r="J655" s="291"/>
      <c r="K655" s="291"/>
      <c r="L655" s="291"/>
      <c r="M655" s="291"/>
      <c r="N655" s="291"/>
      <c r="O655" s="291"/>
      <c r="P655" s="291"/>
      <c r="Q655" s="291"/>
      <c r="R655" s="291"/>
      <c r="S655" s="291"/>
      <c r="T655" s="291"/>
      <c r="U655" s="291"/>
      <c r="V655" s="291"/>
      <c r="W655" s="291"/>
      <c r="X655" s="291"/>
      <c r="Y655" s="422"/>
      <c r="Z655" s="425"/>
      <c r="AA655" s="425"/>
      <c r="AB655" s="425"/>
      <c r="AC655" s="425"/>
      <c r="AD655" s="425"/>
      <c r="AE655" s="425"/>
      <c r="AF655" s="425"/>
      <c r="AG655" s="425"/>
      <c r="AH655" s="425"/>
      <c r="AI655" s="425"/>
      <c r="AJ655" s="425"/>
      <c r="AK655" s="425"/>
      <c r="AL655" s="425"/>
      <c r="AM655" s="306"/>
    </row>
    <row r="656" spans="1:39" ht="15.75" hidden="1" outlineLevel="1">
      <c r="A656" s="531"/>
      <c r="B656" s="503" t="s">
        <v>499</v>
      </c>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idden="1" outlineLevel="1">
      <c r="A657" s="531">
        <v>21</v>
      </c>
      <c r="B657" s="428" t="s">
        <v>113</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idden="1" outlineLevel="1">
      <c r="A658" s="531"/>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897">Z657</f>
        <v>0</v>
      </c>
      <c r="AA658" s="411">
        <f t="shared" ref="AA658" si="1898">AA657</f>
        <v>0</v>
      </c>
      <c r="AB658" s="411">
        <f t="shared" ref="AB658" si="1899">AB657</f>
        <v>0</v>
      </c>
      <c r="AC658" s="411">
        <f t="shared" ref="AC658" si="1900">AC657</f>
        <v>0</v>
      </c>
      <c r="AD658" s="411">
        <f t="shared" ref="AD658" si="1901">AD657</f>
        <v>0</v>
      </c>
      <c r="AE658" s="411">
        <f t="shared" ref="AE658" si="1902">AE657</f>
        <v>0</v>
      </c>
      <c r="AF658" s="411">
        <f t="shared" ref="AF658" si="1903">AF657</f>
        <v>0</v>
      </c>
      <c r="AG658" s="411">
        <f t="shared" ref="AG658" si="1904">AG657</f>
        <v>0</v>
      </c>
      <c r="AH658" s="411">
        <f t="shared" ref="AH658" si="1905">AH657</f>
        <v>0</v>
      </c>
      <c r="AI658" s="411">
        <f t="shared" ref="AI658" si="1906">AI657</f>
        <v>0</v>
      </c>
      <c r="AJ658" s="411">
        <f t="shared" ref="AJ658" si="1907">AJ657</f>
        <v>0</v>
      </c>
      <c r="AK658" s="411">
        <f t="shared" ref="AK658" si="1908">AK657</f>
        <v>0</v>
      </c>
      <c r="AL658" s="411">
        <f t="shared" ref="AL658" si="1909">AL657</f>
        <v>0</v>
      </c>
      <c r="AM658" s="306"/>
    </row>
    <row r="659" spans="1:39" hidden="1" outlineLevel="1">
      <c r="A659" s="531"/>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1">
        <v>22</v>
      </c>
      <c r="B660" s="428" t="s">
        <v>114</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idden="1" outlineLevel="1">
      <c r="A661" s="531"/>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10">Z660</f>
        <v>0</v>
      </c>
      <c r="AA661" s="411">
        <f t="shared" ref="AA661" si="1911">AA660</f>
        <v>0</v>
      </c>
      <c r="AB661" s="411">
        <f t="shared" ref="AB661" si="1912">AB660</f>
        <v>0</v>
      </c>
      <c r="AC661" s="411">
        <f t="shared" ref="AC661" si="1913">AC660</f>
        <v>0</v>
      </c>
      <c r="AD661" s="411">
        <f t="shared" ref="AD661" si="1914">AD660</f>
        <v>0</v>
      </c>
      <c r="AE661" s="411">
        <f t="shared" ref="AE661" si="1915">AE660</f>
        <v>0</v>
      </c>
      <c r="AF661" s="411">
        <f t="shared" ref="AF661" si="1916">AF660</f>
        <v>0</v>
      </c>
      <c r="AG661" s="411">
        <f t="shared" ref="AG661" si="1917">AG660</f>
        <v>0</v>
      </c>
      <c r="AH661" s="411">
        <f t="shared" ref="AH661" si="1918">AH660</f>
        <v>0</v>
      </c>
      <c r="AI661" s="411">
        <f t="shared" ref="AI661" si="1919">AI660</f>
        <v>0</v>
      </c>
      <c r="AJ661" s="411">
        <f t="shared" ref="AJ661" si="1920">AJ660</f>
        <v>0</v>
      </c>
      <c r="AK661" s="411">
        <f t="shared" ref="AK661" si="1921">AK660</f>
        <v>0</v>
      </c>
      <c r="AL661" s="411">
        <f t="shared" ref="AL661" si="1922">AL660</f>
        <v>0</v>
      </c>
      <c r="AM661" s="306"/>
    </row>
    <row r="662" spans="1:39" hidden="1" outlineLevel="1">
      <c r="A662" s="531"/>
      <c r="B662" s="294"/>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1">
        <v>23</v>
      </c>
      <c r="B663" s="428" t="s">
        <v>115</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idden="1" outlineLevel="1">
      <c r="A664" s="531"/>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23">Z663</f>
        <v>0</v>
      </c>
      <c r="AA664" s="411">
        <f t="shared" ref="AA664" si="1924">AA663</f>
        <v>0</v>
      </c>
      <c r="AB664" s="411">
        <f t="shared" ref="AB664" si="1925">AB663</f>
        <v>0</v>
      </c>
      <c r="AC664" s="411">
        <f t="shared" ref="AC664" si="1926">AC663</f>
        <v>0</v>
      </c>
      <c r="AD664" s="411">
        <f t="shared" ref="AD664" si="1927">AD663</f>
        <v>0</v>
      </c>
      <c r="AE664" s="411">
        <f t="shared" ref="AE664" si="1928">AE663</f>
        <v>0</v>
      </c>
      <c r="AF664" s="411">
        <f t="shared" ref="AF664" si="1929">AF663</f>
        <v>0</v>
      </c>
      <c r="AG664" s="411">
        <f t="shared" ref="AG664" si="1930">AG663</f>
        <v>0</v>
      </c>
      <c r="AH664" s="411">
        <f t="shared" ref="AH664" si="1931">AH663</f>
        <v>0</v>
      </c>
      <c r="AI664" s="411">
        <f t="shared" ref="AI664" si="1932">AI663</f>
        <v>0</v>
      </c>
      <c r="AJ664" s="411">
        <f t="shared" ref="AJ664" si="1933">AJ663</f>
        <v>0</v>
      </c>
      <c r="AK664" s="411">
        <f t="shared" ref="AK664" si="1934">AK663</f>
        <v>0</v>
      </c>
      <c r="AL664" s="411">
        <f t="shared" ref="AL664" si="1935">AL663</f>
        <v>0</v>
      </c>
      <c r="AM664" s="306"/>
    </row>
    <row r="665" spans="1:39" hidden="1" outlineLevel="1">
      <c r="A665" s="531"/>
      <c r="B665" s="430"/>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22"/>
      <c r="Z665" s="425"/>
      <c r="AA665" s="425"/>
      <c r="AB665" s="425"/>
      <c r="AC665" s="425"/>
      <c r="AD665" s="425"/>
      <c r="AE665" s="425"/>
      <c r="AF665" s="425"/>
      <c r="AG665" s="425"/>
      <c r="AH665" s="425"/>
      <c r="AI665" s="425"/>
      <c r="AJ665" s="425"/>
      <c r="AK665" s="425"/>
      <c r="AL665" s="425"/>
      <c r="AM665" s="306"/>
    </row>
    <row r="666" spans="1:39" ht="30" hidden="1" outlineLevel="1">
      <c r="A666" s="531">
        <v>24</v>
      </c>
      <c r="B666" s="428" t="s">
        <v>116</v>
      </c>
      <c r="C666" s="291" t="s">
        <v>25</v>
      </c>
      <c r="D666" s="295"/>
      <c r="E666" s="295"/>
      <c r="F666" s="295"/>
      <c r="G666" s="295"/>
      <c r="H666" s="295"/>
      <c r="I666" s="295"/>
      <c r="J666" s="295"/>
      <c r="K666" s="295"/>
      <c r="L666" s="295"/>
      <c r="M666" s="295"/>
      <c r="N666" s="291"/>
      <c r="O666" s="295"/>
      <c r="P666" s="295"/>
      <c r="Q666" s="295"/>
      <c r="R666" s="295"/>
      <c r="S666" s="295"/>
      <c r="T666" s="295"/>
      <c r="U666" s="295"/>
      <c r="V666" s="295"/>
      <c r="W666" s="295"/>
      <c r="X666" s="295"/>
      <c r="Y666" s="410"/>
      <c r="Z666" s="410"/>
      <c r="AA666" s="410"/>
      <c r="AB666" s="410"/>
      <c r="AC666" s="410"/>
      <c r="AD666" s="410"/>
      <c r="AE666" s="410"/>
      <c r="AF666" s="410"/>
      <c r="AG666" s="410"/>
      <c r="AH666" s="410"/>
      <c r="AI666" s="410"/>
      <c r="AJ666" s="410"/>
      <c r="AK666" s="410"/>
      <c r="AL666" s="410"/>
      <c r="AM666" s="296">
        <f>SUM(Y666:AL666)</f>
        <v>0</v>
      </c>
    </row>
    <row r="667" spans="1:39" hidden="1" outlineLevel="1">
      <c r="A667" s="531"/>
      <c r="B667" s="294" t="s">
        <v>310</v>
      </c>
      <c r="C667" s="291" t="s">
        <v>163</v>
      </c>
      <c r="D667" s="295"/>
      <c r="E667" s="295"/>
      <c r="F667" s="295"/>
      <c r="G667" s="295"/>
      <c r="H667" s="295"/>
      <c r="I667" s="295"/>
      <c r="J667" s="295"/>
      <c r="K667" s="295"/>
      <c r="L667" s="295"/>
      <c r="M667" s="295"/>
      <c r="N667" s="291"/>
      <c r="O667" s="295"/>
      <c r="P667" s="295"/>
      <c r="Q667" s="295"/>
      <c r="R667" s="295"/>
      <c r="S667" s="295"/>
      <c r="T667" s="295"/>
      <c r="U667" s="295"/>
      <c r="V667" s="295"/>
      <c r="W667" s="295"/>
      <c r="X667" s="295"/>
      <c r="Y667" s="411">
        <f>Y666</f>
        <v>0</v>
      </c>
      <c r="Z667" s="411">
        <f t="shared" ref="Z667" si="1936">Z666</f>
        <v>0</v>
      </c>
      <c r="AA667" s="411">
        <f t="shared" ref="AA667" si="1937">AA666</f>
        <v>0</v>
      </c>
      <c r="AB667" s="411">
        <f t="shared" ref="AB667" si="1938">AB666</f>
        <v>0</v>
      </c>
      <c r="AC667" s="411">
        <f t="shared" ref="AC667" si="1939">AC666</f>
        <v>0</v>
      </c>
      <c r="AD667" s="411">
        <f t="shared" ref="AD667" si="1940">AD666</f>
        <v>0</v>
      </c>
      <c r="AE667" s="411">
        <f t="shared" ref="AE667" si="1941">AE666</f>
        <v>0</v>
      </c>
      <c r="AF667" s="411">
        <f t="shared" ref="AF667" si="1942">AF666</f>
        <v>0</v>
      </c>
      <c r="AG667" s="411">
        <f t="shared" ref="AG667" si="1943">AG666</f>
        <v>0</v>
      </c>
      <c r="AH667" s="411">
        <f t="shared" ref="AH667" si="1944">AH666</f>
        <v>0</v>
      </c>
      <c r="AI667" s="411">
        <f t="shared" ref="AI667" si="1945">AI666</f>
        <v>0</v>
      </c>
      <c r="AJ667" s="411">
        <f t="shared" ref="AJ667" si="1946">AJ666</f>
        <v>0</v>
      </c>
      <c r="AK667" s="411">
        <f t="shared" ref="AK667" si="1947">AK666</f>
        <v>0</v>
      </c>
      <c r="AL667" s="411">
        <f t="shared" ref="AL667" si="1948">AL666</f>
        <v>0</v>
      </c>
      <c r="AM667" s="306"/>
    </row>
    <row r="668" spans="1:39" hidden="1" outlineLevel="1">
      <c r="A668" s="531"/>
      <c r="B668" s="294"/>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12"/>
      <c r="Z668" s="425"/>
      <c r="AA668" s="425"/>
      <c r="AB668" s="425"/>
      <c r="AC668" s="425"/>
      <c r="AD668" s="425"/>
      <c r="AE668" s="425"/>
      <c r="AF668" s="425"/>
      <c r="AG668" s="425"/>
      <c r="AH668" s="425"/>
      <c r="AI668" s="425"/>
      <c r="AJ668" s="425"/>
      <c r="AK668" s="425"/>
      <c r="AL668" s="425"/>
      <c r="AM668" s="306"/>
    </row>
    <row r="669" spans="1:39" ht="15.75" hidden="1" outlineLevel="1">
      <c r="A669" s="531"/>
      <c r="B669" s="288" t="s">
        <v>500</v>
      </c>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1">
        <v>25</v>
      </c>
      <c r="B670" s="428" t="s">
        <v>117</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idden="1" outlineLevel="1">
      <c r="A671" s="531"/>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49">Z670</f>
        <v>0</v>
      </c>
      <c r="AA671" s="411">
        <f t="shared" ref="AA671" si="1950">AA670</f>
        <v>0</v>
      </c>
      <c r="AB671" s="411">
        <f t="shared" ref="AB671" si="1951">AB670</f>
        <v>0</v>
      </c>
      <c r="AC671" s="411">
        <f t="shared" ref="AC671" si="1952">AC670</f>
        <v>0</v>
      </c>
      <c r="AD671" s="411">
        <f t="shared" ref="AD671" si="1953">AD670</f>
        <v>0</v>
      </c>
      <c r="AE671" s="411">
        <f t="shared" ref="AE671" si="1954">AE670</f>
        <v>0</v>
      </c>
      <c r="AF671" s="411">
        <f t="shared" ref="AF671" si="1955">AF670</f>
        <v>0</v>
      </c>
      <c r="AG671" s="411">
        <f t="shared" ref="AG671" si="1956">AG670</f>
        <v>0</v>
      </c>
      <c r="AH671" s="411">
        <f t="shared" ref="AH671" si="1957">AH670</f>
        <v>0</v>
      </c>
      <c r="AI671" s="411">
        <f t="shared" ref="AI671" si="1958">AI670</f>
        <v>0</v>
      </c>
      <c r="AJ671" s="411">
        <f t="shared" ref="AJ671" si="1959">AJ670</f>
        <v>0</v>
      </c>
      <c r="AK671" s="411">
        <f t="shared" ref="AK671" si="1960">AK670</f>
        <v>0</v>
      </c>
      <c r="AL671" s="411">
        <f t="shared" ref="AL671" si="1961">AL670</f>
        <v>0</v>
      </c>
      <c r="AM671" s="306"/>
    </row>
    <row r="672" spans="1:39" hidden="1" outlineLevel="1">
      <c r="A672" s="531"/>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idden="1" outlineLevel="1">
      <c r="A673" s="531">
        <v>26</v>
      </c>
      <c r="B673" s="428" t="s">
        <v>118</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idden="1" outlineLevel="1">
      <c r="A674" s="531"/>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62">Z673</f>
        <v>0</v>
      </c>
      <c r="AA674" s="411">
        <f t="shared" ref="AA674" si="1963">AA673</f>
        <v>0</v>
      </c>
      <c r="AB674" s="411">
        <f t="shared" ref="AB674" si="1964">AB673</f>
        <v>0</v>
      </c>
      <c r="AC674" s="411">
        <f t="shared" ref="AC674" si="1965">AC673</f>
        <v>0</v>
      </c>
      <c r="AD674" s="411">
        <f t="shared" ref="AD674" si="1966">AD673</f>
        <v>0</v>
      </c>
      <c r="AE674" s="411">
        <f t="shared" ref="AE674" si="1967">AE673</f>
        <v>0</v>
      </c>
      <c r="AF674" s="411">
        <f t="shared" ref="AF674" si="1968">AF673</f>
        <v>0</v>
      </c>
      <c r="AG674" s="411">
        <f t="shared" ref="AG674" si="1969">AG673</f>
        <v>0</v>
      </c>
      <c r="AH674" s="411">
        <f t="shared" ref="AH674" si="1970">AH673</f>
        <v>0</v>
      </c>
      <c r="AI674" s="411">
        <f t="shared" ref="AI674" si="1971">AI673</f>
        <v>0</v>
      </c>
      <c r="AJ674" s="411">
        <f t="shared" ref="AJ674" si="1972">AJ673</f>
        <v>0</v>
      </c>
      <c r="AK674" s="411">
        <f t="shared" ref="AK674" si="1973">AK673</f>
        <v>0</v>
      </c>
      <c r="AL674" s="411">
        <f t="shared" ref="AL674" si="1974">AL673</f>
        <v>0</v>
      </c>
      <c r="AM674" s="306"/>
    </row>
    <row r="675" spans="1:39" hidden="1" outlineLevel="1">
      <c r="A675" s="531"/>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1">
        <v>27</v>
      </c>
      <c r="B676" s="428" t="s">
        <v>119</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1"/>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75">Z676</f>
        <v>0</v>
      </c>
      <c r="AA677" s="411">
        <f t="shared" ref="AA677" si="1976">AA676</f>
        <v>0</v>
      </c>
      <c r="AB677" s="411">
        <f t="shared" ref="AB677" si="1977">AB676</f>
        <v>0</v>
      </c>
      <c r="AC677" s="411">
        <f t="shared" ref="AC677" si="1978">AC676</f>
        <v>0</v>
      </c>
      <c r="AD677" s="411">
        <f t="shared" ref="AD677" si="1979">AD676</f>
        <v>0</v>
      </c>
      <c r="AE677" s="411">
        <f t="shared" ref="AE677" si="1980">AE676</f>
        <v>0</v>
      </c>
      <c r="AF677" s="411">
        <f t="shared" ref="AF677" si="1981">AF676</f>
        <v>0</v>
      </c>
      <c r="AG677" s="411">
        <f t="shared" ref="AG677" si="1982">AG676</f>
        <v>0</v>
      </c>
      <c r="AH677" s="411">
        <f t="shared" ref="AH677" si="1983">AH676</f>
        <v>0</v>
      </c>
      <c r="AI677" s="411">
        <f t="shared" ref="AI677" si="1984">AI676</f>
        <v>0</v>
      </c>
      <c r="AJ677" s="411">
        <f t="shared" ref="AJ677" si="1985">AJ676</f>
        <v>0</v>
      </c>
      <c r="AK677" s="411">
        <f t="shared" ref="AK677" si="1986">AK676</f>
        <v>0</v>
      </c>
      <c r="AL677" s="411">
        <f t="shared" ref="AL677" si="1987">AL676</f>
        <v>0</v>
      </c>
      <c r="AM677" s="306"/>
    </row>
    <row r="678" spans="1:39" hidden="1" outlineLevel="1">
      <c r="A678" s="531"/>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1">
        <v>28</v>
      </c>
      <c r="B679" s="428" t="s">
        <v>120</v>
      </c>
      <c r="C679" s="291" t="s">
        <v>25</v>
      </c>
      <c r="D679" s="295"/>
      <c r="E679" s="295"/>
      <c r="F679" s="295"/>
      <c r="G679" s="295"/>
      <c r="H679" s="295"/>
      <c r="I679" s="295"/>
      <c r="J679" s="295"/>
      <c r="K679" s="295"/>
      <c r="L679" s="295"/>
      <c r="M679" s="295"/>
      <c r="N679" s="295">
        <v>12</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1"/>
      <c r="B680" s="294" t="s">
        <v>310</v>
      </c>
      <c r="C680" s="291" t="s">
        <v>163</v>
      </c>
      <c r="D680" s="295"/>
      <c r="E680" s="295"/>
      <c r="F680" s="295"/>
      <c r="G680" s="295"/>
      <c r="H680" s="295"/>
      <c r="I680" s="295"/>
      <c r="J680" s="295"/>
      <c r="K680" s="295"/>
      <c r="L680" s="295"/>
      <c r="M680" s="295"/>
      <c r="N680" s="295">
        <f>N679</f>
        <v>12</v>
      </c>
      <c r="O680" s="295"/>
      <c r="P680" s="295"/>
      <c r="Q680" s="295"/>
      <c r="R680" s="295"/>
      <c r="S680" s="295"/>
      <c r="T680" s="295"/>
      <c r="U680" s="295"/>
      <c r="V680" s="295"/>
      <c r="W680" s="295"/>
      <c r="X680" s="295"/>
      <c r="Y680" s="411">
        <f>Y679</f>
        <v>0</v>
      </c>
      <c r="Z680" s="411">
        <f t="shared" ref="Z680" si="1988">Z679</f>
        <v>0</v>
      </c>
      <c r="AA680" s="411">
        <f t="shared" ref="AA680" si="1989">AA679</f>
        <v>0</v>
      </c>
      <c r="AB680" s="411">
        <f t="shared" ref="AB680" si="1990">AB679</f>
        <v>0</v>
      </c>
      <c r="AC680" s="411">
        <f t="shared" ref="AC680" si="1991">AC679</f>
        <v>0</v>
      </c>
      <c r="AD680" s="411">
        <f t="shared" ref="AD680" si="1992">AD679</f>
        <v>0</v>
      </c>
      <c r="AE680" s="411">
        <f t="shared" ref="AE680" si="1993">AE679</f>
        <v>0</v>
      </c>
      <c r="AF680" s="411">
        <f t="shared" ref="AF680" si="1994">AF679</f>
        <v>0</v>
      </c>
      <c r="AG680" s="411">
        <f t="shared" ref="AG680" si="1995">AG679</f>
        <v>0</v>
      </c>
      <c r="AH680" s="411">
        <f t="shared" ref="AH680" si="1996">AH679</f>
        <v>0</v>
      </c>
      <c r="AI680" s="411">
        <f t="shared" ref="AI680" si="1997">AI679</f>
        <v>0</v>
      </c>
      <c r="AJ680" s="411">
        <f t="shared" ref="AJ680" si="1998">AJ679</f>
        <v>0</v>
      </c>
      <c r="AK680" s="411">
        <f t="shared" ref="AK680" si="1999">AK679</f>
        <v>0</v>
      </c>
      <c r="AL680" s="411">
        <f t="shared" ref="AL680" si="2000">AL679</f>
        <v>0</v>
      </c>
      <c r="AM680" s="306"/>
    </row>
    <row r="681" spans="1:39" hidden="1" outlineLevel="1">
      <c r="A681" s="531"/>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1">
        <v>29</v>
      </c>
      <c r="B682" s="428" t="s">
        <v>121</v>
      </c>
      <c r="C682" s="291" t="s">
        <v>25</v>
      </c>
      <c r="D682" s="295"/>
      <c r="E682" s="295"/>
      <c r="F682" s="295"/>
      <c r="G682" s="295"/>
      <c r="H682" s="295"/>
      <c r="I682" s="295"/>
      <c r="J682" s="295"/>
      <c r="K682" s="295"/>
      <c r="L682" s="295"/>
      <c r="M682" s="295"/>
      <c r="N682" s="295">
        <v>3</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1"/>
      <c r="B683" s="294" t="s">
        <v>310</v>
      </c>
      <c r="C683" s="291" t="s">
        <v>163</v>
      </c>
      <c r="D683" s="295"/>
      <c r="E683" s="295"/>
      <c r="F683" s="295"/>
      <c r="G683" s="295"/>
      <c r="H683" s="295"/>
      <c r="I683" s="295"/>
      <c r="J683" s="295"/>
      <c r="K683" s="295"/>
      <c r="L683" s="295"/>
      <c r="M683" s="295"/>
      <c r="N683" s="295">
        <f>N682</f>
        <v>3</v>
      </c>
      <c r="O683" s="295"/>
      <c r="P683" s="295"/>
      <c r="Q683" s="295"/>
      <c r="R683" s="295"/>
      <c r="S683" s="295"/>
      <c r="T683" s="295"/>
      <c r="U683" s="295"/>
      <c r="V683" s="295"/>
      <c r="W683" s="295"/>
      <c r="X683" s="295"/>
      <c r="Y683" s="411">
        <f>Y682</f>
        <v>0</v>
      </c>
      <c r="Z683" s="411">
        <f t="shared" ref="Z683" si="2001">Z682</f>
        <v>0</v>
      </c>
      <c r="AA683" s="411">
        <f t="shared" ref="AA683" si="2002">AA682</f>
        <v>0</v>
      </c>
      <c r="AB683" s="411">
        <f t="shared" ref="AB683" si="2003">AB682</f>
        <v>0</v>
      </c>
      <c r="AC683" s="411">
        <f t="shared" ref="AC683" si="2004">AC682</f>
        <v>0</v>
      </c>
      <c r="AD683" s="411">
        <f t="shared" ref="AD683" si="2005">AD682</f>
        <v>0</v>
      </c>
      <c r="AE683" s="411">
        <f t="shared" ref="AE683" si="2006">AE682</f>
        <v>0</v>
      </c>
      <c r="AF683" s="411">
        <f t="shared" ref="AF683" si="2007">AF682</f>
        <v>0</v>
      </c>
      <c r="AG683" s="411">
        <f t="shared" ref="AG683" si="2008">AG682</f>
        <v>0</v>
      </c>
      <c r="AH683" s="411">
        <f t="shared" ref="AH683" si="2009">AH682</f>
        <v>0</v>
      </c>
      <c r="AI683" s="411">
        <f t="shared" ref="AI683" si="2010">AI682</f>
        <v>0</v>
      </c>
      <c r="AJ683" s="411">
        <f t="shared" ref="AJ683" si="2011">AJ682</f>
        <v>0</v>
      </c>
      <c r="AK683" s="411">
        <f t="shared" ref="AK683" si="2012">AK682</f>
        <v>0</v>
      </c>
      <c r="AL683" s="411">
        <f t="shared" ref="AL683" si="2013">AL682</f>
        <v>0</v>
      </c>
      <c r="AM683" s="306"/>
    </row>
    <row r="684" spans="1:39" hidden="1" outlineLevel="1">
      <c r="A684" s="531"/>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1">
        <v>30</v>
      </c>
      <c r="B685" s="428" t="s">
        <v>122</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1"/>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14">Z685</f>
        <v>0</v>
      </c>
      <c r="AA686" s="411">
        <f t="shared" ref="AA686" si="2015">AA685</f>
        <v>0</v>
      </c>
      <c r="AB686" s="411">
        <f t="shared" ref="AB686" si="2016">AB685</f>
        <v>0</v>
      </c>
      <c r="AC686" s="411">
        <f t="shared" ref="AC686" si="2017">AC685</f>
        <v>0</v>
      </c>
      <c r="AD686" s="411">
        <f t="shared" ref="AD686" si="2018">AD685</f>
        <v>0</v>
      </c>
      <c r="AE686" s="411">
        <f t="shared" ref="AE686" si="2019">AE685</f>
        <v>0</v>
      </c>
      <c r="AF686" s="411">
        <f t="shared" ref="AF686" si="2020">AF685</f>
        <v>0</v>
      </c>
      <c r="AG686" s="411">
        <f t="shared" ref="AG686" si="2021">AG685</f>
        <v>0</v>
      </c>
      <c r="AH686" s="411">
        <f t="shared" ref="AH686" si="2022">AH685</f>
        <v>0</v>
      </c>
      <c r="AI686" s="411">
        <f t="shared" ref="AI686" si="2023">AI685</f>
        <v>0</v>
      </c>
      <c r="AJ686" s="411">
        <f t="shared" ref="AJ686" si="2024">AJ685</f>
        <v>0</v>
      </c>
      <c r="AK686" s="411">
        <f t="shared" ref="AK686" si="2025">AK685</f>
        <v>0</v>
      </c>
      <c r="AL686" s="411">
        <f t="shared" ref="AL686" si="2026">AL685</f>
        <v>0</v>
      </c>
      <c r="AM686" s="306"/>
    </row>
    <row r="687" spans="1:39" hidden="1" outlineLevel="1">
      <c r="A687" s="531"/>
      <c r="B687" s="294"/>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1">
        <v>31</v>
      </c>
      <c r="B688" s="428" t="s">
        <v>123</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1"/>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27">Z688</f>
        <v>0</v>
      </c>
      <c r="AA689" s="411">
        <f t="shared" ref="AA689" si="2028">AA688</f>
        <v>0</v>
      </c>
      <c r="AB689" s="411">
        <f t="shared" ref="AB689" si="2029">AB688</f>
        <v>0</v>
      </c>
      <c r="AC689" s="411">
        <f t="shared" ref="AC689" si="2030">AC688</f>
        <v>0</v>
      </c>
      <c r="AD689" s="411">
        <f t="shared" ref="AD689" si="2031">AD688</f>
        <v>0</v>
      </c>
      <c r="AE689" s="411">
        <f t="shared" ref="AE689" si="2032">AE688</f>
        <v>0</v>
      </c>
      <c r="AF689" s="411">
        <f t="shared" ref="AF689" si="2033">AF688</f>
        <v>0</v>
      </c>
      <c r="AG689" s="411">
        <f t="shared" ref="AG689" si="2034">AG688</f>
        <v>0</v>
      </c>
      <c r="AH689" s="411">
        <f t="shared" ref="AH689" si="2035">AH688</f>
        <v>0</v>
      </c>
      <c r="AI689" s="411">
        <f t="shared" ref="AI689" si="2036">AI688</f>
        <v>0</v>
      </c>
      <c r="AJ689" s="411">
        <f t="shared" ref="AJ689" si="2037">AJ688</f>
        <v>0</v>
      </c>
      <c r="AK689" s="411">
        <f t="shared" ref="AK689" si="2038">AK688</f>
        <v>0</v>
      </c>
      <c r="AL689" s="411">
        <f t="shared" ref="AL689" si="2039">AL688</f>
        <v>0</v>
      </c>
      <c r="AM689" s="306"/>
    </row>
    <row r="690" spans="1:39" hidden="1" outlineLevel="1">
      <c r="A690" s="531"/>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30" hidden="1" outlineLevel="1">
      <c r="A691" s="531">
        <v>32</v>
      </c>
      <c r="B691" s="428" t="s">
        <v>124</v>
      </c>
      <c r="C691" s="291" t="s">
        <v>25</v>
      </c>
      <c r="D691" s="295"/>
      <c r="E691" s="295"/>
      <c r="F691" s="295"/>
      <c r="G691" s="295"/>
      <c r="H691" s="295"/>
      <c r="I691" s="295"/>
      <c r="J691" s="295"/>
      <c r="K691" s="295"/>
      <c r="L691" s="295"/>
      <c r="M691" s="295"/>
      <c r="N691" s="295">
        <v>12</v>
      </c>
      <c r="O691" s="295"/>
      <c r="P691" s="295"/>
      <c r="Q691" s="295"/>
      <c r="R691" s="295"/>
      <c r="S691" s="295"/>
      <c r="T691" s="295"/>
      <c r="U691" s="295"/>
      <c r="V691" s="295"/>
      <c r="W691" s="295"/>
      <c r="X691" s="295"/>
      <c r="Y691" s="426"/>
      <c r="Z691" s="410"/>
      <c r="AA691" s="410"/>
      <c r="AB691" s="410"/>
      <c r="AC691" s="410"/>
      <c r="AD691" s="410"/>
      <c r="AE691" s="410"/>
      <c r="AF691" s="415"/>
      <c r="AG691" s="415"/>
      <c r="AH691" s="415"/>
      <c r="AI691" s="415"/>
      <c r="AJ691" s="415"/>
      <c r="AK691" s="415"/>
      <c r="AL691" s="415"/>
      <c r="AM691" s="296">
        <f>SUM(Y691:AL691)</f>
        <v>0</v>
      </c>
    </row>
    <row r="692" spans="1:39" hidden="1" outlineLevel="1">
      <c r="A692" s="531"/>
      <c r="B692" s="294" t="s">
        <v>310</v>
      </c>
      <c r="C692" s="291" t="s">
        <v>163</v>
      </c>
      <c r="D692" s="295"/>
      <c r="E692" s="295"/>
      <c r="F692" s="295"/>
      <c r="G692" s="295"/>
      <c r="H692" s="295"/>
      <c r="I692" s="295"/>
      <c r="J692" s="295"/>
      <c r="K692" s="295"/>
      <c r="L692" s="295"/>
      <c r="M692" s="295"/>
      <c r="N692" s="295">
        <f>N691</f>
        <v>12</v>
      </c>
      <c r="O692" s="295"/>
      <c r="P692" s="295"/>
      <c r="Q692" s="295"/>
      <c r="R692" s="295"/>
      <c r="S692" s="295"/>
      <c r="T692" s="295"/>
      <c r="U692" s="295"/>
      <c r="V692" s="295"/>
      <c r="W692" s="295"/>
      <c r="X692" s="295"/>
      <c r="Y692" s="411">
        <f>Y691</f>
        <v>0</v>
      </c>
      <c r="Z692" s="411">
        <f t="shared" ref="Z692" si="2040">Z691</f>
        <v>0</v>
      </c>
      <c r="AA692" s="411">
        <f t="shared" ref="AA692" si="2041">AA691</f>
        <v>0</v>
      </c>
      <c r="AB692" s="411">
        <f t="shared" ref="AB692" si="2042">AB691</f>
        <v>0</v>
      </c>
      <c r="AC692" s="411">
        <f t="shared" ref="AC692" si="2043">AC691</f>
        <v>0</v>
      </c>
      <c r="AD692" s="411">
        <f t="shared" ref="AD692" si="2044">AD691</f>
        <v>0</v>
      </c>
      <c r="AE692" s="411">
        <f t="shared" ref="AE692" si="2045">AE691</f>
        <v>0</v>
      </c>
      <c r="AF692" s="411">
        <f t="shared" ref="AF692" si="2046">AF691</f>
        <v>0</v>
      </c>
      <c r="AG692" s="411">
        <f t="shared" ref="AG692" si="2047">AG691</f>
        <v>0</v>
      </c>
      <c r="AH692" s="411">
        <f t="shared" ref="AH692" si="2048">AH691</f>
        <v>0</v>
      </c>
      <c r="AI692" s="411">
        <f t="shared" ref="AI692" si="2049">AI691</f>
        <v>0</v>
      </c>
      <c r="AJ692" s="411">
        <f t="shared" ref="AJ692" si="2050">AJ691</f>
        <v>0</v>
      </c>
      <c r="AK692" s="411">
        <f t="shared" ref="AK692" si="2051">AK691</f>
        <v>0</v>
      </c>
      <c r="AL692" s="411">
        <f t="shared" ref="AL692" si="2052">AL691</f>
        <v>0</v>
      </c>
      <c r="AM692" s="306"/>
    </row>
    <row r="693" spans="1:39" hidden="1" outlineLevel="1">
      <c r="A693" s="531"/>
      <c r="B693" s="428"/>
      <c r="C693" s="291"/>
      <c r="D693" s="291"/>
      <c r="E693" s="291"/>
      <c r="F693" s="291"/>
      <c r="G693" s="291"/>
      <c r="H693" s="291"/>
      <c r="I693" s="291"/>
      <c r="J693" s="291"/>
      <c r="K693" s="291"/>
      <c r="L693" s="291"/>
      <c r="M693" s="291"/>
      <c r="N693" s="291"/>
      <c r="O693" s="291"/>
      <c r="P693" s="291"/>
      <c r="Q693" s="291"/>
      <c r="R693" s="291"/>
      <c r="S693" s="291"/>
      <c r="T693" s="291"/>
      <c r="U693" s="291"/>
      <c r="V693" s="291"/>
      <c r="W693" s="291"/>
      <c r="X693" s="291"/>
      <c r="Y693" s="412"/>
      <c r="Z693" s="425"/>
      <c r="AA693" s="425"/>
      <c r="AB693" s="425"/>
      <c r="AC693" s="425"/>
      <c r="AD693" s="425"/>
      <c r="AE693" s="425"/>
      <c r="AF693" s="425"/>
      <c r="AG693" s="425"/>
      <c r="AH693" s="425"/>
      <c r="AI693" s="425"/>
      <c r="AJ693" s="425"/>
      <c r="AK693" s="425"/>
      <c r="AL693" s="425"/>
      <c r="AM693" s="306"/>
    </row>
    <row r="694" spans="1:39" ht="15.75" hidden="1" outlineLevel="1">
      <c r="A694" s="531"/>
      <c r="B694" s="288" t="s">
        <v>501</v>
      </c>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1">
        <v>33</v>
      </c>
      <c r="B695" s="428" t="s">
        <v>125</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1"/>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53">Z695</f>
        <v>0</v>
      </c>
      <c r="AA696" s="411">
        <f t="shared" ref="AA696" si="2054">AA695</f>
        <v>0</v>
      </c>
      <c r="AB696" s="411">
        <f t="shared" ref="AB696" si="2055">AB695</f>
        <v>0</v>
      </c>
      <c r="AC696" s="411">
        <f t="shared" ref="AC696" si="2056">AC695</f>
        <v>0</v>
      </c>
      <c r="AD696" s="411">
        <f t="shared" ref="AD696" si="2057">AD695</f>
        <v>0</v>
      </c>
      <c r="AE696" s="411">
        <f t="shared" ref="AE696" si="2058">AE695</f>
        <v>0</v>
      </c>
      <c r="AF696" s="411">
        <f t="shared" ref="AF696" si="2059">AF695</f>
        <v>0</v>
      </c>
      <c r="AG696" s="411">
        <f t="shared" ref="AG696" si="2060">AG695</f>
        <v>0</v>
      </c>
      <c r="AH696" s="411">
        <f t="shared" ref="AH696" si="2061">AH695</f>
        <v>0</v>
      </c>
      <c r="AI696" s="411">
        <f t="shared" ref="AI696" si="2062">AI695</f>
        <v>0</v>
      </c>
      <c r="AJ696" s="411">
        <f t="shared" ref="AJ696" si="2063">AJ695</f>
        <v>0</v>
      </c>
      <c r="AK696" s="411">
        <f t="shared" ref="AK696" si="2064">AK695</f>
        <v>0</v>
      </c>
      <c r="AL696" s="411">
        <f t="shared" ref="AL696" si="2065">AL695</f>
        <v>0</v>
      </c>
      <c r="AM696" s="306"/>
    </row>
    <row r="697" spans="1:39" hidden="1" outlineLevel="1">
      <c r="A697" s="531"/>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1">
        <v>34</v>
      </c>
      <c r="B698" s="428" t="s">
        <v>126</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idden="1" outlineLevel="1">
      <c r="A699" s="531"/>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66">Z698</f>
        <v>0</v>
      </c>
      <c r="AA699" s="411">
        <f t="shared" ref="AA699" si="2067">AA698</f>
        <v>0</v>
      </c>
      <c r="AB699" s="411">
        <f t="shared" ref="AB699" si="2068">AB698</f>
        <v>0</v>
      </c>
      <c r="AC699" s="411">
        <f t="shared" ref="AC699" si="2069">AC698</f>
        <v>0</v>
      </c>
      <c r="AD699" s="411">
        <f t="shared" ref="AD699" si="2070">AD698</f>
        <v>0</v>
      </c>
      <c r="AE699" s="411">
        <f t="shared" ref="AE699" si="2071">AE698</f>
        <v>0</v>
      </c>
      <c r="AF699" s="411">
        <f t="shared" ref="AF699" si="2072">AF698</f>
        <v>0</v>
      </c>
      <c r="AG699" s="411">
        <f t="shared" ref="AG699" si="2073">AG698</f>
        <v>0</v>
      </c>
      <c r="AH699" s="411">
        <f t="shared" ref="AH699" si="2074">AH698</f>
        <v>0</v>
      </c>
      <c r="AI699" s="411">
        <f t="shared" ref="AI699" si="2075">AI698</f>
        <v>0</v>
      </c>
      <c r="AJ699" s="411">
        <f t="shared" ref="AJ699" si="2076">AJ698</f>
        <v>0</v>
      </c>
      <c r="AK699" s="411">
        <f t="shared" ref="AK699" si="2077">AK698</f>
        <v>0</v>
      </c>
      <c r="AL699" s="411">
        <f t="shared" ref="AL699" si="2078">AL698</f>
        <v>0</v>
      </c>
      <c r="AM699" s="306"/>
    </row>
    <row r="700" spans="1:39" hidden="1" outlineLevel="1">
      <c r="A700" s="531"/>
      <c r="B700" s="428"/>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idden="1" outlineLevel="1">
      <c r="A701" s="531">
        <v>35</v>
      </c>
      <c r="B701" s="428" t="s">
        <v>127</v>
      </c>
      <c r="C701" s="291" t="s">
        <v>25</v>
      </c>
      <c r="D701" s="295"/>
      <c r="E701" s="295"/>
      <c r="F701" s="295"/>
      <c r="G701" s="295"/>
      <c r="H701" s="295"/>
      <c r="I701" s="295"/>
      <c r="J701" s="295"/>
      <c r="K701" s="295"/>
      <c r="L701" s="295"/>
      <c r="M701" s="295"/>
      <c r="N701" s="295">
        <v>0</v>
      </c>
      <c r="O701" s="295"/>
      <c r="P701" s="295"/>
      <c r="Q701" s="295"/>
      <c r="R701" s="295"/>
      <c r="S701" s="295"/>
      <c r="T701" s="295"/>
      <c r="U701" s="295"/>
      <c r="V701" s="295"/>
      <c r="W701" s="295"/>
      <c r="X701" s="295"/>
      <c r="Y701" s="426"/>
      <c r="Z701" s="410"/>
      <c r="AA701" s="410"/>
      <c r="AB701" s="410"/>
      <c r="AC701" s="410"/>
      <c r="AD701" s="410"/>
      <c r="AE701" s="410"/>
      <c r="AF701" s="415"/>
      <c r="AG701" s="415"/>
      <c r="AH701" s="415"/>
      <c r="AI701" s="415"/>
      <c r="AJ701" s="415"/>
      <c r="AK701" s="415"/>
      <c r="AL701" s="415"/>
      <c r="AM701" s="296">
        <f>SUM(Y701:AL701)</f>
        <v>0</v>
      </c>
    </row>
    <row r="702" spans="1:39" hidden="1" outlineLevel="1">
      <c r="A702" s="531"/>
      <c r="B702" s="294" t="s">
        <v>310</v>
      </c>
      <c r="C702" s="291" t="s">
        <v>163</v>
      </c>
      <c r="D702" s="295"/>
      <c r="E702" s="295"/>
      <c r="F702" s="295"/>
      <c r="G702" s="295"/>
      <c r="H702" s="295"/>
      <c r="I702" s="295"/>
      <c r="J702" s="295"/>
      <c r="K702" s="295"/>
      <c r="L702" s="295"/>
      <c r="M702" s="295"/>
      <c r="N702" s="295">
        <f>N701</f>
        <v>0</v>
      </c>
      <c r="O702" s="295"/>
      <c r="P702" s="295"/>
      <c r="Q702" s="295"/>
      <c r="R702" s="295"/>
      <c r="S702" s="295"/>
      <c r="T702" s="295"/>
      <c r="U702" s="295"/>
      <c r="V702" s="295"/>
      <c r="W702" s="295"/>
      <c r="X702" s="295"/>
      <c r="Y702" s="411">
        <f>Y701</f>
        <v>0</v>
      </c>
      <c r="Z702" s="411">
        <f t="shared" ref="Z702" si="2079">Z701</f>
        <v>0</v>
      </c>
      <c r="AA702" s="411">
        <f t="shared" ref="AA702" si="2080">AA701</f>
        <v>0</v>
      </c>
      <c r="AB702" s="411">
        <f t="shared" ref="AB702" si="2081">AB701</f>
        <v>0</v>
      </c>
      <c r="AC702" s="411">
        <f t="shared" ref="AC702" si="2082">AC701</f>
        <v>0</v>
      </c>
      <c r="AD702" s="411">
        <f t="shared" ref="AD702" si="2083">AD701</f>
        <v>0</v>
      </c>
      <c r="AE702" s="411">
        <f t="shared" ref="AE702" si="2084">AE701</f>
        <v>0</v>
      </c>
      <c r="AF702" s="411">
        <f t="shared" ref="AF702" si="2085">AF701</f>
        <v>0</v>
      </c>
      <c r="AG702" s="411">
        <f t="shared" ref="AG702" si="2086">AG701</f>
        <v>0</v>
      </c>
      <c r="AH702" s="411">
        <f t="shared" ref="AH702" si="2087">AH701</f>
        <v>0</v>
      </c>
      <c r="AI702" s="411">
        <f t="shared" ref="AI702" si="2088">AI701</f>
        <v>0</v>
      </c>
      <c r="AJ702" s="411">
        <f t="shared" ref="AJ702" si="2089">AJ701</f>
        <v>0</v>
      </c>
      <c r="AK702" s="411">
        <f t="shared" ref="AK702" si="2090">AK701</f>
        <v>0</v>
      </c>
      <c r="AL702" s="411">
        <f t="shared" ref="AL702" si="2091">AL701</f>
        <v>0</v>
      </c>
      <c r="AM702" s="306"/>
    </row>
    <row r="703" spans="1:39" hidden="1" outlineLevel="1">
      <c r="A703" s="531"/>
      <c r="B703" s="431"/>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ht="15.75" hidden="1" outlineLevel="1">
      <c r="A704" s="531"/>
      <c r="B704" s="288" t="s">
        <v>502</v>
      </c>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45" hidden="1" outlineLevel="1">
      <c r="A705" s="531">
        <v>36</v>
      </c>
      <c r="B705" s="428" t="s">
        <v>128</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1"/>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092">Z705</f>
        <v>0</v>
      </c>
      <c r="AA706" s="411">
        <f t="shared" ref="AA706" si="2093">AA705</f>
        <v>0</v>
      </c>
      <c r="AB706" s="411">
        <f t="shared" ref="AB706" si="2094">AB705</f>
        <v>0</v>
      </c>
      <c r="AC706" s="411">
        <f t="shared" ref="AC706" si="2095">AC705</f>
        <v>0</v>
      </c>
      <c r="AD706" s="411">
        <f t="shared" ref="AD706" si="2096">AD705</f>
        <v>0</v>
      </c>
      <c r="AE706" s="411">
        <f t="shared" ref="AE706" si="2097">AE705</f>
        <v>0</v>
      </c>
      <c r="AF706" s="411">
        <f t="shared" ref="AF706" si="2098">AF705</f>
        <v>0</v>
      </c>
      <c r="AG706" s="411">
        <f t="shared" ref="AG706" si="2099">AG705</f>
        <v>0</v>
      </c>
      <c r="AH706" s="411">
        <f t="shared" ref="AH706" si="2100">AH705</f>
        <v>0</v>
      </c>
      <c r="AI706" s="411">
        <f t="shared" ref="AI706" si="2101">AI705</f>
        <v>0</v>
      </c>
      <c r="AJ706" s="411">
        <f t="shared" ref="AJ706" si="2102">AJ705</f>
        <v>0</v>
      </c>
      <c r="AK706" s="411">
        <f t="shared" ref="AK706" si="2103">AK705</f>
        <v>0</v>
      </c>
      <c r="AL706" s="411">
        <f t="shared" ref="AL706" si="2104">AL705</f>
        <v>0</v>
      </c>
      <c r="AM706" s="306"/>
    </row>
    <row r="707" spans="1:39" hidden="1" outlineLevel="1">
      <c r="A707" s="531"/>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30" hidden="1" outlineLevel="1">
      <c r="A708" s="531">
        <v>37</v>
      </c>
      <c r="B708" s="428" t="s">
        <v>129</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1"/>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05">Z708</f>
        <v>0</v>
      </c>
      <c r="AA709" s="411">
        <f t="shared" ref="AA709" si="2106">AA708</f>
        <v>0</v>
      </c>
      <c r="AB709" s="411">
        <f t="shared" ref="AB709" si="2107">AB708</f>
        <v>0</v>
      </c>
      <c r="AC709" s="411">
        <f t="shared" ref="AC709" si="2108">AC708</f>
        <v>0</v>
      </c>
      <c r="AD709" s="411">
        <f t="shared" ref="AD709" si="2109">AD708</f>
        <v>0</v>
      </c>
      <c r="AE709" s="411">
        <f t="shared" ref="AE709" si="2110">AE708</f>
        <v>0</v>
      </c>
      <c r="AF709" s="411">
        <f t="shared" ref="AF709" si="2111">AF708</f>
        <v>0</v>
      </c>
      <c r="AG709" s="411">
        <f t="shared" ref="AG709" si="2112">AG708</f>
        <v>0</v>
      </c>
      <c r="AH709" s="411">
        <f t="shared" ref="AH709" si="2113">AH708</f>
        <v>0</v>
      </c>
      <c r="AI709" s="411">
        <f t="shared" ref="AI709" si="2114">AI708</f>
        <v>0</v>
      </c>
      <c r="AJ709" s="411">
        <f t="shared" ref="AJ709" si="2115">AJ708</f>
        <v>0</v>
      </c>
      <c r="AK709" s="411">
        <f t="shared" ref="AK709" si="2116">AK708</f>
        <v>0</v>
      </c>
      <c r="AL709" s="411">
        <f t="shared" ref="AL709" si="2117">AL708</f>
        <v>0</v>
      </c>
      <c r="AM709" s="306"/>
    </row>
    <row r="710" spans="1:39" hidden="1" outlineLevel="1">
      <c r="A710" s="531"/>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idden="1" outlineLevel="1">
      <c r="A711" s="531">
        <v>38</v>
      </c>
      <c r="B711" s="428" t="s">
        <v>130</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1"/>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18">Z711</f>
        <v>0</v>
      </c>
      <c r="AA712" s="411">
        <f t="shared" ref="AA712" si="2119">AA711</f>
        <v>0</v>
      </c>
      <c r="AB712" s="411">
        <f t="shared" ref="AB712" si="2120">AB711</f>
        <v>0</v>
      </c>
      <c r="AC712" s="411">
        <f t="shared" ref="AC712" si="2121">AC711</f>
        <v>0</v>
      </c>
      <c r="AD712" s="411">
        <f t="shared" ref="AD712" si="2122">AD711</f>
        <v>0</v>
      </c>
      <c r="AE712" s="411">
        <f t="shared" ref="AE712" si="2123">AE711</f>
        <v>0</v>
      </c>
      <c r="AF712" s="411">
        <f t="shared" ref="AF712" si="2124">AF711</f>
        <v>0</v>
      </c>
      <c r="AG712" s="411">
        <f t="shared" ref="AG712" si="2125">AG711</f>
        <v>0</v>
      </c>
      <c r="AH712" s="411">
        <f t="shared" ref="AH712" si="2126">AH711</f>
        <v>0</v>
      </c>
      <c r="AI712" s="411">
        <f t="shared" ref="AI712" si="2127">AI711</f>
        <v>0</v>
      </c>
      <c r="AJ712" s="411">
        <f t="shared" ref="AJ712" si="2128">AJ711</f>
        <v>0</v>
      </c>
      <c r="AK712" s="411">
        <f t="shared" ref="AK712" si="2129">AK711</f>
        <v>0</v>
      </c>
      <c r="AL712" s="411">
        <f t="shared" ref="AL712" si="2130">AL711</f>
        <v>0</v>
      </c>
      <c r="AM712" s="306"/>
    </row>
    <row r="713" spans="1:39" hidden="1" outlineLevel="1">
      <c r="A713" s="531"/>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1">
        <v>39</v>
      </c>
      <c r="B714" s="428" t="s">
        <v>131</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1"/>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31">Z714</f>
        <v>0</v>
      </c>
      <c r="AA715" s="411">
        <f t="shared" ref="AA715" si="2132">AA714</f>
        <v>0</v>
      </c>
      <c r="AB715" s="411">
        <f t="shared" ref="AB715" si="2133">AB714</f>
        <v>0</v>
      </c>
      <c r="AC715" s="411">
        <f t="shared" ref="AC715" si="2134">AC714</f>
        <v>0</v>
      </c>
      <c r="AD715" s="411">
        <f t="shared" ref="AD715" si="2135">AD714</f>
        <v>0</v>
      </c>
      <c r="AE715" s="411">
        <f t="shared" ref="AE715" si="2136">AE714</f>
        <v>0</v>
      </c>
      <c r="AF715" s="411">
        <f t="shared" ref="AF715" si="2137">AF714</f>
        <v>0</v>
      </c>
      <c r="AG715" s="411">
        <f t="shared" ref="AG715" si="2138">AG714</f>
        <v>0</v>
      </c>
      <c r="AH715" s="411">
        <f t="shared" ref="AH715" si="2139">AH714</f>
        <v>0</v>
      </c>
      <c r="AI715" s="411">
        <f t="shared" ref="AI715" si="2140">AI714</f>
        <v>0</v>
      </c>
      <c r="AJ715" s="411">
        <f t="shared" ref="AJ715" si="2141">AJ714</f>
        <v>0</v>
      </c>
      <c r="AK715" s="411">
        <f t="shared" ref="AK715" si="2142">AK714</f>
        <v>0</v>
      </c>
      <c r="AL715" s="411">
        <f t="shared" ref="AL715" si="2143">AL714</f>
        <v>0</v>
      </c>
      <c r="AM715" s="306"/>
    </row>
    <row r="716" spans="1:39" hidden="1" outlineLevel="1">
      <c r="A716" s="531"/>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30" hidden="1" outlineLevel="1">
      <c r="A717" s="531">
        <v>40</v>
      </c>
      <c r="B717" s="428" t="s">
        <v>132</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1"/>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44">Z717</f>
        <v>0</v>
      </c>
      <c r="AA718" s="411">
        <f t="shared" ref="AA718" si="2145">AA717</f>
        <v>0</v>
      </c>
      <c r="AB718" s="411">
        <f t="shared" ref="AB718" si="2146">AB717</f>
        <v>0</v>
      </c>
      <c r="AC718" s="411">
        <f t="shared" ref="AC718" si="2147">AC717</f>
        <v>0</v>
      </c>
      <c r="AD718" s="411">
        <f t="shared" ref="AD718" si="2148">AD717</f>
        <v>0</v>
      </c>
      <c r="AE718" s="411">
        <f t="shared" ref="AE718" si="2149">AE717</f>
        <v>0</v>
      </c>
      <c r="AF718" s="411">
        <f t="shared" ref="AF718" si="2150">AF717</f>
        <v>0</v>
      </c>
      <c r="AG718" s="411">
        <f t="shared" ref="AG718" si="2151">AG717</f>
        <v>0</v>
      </c>
      <c r="AH718" s="411">
        <f t="shared" ref="AH718" si="2152">AH717</f>
        <v>0</v>
      </c>
      <c r="AI718" s="411">
        <f t="shared" ref="AI718" si="2153">AI717</f>
        <v>0</v>
      </c>
      <c r="AJ718" s="411">
        <f t="shared" ref="AJ718" si="2154">AJ717</f>
        <v>0</v>
      </c>
      <c r="AK718" s="411">
        <f t="shared" ref="AK718" si="2155">AK717</f>
        <v>0</v>
      </c>
      <c r="AL718" s="411">
        <f t="shared" ref="AL718" si="2156">AL717</f>
        <v>0</v>
      </c>
      <c r="AM718" s="306"/>
    </row>
    <row r="719" spans="1:39" hidden="1" outlineLevel="1">
      <c r="A719" s="531"/>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1">
        <v>41</v>
      </c>
      <c r="B720" s="428" t="s">
        <v>133</v>
      </c>
      <c r="C720" s="291" t="s">
        <v>25</v>
      </c>
      <c r="D720" s="295"/>
      <c r="E720" s="295"/>
      <c r="F720" s="295"/>
      <c r="G720" s="295"/>
      <c r="H720" s="295"/>
      <c r="I720" s="295"/>
      <c r="J720" s="295"/>
      <c r="K720" s="295"/>
      <c r="L720" s="295"/>
      <c r="M720" s="295"/>
      <c r="N720" s="295">
        <v>12</v>
      </c>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1"/>
      <c r="B721" s="294" t="s">
        <v>310</v>
      </c>
      <c r="C721" s="291" t="s">
        <v>163</v>
      </c>
      <c r="D721" s="295"/>
      <c r="E721" s="295"/>
      <c r="F721" s="295"/>
      <c r="G721" s="295"/>
      <c r="H721" s="295"/>
      <c r="I721" s="295"/>
      <c r="J721" s="295"/>
      <c r="K721" s="295"/>
      <c r="L721" s="295"/>
      <c r="M721" s="295"/>
      <c r="N721" s="295">
        <f>N720</f>
        <v>12</v>
      </c>
      <c r="O721" s="295"/>
      <c r="P721" s="295"/>
      <c r="Q721" s="295"/>
      <c r="R721" s="295"/>
      <c r="S721" s="295"/>
      <c r="T721" s="295"/>
      <c r="U721" s="295"/>
      <c r="V721" s="295"/>
      <c r="W721" s="295"/>
      <c r="X721" s="295"/>
      <c r="Y721" s="411">
        <f>Y720</f>
        <v>0</v>
      </c>
      <c r="Z721" s="411">
        <f t="shared" ref="Z721" si="2157">Z720</f>
        <v>0</v>
      </c>
      <c r="AA721" s="411">
        <f t="shared" ref="AA721" si="2158">AA720</f>
        <v>0</v>
      </c>
      <c r="AB721" s="411">
        <f t="shared" ref="AB721" si="2159">AB720</f>
        <v>0</v>
      </c>
      <c r="AC721" s="411">
        <f t="shared" ref="AC721" si="2160">AC720</f>
        <v>0</v>
      </c>
      <c r="AD721" s="411">
        <f t="shared" ref="AD721" si="2161">AD720</f>
        <v>0</v>
      </c>
      <c r="AE721" s="411">
        <f t="shared" ref="AE721" si="2162">AE720</f>
        <v>0</v>
      </c>
      <c r="AF721" s="411">
        <f t="shared" ref="AF721" si="2163">AF720</f>
        <v>0</v>
      </c>
      <c r="AG721" s="411">
        <f t="shared" ref="AG721" si="2164">AG720</f>
        <v>0</v>
      </c>
      <c r="AH721" s="411">
        <f t="shared" ref="AH721" si="2165">AH720</f>
        <v>0</v>
      </c>
      <c r="AI721" s="411">
        <f t="shared" ref="AI721" si="2166">AI720</f>
        <v>0</v>
      </c>
      <c r="AJ721" s="411">
        <f t="shared" ref="AJ721" si="2167">AJ720</f>
        <v>0</v>
      </c>
      <c r="AK721" s="411">
        <f t="shared" ref="AK721" si="2168">AK720</f>
        <v>0</v>
      </c>
      <c r="AL721" s="411">
        <f t="shared" ref="AL721" si="2169">AL720</f>
        <v>0</v>
      </c>
      <c r="AM721" s="306"/>
    </row>
    <row r="722" spans="1:39" hidden="1" outlineLevel="1">
      <c r="A722" s="531"/>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45" hidden="1" outlineLevel="1">
      <c r="A723" s="531">
        <v>42</v>
      </c>
      <c r="B723" s="428" t="s">
        <v>134</v>
      </c>
      <c r="C723" s="291" t="s">
        <v>25</v>
      </c>
      <c r="D723" s="295"/>
      <c r="E723" s="295"/>
      <c r="F723" s="295"/>
      <c r="G723" s="295"/>
      <c r="H723" s="295"/>
      <c r="I723" s="295"/>
      <c r="J723" s="295"/>
      <c r="K723" s="295"/>
      <c r="L723" s="295"/>
      <c r="M723" s="295"/>
      <c r="N723" s="291"/>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1"/>
      <c r="B724" s="294" t="s">
        <v>310</v>
      </c>
      <c r="C724" s="291" t="s">
        <v>163</v>
      </c>
      <c r="D724" s="295"/>
      <c r="E724" s="295"/>
      <c r="F724" s="295"/>
      <c r="G724" s="295"/>
      <c r="H724" s="295"/>
      <c r="I724" s="295"/>
      <c r="J724" s="295"/>
      <c r="K724" s="295"/>
      <c r="L724" s="295"/>
      <c r="M724" s="295"/>
      <c r="N724" s="468"/>
      <c r="O724" s="295"/>
      <c r="P724" s="295"/>
      <c r="Q724" s="295"/>
      <c r="R724" s="295"/>
      <c r="S724" s="295"/>
      <c r="T724" s="295"/>
      <c r="U724" s="295"/>
      <c r="V724" s="295"/>
      <c r="W724" s="295"/>
      <c r="X724" s="295"/>
      <c r="Y724" s="411">
        <f>Y723</f>
        <v>0</v>
      </c>
      <c r="Z724" s="411">
        <f t="shared" ref="Z724" si="2170">Z723</f>
        <v>0</v>
      </c>
      <c r="AA724" s="411">
        <f t="shared" ref="AA724" si="2171">AA723</f>
        <v>0</v>
      </c>
      <c r="AB724" s="411">
        <f t="shared" ref="AB724" si="2172">AB723</f>
        <v>0</v>
      </c>
      <c r="AC724" s="411">
        <f t="shared" ref="AC724" si="2173">AC723</f>
        <v>0</v>
      </c>
      <c r="AD724" s="411">
        <f t="shared" ref="AD724" si="2174">AD723</f>
        <v>0</v>
      </c>
      <c r="AE724" s="411">
        <f t="shared" ref="AE724" si="2175">AE723</f>
        <v>0</v>
      </c>
      <c r="AF724" s="411">
        <f t="shared" ref="AF724" si="2176">AF723</f>
        <v>0</v>
      </c>
      <c r="AG724" s="411">
        <f t="shared" ref="AG724" si="2177">AG723</f>
        <v>0</v>
      </c>
      <c r="AH724" s="411">
        <f t="shared" ref="AH724" si="2178">AH723</f>
        <v>0</v>
      </c>
      <c r="AI724" s="411">
        <f t="shared" ref="AI724" si="2179">AI723</f>
        <v>0</v>
      </c>
      <c r="AJ724" s="411">
        <f t="shared" ref="AJ724" si="2180">AJ723</f>
        <v>0</v>
      </c>
      <c r="AK724" s="411">
        <f t="shared" ref="AK724" si="2181">AK723</f>
        <v>0</v>
      </c>
      <c r="AL724" s="411">
        <f t="shared" ref="AL724" si="2182">AL723</f>
        <v>0</v>
      </c>
      <c r="AM724" s="306"/>
    </row>
    <row r="725" spans="1:39" hidden="1" outlineLevel="1">
      <c r="A725" s="531"/>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30" hidden="1" outlineLevel="1">
      <c r="A726" s="531">
        <v>43</v>
      </c>
      <c r="B726" s="428" t="s">
        <v>135</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1"/>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83">Z726</f>
        <v>0</v>
      </c>
      <c r="AA727" s="411">
        <f t="shared" ref="AA727" si="2184">AA726</f>
        <v>0</v>
      </c>
      <c r="AB727" s="411">
        <f t="shared" ref="AB727" si="2185">AB726</f>
        <v>0</v>
      </c>
      <c r="AC727" s="411">
        <f t="shared" ref="AC727" si="2186">AC726</f>
        <v>0</v>
      </c>
      <c r="AD727" s="411">
        <f t="shared" ref="AD727" si="2187">AD726</f>
        <v>0</v>
      </c>
      <c r="AE727" s="411">
        <f t="shared" ref="AE727" si="2188">AE726</f>
        <v>0</v>
      </c>
      <c r="AF727" s="411">
        <f t="shared" ref="AF727" si="2189">AF726</f>
        <v>0</v>
      </c>
      <c r="AG727" s="411">
        <f t="shared" ref="AG727" si="2190">AG726</f>
        <v>0</v>
      </c>
      <c r="AH727" s="411">
        <f t="shared" ref="AH727" si="2191">AH726</f>
        <v>0</v>
      </c>
      <c r="AI727" s="411">
        <f t="shared" ref="AI727" si="2192">AI726</f>
        <v>0</v>
      </c>
      <c r="AJ727" s="411">
        <f t="shared" ref="AJ727" si="2193">AJ726</f>
        <v>0</v>
      </c>
      <c r="AK727" s="411">
        <f t="shared" ref="AK727" si="2194">AK726</f>
        <v>0</v>
      </c>
      <c r="AL727" s="411">
        <f t="shared" ref="AL727" si="2195">AL726</f>
        <v>0</v>
      </c>
      <c r="AM727" s="306"/>
    </row>
    <row r="728" spans="1:39" hidden="1" outlineLevel="1">
      <c r="A728" s="531"/>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45" hidden="1" outlineLevel="1">
      <c r="A729" s="531">
        <v>44</v>
      </c>
      <c r="B729" s="428" t="s">
        <v>136</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1"/>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196">Z729</f>
        <v>0</v>
      </c>
      <c r="AA730" s="411">
        <f t="shared" ref="AA730" si="2197">AA729</f>
        <v>0</v>
      </c>
      <c r="AB730" s="411">
        <f t="shared" ref="AB730" si="2198">AB729</f>
        <v>0</v>
      </c>
      <c r="AC730" s="411">
        <f t="shared" ref="AC730" si="2199">AC729</f>
        <v>0</v>
      </c>
      <c r="AD730" s="411">
        <f t="shared" ref="AD730" si="2200">AD729</f>
        <v>0</v>
      </c>
      <c r="AE730" s="411">
        <f t="shared" ref="AE730" si="2201">AE729</f>
        <v>0</v>
      </c>
      <c r="AF730" s="411">
        <f t="shared" ref="AF730" si="2202">AF729</f>
        <v>0</v>
      </c>
      <c r="AG730" s="411">
        <f t="shared" ref="AG730" si="2203">AG729</f>
        <v>0</v>
      </c>
      <c r="AH730" s="411">
        <f t="shared" ref="AH730" si="2204">AH729</f>
        <v>0</v>
      </c>
      <c r="AI730" s="411">
        <f t="shared" ref="AI730" si="2205">AI729</f>
        <v>0</v>
      </c>
      <c r="AJ730" s="411">
        <f t="shared" ref="AJ730" si="2206">AJ729</f>
        <v>0</v>
      </c>
      <c r="AK730" s="411">
        <f t="shared" ref="AK730" si="2207">AK729</f>
        <v>0</v>
      </c>
      <c r="AL730" s="411">
        <f t="shared" ref="AL730" si="2208">AL729</f>
        <v>0</v>
      </c>
      <c r="AM730" s="306"/>
    </row>
    <row r="731" spans="1:39" hidden="1" outlineLevel="1">
      <c r="A731" s="531"/>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1">
        <v>45</v>
      </c>
      <c r="B732" s="428" t="s">
        <v>137</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1"/>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09">Z732</f>
        <v>0</v>
      </c>
      <c r="AA733" s="411">
        <f t="shared" ref="AA733" si="2210">AA732</f>
        <v>0</v>
      </c>
      <c r="AB733" s="411">
        <f t="shared" ref="AB733" si="2211">AB732</f>
        <v>0</v>
      </c>
      <c r="AC733" s="411">
        <f t="shared" ref="AC733" si="2212">AC732</f>
        <v>0</v>
      </c>
      <c r="AD733" s="411">
        <f t="shared" ref="AD733" si="2213">AD732</f>
        <v>0</v>
      </c>
      <c r="AE733" s="411">
        <f t="shared" ref="AE733" si="2214">AE732</f>
        <v>0</v>
      </c>
      <c r="AF733" s="411">
        <f t="shared" ref="AF733" si="2215">AF732</f>
        <v>0</v>
      </c>
      <c r="AG733" s="411">
        <f t="shared" ref="AG733" si="2216">AG732</f>
        <v>0</v>
      </c>
      <c r="AH733" s="411">
        <f t="shared" ref="AH733" si="2217">AH732</f>
        <v>0</v>
      </c>
      <c r="AI733" s="411">
        <f t="shared" ref="AI733" si="2218">AI732</f>
        <v>0</v>
      </c>
      <c r="AJ733" s="411">
        <f t="shared" ref="AJ733" si="2219">AJ732</f>
        <v>0</v>
      </c>
      <c r="AK733" s="411">
        <f t="shared" ref="AK733" si="2220">AK732</f>
        <v>0</v>
      </c>
      <c r="AL733" s="411">
        <f t="shared" ref="AL733" si="2221">AL732</f>
        <v>0</v>
      </c>
      <c r="AM733" s="306"/>
    </row>
    <row r="734" spans="1:39" hidden="1" outlineLevel="1">
      <c r="A734" s="531"/>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1">
        <v>46</v>
      </c>
      <c r="B735" s="428" t="s">
        <v>138</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1"/>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22">Z735</f>
        <v>0</v>
      </c>
      <c r="AA736" s="411">
        <f t="shared" ref="AA736" si="2223">AA735</f>
        <v>0</v>
      </c>
      <c r="AB736" s="411">
        <f t="shared" ref="AB736" si="2224">AB735</f>
        <v>0</v>
      </c>
      <c r="AC736" s="411">
        <f t="shared" ref="AC736" si="2225">AC735</f>
        <v>0</v>
      </c>
      <c r="AD736" s="411">
        <f t="shared" ref="AD736" si="2226">AD735</f>
        <v>0</v>
      </c>
      <c r="AE736" s="411">
        <f t="shared" ref="AE736" si="2227">AE735</f>
        <v>0</v>
      </c>
      <c r="AF736" s="411">
        <f t="shared" ref="AF736" si="2228">AF735</f>
        <v>0</v>
      </c>
      <c r="AG736" s="411">
        <f t="shared" ref="AG736" si="2229">AG735</f>
        <v>0</v>
      </c>
      <c r="AH736" s="411">
        <f t="shared" ref="AH736" si="2230">AH735</f>
        <v>0</v>
      </c>
      <c r="AI736" s="411">
        <f t="shared" ref="AI736" si="2231">AI735</f>
        <v>0</v>
      </c>
      <c r="AJ736" s="411">
        <f t="shared" ref="AJ736" si="2232">AJ735</f>
        <v>0</v>
      </c>
      <c r="AK736" s="411">
        <f t="shared" ref="AK736" si="2233">AK735</f>
        <v>0</v>
      </c>
      <c r="AL736" s="411">
        <f t="shared" ref="AL736" si="2234">AL735</f>
        <v>0</v>
      </c>
      <c r="AM736" s="306"/>
    </row>
    <row r="737" spans="1:40" hidden="1" outlineLevel="1">
      <c r="A737" s="531"/>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hidden="1" outlineLevel="1">
      <c r="A738" s="531">
        <v>47</v>
      </c>
      <c r="B738" s="428" t="s">
        <v>139</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1"/>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35">Z738</f>
        <v>0</v>
      </c>
      <c r="AA739" s="411">
        <f t="shared" ref="AA739" si="2236">AA738</f>
        <v>0</v>
      </c>
      <c r="AB739" s="411">
        <f t="shared" ref="AB739" si="2237">AB738</f>
        <v>0</v>
      </c>
      <c r="AC739" s="411">
        <f t="shared" ref="AC739" si="2238">AC738</f>
        <v>0</v>
      </c>
      <c r="AD739" s="411">
        <f t="shared" ref="AD739" si="2239">AD738</f>
        <v>0</v>
      </c>
      <c r="AE739" s="411">
        <f t="shared" ref="AE739" si="2240">AE738</f>
        <v>0</v>
      </c>
      <c r="AF739" s="411">
        <f t="shared" ref="AF739" si="2241">AF738</f>
        <v>0</v>
      </c>
      <c r="AG739" s="411">
        <f t="shared" ref="AG739" si="2242">AG738</f>
        <v>0</v>
      </c>
      <c r="AH739" s="411">
        <f t="shared" ref="AH739" si="2243">AH738</f>
        <v>0</v>
      </c>
      <c r="AI739" s="411">
        <f t="shared" ref="AI739" si="2244">AI738</f>
        <v>0</v>
      </c>
      <c r="AJ739" s="411">
        <f t="shared" ref="AJ739" si="2245">AJ738</f>
        <v>0</v>
      </c>
      <c r="AK739" s="411">
        <f t="shared" ref="AK739" si="2246">AK738</f>
        <v>0</v>
      </c>
      <c r="AL739" s="411">
        <f t="shared" ref="AL739" si="2247">AL738</f>
        <v>0</v>
      </c>
      <c r="AM739" s="306"/>
    </row>
    <row r="740" spans="1:40" hidden="1" outlineLevel="1">
      <c r="A740" s="531"/>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45" hidden="1" outlineLevel="1">
      <c r="A741" s="531">
        <v>48</v>
      </c>
      <c r="B741" s="428" t="s">
        <v>140</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1"/>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48">Z741</f>
        <v>0</v>
      </c>
      <c r="AA742" s="411">
        <f t="shared" ref="AA742" si="2249">AA741</f>
        <v>0</v>
      </c>
      <c r="AB742" s="411">
        <f t="shared" ref="AB742" si="2250">AB741</f>
        <v>0</v>
      </c>
      <c r="AC742" s="411">
        <f t="shared" ref="AC742" si="2251">AC741</f>
        <v>0</v>
      </c>
      <c r="AD742" s="411">
        <f t="shared" ref="AD742" si="2252">AD741</f>
        <v>0</v>
      </c>
      <c r="AE742" s="411">
        <f t="shared" ref="AE742" si="2253">AE741</f>
        <v>0</v>
      </c>
      <c r="AF742" s="411">
        <f t="shared" ref="AF742" si="2254">AF741</f>
        <v>0</v>
      </c>
      <c r="AG742" s="411">
        <f t="shared" ref="AG742" si="2255">AG741</f>
        <v>0</v>
      </c>
      <c r="AH742" s="411">
        <f t="shared" ref="AH742" si="2256">AH741</f>
        <v>0</v>
      </c>
      <c r="AI742" s="411">
        <f t="shared" ref="AI742" si="2257">AI741</f>
        <v>0</v>
      </c>
      <c r="AJ742" s="411">
        <f t="shared" ref="AJ742" si="2258">AJ741</f>
        <v>0</v>
      </c>
      <c r="AK742" s="411">
        <f t="shared" ref="AK742" si="2259">AK741</f>
        <v>0</v>
      </c>
      <c r="AL742" s="411">
        <f t="shared" ref="AL742" si="2260">AL741</f>
        <v>0</v>
      </c>
      <c r="AM742" s="306"/>
    </row>
    <row r="743" spans="1:40" hidden="1" outlineLevel="1">
      <c r="A743" s="531"/>
      <c r="B743" s="428"/>
      <c r="C743" s="291"/>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25"/>
      <c r="AA743" s="425"/>
      <c r="AB743" s="425"/>
      <c r="AC743" s="425"/>
      <c r="AD743" s="425"/>
      <c r="AE743" s="425"/>
      <c r="AF743" s="425"/>
      <c r="AG743" s="425"/>
      <c r="AH743" s="425"/>
      <c r="AI743" s="425"/>
      <c r="AJ743" s="425"/>
      <c r="AK743" s="425"/>
      <c r="AL743" s="425"/>
      <c r="AM743" s="306"/>
    </row>
    <row r="744" spans="1:40" ht="30" hidden="1" outlineLevel="1">
      <c r="A744" s="531">
        <v>49</v>
      </c>
      <c r="B744" s="428" t="s">
        <v>141</v>
      </c>
      <c r="C744" s="291" t="s">
        <v>25</v>
      </c>
      <c r="D744" s="295"/>
      <c r="E744" s="295"/>
      <c r="F744" s="295"/>
      <c r="G744" s="295"/>
      <c r="H744" s="295"/>
      <c r="I744" s="295"/>
      <c r="J744" s="295"/>
      <c r="K744" s="295"/>
      <c r="L744" s="295"/>
      <c r="M744" s="295"/>
      <c r="N744" s="295">
        <v>12</v>
      </c>
      <c r="O744" s="295"/>
      <c r="P744" s="295"/>
      <c r="Q744" s="295"/>
      <c r="R744" s="295"/>
      <c r="S744" s="295"/>
      <c r="T744" s="295"/>
      <c r="U744" s="295"/>
      <c r="V744" s="295"/>
      <c r="W744" s="295"/>
      <c r="X744" s="295"/>
      <c r="Y744" s="426"/>
      <c r="Z744" s="410"/>
      <c r="AA744" s="410"/>
      <c r="AB744" s="410"/>
      <c r="AC744" s="410"/>
      <c r="AD744" s="410"/>
      <c r="AE744" s="410"/>
      <c r="AF744" s="415"/>
      <c r="AG744" s="415"/>
      <c r="AH744" s="415"/>
      <c r="AI744" s="415"/>
      <c r="AJ744" s="415"/>
      <c r="AK744" s="415"/>
      <c r="AL744" s="415"/>
      <c r="AM744" s="296">
        <f>SUM(Y744:AL744)</f>
        <v>0</v>
      </c>
    </row>
    <row r="745" spans="1:40" hidden="1" outlineLevel="1">
      <c r="A745" s="531"/>
      <c r="B745" s="294" t="s">
        <v>310</v>
      </c>
      <c r="C745" s="291" t="s">
        <v>163</v>
      </c>
      <c r="D745" s="295"/>
      <c r="E745" s="295"/>
      <c r="F745" s="295"/>
      <c r="G745" s="295"/>
      <c r="H745" s="295"/>
      <c r="I745" s="295"/>
      <c r="J745" s="295"/>
      <c r="K745" s="295"/>
      <c r="L745" s="295"/>
      <c r="M745" s="295"/>
      <c r="N745" s="295">
        <f>N744</f>
        <v>12</v>
      </c>
      <c r="O745" s="295"/>
      <c r="P745" s="295"/>
      <c r="Q745" s="295"/>
      <c r="R745" s="295"/>
      <c r="S745" s="295"/>
      <c r="T745" s="295"/>
      <c r="U745" s="295"/>
      <c r="V745" s="295"/>
      <c r="W745" s="295"/>
      <c r="X745" s="295"/>
      <c r="Y745" s="411">
        <f>Y744</f>
        <v>0</v>
      </c>
      <c r="Z745" s="411">
        <f t="shared" ref="Z745" si="2261">Z744</f>
        <v>0</v>
      </c>
      <c r="AA745" s="411">
        <f t="shared" ref="AA745" si="2262">AA744</f>
        <v>0</v>
      </c>
      <c r="AB745" s="411">
        <f t="shared" ref="AB745" si="2263">AB744</f>
        <v>0</v>
      </c>
      <c r="AC745" s="411">
        <f t="shared" ref="AC745" si="2264">AC744</f>
        <v>0</v>
      </c>
      <c r="AD745" s="411">
        <f t="shared" ref="AD745" si="2265">AD744</f>
        <v>0</v>
      </c>
      <c r="AE745" s="411">
        <f t="shared" ref="AE745" si="2266">AE744</f>
        <v>0</v>
      </c>
      <c r="AF745" s="411">
        <f t="shared" ref="AF745" si="2267">AF744</f>
        <v>0</v>
      </c>
      <c r="AG745" s="411">
        <f t="shared" ref="AG745" si="2268">AG744</f>
        <v>0</v>
      </c>
      <c r="AH745" s="411">
        <f t="shared" ref="AH745" si="2269">AH744</f>
        <v>0</v>
      </c>
      <c r="AI745" s="411">
        <f t="shared" ref="AI745" si="2270">AI744</f>
        <v>0</v>
      </c>
      <c r="AJ745" s="411">
        <f t="shared" ref="AJ745" si="2271">AJ744</f>
        <v>0</v>
      </c>
      <c r="AK745" s="411">
        <f t="shared" ref="AK745" si="2272">AK744</f>
        <v>0</v>
      </c>
      <c r="AL745" s="411">
        <f t="shared" ref="AL745" si="2273">AL744</f>
        <v>0</v>
      </c>
      <c r="AM745" s="306"/>
    </row>
    <row r="746" spans="1:40" hidden="1" outlineLevel="1">
      <c r="A746" s="531"/>
      <c r="B746" s="294"/>
      <c r="C746" s="305"/>
      <c r="D746" s="291"/>
      <c r="E746" s="291"/>
      <c r="F746" s="291"/>
      <c r="G746" s="291"/>
      <c r="H746" s="291"/>
      <c r="I746" s="291"/>
      <c r="J746" s="291"/>
      <c r="K746" s="291"/>
      <c r="L746" s="291"/>
      <c r="M746" s="291"/>
      <c r="N746" s="291"/>
      <c r="O746" s="291"/>
      <c r="P746" s="291"/>
      <c r="Q746" s="291"/>
      <c r="R746" s="291"/>
      <c r="S746" s="291"/>
      <c r="T746" s="291"/>
      <c r="U746" s="291"/>
      <c r="V746" s="291"/>
      <c r="W746" s="291"/>
      <c r="X746" s="291"/>
      <c r="Y746" s="412"/>
      <c r="Z746" s="412"/>
      <c r="AA746" s="412"/>
      <c r="AB746" s="412"/>
      <c r="AC746" s="412"/>
      <c r="AD746" s="412"/>
      <c r="AE746" s="412"/>
      <c r="AF746" s="412"/>
      <c r="AG746" s="412"/>
      <c r="AH746" s="412"/>
      <c r="AI746" s="412"/>
      <c r="AJ746" s="412"/>
      <c r="AK746" s="412"/>
      <c r="AL746" s="412"/>
      <c r="AM746" s="306"/>
    </row>
    <row r="747" spans="1:40" ht="15.75" collapsed="1">
      <c r="B747" s="327" t="s">
        <v>311</v>
      </c>
      <c r="C747" s="329"/>
      <c r="D747" s="329">
        <f>SUM(D590:D745)</f>
        <v>0</v>
      </c>
      <c r="E747" s="329"/>
      <c r="F747" s="329"/>
      <c r="G747" s="329"/>
      <c r="H747" s="329"/>
      <c r="I747" s="329"/>
      <c r="J747" s="329"/>
      <c r="K747" s="329"/>
      <c r="L747" s="329"/>
      <c r="M747" s="329"/>
      <c r="N747" s="329"/>
      <c r="O747" s="329">
        <f>SUM(O590:O745)</f>
        <v>0</v>
      </c>
      <c r="P747" s="329"/>
      <c r="Q747" s="329"/>
      <c r="R747" s="329"/>
      <c r="S747" s="329"/>
      <c r="T747" s="329"/>
      <c r="U747" s="329"/>
      <c r="V747" s="329"/>
      <c r="W747" s="329"/>
      <c r="X747" s="329"/>
      <c r="Y747" s="329">
        <f>IF(Y588="kWh",SUMPRODUCT(D590:D745,Y590:Y745))</f>
        <v>0</v>
      </c>
      <c r="Z747" s="329">
        <f>IF(Z588="kWh",SUMPRODUCT(D590:D745,Z590:Z745))</f>
        <v>0</v>
      </c>
      <c r="AA747" s="329">
        <f>IF(AA588="kw",SUMPRODUCT(N590:N745,O590:O745,AA590:AA745),SUMPRODUCT(D590:D745,AA590:AA745))</f>
        <v>0</v>
      </c>
      <c r="AB747" s="329">
        <f>IF(AB588="kw",SUMPRODUCT(N590:N745,O590:O745,AB590:AB745),SUMPRODUCT(D590:D745,AB590:AB745))</f>
        <v>0</v>
      </c>
      <c r="AC747" s="329">
        <f>IF(AC588="kw",SUMPRODUCT(N590:N745,O590:O745,AC590:AC745),SUMPRODUCT(D590:D745,AC590:AC745))</f>
        <v>0</v>
      </c>
      <c r="AD747" s="329">
        <f>IF(AD588="kw",SUMPRODUCT(N590:N745,O590:O745,AD590:AD745),SUMPRODUCT(D590:D745,AD590:AD745))</f>
        <v>0</v>
      </c>
      <c r="AE747" s="329">
        <f>IF(AE588="kw",SUMPRODUCT(N590:N745,O590:O745,AE590:AE745),SUMPRODUCT(D590:D745,AE590:AE745))</f>
        <v>0</v>
      </c>
      <c r="AF747" s="329">
        <f>IF(AF588="kw",SUMPRODUCT(N590:N745,O590:O745,AF590:AF745),SUMPRODUCT(D590:D745,AF590:AF745))</f>
        <v>0</v>
      </c>
      <c r="AG747" s="329">
        <f>IF(AG588="kw",SUMPRODUCT(N590:N745,O590:O745,AG590:AG745),SUMPRODUCT(D590:D745,AG590:AG745))</f>
        <v>0</v>
      </c>
      <c r="AH747" s="329">
        <f>IF(AH588="kw",SUMPRODUCT(N590:N745,O590:O745,AH590:AH745),SUMPRODUCT(D590:D745,AH590:AH745))</f>
        <v>0</v>
      </c>
      <c r="AI747" s="329">
        <f>IF(AI588="kw",SUMPRODUCT(N590:N745,O590:O745,AI590:AI745),SUMPRODUCT(D590:D745,AI590:AI745))</f>
        <v>0</v>
      </c>
      <c r="AJ747" s="329">
        <f>IF(AJ588="kw",SUMPRODUCT(N590:N745,O590:O745,AJ590:AJ745),SUMPRODUCT(D590:D745,AJ590:AJ745))</f>
        <v>0</v>
      </c>
      <c r="AK747" s="329">
        <f>IF(AK588="kw",SUMPRODUCT(N590:N745,O590:O745,AK590:AK745),SUMPRODUCT(D590:D745,AK590:AK745))</f>
        <v>0</v>
      </c>
      <c r="AL747" s="329">
        <f>IF(AL588="kw",SUMPRODUCT(N590:N745,O590:O745,AL590:AL745),SUMPRODUCT(D590:D745,AL590:AL745))</f>
        <v>0</v>
      </c>
      <c r="AM747" s="330"/>
    </row>
    <row r="748" spans="1:40" ht="15.75">
      <c r="B748" s="391" t="s">
        <v>312</v>
      </c>
      <c r="C748" s="392"/>
      <c r="D748" s="392"/>
      <c r="E748" s="392"/>
      <c r="F748" s="392"/>
      <c r="G748" s="392"/>
      <c r="H748" s="392"/>
      <c r="I748" s="392"/>
      <c r="J748" s="392"/>
      <c r="K748" s="392"/>
      <c r="L748" s="392"/>
      <c r="M748" s="392"/>
      <c r="N748" s="392"/>
      <c r="O748" s="392"/>
      <c r="P748" s="392"/>
      <c r="Q748" s="392"/>
      <c r="R748" s="392"/>
      <c r="S748" s="392"/>
      <c r="T748" s="392"/>
      <c r="U748" s="392"/>
      <c r="V748" s="392"/>
      <c r="W748" s="392"/>
      <c r="X748" s="392"/>
      <c r="Y748" s="392">
        <f>HLOOKUP(Y404,'2. LRAMVA Threshold'!$B$42:$Q$53,10,FALSE)</f>
        <v>0</v>
      </c>
      <c r="Z748" s="392">
        <f>HLOOKUP(Z404,'2. LRAMVA Threshold'!$B$42:$Q$53,10,FALSE)</f>
        <v>0</v>
      </c>
      <c r="AA748" s="392">
        <f>HLOOKUP(AA404,'2. LRAMVA Threshold'!$B$42:$Q$53,10,FALSE)</f>
        <v>0</v>
      </c>
      <c r="AB748" s="392">
        <f>HLOOKUP(AB404,'2. LRAMVA Threshold'!$B$42:$Q$53,10,FALSE)</f>
        <v>0</v>
      </c>
      <c r="AC748" s="392">
        <f>HLOOKUP(AC404,'2. LRAMVA Threshold'!$B$42:$Q$53,10,FALSE)</f>
        <v>0</v>
      </c>
      <c r="AD748" s="392">
        <f>HLOOKUP(AD404,'2. LRAMVA Threshold'!$B$42:$Q$53,10,FALSE)</f>
        <v>0</v>
      </c>
      <c r="AE748" s="392">
        <f>HLOOKUP(AE404,'2. LRAMVA Threshold'!$B$42:$Q$53,10,FALSE)</f>
        <v>0</v>
      </c>
      <c r="AF748" s="392">
        <f>HLOOKUP(AF404,'2. LRAMVA Threshold'!$B$42:$Q$53,10,FALSE)</f>
        <v>0</v>
      </c>
      <c r="AG748" s="392">
        <f>HLOOKUP(AG404,'2. LRAMVA Threshold'!$B$42:$Q$53,10,FALSE)</f>
        <v>0</v>
      </c>
      <c r="AH748" s="392">
        <f>HLOOKUP(AH404,'2. LRAMVA Threshold'!$B$42:$Q$53,10,FALSE)</f>
        <v>0</v>
      </c>
      <c r="AI748" s="392">
        <f>HLOOKUP(AI404,'2. LRAMVA Threshold'!$B$42:$Q$53,10,FALSE)</f>
        <v>0</v>
      </c>
      <c r="AJ748" s="392">
        <f>HLOOKUP(AJ404,'2. LRAMVA Threshold'!$B$42:$Q$53,10,FALSE)</f>
        <v>0</v>
      </c>
      <c r="AK748" s="392">
        <f>HLOOKUP(AK404,'2. LRAMVA Threshold'!$B$42:$Q$53,10,FALSE)</f>
        <v>0</v>
      </c>
      <c r="AL748" s="392">
        <f>HLOOKUP(AL404,'2. LRAMVA Threshold'!$B$42:$Q$53,10,FALSE)</f>
        <v>0</v>
      </c>
      <c r="AM748" s="442"/>
    </row>
    <row r="749" spans="1:40">
      <c r="B749" s="394"/>
      <c r="C749" s="432"/>
      <c r="D749" s="433"/>
      <c r="E749" s="433"/>
      <c r="F749" s="433"/>
      <c r="G749" s="433"/>
      <c r="H749" s="433"/>
      <c r="I749" s="433"/>
      <c r="J749" s="433"/>
      <c r="K749" s="433"/>
      <c r="L749" s="433"/>
      <c r="M749" s="433"/>
      <c r="N749" s="433"/>
      <c r="O749" s="434"/>
      <c r="P749" s="433"/>
      <c r="Q749" s="433"/>
      <c r="R749" s="433"/>
      <c r="S749" s="435"/>
      <c r="T749" s="435"/>
      <c r="U749" s="435"/>
      <c r="V749" s="435"/>
      <c r="W749" s="433"/>
      <c r="X749" s="433"/>
      <c r="Y749" s="436"/>
      <c r="Z749" s="436"/>
      <c r="AA749" s="436"/>
      <c r="AB749" s="436"/>
      <c r="AC749" s="436"/>
      <c r="AD749" s="436"/>
      <c r="AE749" s="436"/>
      <c r="AF749" s="399"/>
      <c r="AG749" s="399"/>
      <c r="AH749" s="399"/>
      <c r="AI749" s="399"/>
      <c r="AJ749" s="399"/>
      <c r="AK749" s="399"/>
      <c r="AL749" s="399"/>
      <c r="AM749" s="400"/>
    </row>
    <row r="750" spans="1:40">
      <c r="B750" s="324" t="s">
        <v>313</v>
      </c>
      <c r="C750" s="338"/>
      <c r="D750" s="338"/>
      <c r="E750" s="376"/>
      <c r="F750" s="376"/>
      <c r="G750" s="376"/>
      <c r="H750" s="376"/>
      <c r="I750" s="376"/>
      <c r="J750" s="376"/>
      <c r="K750" s="376"/>
      <c r="L750" s="376"/>
      <c r="M750" s="376"/>
      <c r="N750" s="376"/>
      <c r="O750" s="291"/>
      <c r="P750" s="340"/>
      <c r="Q750" s="340"/>
      <c r="R750" s="340"/>
      <c r="S750" s="339"/>
      <c r="T750" s="339"/>
      <c r="U750" s="339"/>
      <c r="V750" s="339"/>
      <c r="W750" s="340"/>
      <c r="X750" s="340"/>
      <c r="Y750" s="341">
        <f>HLOOKUP(Y$35,'3.  Distribution Rates'!$C$122:$P$133,10,FALSE)</f>
        <v>5.4999999999999997E-3</v>
      </c>
      <c r="Z750" s="341">
        <f>HLOOKUP(Z$35,'3.  Distribution Rates'!$C$122:$P$133,10,FALSE)</f>
        <v>1.09E-2</v>
      </c>
      <c r="AA750" s="341">
        <f>HLOOKUP(AA$35,'3.  Distribution Rates'!$C$122:$P$133,10,FALSE)</f>
        <v>2.7624</v>
      </c>
      <c r="AB750" s="341">
        <f>HLOOKUP(AB$35,'3.  Distribution Rates'!$C$122:$P$133,10,FALSE)</f>
        <v>3.8155999999999999</v>
      </c>
      <c r="AC750" s="341">
        <f>HLOOKUP(AC$35,'3.  Distribution Rates'!$C$122:$P$133,10,FALSE)</f>
        <v>2.2989000000000002</v>
      </c>
      <c r="AD750" s="341">
        <f>HLOOKUP(AD$35,'3.  Distribution Rates'!$C$122:$P$133,10,FALSE)</f>
        <v>8.3346</v>
      </c>
      <c r="AE750" s="341">
        <f>HLOOKUP(AE$35,'3.  Distribution Rates'!$C$122:$P$133,10,FALSE)</f>
        <v>15.4537</v>
      </c>
      <c r="AF750" s="341">
        <f>HLOOKUP(AF$35,'3.  Distribution Rates'!$C$122:$P$133,10,FALSE)</f>
        <v>2.0299999999999999E-2</v>
      </c>
      <c r="AG750" s="341">
        <f>HLOOKUP(AG$35,'3.  Distribution Rates'!$C$122:$P$133,10,FALSE)</f>
        <v>0</v>
      </c>
      <c r="AH750" s="341">
        <f>HLOOKUP(AH$35,'3.  Distribution Rates'!$C$122:$P$133,10,FALSE)</f>
        <v>0</v>
      </c>
      <c r="AI750" s="341">
        <f>HLOOKUP(AI$35,'3.  Distribution Rates'!$C$122:$P$133,10,FALSE)</f>
        <v>0</v>
      </c>
      <c r="AJ750" s="341">
        <f>HLOOKUP(AJ$35,'3.  Distribution Rates'!$C$122:$P$133,10,FALSE)</f>
        <v>0</v>
      </c>
      <c r="AK750" s="341">
        <f>HLOOKUP(AK$35,'3.  Distribution Rates'!$C$122:$P$133,10,FALSE)</f>
        <v>0</v>
      </c>
      <c r="AL750" s="341">
        <f>HLOOKUP(AL$35,'3.  Distribution Rates'!$C$122:$P$133,10,FALSE)</f>
        <v>0</v>
      </c>
      <c r="AM750" s="348"/>
      <c r="AN750" s="443"/>
    </row>
    <row r="751" spans="1:40">
      <c r="B751" s="324" t="s">
        <v>314</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LRAM'!Y141*Y750</f>
        <v>13840.447383396351</v>
      </c>
      <c r="Z751" s="378">
        <f>'4.  2011-2014 LRAM'!Z141*Z750</f>
        <v>13402.332851462834</v>
      </c>
      <c r="AA751" s="378">
        <f>'4.  2011-2014 LRAM'!AA141*AA750</f>
        <v>68470.134824295019</v>
      </c>
      <c r="AB751" s="378">
        <f>'4.  2011-2014 LRAM'!AB141*AB750</f>
        <v>0</v>
      </c>
      <c r="AC751" s="378">
        <f>'4.  2011-2014 LRAM'!AC141*AC750</f>
        <v>0</v>
      </c>
      <c r="AD751" s="378">
        <f>'4.  2011-2014 LRAM'!AD141*AD750</f>
        <v>0</v>
      </c>
      <c r="AE751" s="378">
        <f>'4.  2011-2014 LRAM'!AE141*AE750</f>
        <v>0</v>
      </c>
      <c r="AF751" s="378">
        <f>'4.  2011-2014 LRAM'!AF141*AF750</f>
        <v>0</v>
      </c>
      <c r="AG751" s="378">
        <f>'4.  2011-2014 LRAM'!AG141*AG750</f>
        <v>0</v>
      </c>
      <c r="AH751" s="378">
        <f>'4.  2011-2014 LRAM'!AH141*AH750</f>
        <v>0</v>
      </c>
      <c r="AI751" s="378">
        <f>'4.  2011-2014 LRAM'!AI141*AI750</f>
        <v>0</v>
      </c>
      <c r="AJ751" s="378">
        <f>'4.  2011-2014 LRAM'!AJ141*AJ750</f>
        <v>0</v>
      </c>
      <c r="AK751" s="378">
        <f>'4.  2011-2014 LRAM'!AK141*AK750</f>
        <v>0</v>
      </c>
      <c r="AL751" s="378">
        <f>'4.  2011-2014 LRAM'!AL141*AL750</f>
        <v>0</v>
      </c>
      <c r="AM751" s="626">
        <f t="shared" ref="AM751:AM758" si="2274">SUM(Y751:AL751)</f>
        <v>95712.915059154213</v>
      </c>
      <c r="AN751" s="443"/>
    </row>
    <row r="752" spans="1:40">
      <c r="B752" s="324" t="s">
        <v>315</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'4.  2011-2014 LRAM'!Y270*Y750</f>
        <v>9953.6855897104742</v>
      </c>
      <c r="Z752" s="378">
        <f>'4.  2011-2014 LRAM'!Z270*Z750</f>
        <v>9468.4027151995142</v>
      </c>
      <c r="AA752" s="378">
        <f>'4.  2011-2014 LRAM'!AA270*AA750</f>
        <v>60434.072953384268</v>
      </c>
      <c r="AB752" s="378">
        <f>'4.  2011-2014 LRAM'!AB270*AB750</f>
        <v>0</v>
      </c>
      <c r="AC752" s="378">
        <f>'4.  2011-2014 LRAM'!AC270*AC750</f>
        <v>0</v>
      </c>
      <c r="AD752" s="378">
        <f>'4.  2011-2014 LRAM'!AD270*AD750</f>
        <v>0</v>
      </c>
      <c r="AE752" s="378">
        <f>'4.  2011-2014 LRAM'!AE270*AE750</f>
        <v>0</v>
      </c>
      <c r="AF752" s="378">
        <f>'4.  2011-2014 LRAM'!AF270*AF750</f>
        <v>0</v>
      </c>
      <c r="AG752" s="378">
        <f>'4.  2011-2014 LRAM'!AG270*AG750</f>
        <v>0</v>
      </c>
      <c r="AH752" s="378">
        <f>'4.  2011-2014 LRAM'!AH270*AH750</f>
        <v>0</v>
      </c>
      <c r="AI752" s="378">
        <f>'4.  2011-2014 LRAM'!AI270*AI750</f>
        <v>0</v>
      </c>
      <c r="AJ752" s="378">
        <f>'4.  2011-2014 LRAM'!AJ270*AJ750</f>
        <v>0</v>
      </c>
      <c r="AK752" s="378">
        <f>'4.  2011-2014 LRAM'!AK270*AK750</f>
        <v>0</v>
      </c>
      <c r="AL752" s="378">
        <f>'4.  2011-2014 LRAM'!AL270*AL750</f>
        <v>0</v>
      </c>
      <c r="AM752" s="626">
        <f t="shared" si="2274"/>
        <v>79856.161258294247</v>
      </c>
      <c r="AN752" s="443"/>
    </row>
    <row r="753" spans="2:40">
      <c r="B753" s="324" t="s">
        <v>316</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'4.  2011-2014 LRAM'!Y399*Y750</f>
        <v>10406.172486201702</v>
      </c>
      <c r="Z753" s="378">
        <f>'4.  2011-2014 LRAM'!Z399*Z750</f>
        <v>11079.282474534408</v>
      </c>
      <c r="AA753" s="378">
        <f>'4.  2011-2014 LRAM'!AA399*AA750</f>
        <v>61483.648837269662</v>
      </c>
      <c r="AB753" s="378">
        <f>'4.  2011-2014 LRAM'!AB399*AB750</f>
        <v>0</v>
      </c>
      <c r="AC753" s="378">
        <f>'4.  2011-2014 LRAM'!AC399*AC750</f>
        <v>0</v>
      </c>
      <c r="AD753" s="378">
        <f>'4.  2011-2014 LRAM'!AD399*AD750</f>
        <v>0</v>
      </c>
      <c r="AE753" s="378">
        <f>'4.  2011-2014 LRAM'!AE399*AE750</f>
        <v>0</v>
      </c>
      <c r="AF753" s="378">
        <f>'4.  2011-2014 LRAM'!AF399*AF750</f>
        <v>0</v>
      </c>
      <c r="AG753" s="378">
        <f>'4.  2011-2014 LRAM'!AG399*AG750</f>
        <v>0</v>
      </c>
      <c r="AH753" s="378">
        <f>'4.  2011-2014 LRAM'!AH399*AH750</f>
        <v>0</v>
      </c>
      <c r="AI753" s="378">
        <f>'4.  2011-2014 LRAM'!AI399*AI750</f>
        <v>0</v>
      </c>
      <c r="AJ753" s="378">
        <f>'4.  2011-2014 LRAM'!AJ399*AJ750</f>
        <v>0</v>
      </c>
      <c r="AK753" s="378">
        <f>'4.  2011-2014 LRAM'!AK399*AK750</f>
        <v>0</v>
      </c>
      <c r="AL753" s="378">
        <f>'4.  2011-2014 LRAM'!AL399*AL750</f>
        <v>0</v>
      </c>
      <c r="AM753" s="626">
        <f t="shared" si="2274"/>
        <v>82969.103798005774</v>
      </c>
      <c r="AN753" s="443"/>
    </row>
    <row r="754" spans="2:40">
      <c r="B754" s="324" t="s">
        <v>317</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'4.  2011-2014 LRAM'!Y529*Y750</f>
        <v>30674.378159701315</v>
      </c>
      <c r="Z754" s="378">
        <f>'4.  2011-2014 LRAM'!Z529*Z750</f>
        <v>18364.6689770378</v>
      </c>
      <c r="AA754" s="378">
        <f>'4.  2011-2014 LRAM'!AA529*AA750</f>
        <v>57998.25236440864</v>
      </c>
      <c r="AB754" s="378">
        <f>'4.  2011-2014 LRAM'!AB529*AB750</f>
        <v>0</v>
      </c>
      <c r="AC754" s="378">
        <f>'4.  2011-2014 LRAM'!AC529*AC750</f>
        <v>0</v>
      </c>
      <c r="AD754" s="378">
        <f>'4.  2011-2014 LRAM'!AD529*AD750</f>
        <v>0</v>
      </c>
      <c r="AE754" s="378">
        <f>'4.  2011-2014 LRAM'!AE529*AE750</f>
        <v>0</v>
      </c>
      <c r="AF754" s="378">
        <f>'4.  2011-2014 LRAM'!AF529*AF750</f>
        <v>0</v>
      </c>
      <c r="AG754" s="378">
        <f>'4.  2011-2014 LRAM'!AG529*AG750</f>
        <v>0</v>
      </c>
      <c r="AH754" s="378">
        <f>'4.  2011-2014 LRAM'!AH529*AH750</f>
        <v>0</v>
      </c>
      <c r="AI754" s="378">
        <f>'4.  2011-2014 LRAM'!AI529*AI750</f>
        <v>0</v>
      </c>
      <c r="AJ754" s="378">
        <f>'4.  2011-2014 LRAM'!AJ529*AJ750</f>
        <v>0</v>
      </c>
      <c r="AK754" s="378">
        <f>'4.  2011-2014 LRAM'!AK529*AK750</f>
        <v>0</v>
      </c>
      <c r="AL754" s="378">
        <f>'4.  2011-2014 LRAM'!AL529*AL750</f>
        <v>0</v>
      </c>
      <c r="AM754" s="626">
        <f t="shared" si="2274"/>
        <v>107037.29950114776</v>
      </c>
      <c r="AN754" s="443"/>
    </row>
    <row r="755" spans="2:40">
      <c r="B755" s="324" t="s">
        <v>318</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 t="shared" ref="Y755:AL755" si="2275">Y210*Y750</f>
        <v>41312.898000000001</v>
      </c>
      <c r="Z755" s="378">
        <f t="shared" si="2275"/>
        <v>219286.65766920001</v>
      </c>
      <c r="AA755" s="378">
        <f t="shared" si="2275"/>
        <v>32909.067878399997</v>
      </c>
      <c r="AB755" s="378">
        <f t="shared" si="2275"/>
        <v>731.67945599999996</v>
      </c>
      <c r="AC755" s="378">
        <f t="shared" si="2275"/>
        <v>0</v>
      </c>
      <c r="AD755" s="378">
        <f t="shared" si="2275"/>
        <v>0</v>
      </c>
      <c r="AE755" s="378">
        <f t="shared" si="2275"/>
        <v>0</v>
      </c>
      <c r="AF755" s="378">
        <f t="shared" si="2275"/>
        <v>0</v>
      </c>
      <c r="AG755" s="378">
        <f t="shared" si="2275"/>
        <v>0</v>
      </c>
      <c r="AH755" s="378">
        <f t="shared" si="2275"/>
        <v>0</v>
      </c>
      <c r="AI755" s="378">
        <f t="shared" si="2275"/>
        <v>0</v>
      </c>
      <c r="AJ755" s="378">
        <f t="shared" si="2275"/>
        <v>0</v>
      </c>
      <c r="AK755" s="378">
        <f t="shared" si="2275"/>
        <v>0</v>
      </c>
      <c r="AL755" s="378">
        <f t="shared" si="2275"/>
        <v>0</v>
      </c>
      <c r="AM755" s="626">
        <f t="shared" si="2274"/>
        <v>294240.30300359998</v>
      </c>
      <c r="AN755" s="443"/>
    </row>
    <row r="756" spans="2:40">
      <c r="B756" s="324" t="s">
        <v>319</v>
      </c>
      <c r="C756" s="345"/>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8">
        <f t="shared" ref="Y756:AL756" si="2276">Y396*Y750</f>
        <v>95073.989999999991</v>
      </c>
      <c r="Z756" s="378">
        <f t="shared" si="2276"/>
        <v>58975.763558999999</v>
      </c>
      <c r="AA756" s="378">
        <f t="shared" si="2276"/>
        <v>72024.817622400005</v>
      </c>
      <c r="AB756" s="378">
        <f t="shared" si="2276"/>
        <v>30914.2353984</v>
      </c>
      <c r="AC756" s="378">
        <f t="shared" si="2276"/>
        <v>0</v>
      </c>
      <c r="AD756" s="378">
        <f t="shared" si="2276"/>
        <v>0</v>
      </c>
      <c r="AE756" s="378">
        <f t="shared" si="2276"/>
        <v>0</v>
      </c>
      <c r="AF756" s="378">
        <f t="shared" si="2276"/>
        <v>0</v>
      </c>
      <c r="AG756" s="378">
        <f t="shared" si="2276"/>
        <v>0</v>
      </c>
      <c r="AH756" s="378">
        <f t="shared" si="2276"/>
        <v>0</v>
      </c>
      <c r="AI756" s="378">
        <f t="shared" si="2276"/>
        <v>0</v>
      </c>
      <c r="AJ756" s="378">
        <f t="shared" si="2276"/>
        <v>0</v>
      </c>
      <c r="AK756" s="378">
        <f t="shared" si="2276"/>
        <v>0</v>
      </c>
      <c r="AL756" s="378">
        <f t="shared" si="2276"/>
        <v>0</v>
      </c>
      <c r="AM756" s="626">
        <f t="shared" si="2274"/>
        <v>256988.80657979997</v>
      </c>
      <c r="AN756" s="443"/>
    </row>
    <row r="757" spans="2:40">
      <c r="B757" s="324" t="s">
        <v>320</v>
      </c>
      <c r="C757" s="345"/>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8">
        <f t="shared" ref="Y757:AL757" si="2277">Y579*Y750</f>
        <v>0</v>
      </c>
      <c r="Z757" s="378">
        <f t="shared" si="2277"/>
        <v>0</v>
      </c>
      <c r="AA757" s="378">
        <f t="shared" si="2277"/>
        <v>0</v>
      </c>
      <c r="AB757" s="378">
        <f t="shared" si="2277"/>
        <v>0</v>
      </c>
      <c r="AC757" s="378">
        <f t="shared" si="2277"/>
        <v>0</v>
      </c>
      <c r="AD757" s="378">
        <f t="shared" si="2277"/>
        <v>0</v>
      </c>
      <c r="AE757" s="378">
        <f t="shared" si="2277"/>
        <v>0</v>
      </c>
      <c r="AF757" s="378">
        <f t="shared" si="2277"/>
        <v>0</v>
      </c>
      <c r="AG757" s="378">
        <f t="shared" si="2277"/>
        <v>0</v>
      </c>
      <c r="AH757" s="378">
        <f t="shared" si="2277"/>
        <v>0</v>
      </c>
      <c r="AI757" s="378">
        <f t="shared" si="2277"/>
        <v>0</v>
      </c>
      <c r="AJ757" s="378">
        <f t="shared" si="2277"/>
        <v>0</v>
      </c>
      <c r="AK757" s="378">
        <f t="shared" si="2277"/>
        <v>0</v>
      </c>
      <c r="AL757" s="378">
        <f t="shared" si="2277"/>
        <v>0</v>
      </c>
      <c r="AM757" s="626">
        <f t="shared" si="2274"/>
        <v>0</v>
      </c>
      <c r="AN757" s="443"/>
    </row>
    <row r="758" spans="2:40">
      <c r="B758" s="324" t="s">
        <v>321</v>
      </c>
      <c r="C758" s="345"/>
      <c r="D758" s="309"/>
      <c r="E758" s="279"/>
      <c r="F758" s="279"/>
      <c r="G758" s="279"/>
      <c r="H758" s="279"/>
      <c r="I758" s="279"/>
      <c r="J758" s="279"/>
      <c r="K758" s="279"/>
      <c r="L758" s="279"/>
      <c r="M758" s="279"/>
      <c r="N758" s="279"/>
      <c r="O758" s="291"/>
      <c r="P758" s="279"/>
      <c r="Q758" s="279"/>
      <c r="R758" s="279"/>
      <c r="S758" s="309"/>
      <c r="T758" s="309"/>
      <c r="U758" s="309"/>
      <c r="V758" s="309"/>
      <c r="W758" s="279"/>
      <c r="X758" s="279"/>
      <c r="Y758" s="378">
        <f>Y747*Y750</f>
        <v>0</v>
      </c>
      <c r="Z758" s="378">
        <f t="shared" ref="Z758:AL758" si="2278">Z747*Z750</f>
        <v>0</v>
      </c>
      <c r="AA758" s="378">
        <f t="shared" si="2278"/>
        <v>0</v>
      </c>
      <c r="AB758" s="378">
        <f t="shared" si="2278"/>
        <v>0</v>
      </c>
      <c r="AC758" s="378">
        <f t="shared" si="2278"/>
        <v>0</v>
      </c>
      <c r="AD758" s="378">
        <f t="shared" si="2278"/>
        <v>0</v>
      </c>
      <c r="AE758" s="378">
        <f t="shared" si="2278"/>
        <v>0</v>
      </c>
      <c r="AF758" s="378">
        <f t="shared" si="2278"/>
        <v>0</v>
      </c>
      <c r="AG758" s="378">
        <f t="shared" si="2278"/>
        <v>0</v>
      </c>
      <c r="AH758" s="378">
        <f t="shared" si="2278"/>
        <v>0</v>
      </c>
      <c r="AI758" s="378">
        <f t="shared" si="2278"/>
        <v>0</v>
      </c>
      <c r="AJ758" s="378">
        <f t="shared" si="2278"/>
        <v>0</v>
      </c>
      <c r="AK758" s="378">
        <f t="shared" si="2278"/>
        <v>0</v>
      </c>
      <c r="AL758" s="378">
        <f t="shared" si="2278"/>
        <v>0</v>
      </c>
      <c r="AM758" s="626">
        <f t="shared" si="2274"/>
        <v>0</v>
      </c>
      <c r="AN758" s="443"/>
    </row>
    <row r="759" spans="2:40" ht="15.75">
      <c r="B759" s="349" t="s">
        <v>322</v>
      </c>
      <c r="C759" s="345"/>
      <c r="D759" s="336"/>
      <c r="E759" s="334"/>
      <c r="F759" s="334"/>
      <c r="G759" s="334"/>
      <c r="H759" s="334"/>
      <c r="I759" s="334"/>
      <c r="J759" s="334"/>
      <c r="K759" s="334"/>
      <c r="L759" s="334"/>
      <c r="M759" s="334"/>
      <c r="N759" s="334"/>
      <c r="O759" s="300"/>
      <c r="P759" s="334"/>
      <c r="Q759" s="334"/>
      <c r="R759" s="334"/>
      <c r="S759" s="336"/>
      <c r="T759" s="336"/>
      <c r="U759" s="336"/>
      <c r="V759" s="336"/>
      <c r="W759" s="334"/>
      <c r="X759" s="334"/>
      <c r="Y759" s="346">
        <f>SUM(Y751:Y758)</f>
        <v>201261.57161900983</v>
      </c>
      <c r="Z759" s="346">
        <f t="shared" ref="Z759:AE759" si="2279">SUM(Z751:Z758)</f>
        <v>330577.10824643454</v>
      </c>
      <c r="AA759" s="346">
        <f t="shared" si="2279"/>
        <v>353319.99448015756</v>
      </c>
      <c r="AB759" s="346">
        <f t="shared" si="2279"/>
        <v>31645.914854400002</v>
      </c>
      <c r="AC759" s="346">
        <f t="shared" si="2279"/>
        <v>0</v>
      </c>
      <c r="AD759" s="346">
        <f t="shared" si="2279"/>
        <v>0</v>
      </c>
      <c r="AE759" s="346">
        <f t="shared" si="2279"/>
        <v>0</v>
      </c>
      <c r="AF759" s="346">
        <f t="shared" ref="AF759:AL759" si="2280">SUM(AF751:AF758)</f>
        <v>0</v>
      </c>
      <c r="AG759" s="346">
        <f t="shared" si="2280"/>
        <v>0</v>
      </c>
      <c r="AH759" s="346">
        <f t="shared" si="2280"/>
        <v>0</v>
      </c>
      <c r="AI759" s="346">
        <f t="shared" si="2280"/>
        <v>0</v>
      </c>
      <c r="AJ759" s="346">
        <f t="shared" si="2280"/>
        <v>0</v>
      </c>
      <c r="AK759" s="346">
        <f t="shared" si="2280"/>
        <v>0</v>
      </c>
      <c r="AL759" s="346">
        <f t="shared" si="2280"/>
        <v>0</v>
      </c>
      <c r="AM759" s="407">
        <f>SUM(AM751:AM758)</f>
        <v>916804.58920000202</v>
      </c>
      <c r="AN759" s="443"/>
    </row>
    <row r="760" spans="2:40" ht="15.75">
      <c r="B760" s="349" t="s">
        <v>323</v>
      </c>
      <c r="C760" s="345"/>
      <c r="D760" s="350"/>
      <c r="E760" s="334"/>
      <c r="F760" s="334"/>
      <c r="G760" s="334"/>
      <c r="H760" s="334"/>
      <c r="I760" s="334"/>
      <c r="J760" s="334"/>
      <c r="K760" s="334"/>
      <c r="L760" s="334"/>
      <c r="M760" s="334"/>
      <c r="N760" s="334"/>
      <c r="O760" s="300"/>
      <c r="P760" s="334"/>
      <c r="Q760" s="334"/>
      <c r="R760" s="334"/>
      <c r="S760" s="336"/>
      <c r="T760" s="336"/>
      <c r="U760" s="336"/>
      <c r="V760" s="336"/>
      <c r="W760" s="334"/>
      <c r="X760" s="334"/>
      <c r="Y760" s="347">
        <f>Y748*Y750</f>
        <v>0</v>
      </c>
      <c r="Z760" s="347">
        <f t="shared" ref="Z760:AE760" si="2281">Z748*Z750</f>
        <v>0</v>
      </c>
      <c r="AA760" s="347">
        <f t="shared" si="2281"/>
        <v>0</v>
      </c>
      <c r="AB760" s="347">
        <f t="shared" si="2281"/>
        <v>0</v>
      </c>
      <c r="AC760" s="347">
        <f t="shared" si="2281"/>
        <v>0</v>
      </c>
      <c r="AD760" s="347">
        <f t="shared" si="2281"/>
        <v>0</v>
      </c>
      <c r="AE760" s="347">
        <f t="shared" si="2281"/>
        <v>0</v>
      </c>
      <c r="AF760" s="347">
        <f t="shared" ref="AF760:AL760" si="2282">AF748*AF750</f>
        <v>0</v>
      </c>
      <c r="AG760" s="347">
        <f t="shared" si="2282"/>
        <v>0</v>
      </c>
      <c r="AH760" s="347">
        <f t="shared" si="2282"/>
        <v>0</v>
      </c>
      <c r="AI760" s="347">
        <f t="shared" si="2282"/>
        <v>0</v>
      </c>
      <c r="AJ760" s="347">
        <f t="shared" si="2282"/>
        <v>0</v>
      </c>
      <c r="AK760" s="347">
        <f t="shared" si="2282"/>
        <v>0</v>
      </c>
      <c r="AL760" s="347">
        <f t="shared" si="2282"/>
        <v>0</v>
      </c>
      <c r="AM760" s="407">
        <f>SUM(Y760:AL760)</f>
        <v>0</v>
      </c>
      <c r="AN760" s="443"/>
    </row>
    <row r="761" spans="2:40" ht="15.75">
      <c r="B761" s="349" t="s">
        <v>324</v>
      </c>
      <c r="C761" s="345"/>
      <c r="D761" s="350"/>
      <c r="E761" s="334"/>
      <c r="F761" s="334"/>
      <c r="G761" s="334"/>
      <c r="H761" s="334"/>
      <c r="I761" s="334"/>
      <c r="J761" s="334"/>
      <c r="K761" s="334"/>
      <c r="L761" s="334"/>
      <c r="M761" s="334"/>
      <c r="N761" s="334"/>
      <c r="O761" s="300"/>
      <c r="P761" s="334"/>
      <c r="Q761" s="334"/>
      <c r="R761" s="334"/>
      <c r="S761" s="350"/>
      <c r="T761" s="350"/>
      <c r="U761" s="350"/>
      <c r="V761" s="350"/>
      <c r="W761" s="334"/>
      <c r="X761" s="334"/>
      <c r="Y761" s="351"/>
      <c r="Z761" s="351"/>
      <c r="AA761" s="351"/>
      <c r="AB761" s="351"/>
      <c r="AC761" s="351"/>
      <c r="AD761" s="351"/>
      <c r="AE761" s="351"/>
      <c r="AF761" s="351"/>
      <c r="AG761" s="351"/>
      <c r="AH761" s="351"/>
      <c r="AI761" s="351"/>
      <c r="AJ761" s="351"/>
      <c r="AK761" s="351"/>
      <c r="AL761" s="351"/>
      <c r="AM761" s="407">
        <f>AM759-AM760</f>
        <v>916804.58920000202</v>
      </c>
      <c r="AN761" s="443"/>
    </row>
    <row r="762" spans="2:40">
      <c r="B762" s="324"/>
      <c r="C762" s="350"/>
      <c r="D762" s="350"/>
      <c r="E762" s="334"/>
      <c r="F762" s="334"/>
      <c r="G762" s="334"/>
      <c r="H762" s="334"/>
      <c r="I762" s="334"/>
      <c r="J762" s="334"/>
      <c r="K762" s="334"/>
      <c r="L762" s="334"/>
      <c r="M762" s="334"/>
      <c r="N762" s="334"/>
      <c r="O762" s="300"/>
      <c r="P762" s="334"/>
      <c r="Q762" s="334"/>
      <c r="R762" s="334"/>
      <c r="S762" s="350"/>
      <c r="T762" s="345"/>
      <c r="U762" s="350"/>
      <c r="V762" s="350"/>
      <c r="W762" s="334"/>
      <c r="X762" s="334"/>
      <c r="Y762" s="352"/>
      <c r="Z762" s="352"/>
      <c r="AA762" s="352"/>
      <c r="AB762" s="352"/>
      <c r="AC762" s="352"/>
      <c r="AD762" s="352"/>
      <c r="AE762" s="352"/>
      <c r="AF762" s="352"/>
      <c r="AG762" s="352"/>
      <c r="AH762" s="352"/>
      <c r="AI762" s="352"/>
      <c r="AJ762" s="352"/>
      <c r="AK762" s="352"/>
      <c r="AL762" s="352"/>
      <c r="AM762" s="348"/>
      <c r="AN762" s="443"/>
    </row>
    <row r="763" spans="2:40">
      <c r="B763" s="439" t="s">
        <v>325</v>
      </c>
      <c r="C763" s="304"/>
      <c r="D763" s="279"/>
      <c r="E763" s="279"/>
      <c r="F763" s="279"/>
      <c r="G763" s="279"/>
      <c r="H763" s="279"/>
      <c r="I763" s="279"/>
      <c r="J763" s="279"/>
      <c r="K763" s="279"/>
      <c r="L763" s="279"/>
      <c r="M763" s="279"/>
      <c r="N763" s="279"/>
      <c r="O763" s="357"/>
      <c r="P763" s="279"/>
      <c r="Q763" s="279"/>
      <c r="R763" s="279"/>
      <c r="S763" s="304"/>
      <c r="T763" s="309"/>
      <c r="U763" s="309"/>
      <c r="V763" s="279"/>
      <c r="W763" s="279"/>
      <c r="X763" s="309"/>
      <c r="Y763" s="291">
        <f>SUMPRODUCT(E590:E745,Y590:Y745)</f>
        <v>0</v>
      </c>
      <c r="Z763" s="291">
        <f>SUMPRODUCT(E590:E745,Z590:Z745)</f>
        <v>0</v>
      </c>
      <c r="AA763" s="291">
        <f t="shared" ref="AA763:AL763" si="2283">IF(AA588="kw",SUMPRODUCT($N$590:$N$745,$P$590:$P$745,AA590:AA745),SUMPRODUCT($E$590:$E$745,AA590:AA745))</f>
        <v>0</v>
      </c>
      <c r="AB763" s="291">
        <f t="shared" si="2283"/>
        <v>0</v>
      </c>
      <c r="AC763" s="291">
        <f t="shared" si="2283"/>
        <v>0</v>
      </c>
      <c r="AD763" s="291">
        <f t="shared" si="2283"/>
        <v>0</v>
      </c>
      <c r="AE763" s="291">
        <f t="shared" si="2283"/>
        <v>0</v>
      </c>
      <c r="AF763" s="291">
        <f t="shared" si="2283"/>
        <v>0</v>
      </c>
      <c r="AG763" s="291">
        <f t="shared" si="2283"/>
        <v>0</v>
      </c>
      <c r="AH763" s="291">
        <f t="shared" si="2283"/>
        <v>0</v>
      </c>
      <c r="AI763" s="291">
        <f t="shared" si="2283"/>
        <v>0</v>
      </c>
      <c r="AJ763" s="291">
        <f t="shared" si="2283"/>
        <v>0</v>
      </c>
      <c r="AK763" s="291">
        <f t="shared" si="2283"/>
        <v>0</v>
      </c>
      <c r="AL763" s="291">
        <f t="shared" si="2283"/>
        <v>0</v>
      </c>
      <c r="AM763" s="337"/>
    </row>
    <row r="764" spans="2:40">
      <c r="B764" s="440" t="s">
        <v>326</v>
      </c>
      <c r="C764" s="364"/>
      <c r="D764" s="384"/>
      <c r="E764" s="384"/>
      <c r="F764" s="384"/>
      <c r="G764" s="384"/>
      <c r="H764" s="384"/>
      <c r="I764" s="384"/>
      <c r="J764" s="384"/>
      <c r="K764" s="384"/>
      <c r="L764" s="384"/>
      <c r="M764" s="384"/>
      <c r="N764" s="384"/>
      <c r="O764" s="383"/>
      <c r="P764" s="384"/>
      <c r="Q764" s="384"/>
      <c r="R764" s="384"/>
      <c r="S764" s="364"/>
      <c r="T764" s="385"/>
      <c r="U764" s="385"/>
      <c r="V764" s="384"/>
      <c r="W764" s="384"/>
      <c r="X764" s="385"/>
      <c r="Y764" s="326">
        <f>SUMPRODUCT(F590:F745,Y590:Y745)</f>
        <v>0</v>
      </c>
      <c r="Z764" s="326">
        <f>SUMPRODUCT(F590:F745,Z590:Z745)</f>
        <v>0</v>
      </c>
      <c r="AA764" s="326">
        <f t="shared" ref="AA764:AL764" si="2284">IF(AA588="kw",SUMPRODUCT($N$590:$N$745,$Q$590:$Q$745,AA590:AA745),SUMPRODUCT($F$590:$F$745,AA590:AA745))</f>
        <v>0</v>
      </c>
      <c r="AB764" s="326">
        <f t="shared" si="2284"/>
        <v>0</v>
      </c>
      <c r="AC764" s="326">
        <f t="shared" si="2284"/>
        <v>0</v>
      </c>
      <c r="AD764" s="326">
        <f t="shared" si="2284"/>
        <v>0</v>
      </c>
      <c r="AE764" s="326">
        <f t="shared" si="2284"/>
        <v>0</v>
      </c>
      <c r="AF764" s="326">
        <f t="shared" si="2284"/>
        <v>0</v>
      </c>
      <c r="AG764" s="326">
        <f t="shared" si="2284"/>
        <v>0</v>
      </c>
      <c r="AH764" s="326">
        <f t="shared" si="2284"/>
        <v>0</v>
      </c>
      <c r="AI764" s="326">
        <f t="shared" si="2284"/>
        <v>0</v>
      </c>
      <c r="AJ764" s="326">
        <f t="shared" si="2284"/>
        <v>0</v>
      </c>
      <c r="AK764" s="326">
        <f t="shared" si="2284"/>
        <v>0</v>
      </c>
      <c r="AL764" s="326">
        <f t="shared" si="2284"/>
        <v>0</v>
      </c>
      <c r="AM764" s="386"/>
    </row>
    <row r="765" spans="2:40" ht="20.25" customHeight="1">
      <c r="B765" s="368" t="s">
        <v>590</v>
      </c>
      <c r="C765" s="387"/>
      <c r="D765" s="388"/>
      <c r="E765" s="388"/>
      <c r="F765" s="388"/>
      <c r="G765" s="388"/>
      <c r="H765" s="388"/>
      <c r="I765" s="388"/>
      <c r="J765" s="388"/>
      <c r="K765" s="388"/>
      <c r="L765" s="388"/>
      <c r="M765" s="388"/>
      <c r="N765" s="388"/>
      <c r="O765" s="388"/>
      <c r="P765" s="388"/>
      <c r="Q765" s="388"/>
      <c r="R765" s="388"/>
      <c r="S765" s="371"/>
      <c r="T765" s="372"/>
      <c r="U765" s="388"/>
      <c r="V765" s="388"/>
      <c r="W765" s="388"/>
      <c r="X765" s="388"/>
      <c r="Y765" s="409"/>
      <c r="Z765" s="409"/>
      <c r="AA765" s="409"/>
      <c r="AB765" s="409"/>
      <c r="AC765" s="409"/>
      <c r="AD765" s="409"/>
      <c r="AE765" s="409"/>
      <c r="AF765" s="409"/>
      <c r="AG765" s="409"/>
      <c r="AH765" s="409"/>
      <c r="AI765" s="409"/>
      <c r="AJ765" s="409"/>
      <c r="AK765" s="409"/>
      <c r="AL765" s="409"/>
      <c r="AM765" s="389"/>
    </row>
    <row r="768" spans="2:40" ht="15.75">
      <c r="B768" s="280" t="s">
        <v>327</v>
      </c>
      <c r="C768" s="281"/>
      <c r="D768" s="587" t="s">
        <v>526</v>
      </c>
      <c r="E768" s="253"/>
      <c r="F768" s="587"/>
      <c r="G768" s="253"/>
      <c r="H768" s="253"/>
      <c r="I768" s="253"/>
      <c r="J768" s="253"/>
      <c r="K768" s="253"/>
      <c r="L768" s="253"/>
      <c r="M768" s="253"/>
      <c r="N768" s="253"/>
      <c r="O768" s="281"/>
      <c r="P768" s="253"/>
      <c r="Q768" s="253"/>
      <c r="R768" s="253"/>
      <c r="S768" s="253"/>
      <c r="T768" s="253"/>
      <c r="U768" s="253"/>
      <c r="V768" s="253"/>
      <c r="W768" s="253"/>
      <c r="X768" s="253"/>
      <c r="Y768" s="270"/>
      <c r="Z768" s="267"/>
      <c r="AA768" s="267"/>
      <c r="AB768" s="267"/>
      <c r="AC768" s="267"/>
      <c r="AD768" s="267"/>
      <c r="AE768" s="267"/>
      <c r="AF768" s="267"/>
      <c r="AG768" s="267"/>
      <c r="AH768" s="267"/>
      <c r="AI768" s="267"/>
      <c r="AJ768" s="267"/>
      <c r="AK768" s="267"/>
      <c r="AL768" s="267"/>
    </row>
    <row r="769" spans="1:39" ht="33" customHeight="1">
      <c r="B769" s="1020" t="s">
        <v>211</v>
      </c>
      <c r="C769" s="1022" t="s">
        <v>33</v>
      </c>
      <c r="D769" s="284" t="s">
        <v>422</v>
      </c>
      <c r="E769" s="1024" t="s">
        <v>209</v>
      </c>
      <c r="F769" s="1025"/>
      <c r="G769" s="1025"/>
      <c r="H769" s="1025"/>
      <c r="I769" s="1025"/>
      <c r="J769" s="1025"/>
      <c r="K769" s="1025"/>
      <c r="L769" s="1025"/>
      <c r="M769" s="1026"/>
      <c r="N769" s="1027" t="s">
        <v>213</v>
      </c>
      <c r="O769" s="284" t="s">
        <v>423</v>
      </c>
      <c r="P769" s="1024" t="s">
        <v>212</v>
      </c>
      <c r="Q769" s="1025"/>
      <c r="R769" s="1025"/>
      <c r="S769" s="1025"/>
      <c r="T769" s="1025"/>
      <c r="U769" s="1025"/>
      <c r="V769" s="1025"/>
      <c r="W769" s="1025"/>
      <c r="X769" s="1026"/>
      <c r="Y769" s="1017" t="s">
        <v>243</v>
      </c>
      <c r="Z769" s="1018"/>
      <c r="AA769" s="1018"/>
      <c r="AB769" s="1018"/>
      <c r="AC769" s="1018"/>
      <c r="AD769" s="1018"/>
      <c r="AE769" s="1018"/>
      <c r="AF769" s="1018"/>
      <c r="AG769" s="1018"/>
      <c r="AH769" s="1018"/>
      <c r="AI769" s="1018"/>
      <c r="AJ769" s="1018"/>
      <c r="AK769" s="1018"/>
      <c r="AL769" s="1018"/>
      <c r="AM769" s="1019"/>
    </row>
    <row r="770" spans="1:39" ht="65.25" customHeight="1">
      <c r="B770" s="1021"/>
      <c r="C770" s="1023"/>
      <c r="D770" s="285">
        <v>2019</v>
      </c>
      <c r="E770" s="285">
        <v>2020</v>
      </c>
      <c r="F770" s="285">
        <v>2021</v>
      </c>
      <c r="G770" s="285">
        <v>2022</v>
      </c>
      <c r="H770" s="285">
        <v>2023</v>
      </c>
      <c r="I770" s="285">
        <v>2024</v>
      </c>
      <c r="J770" s="285">
        <v>2025</v>
      </c>
      <c r="K770" s="285">
        <v>2026</v>
      </c>
      <c r="L770" s="285">
        <v>2027</v>
      </c>
      <c r="M770" s="285">
        <v>2028</v>
      </c>
      <c r="N770" s="1028"/>
      <c r="O770" s="285">
        <v>2019</v>
      </c>
      <c r="P770" s="285">
        <v>2020</v>
      </c>
      <c r="Q770" s="285">
        <v>2021</v>
      </c>
      <c r="R770" s="285">
        <v>2022</v>
      </c>
      <c r="S770" s="285">
        <v>2023</v>
      </c>
      <c r="T770" s="285">
        <v>2024</v>
      </c>
      <c r="U770" s="285">
        <v>2025</v>
      </c>
      <c r="V770" s="285">
        <v>2026</v>
      </c>
      <c r="W770" s="285">
        <v>2027</v>
      </c>
      <c r="X770" s="285">
        <v>2028</v>
      </c>
      <c r="Y770" s="285" t="str">
        <f>'1.  LRAMVA Summary'!D52</f>
        <v>Residential</v>
      </c>
      <c r="Z770" s="285" t="str">
        <f>'1.  LRAMVA Summary'!E52</f>
        <v>GS&lt;50 kW</v>
      </c>
      <c r="AA770" s="285" t="str">
        <f>'1.  LRAMVA Summary'!F52</f>
        <v>General Service 50 - 4,999 kW</v>
      </c>
      <c r="AB770" s="285" t="str">
        <f>'1.  LRAMVA Summary'!G52</f>
        <v>Co-Generation 1,000 - 4,999 kW</v>
      </c>
      <c r="AC770" s="285" t="str">
        <f>'1.  LRAMVA Summary'!H52</f>
        <v>Large User</v>
      </c>
      <c r="AD770" s="285" t="str">
        <f>'1.  LRAMVA Summary'!I52</f>
        <v>Street Lighting</v>
      </c>
      <c r="AE770" s="285" t="str">
        <f>'1.  LRAMVA Summary'!J52</f>
        <v>Sentinel Lighting</v>
      </c>
      <c r="AF770" s="285" t="str">
        <f>'1.  LRAMVA Summary'!K52</f>
        <v>Unmetered Scattered Load</v>
      </c>
      <c r="AG770" s="285" t="str">
        <f>'1.  LRAMVA Summary'!L52</f>
        <v/>
      </c>
      <c r="AH770" s="285" t="str">
        <f>'1.  LRAMVA Summary'!M52</f>
        <v/>
      </c>
      <c r="AI770" s="285" t="str">
        <f>'1.  LRAMVA Summary'!N52</f>
        <v/>
      </c>
      <c r="AJ770" s="285" t="str">
        <f>'1.  LRAMVA Summary'!O52</f>
        <v/>
      </c>
      <c r="AK770" s="285" t="str">
        <f>'1.  LRAMVA Summary'!P52</f>
        <v/>
      </c>
      <c r="AL770" s="285" t="str">
        <f>'1.  LRAMVA Summary'!Q52</f>
        <v/>
      </c>
      <c r="AM770" s="287" t="str">
        <f>'1.  LRAMVA Summary'!R52</f>
        <v>Total</v>
      </c>
    </row>
    <row r="771" spans="1:39" ht="15.75" customHeight="1">
      <c r="A771" s="531"/>
      <c r="B771" s="517" t="s">
        <v>504</v>
      </c>
      <c r="C771" s="289"/>
      <c r="D771" s="289"/>
      <c r="E771" s="289"/>
      <c r="F771" s="289"/>
      <c r="G771" s="289"/>
      <c r="H771" s="289"/>
      <c r="I771" s="289"/>
      <c r="J771" s="289"/>
      <c r="K771" s="289"/>
      <c r="L771" s="289"/>
      <c r="M771" s="289"/>
      <c r="N771" s="290"/>
      <c r="O771" s="289"/>
      <c r="P771" s="289"/>
      <c r="Q771" s="289"/>
      <c r="R771" s="289"/>
      <c r="S771" s="289"/>
      <c r="T771" s="289"/>
      <c r="U771" s="289"/>
      <c r="V771" s="289"/>
      <c r="W771" s="289"/>
      <c r="X771" s="289"/>
      <c r="Y771" s="291" t="str">
        <f>'1.  LRAMVA Summary'!D53</f>
        <v>kWh</v>
      </c>
      <c r="Z771" s="291" t="str">
        <f>'1.  LRAMVA Summary'!E53</f>
        <v>kWh</v>
      </c>
      <c r="AA771" s="291" t="str">
        <f>'1.  LRAMVA Summary'!F53</f>
        <v>kW</v>
      </c>
      <c r="AB771" s="291" t="str">
        <f>'1.  LRAMVA Summary'!G53</f>
        <v>kW</v>
      </c>
      <c r="AC771" s="291" t="str">
        <f>'1.  LRAMVA Summary'!H53</f>
        <v>kW</v>
      </c>
      <c r="AD771" s="291" t="str">
        <f>'1.  LRAMVA Summary'!I53</f>
        <v>kW</v>
      </c>
      <c r="AE771" s="291" t="str">
        <f>'1.  LRAMVA Summary'!J53</f>
        <v>kW</v>
      </c>
      <c r="AF771" s="291" t="str">
        <f>'1.  LRAMVA Summary'!K53</f>
        <v>kWh</v>
      </c>
      <c r="AG771" s="291">
        <f>'1.  LRAMVA Summary'!L53</f>
        <v>0</v>
      </c>
      <c r="AH771" s="291">
        <f>'1.  LRAMVA Summary'!M53</f>
        <v>0</v>
      </c>
      <c r="AI771" s="291">
        <f>'1.  LRAMVA Summary'!N53</f>
        <v>0</v>
      </c>
      <c r="AJ771" s="291">
        <f>'1.  LRAMVA Summary'!O53</f>
        <v>0</v>
      </c>
      <c r="AK771" s="291">
        <f>'1.  LRAMVA Summary'!P53</f>
        <v>0</v>
      </c>
      <c r="AL771" s="291">
        <f>'1.  LRAMVA Summary'!Q53</f>
        <v>0</v>
      </c>
      <c r="AM771" s="292"/>
    </row>
    <row r="772" spans="1:39" ht="15.75" hidden="1" outlineLevel="1">
      <c r="A772" s="531"/>
      <c r="B772" s="503" t="s">
        <v>497</v>
      </c>
      <c r="C772" s="289"/>
      <c r="D772" s="289"/>
      <c r="E772" s="289"/>
      <c r="F772" s="289"/>
      <c r="G772" s="289"/>
      <c r="H772" s="289"/>
      <c r="I772" s="289"/>
      <c r="J772" s="289"/>
      <c r="K772" s="289"/>
      <c r="L772" s="289"/>
      <c r="M772" s="289"/>
      <c r="N772" s="290"/>
      <c r="O772" s="289"/>
      <c r="P772" s="289"/>
      <c r="Q772" s="289"/>
      <c r="R772" s="289"/>
      <c r="S772" s="289"/>
      <c r="T772" s="289"/>
      <c r="U772" s="289"/>
      <c r="V772" s="289"/>
      <c r="W772" s="289"/>
      <c r="X772" s="289"/>
      <c r="Y772" s="291"/>
      <c r="Z772" s="291"/>
      <c r="AA772" s="291"/>
      <c r="AB772" s="291"/>
      <c r="AC772" s="291"/>
      <c r="AD772" s="291"/>
      <c r="AE772" s="291"/>
      <c r="AF772" s="291"/>
      <c r="AG772" s="291"/>
      <c r="AH772" s="291"/>
      <c r="AI772" s="291"/>
      <c r="AJ772" s="291"/>
      <c r="AK772" s="291"/>
      <c r="AL772" s="291"/>
      <c r="AM772" s="292"/>
    </row>
    <row r="773" spans="1:39" hidden="1" outlineLevel="1">
      <c r="A773" s="531">
        <v>1</v>
      </c>
      <c r="B773" s="428" t="s">
        <v>95</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1"/>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85">Z773</f>
        <v>0</v>
      </c>
      <c r="AA774" s="411">
        <f t="shared" ref="AA774" si="2286">AA773</f>
        <v>0</v>
      </c>
      <c r="AB774" s="411">
        <f t="shared" ref="AB774" si="2287">AB773</f>
        <v>0</v>
      </c>
      <c r="AC774" s="411">
        <f t="shared" ref="AC774" si="2288">AC773</f>
        <v>0</v>
      </c>
      <c r="AD774" s="411">
        <f t="shared" ref="AD774" si="2289">AD773</f>
        <v>0</v>
      </c>
      <c r="AE774" s="411">
        <f t="shared" ref="AE774" si="2290">AE773</f>
        <v>0</v>
      </c>
      <c r="AF774" s="411">
        <f t="shared" ref="AF774" si="2291">AF773</f>
        <v>0</v>
      </c>
      <c r="AG774" s="411">
        <f t="shared" ref="AG774" si="2292">AG773</f>
        <v>0</v>
      </c>
      <c r="AH774" s="411">
        <f t="shared" ref="AH774" si="2293">AH773</f>
        <v>0</v>
      </c>
      <c r="AI774" s="411">
        <f t="shared" ref="AI774" si="2294">AI773</f>
        <v>0</v>
      </c>
      <c r="AJ774" s="411">
        <f t="shared" ref="AJ774" si="2295">AJ773</f>
        <v>0</v>
      </c>
      <c r="AK774" s="411">
        <f t="shared" ref="AK774" si="2296">AK773</f>
        <v>0</v>
      </c>
      <c r="AL774" s="411">
        <f t="shared" ref="AL774" si="2297">AL773</f>
        <v>0</v>
      </c>
      <c r="AM774" s="297"/>
    </row>
    <row r="775" spans="1:39" ht="15.75" hidden="1" outlineLevel="1">
      <c r="A775" s="531"/>
      <c r="B775" s="298"/>
      <c r="C775" s="299"/>
      <c r="D775" s="299"/>
      <c r="E775" s="299"/>
      <c r="F775" s="299"/>
      <c r="G775" s="299"/>
      <c r="H775" s="299"/>
      <c r="I775" s="299"/>
      <c r="J775" s="299"/>
      <c r="K775" s="299"/>
      <c r="L775" s="299"/>
      <c r="M775" s="299"/>
      <c r="N775" s="300"/>
      <c r="O775" s="299"/>
      <c r="P775" s="299"/>
      <c r="Q775" s="299"/>
      <c r="R775" s="299"/>
      <c r="S775" s="299"/>
      <c r="T775" s="299"/>
      <c r="U775" s="299"/>
      <c r="V775" s="299"/>
      <c r="W775" s="299"/>
      <c r="X775" s="299"/>
      <c r="Y775" s="412"/>
      <c r="Z775" s="413"/>
      <c r="AA775" s="413"/>
      <c r="AB775" s="413"/>
      <c r="AC775" s="413"/>
      <c r="AD775" s="413"/>
      <c r="AE775" s="413"/>
      <c r="AF775" s="413"/>
      <c r="AG775" s="413"/>
      <c r="AH775" s="413"/>
      <c r="AI775" s="413"/>
      <c r="AJ775" s="413"/>
      <c r="AK775" s="413"/>
      <c r="AL775" s="413"/>
      <c r="AM775" s="302"/>
    </row>
    <row r="776" spans="1:39" hidden="1" outlineLevel="1">
      <c r="A776" s="531">
        <v>2</v>
      </c>
      <c r="B776" s="428" t="s">
        <v>96</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1"/>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298">Z776</f>
        <v>0</v>
      </c>
      <c r="AA777" s="411">
        <f t="shared" ref="AA777" si="2299">AA776</f>
        <v>0</v>
      </c>
      <c r="AB777" s="411">
        <f t="shared" ref="AB777" si="2300">AB776</f>
        <v>0</v>
      </c>
      <c r="AC777" s="411">
        <f t="shared" ref="AC777" si="2301">AC776</f>
        <v>0</v>
      </c>
      <c r="AD777" s="411">
        <f t="shared" ref="AD777" si="2302">AD776</f>
        <v>0</v>
      </c>
      <c r="AE777" s="411">
        <f t="shared" ref="AE777" si="2303">AE776</f>
        <v>0</v>
      </c>
      <c r="AF777" s="411">
        <f t="shared" ref="AF777" si="2304">AF776</f>
        <v>0</v>
      </c>
      <c r="AG777" s="411">
        <f t="shared" ref="AG777" si="2305">AG776</f>
        <v>0</v>
      </c>
      <c r="AH777" s="411">
        <f t="shared" ref="AH777" si="2306">AH776</f>
        <v>0</v>
      </c>
      <c r="AI777" s="411">
        <f t="shared" ref="AI777" si="2307">AI776</f>
        <v>0</v>
      </c>
      <c r="AJ777" s="411">
        <f t="shared" ref="AJ777" si="2308">AJ776</f>
        <v>0</v>
      </c>
      <c r="AK777" s="411">
        <f t="shared" ref="AK777" si="2309">AK776</f>
        <v>0</v>
      </c>
      <c r="AL777" s="411">
        <f t="shared" ref="AL777" si="2310">AL776</f>
        <v>0</v>
      </c>
      <c r="AM777" s="297"/>
    </row>
    <row r="778" spans="1:39" ht="15.75" hidden="1" outlineLevel="1">
      <c r="A778" s="531"/>
      <c r="B778" s="298"/>
      <c r="C778" s="299"/>
      <c r="D778" s="304"/>
      <c r="E778" s="304"/>
      <c r="F778" s="304"/>
      <c r="G778" s="304"/>
      <c r="H778" s="304"/>
      <c r="I778" s="304"/>
      <c r="J778" s="304"/>
      <c r="K778" s="304"/>
      <c r="L778" s="304"/>
      <c r="M778" s="304"/>
      <c r="N778" s="300"/>
      <c r="O778" s="304"/>
      <c r="P778" s="304"/>
      <c r="Q778" s="304"/>
      <c r="R778" s="304"/>
      <c r="S778" s="304"/>
      <c r="T778" s="304"/>
      <c r="U778" s="304"/>
      <c r="V778" s="304"/>
      <c r="W778" s="304"/>
      <c r="X778" s="304"/>
      <c r="Y778" s="412"/>
      <c r="Z778" s="413"/>
      <c r="AA778" s="413"/>
      <c r="AB778" s="413"/>
      <c r="AC778" s="413"/>
      <c r="AD778" s="413"/>
      <c r="AE778" s="413"/>
      <c r="AF778" s="413"/>
      <c r="AG778" s="413"/>
      <c r="AH778" s="413"/>
      <c r="AI778" s="413"/>
      <c r="AJ778" s="413"/>
      <c r="AK778" s="413"/>
      <c r="AL778" s="413"/>
      <c r="AM778" s="302"/>
    </row>
    <row r="779" spans="1:39" hidden="1" outlineLevel="1">
      <c r="A779" s="531">
        <v>3</v>
      </c>
      <c r="B779" s="428" t="s">
        <v>97</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0"/>
      <c r="Z779" s="410"/>
      <c r="AA779" s="410"/>
      <c r="AB779" s="410"/>
      <c r="AC779" s="410"/>
      <c r="AD779" s="410"/>
      <c r="AE779" s="410"/>
      <c r="AF779" s="410"/>
      <c r="AG779" s="410"/>
      <c r="AH779" s="410"/>
      <c r="AI779" s="410"/>
      <c r="AJ779" s="410"/>
      <c r="AK779" s="410"/>
      <c r="AL779" s="410"/>
      <c r="AM779" s="296">
        <f>SUM(Y779:AL779)</f>
        <v>0</v>
      </c>
    </row>
    <row r="780" spans="1:39" hidden="1" outlineLevel="1">
      <c r="A780" s="531"/>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11">Z779</f>
        <v>0</v>
      </c>
      <c r="AA780" s="411">
        <f t="shared" ref="AA780" si="2312">AA779</f>
        <v>0</v>
      </c>
      <c r="AB780" s="411">
        <f t="shared" ref="AB780" si="2313">AB779</f>
        <v>0</v>
      </c>
      <c r="AC780" s="411">
        <f t="shared" ref="AC780" si="2314">AC779</f>
        <v>0</v>
      </c>
      <c r="AD780" s="411">
        <f t="shared" ref="AD780" si="2315">AD779</f>
        <v>0</v>
      </c>
      <c r="AE780" s="411">
        <f t="shared" ref="AE780" si="2316">AE779</f>
        <v>0</v>
      </c>
      <c r="AF780" s="411">
        <f t="shared" ref="AF780" si="2317">AF779</f>
        <v>0</v>
      </c>
      <c r="AG780" s="411">
        <f t="shared" ref="AG780" si="2318">AG779</f>
        <v>0</v>
      </c>
      <c r="AH780" s="411">
        <f t="shared" ref="AH780" si="2319">AH779</f>
        <v>0</v>
      </c>
      <c r="AI780" s="411">
        <f t="shared" ref="AI780" si="2320">AI779</f>
        <v>0</v>
      </c>
      <c r="AJ780" s="411">
        <f t="shared" ref="AJ780" si="2321">AJ779</f>
        <v>0</v>
      </c>
      <c r="AK780" s="411">
        <f t="shared" ref="AK780" si="2322">AK779</f>
        <v>0</v>
      </c>
      <c r="AL780" s="411">
        <f t="shared" ref="AL780" si="2323">AL779</f>
        <v>0</v>
      </c>
      <c r="AM780" s="297"/>
    </row>
    <row r="781" spans="1:39" hidden="1" outlineLevel="1">
      <c r="A781" s="531"/>
      <c r="B781" s="294"/>
      <c r="C781" s="305"/>
      <c r="D781" s="291"/>
      <c r="E781" s="291"/>
      <c r="F781" s="291"/>
      <c r="G781" s="291"/>
      <c r="H781" s="291"/>
      <c r="I781" s="291"/>
      <c r="J781" s="291"/>
      <c r="K781" s="291"/>
      <c r="L781" s="291"/>
      <c r="M781" s="291"/>
      <c r="N781" s="291"/>
      <c r="O781" s="291"/>
      <c r="P781" s="291"/>
      <c r="Q781" s="291"/>
      <c r="R781" s="291"/>
      <c r="S781" s="291"/>
      <c r="T781" s="291"/>
      <c r="U781" s="291"/>
      <c r="V781" s="291"/>
      <c r="W781" s="291"/>
      <c r="X781" s="291"/>
      <c r="Y781" s="412"/>
      <c r="Z781" s="412"/>
      <c r="AA781" s="412"/>
      <c r="AB781" s="412"/>
      <c r="AC781" s="412"/>
      <c r="AD781" s="412"/>
      <c r="AE781" s="412"/>
      <c r="AF781" s="412"/>
      <c r="AG781" s="412"/>
      <c r="AH781" s="412"/>
      <c r="AI781" s="412"/>
      <c r="AJ781" s="412"/>
      <c r="AK781" s="412"/>
      <c r="AL781" s="412"/>
      <c r="AM781" s="306"/>
    </row>
    <row r="782" spans="1:39" hidden="1" outlineLevel="1">
      <c r="A782" s="531">
        <v>4</v>
      </c>
      <c r="B782" s="519" t="s">
        <v>683</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idden="1" outlineLevel="1">
      <c r="A783" s="531"/>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24">Z782</f>
        <v>0</v>
      </c>
      <c r="AA783" s="411">
        <f t="shared" ref="AA783" si="2325">AA782</f>
        <v>0</v>
      </c>
      <c r="AB783" s="411">
        <f t="shared" ref="AB783" si="2326">AB782</f>
        <v>0</v>
      </c>
      <c r="AC783" s="411">
        <f t="shared" ref="AC783" si="2327">AC782</f>
        <v>0</v>
      </c>
      <c r="AD783" s="411">
        <f t="shared" ref="AD783" si="2328">AD782</f>
        <v>0</v>
      </c>
      <c r="AE783" s="411">
        <f t="shared" ref="AE783" si="2329">AE782</f>
        <v>0</v>
      </c>
      <c r="AF783" s="411">
        <f t="shared" ref="AF783" si="2330">AF782</f>
        <v>0</v>
      </c>
      <c r="AG783" s="411">
        <f t="shared" ref="AG783" si="2331">AG782</f>
        <v>0</v>
      </c>
      <c r="AH783" s="411">
        <f t="shared" ref="AH783" si="2332">AH782</f>
        <v>0</v>
      </c>
      <c r="AI783" s="411">
        <f t="shared" ref="AI783" si="2333">AI782</f>
        <v>0</v>
      </c>
      <c r="AJ783" s="411">
        <f t="shared" ref="AJ783" si="2334">AJ782</f>
        <v>0</v>
      </c>
      <c r="AK783" s="411">
        <f t="shared" ref="AK783" si="2335">AK782</f>
        <v>0</v>
      </c>
      <c r="AL783" s="411">
        <f t="shared" ref="AL783" si="2336">AL782</f>
        <v>0</v>
      </c>
      <c r="AM783" s="297"/>
    </row>
    <row r="784" spans="1:39" hidden="1" outlineLevel="1">
      <c r="A784" s="531"/>
      <c r="B784" s="294"/>
      <c r="C784" s="305"/>
      <c r="D784" s="304"/>
      <c r="E784" s="304"/>
      <c r="F784" s="304"/>
      <c r="G784" s="304"/>
      <c r="H784" s="304"/>
      <c r="I784" s="304"/>
      <c r="J784" s="304"/>
      <c r="K784" s="304"/>
      <c r="L784" s="304"/>
      <c r="M784" s="304"/>
      <c r="N784" s="291"/>
      <c r="O784" s="304"/>
      <c r="P784" s="304"/>
      <c r="Q784" s="304"/>
      <c r="R784" s="304"/>
      <c r="S784" s="304"/>
      <c r="T784" s="304"/>
      <c r="U784" s="304"/>
      <c r="V784" s="304"/>
      <c r="W784" s="304"/>
      <c r="X784" s="304"/>
      <c r="Y784" s="412"/>
      <c r="Z784" s="412"/>
      <c r="AA784" s="412"/>
      <c r="AB784" s="412"/>
      <c r="AC784" s="412"/>
      <c r="AD784" s="412"/>
      <c r="AE784" s="412"/>
      <c r="AF784" s="412"/>
      <c r="AG784" s="412"/>
      <c r="AH784" s="412"/>
      <c r="AI784" s="412"/>
      <c r="AJ784" s="412"/>
      <c r="AK784" s="412"/>
      <c r="AL784" s="412"/>
      <c r="AM784" s="306"/>
    </row>
    <row r="785" spans="1:39" ht="15.75" hidden="1" customHeight="1" outlineLevel="1">
      <c r="A785" s="531">
        <v>5</v>
      </c>
      <c r="B785" s="428" t="s">
        <v>98</v>
      </c>
      <c r="C785" s="291" t="s">
        <v>25</v>
      </c>
      <c r="D785" s="295"/>
      <c r="E785" s="295"/>
      <c r="F785" s="295"/>
      <c r="G785" s="295"/>
      <c r="H785" s="295"/>
      <c r="I785" s="295"/>
      <c r="J785" s="295"/>
      <c r="K785" s="295"/>
      <c r="L785" s="295"/>
      <c r="M785" s="295"/>
      <c r="N785" s="291"/>
      <c r="O785" s="295"/>
      <c r="P785" s="295"/>
      <c r="Q785" s="295"/>
      <c r="R785" s="295"/>
      <c r="S785" s="295"/>
      <c r="T785" s="295"/>
      <c r="U785" s="295"/>
      <c r="V785" s="295"/>
      <c r="W785" s="295"/>
      <c r="X785" s="295"/>
      <c r="Y785" s="415"/>
      <c r="Z785" s="415"/>
      <c r="AA785" s="415"/>
      <c r="AB785" s="415"/>
      <c r="AC785" s="415"/>
      <c r="AD785" s="415"/>
      <c r="AE785" s="415"/>
      <c r="AF785" s="410"/>
      <c r="AG785" s="410"/>
      <c r="AH785" s="410"/>
      <c r="AI785" s="410"/>
      <c r="AJ785" s="410"/>
      <c r="AK785" s="410"/>
      <c r="AL785" s="410"/>
      <c r="AM785" s="296">
        <f>SUM(Y785:AL785)</f>
        <v>0</v>
      </c>
    </row>
    <row r="786" spans="1:39" ht="20.25" hidden="1" customHeight="1" outlineLevel="1">
      <c r="A786" s="531"/>
      <c r="B786" s="294" t="s">
        <v>342</v>
      </c>
      <c r="C786" s="291" t="s">
        <v>163</v>
      </c>
      <c r="D786" s="295"/>
      <c r="E786" s="295"/>
      <c r="F786" s="295"/>
      <c r="G786" s="295"/>
      <c r="H786" s="295"/>
      <c r="I786" s="295"/>
      <c r="J786" s="295"/>
      <c r="K786" s="295"/>
      <c r="L786" s="295"/>
      <c r="M786" s="295"/>
      <c r="N786" s="468"/>
      <c r="O786" s="295"/>
      <c r="P786" s="295"/>
      <c r="Q786" s="295"/>
      <c r="R786" s="295"/>
      <c r="S786" s="295"/>
      <c r="T786" s="295"/>
      <c r="U786" s="295"/>
      <c r="V786" s="295"/>
      <c r="W786" s="295"/>
      <c r="X786" s="295"/>
      <c r="Y786" s="411">
        <f>Y785</f>
        <v>0</v>
      </c>
      <c r="Z786" s="411">
        <f t="shared" ref="Z786" si="2337">Z785</f>
        <v>0</v>
      </c>
      <c r="AA786" s="411">
        <f t="shared" ref="AA786" si="2338">AA785</f>
        <v>0</v>
      </c>
      <c r="AB786" s="411">
        <f t="shared" ref="AB786" si="2339">AB785</f>
        <v>0</v>
      </c>
      <c r="AC786" s="411">
        <f t="shared" ref="AC786" si="2340">AC785</f>
        <v>0</v>
      </c>
      <c r="AD786" s="411">
        <f t="shared" ref="AD786" si="2341">AD785</f>
        <v>0</v>
      </c>
      <c r="AE786" s="411">
        <f t="shared" ref="AE786" si="2342">AE785</f>
        <v>0</v>
      </c>
      <c r="AF786" s="411">
        <f t="shared" ref="AF786" si="2343">AF785</f>
        <v>0</v>
      </c>
      <c r="AG786" s="411">
        <f t="shared" ref="AG786" si="2344">AG785</f>
        <v>0</v>
      </c>
      <c r="AH786" s="411">
        <f t="shared" ref="AH786" si="2345">AH785</f>
        <v>0</v>
      </c>
      <c r="AI786" s="411">
        <f t="shared" ref="AI786" si="2346">AI785</f>
        <v>0</v>
      </c>
      <c r="AJ786" s="411">
        <f t="shared" ref="AJ786" si="2347">AJ785</f>
        <v>0</v>
      </c>
      <c r="AK786" s="411">
        <f t="shared" ref="AK786" si="2348">AK785</f>
        <v>0</v>
      </c>
      <c r="AL786" s="411">
        <f t="shared" ref="AL786" si="2349">AL785</f>
        <v>0</v>
      </c>
      <c r="AM786" s="297"/>
    </row>
    <row r="787" spans="1:39" hidden="1" outlineLevel="1">
      <c r="A787" s="531"/>
      <c r="B787" s="294"/>
      <c r="C787" s="291"/>
      <c r="D787" s="291"/>
      <c r="E787" s="291"/>
      <c r="F787" s="291"/>
      <c r="G787" s="291"/>
      <c r="H787" s="291"/>
      <c r="I787" s="291"/>
      <c r="J787" s="291"/>
      <c r="K787" s="291"/>
      <c r="L787" s="291"/>
      <c r="M787" s="291"/>
      <c r="N787" s="291"/>
      <c r="O787" s="291"/>
      <c r="P787" s="291"/>
      <c r="Q787" s="291"/>
      <c r="R787" s="291"/>
      <c r="S787" s="291"/>
      <c r="T787" s="291"/>
      <c r="U787" s="291"/>
      <c r="V787" s="291"/>
      <c r="W787" s="291"/>
      <c r="X787" s="291"/>
      <c r="Y787" s="422"/>
      <c r="Z787" s="423"/>
      <c r="AA787" s="423"/>
      <c r="AB787" s="423"/>
      <c r="AC787" s="423"/>
      <c r="AD787" s="423"/>
      <c r="AE787" s="423"/>
      <c r="AF787" s="423"/>
      <c r="AG787" s="423"/>
      <c r="AH787" s="423"/>
      <c r="AI787" s="423"/>
      <c r="AJ787" s="423"/>
      <c r="AK787" s="423"/>
      <c r="AL787" s="423"/>
      <c r="AM787" s="297"/>
    </row>
    <row r="788" spans="1:39" ht="15.75" hidden="1" outlineLevel="1">
      <c r="A788" s="531"/>
      <c r="B788" s="319" t="s">
        <v>498</v>
      </c>
      <c r="C788" s="289"/>
      <c r="D788" s="289"/>
      <c r="E788" s="289"/>
      <c r="F788" s="289"/>
      <c r="G788" s="289"/>
      <c r="H788" s="289"/>
      <c r="I788" s="289"/>
      <c r="J788" s="289"/>
      <c r="K788" s="289"/>
      <c r="L788" s="289"/>
      <c r="M788" s="289"/>
      <c r="N788" s="290"/>
      <c r="O788" s="289"/>
      <c r="P788" s="289"/>
      <c r="Q788" s="289"/>
      <c r="R788" s="289"/>
      <c r="S788" s="289"/>
      <c r="T788" s="289"/>
      <c r="U788" s="289"/>
      <c r="V788" s="289"/>
      <c r="W788" s="289"/>
      <c r="X788" s="289"/>
      <c r="Y788" s="414"/>
      <c r="Z788" s="414"/>
      <c r="AA788" s="414"/>
      <c r="AB788" s="414"/>
      <c r="AC788" s="414"/>
      <c r="AD788" s="414"/>
      <c r="AE788" s="414"/>
      <c r="AF788" s="414"/>
      <c r="AG788" s="414"/>
      <c r="AH788" s="414"/>
      <c r="AI788" s="414"/>
      <c r="AJ788" s="414"/>
      <c r="AK788" s="414"/>
      <c r="AL788" s="414"/>
      <c r="AM788" s="292"/>
    </row>
    <row r="789" spans="1:39" hidden="1" outlineLevel="1">
      <c r="A789" s="531">
        <v>6</v>
      </c>
      <c r="B789" s="428" t="s">
        <v>99</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1"/>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50">Z789</f>
        <v>0</v>
      </c>
      <c r="AA790" s="411">
        <f t="shared" ref="AA790" si="2351">AA789</f>
        <v>0</v>
      </c>
      <c r="AB790" s="411">
        <f t="shared" ref="AB790" si="2352">AB789</f>
        <v>0</v>
      </c>
      <c r="AC790" s="411">
        <f t="shared" ref="AC790" si="2353">AC789</f>
        <v>0</v>
      </c>
      <c r="AD790" s="411">
        <f t="shared" ref="AD790" si="2354">AD789</f>
        <v>0</v>
      </c>
      <c r="AE790" s="411">
        <f t="shared" ref="AE790" si="2355">AE789</f>
        <v>0</v>
      </c>
      <c r="AF790" s="411">
        <f t="shared" ref="AF790" si="2356">AF789</f>
        <v>0</v>
      </c>
      <c r="AG790" s="411">
        <f t="shared" ref="AG790" si="2357">AG789</f>
        <v>0</v>
      </c>
      <c r="AH790" s="411">
        <f t="shared" ref="AH790" si="2358">AH789</f>
        <v>0</v>
      </c>
      <c r="AI790" s="411">
        <f t="shared" ref="AI790" si="2359">AI789</f>
        <v>0</v>
      </c>
      <c r="AJ790" s="411">
        <f t="shared" ref="AJ790" si="2360">AJ789</f>
        <v>0</v>
      </c>
      <c r="AK790" s="411">
        <f t="shared" ref="AK790" si="2361">AK789</f>
        <v>0</v>
      </c>
      <c r="AL790" s="411">
        <f t="shared" ref="AL790" si="2362">AL789</f>
        <v>0</v>
      </c>
      <c r="AM790" s="311"/>
    </row>
    <row r="791" spans="1:39" hidden="1" outlineLevel="1">
      <c r="A791" s="531"/>
      <c r="B791" s="310"/>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6"/>
      <c r="AA791" s="416"/>
      <c r="AB791" s="416"/>
      <c r="AC791" s="416"/>
      <c r="AD791" s="416"/>
      <c r="AE791" s="416"/>
      <c r="AF791" s="416"/>
      <c r="AG791" s="416"/>
      <c r="AH791" s="416"/>
      <c r="AI791" s="416"/>
      <c r="AJ791" s="416"/>
      <c r="AK791" s="416"/>
      <c r="AL791" s="416"/>
      <c r="AM791" s="313"/>
    </row>
    <row r="792" spans="1:39" ht="30" hidden="1" outlineLevel="1">
      <c r="A792" s="531">
        <v>7</v>
      </c>
      <c r="B792" s="428" t="s">
        <v>100</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1"/>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63">Z792</f>
        <v>0</v>
      </c>
      <c r="AA793" s="411">
        <f t="shared" ref="AA793" si="2364">AA792</f>
        <v>0</v>
      </c>
      <c r="AB793" s="411">
        <f t="shared" ref="AB793" si="2365">AB792</f>
        <v>0</v>
      </c>
      <c r="AC793" s="411">
        <f t="shared" ref="AC793" si="2366">AC792</f>
        <v>0</v>
      </c>
      <c r="AD793" s="411">
        <f t="shared" ref="AD793" si="2367">AD792</f>
        <v>0</v>
      </c>
      <c r="AE793" s="411">
        <f t="shared" ref="AE793" si="2368">AE792</f>
        <v>0</v>
      </c>
      <c r="AF793" s="411">
        <f t="shared" ref="AF793" si="2369">AF792</f>
        <v>0</v>
      </c>
      <c r="AG793" s="411">
        <f t="shared" ref="AG793" si="2370">AG792</f>
        <v>0</v>
      </c>
      <c r="AH793" s="411">
        <f t="shared" ref="AH793" si="2371">AH792</f>
        <v>0</v>
      </c>
      <c r="AI793" s="411">
        <f t="shared" ref="AI793" si="2372">AI792</f>
        <v>0</v>
      </c>
      <c r="AJ793" s="411">
        <f t="shared" ref="AJ793" si="2373">AJ792</f>
        <v>0</v>
      </c>
      <c r="AK793" s="411">
        <f t="shared" ref="AK793" si="2374">AK792</f>
        <v>0</v>
      </c>
      <c r="AL793" s="411">
        <f t="shared" ref="AL793" si="2375">AL792</f>
        <v>0</v>
      </c>
      <c r="AM793" s="311"/>
    </row>
    <row r="794" spans="1:39" hidden="1" outlineLevel="1">
      <c r="A794" s="531"/>
      <c r="B794" s="314"/>
      <c r="C794" s="312"/>
      <c r="D794" s="291"/>
      <c r="E794" s="291"/>
      <c r="F794" s="291"/>
      <c r="G794" s="291"/>
      <c r="H794" s="291"/>
      <c r="I794" s="291"/>
      <c r="J794" s="291"/>
      <c r="K794" s="291"/>
      <c r="L794" s="291"/>
      <c r="M794" s="291"/>
      <c r="N794" s="291"/>
      <c r="O794" s="291"/>
      <c r="P794" s="291"/>
      <c r="Q794" s="291"/>
      <c r="R794" s="291"/>
      <c r="S794" s="291"/>
      <c r="T794" s="291"/>
      <c r="U794" s="291"/>
      <c r="V794" s="291"/>
      <c r="W794" s="291"/>
      <c r="X794" s="291"/>
      <c r="Y794" s="416"/>
      <c r="Z794" s="417"/>
      <c r="AA794" s="416"/>
      <c r="AB794" s="416"/>
      <c r="AC794" s="416"/>
      <c r="AD794" s="416"/>
      <c r="AE794" s="416"/>
      <c r="AF794" s="416"/>
      <c r="AG794" s="416"/>
      <c r="AH794" s="416"/>
      <c r="AI794" s="416"/>
      <c r="AJ794" s="416"/>
      <c r="AK794" s="416"/>
      <c r="AL794" s="416"/>
      <c r="AM794" s="313"/>
    </row>
    <row r="795" spans="1:39" ht="30" hidden="1" outlineLevel="1">
      <c r="A795" s="531">
        <v>8</v>
      </c>
      <c r="B795" s="428" t="s">
        <v>101</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1"/>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76">Z795</f>
        <v>0</v>
      </c>
      <c r="AA796" s="411">
        <f t="shared" ref="AA796" si="2377">AA795</f>
        <v>0</v>
      </c>
      <c r="AB796" s="411">
        <f t="shared" ref="AB796" si="2378">AB795</f>
        <v>0</v>
      </c>
      <c r="AC796" s="411">
        <f t="shared" ref="AC796" si="2379">AC795</f>
        <v>0</v>
      </c>
      <c r="AD796" s="411">
        <f t="shared" ref="AD796" si="2380">AD795</f>
        <v>0</v>
      </c>
      <c r="AE796" s="411">
        <f t="shared" ref="AE796" si="2381">AE795</f>
        <v>0</v>
      </c>
      <c r="AF796" s="411">
        <f t="shared" ref="AF796" si="2382">AF795</f>
        <v>0</v>
      </c>
      <c r="AG796" s="411">
        <f t="shared" ref="AG796" si="2383">AG795</f>
        <v>0</v>
      </c>
      <c r="AH796" s="411">
        <f t="shared" ref="AH796" si="2384">AH795</f>
        <v>0</v>
      </c>
      <c r="AI796" s="411">
        <f t="shared" ref="AI796" si="2385">AI795</f>
        <v>0</v>
      </c>
      <c r="AJ796" s="411">
        <f t="shared" ref="AJ796" si="2386">AJ795</f>
        <v>0</v>
      </c>
      <c r="AK796" s="411">
        <f t="shared" ref="AK796" si="2387">AK795</f>
        <v>0</v>
      </c>
      <c r="AL796" s="411">
        <f t="shared" ref="AL796" si="2388">AL795</f>
        <v>0</v>
      </c>
      <c r="AM796" s="311"/>
    </row>
    <row r="797" spans="1:39" hidden="1" outlineLevel="1">
      <c r="A797" s="531"/>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7"/>
      <c r="AA797" s="416"/>
      <c r="AB797" s="416"/>
      <c r="AC797" s="416"/>
      <c r="AD797" s="416"/>
      <c r="AE797" s="416"/>
      <c r="AF797" s="416"/>
      <c r="AG797" s="416"/>
      <c r="AH797" s="416"/>
      <c r="AI797" s="416"/>
      <c r="AJ797" s="416"/>
      <c r="AK797" s="416"/>
      <c r="AL797" s="416"/>
      <c r="AM797" s="313"/>
    </row>
    <row r="798" spans="1:39" ht="30" hidden="1" outlineLevel="1">
      <c r="A798" s="531">
        <v>9</v>
      </c>
      <c r="B798" s="428" t="s">
        <v>102</v>
      </c>
      <c r="C798" s="291" t="s">
        <v>25</v>
      </c>
      <c r="D798" s="295"/>
      <c r="E798" s="295"/>
      <c r="F798" s="295"/>
      <c r="G798" s="295"/>
      <c r="H798" s="295"/>
      <c r="I798" s="295"/>
      <c r="J798" s="295"/>
      <c r="K798" s="295"/>
      <c r="L798" s="295"/>
      <c r="M798" s="295"/>
      <c r="N798" s="295">
        <v>12</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1"/>
      <c r="B799" s="294" t="s">
        <v>342</v>
      </c>
      <c r="C799" s="291" t="s">
        <v>163</v>
      </c>
      <c r="D799" s="295"/>
      <c r="E799" s="295"/>
      <c r="F799" s="295"/>
      <c r="G799" s="295"/>
      <c r="H799" s="295"/>
      <c r="I799" s="295"/>
      <c r="J799" s="295"/>
      <c r="K799" s="295"/>
      <c r="L799" s="295"/>
      <c r="M799" s="295"/>
      <c r="N799" s="295">
        <f>N798</f>
        <v>12</v>
      </c>
      <c r="O799" s="295"/>
      <c r="P799" s="295"/>
      <c r="Q799" s="295"/>
      <c r="R799" s="295"/>
      <c r="S799" s="295"/>
      <c r="T799" s="295"/>
      <c r="U799" s="295"/>
      <c r="V799" s="295"/>
      <c r="W799" s="295"/>
      <c r="X799" s="295"/>
      <c r="Y799" s="411">
        <f>Y798</f>
        <v>0</v>
      </c>
      <c r="Z799" s="411">
        <f t="shared" ref="Z799" si="2389">Z798</f>
        <v>0</v>
      </c>
      <c r="AA799" s="411">
        <f t="shared" ref="AA799" si="2390">AA798</f>
        <v>0</v>
      </c>
      <c r="AB799" s="411">
        <f t="shared" ref="AB799" si="2391">AB798</f>
        <v>0</v>
      </c>
      <c r="AC799" s="411">
        <f t="shared" ref="AC799" si="2392">AC798</f>
        <v>0</v>
      </c>
      <c r="AD799" s="411">
        <f t="shared" ref="AD799" si="2393">AD798</f>
        <v>0</v>
      </c>
      <c r="AE799" s="411">
        <f t="shared" ref="AE799" si="2394">AE798</f>
        <v>0</v>
      </c>
      <c r="AF799" s="411">
        <f t="shared" ref="AF799" si="2395">AF798</f>
        <v>0</v>
      </c>
      <c r="AG799" s="411">
        <f t="shared" ref="AG799" si="2396">AG798</f>
        <v>0</v>
      </c>
      <c r="AH799" s="411">
        <f t="shared" ref="AH799" si="2397">AH798</f>
        <v>0</v>
      </c>
      <c r="AI799" s="411">
        <f t="shared" ref="AI799" si="2398">AI798</f>
        <v>0</v>
      </c>
      <c r="AJ799" s="411">
        <f t="shared" ref="AJ799" si="2399">AJ798</f>
        <v>0</v>
      </c>
      <c r="AK799" s="411">
        <f t="shared" ref="AK799" si="2400">AK798</f>
        <v>0</v>
      </c>
      <c r="AL799" s="411">
        <f t="shared" ref="AL799" si="2401">AL798</f>
        <v>0</v>
      </c>
      <c r="AM799" s="311"/>
    </row>
    <row r="800" spans="1:39" hidden="1" outlineLevel="1">
      <c r="A800" s="531"/>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6"/>
      <c r="AA800" s="416"/>
      <c r="AB800" s="416"/>
      <c r="AC800" s="416"/>
      <c r="AD800" s="416"/>
      <c r="AE800" s="416"/>
      <c r="AF800" s="416"/>
      <c r="AG800" s="416"/>
      <c r="AH800" s="416"/>
      <c r="AI800" s="416"/>
      <c r="AJ800" s="416"/>
      <c r="AK800" s="416"/>
      <c r="AL800" s="416"/>
      <c r="AM800" s="313"/>
    </row>
    <row r="801" spans="1:39" ht="30" hidden="1" outlineLevel="1">
      <c r="A801" s="531">
        <v>10</v>
      </c>
      <c r="B801" s="428" t="s">
        <v>103</v>
      </c>
      <c r="C801" s="291" t="s">
        <v>25</v>
      </c>
      <c r="D801" s="295"/>
      <c r="E801" s="295"/>
      <c r="F801" s="295"/>
      <c r="G801" s="295"/>
      <c r="H801" s="295"/>
      <c r="I801" s="295"/>
      <c r="J801" s="295"/>
      <c r="K801" s="295"/>
      <c r="L801" s="295"/>
      <c r="M801" s="295"/>
      <c r="N801" s="295">
        <v>3</v>
      </c>
      <c r="O801" s="295"/>
      <c r="P801" s="295"/>
      <c r="Q801" s="295"/>
      <c r="R801" s="295"/>
      <c r="S801" s="295"/>
      <c r="T801" s="295"/>
      <c r="U801" s="295"/>
      <c r="V801" s="295"/>
      <c r="W801" s="295"/>
      <c r="X801" s="295"/>
      <c r="Y801" s="415"/>
      <c r="Z801" s="415"/>
      <c r="AA801" s="415"/>
      <c r="AB801" s="415"/>
      <c r="AC801" s="415"/>
      <c r="AD801" s="415"/>
      <c r="AE801" s="415"/>
      <c r="AF801" s="415"/>
      <c r="AG801" s="415"/>
      <c r="AH801" s="415"/>
      <c r="AI801" s="415"/>
      <c r="AJ801" s="415"/>
      <c r="AK801" s="415"/>
      <c r="AL801" s="415"/>
      <c r="AM801" s="296">
        <f>SUM(Y801:AL801)</f>
        <v>0</v>
      </c>
    </row>
    <row r="802" spans="1:39" hidden="1" outlineLevel="1">
      <c r="A802" s="531"/>
      <c r="B802" s="294" t="s">
        <v>342</v>
      </c>
      <c r="C802" s="291" t="s">
        <v>163</v>
      </c>
      <c r="D802" s="295"/>
      <c r="E802" s="295"/>
      <c r="F802" s="295"/>
      <c r="G802" s="295"/>
      <c r="H802" s="295"/>
      <c r="I802" s="295"/>
      <c r="J802" s="295"/>
      <c r="K802" s="295"/>
      <c r="L802" s="295"/>
      <c r="M802" s="295"/>
      <c r="N802" s="295">
        <f>N801</f>
        <v>3</v>
      </c>
      <c r="O802" s="295"/>
      <c r="P802" s="295"/>
      <c r="Q802" s="295"/>
      <c r="R802" s="295"/>
      <c r="S802" s="295"/>
      <c r="T802" s="295"/>
      <c r="U802" s="295"/>
      <c r="V802" s="295"/>
      <c r="W802" s="295"/>
      <c r="X802" s="295"/>
      <c r="Y802" s="411">
        <f>Y801</f>
        <v>0</v>
      </c>
      <c r="Z802" s="411">
        <f t="shared" ref="Z802" si="2402">Z801</f>
        <v>0</v>
      </c>
      <c r="AA802" s="411">
        <f t="shared" ref="AA802" si="2403">AA801</f>
        <v>0</v>
      </c>
      <c r="AB802" s="411">
        <f t="shared" ref="AB802" si="2404">AB801</f>
        <v>0</v>
      </c>
      <c r="AC802" s="411">
        <f t="shared" ref="AC802" si="2405">AC801</f>
        <v>0</v>
      </c>
      <c r="AD802" s="411">
        <f t="shared" ref="AD802" si="2406">AD801</f>
        <v>0</v>
      </c>
      <c r="AE802" s="411">
        <f t="shared" ref="AE802" si="2407">AE801</f>
        <v>0</v>
      </c>
      <c r="AF802" s="411">
        <f t="shared" ref="AF802" si="2408">AF801</f>
        <v>0</v>
      </c>
      <c r="AG802" s="411">
        <f t="shared" ref="AG802" si="2409">AG801</f>
        <v>0</v>
      </c>
      <c r="AH802" s="411">
        <f t="shared" ref="AH802" si="2410">AH801</f>
        <v>0</v>
      </c>
      <c r="AI802" s="411">
        <f t="shared" ref="AI802" si="2411">AI801</f>
        <v>0</v>
      </c>
      <c r="AJ802" s="411">
        <f t="shared" ref="AJ802" si="2412">AJ801</f>
        <v>0</v>
      </c>
      <c r="AK802" s="411">
        <f t="shared" ref="AK802" si="2413">AK801</f>
        <v>0</v>
      </c>
      <c r="AL802" s="411">
        <f t="shared" ref="AL802" si="2414">AL801</f>
        <v>0</v>
      </c>
      <c r="AM802" s="311"/>
    </row>
    <row r="803" spans="1:39" hidden="1" outlineLevel="1">
      <c r="A803" s="531"/>
      <c r="B803" s="314"/>
      <c r="C803" s="312"/>
      <c r="D803" s="316"/>
      <c r="E803" s="316"/>
      <c r="F803" s="316"/>
      <c r="G803" s="316"/>
      <c r="H803" s="316"/>
      <c r="I803" s="316"/>
      <c r="J803" s="316"/>
      <c r="K803" s="316"/>
      <c r="L803" s="316"/>
      <c r="M803" s="316"/>
      <c r="N803" s="291"/>
      <c r="O803" s="316"/>
      <c r="P803" s="316"/>
      <c r="Q803" s="316"/>
      <c r="R803" s="316"/>
      <c r="S803" s="316"/>
      <c r="T803" s="316"/>
      <c r="U803" s="316"/>
      <c r="V803" s="316"/>
      <c r="W803" s="316"/>
      <c r="X803" s="316"/>
      <c r="Y803" s="416"/>
      <c r="Z803" s="417"/>
      <c r="AA803" s="416"/>
      <c r="AB803" s="416"/>
      <c r="AC803" s="416"/>
      <c r="AD803" s="416"/>
      <c r="AE803" s="416"/>
      <c r="AF803" s="416"/>
      <c r="AG803" s="416"/>
      <c r="AH803" s="416"/>
      <c r="AI803" s="416"/>
      <c r="AJ803" s="416"/>
      <c r="AK803" s="416"/>
      <c r="AL803" s="416"/>
      <c r="AM803" s="313"/>
    </row>
    <row r="804" spans="1:39" ht="15.75" hidden="1" outlineLevel="1">
      <c r="A804" s="531"/>
      <c r="B804" s="288" t="s">
        <v>10</v>
      </c>
      <c r="C804" s="289"/>
      <c r="D804" s="289"/>
      <c r="E804" s="289"/>
      <c r="F804" s="289"/>
      <c r="G804" s="289"/>
      <c r="H804" s="289"/>
      <c r="I804" s="289"/>
      <c r="J804" s="289"/>
      <c r="K804" s="289"/>
      <c r="L804" s="289"/>
      <c r="M804" s="289"/>
      <c r="N804" s="290"/>
      <c r="O804" s="289"/>
      <c r="P804" s="289"/>
      <c r="Q804" s="289"/>
      <c r="R804" s="289"/>
      <c r="S804" s="289"/>
      <c r="T804" s="289"/>
      <c r="U804" s="289"/>
      <c r="V804" s="289"/>
      <c r="W804" s="289"/>
      <c r="X804" s="289"/>
      <c r="Y804" s="414"/>
      <c r="Z804" s="414"/>
      <c r="AA804" s="414"/>
      <c r="AB804" s="414"/>
      <c r="AC804" s="414"/>
      <c r="AD804" s="414"/>
      <c r="AE804" s="414"/>
      <c r="AF804" s="414"/>
      <c r="AG804" s="414"/>
      <c r="AH804" s="414"/>
      <c r="AI804" s="414"/>
      <c r="AJ804" s="414"/>
      <c r="AK804" s="414"/>
      <c r="AL804" s="414"/>
      <c r="AM804" s="292"/>
    </row>
    <row r="805" spans="1:39" ht="30" hidden="1" outlineLevel="1">
      <c r="A805" s="531">
        <v>11</v>
      </c>
      <c r="B805" s="428" t="s">
        <v>104</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26"/>
      <c r="Z805" s="415"/>
      <c r="AA805" s="415"/>
      <c r="AB805" s="415"/>
      <c r="AC805" s="415"/>
      <c r="AD805" s="415"/>
      <c r="AE805" s="415"/>
      <c r="AF805" s="415"/>
      <c r="AG805" s="415"/>
      <c r="AH805" s="415"/>
      <c r="AI805" s="415"/>
      <c r="AJ805" s="415"/>
      <c r="AK805" s="415"/>
      <c r="AL805" s="415"/>
      <c r="AM805" s="296">
        <f>SUM(Y805:AL805)</f>
        <v>0</v>
      </c>
    </row>
    <row r="806" spans="1:39" hidden="1" outlineLevel="1">
      <c r="A806" s="531"/>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15">Z805</f>
        <v>0</v>
      </c>
      <c r="AA806" s="411">
        <f t="shared" ref="AA806" si="2416">AA805</f>
        <v>0</v>
      </c>
      <c r="AB806" s="411">
        <f t="shared" ref="AB806" si="2417">AB805</f>
        <v>0</v>
      </c>
      <c r="AC806" s="411">
        <f t="shared" ref="AC806" si="2418">AC805</f>
        <v>0</v>
      </c>
      <c r="AD806" s="411">
        <f t="shared" ref="AD806" si="2419">AD805</f>
        <v>0</v>
      </c>
      <c r="AE806" s="411">
        <f t="shared" ref="AE806" si="2420">AE805</f>
        <v>0</v>
      </c>
      <c r="AF806" s="411">
        <f t="shared" ref="AF806" si="2421">AF805</f>
        <v>0</v>
      </c>
      <c r="AG806" s="411">
        <f t="shared" ref="AG806" si="2422">AG805</f>
        <v>0</v>
      </c>
      <c r="AH806" s="411">
        <f t="shared" ref="AH806" si="2423">AH805</f>
        <v>0</v>
      </c>
      <c r="AI806" s="411">
        <f t="shared" ref="AI806" si="2424">AI805</f>
        <v>0</v>
      </c>
      <c r="AJ806" s="411">
        <f t="shared" ref="AJ806" si="2425">AJ805</f>
        <v>0</v>
      </c>
      <c r="AK806" s="411">
        <f t="shared" ref="AK806" si="2426">AK805</f>
        <v>0</v>
      </c>
      <c r="AL806" s="411">
        <f t="shared" ref="AL806" si="2427">AL805</f>
        <v>0</v>
      </c>
      <c r="AM806" s="297"/>
    </row>
    <row r="807" spans="1:39" hidden="1" outlineLevel="1">
      <c r="A807" s="531"/>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2"/>
      <c r="Z807" s="421"/>
      <c r="AA807" s="421"/>
      <c r="AB807" s="421"/>
      <c r="AC807" s="421"/>
      <c r="AD807" s="421"/>
      <c r="AE807" s="421"/>
      <c r="AF807" s="421"/>
      <c r="AG807" s="421"/>
      <c r="AH807" s="421"/>
      <c r="AI807" s="421"/>
      <c r="AJ807" s="421"/>
      <c r="AK807" s="421"/>
      <c r="AL807" s="421"/>
      <c r="AM807" s="306"/>
    </row>
    <row r="808" spans="1:39" ht="45" hidden="1" outlineLevel="1">
      <c r="A808" s="531">
        <v>12</v>
      </c>
      <c r="B808" s="428" t="s">
        <v>105</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1"/>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28">Z808</f>
        <v>0</v>
      </c>
      <c r="AA809" s="411">
        <f t="shared" ref="AA809" si="2429">AA808</f>
        <v>0</v>
      </c>
      <c r="AB809" s="411">
        <f t="shared" ref="AB809" si="2430">AB808</f>
        <v>0</v>
      </c>
      <c r="AC809" s="411">
        <f t="shared" ref="AC809" si="2431">AC808</f>
        <v>0</v>
      </c>
      <c r="AD809" s="411">
        <f t="shared" ref="AD809" si="2432">AD808</f>
        <v>0</v>
      </c>
      <c r="AE809" s="411">
        <f t="shared" ref="AE809" si="2433">AE808</f>
        <v>0</v>
      </c>
      <c r="AF809" s="411">
        <f t="shared" ref="AF809" si="2434">AF808</f>
        <v>0</v>
      </c>
      <c r="AG809" s="411">
        <f t="shared" ref="AG809" si="2435">AG808</f>
        <v>0</v>
      </c>
      <c r="AH809" s="411">
        <f t="shared" ref="AH809" si="2436">AH808</f>
        <v>0</v>
      </c>
      <c r="AI809" s="411">
        <f t="shared" ref="AI809" si="2437">AI808</f>
        <v>0</v>
      </c>
      <c r="AJ809" s="411">
        <f t="shared" ref="AJ809" si="2438">AJ808</f>
        <v>0</v>
      </c>
      <c r="AK809" s="411">
        <f t="shared" ref="AK809" si="2439">AK808</f>
        <v>0</v>
      </c>
      <c r="AL809" s="411">
        <f t="shared" ref="AL809" si="2440">AL808</f>
        <v>0</v>
      </c>
      <c r="AM809" s="297"/>
    </row>
    <row r="810" spans="1:39" hidden="1" outlineLevel="1">
      <c r="A810" s="531"/>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22"/>
      <c r="Z810" s="422"/>
      <c r="AA810" s="412"/>
      <c r="AB810" s="412"/>
      <c r="AC810" s="412"/>
      <c r="AD810" s="412"/>
      <c r="AE810" s="412"/>
      <c r="AF810" s="412"/>
      <c r="AG810" s="412"/>
      <c r="AH810" s="412"/>
      <c r="AI810" s="412"/>
      <c r="AJ810" s="412"/>
      <c r="AK810" s="412"/>
      <c r="AL810" s="412"/>
      <c r="AM810" s="306"/>
    </row>
    <row r="811" spans="1:39" ht="30" hidden="1" outlineLevel="1">
      <c r="A811" s="531">
        <v>13</v>
      </c>
      <c r="B811" s="428" t="s">
        <v>106</v>
      </c>
      <c r="C811" s="291" t="s">
        <v>25</v>
      </c>
      <c r="D811" s="295"/>
      <c r="E811" s="295"/>
      <c r="F811" s="295"/>
      <c r="G811" s="295"/>
      <c r="H811" s="295"/>
      <c r="I811" s="295"/>
      <c r="J811" s="295"/>
      <c r="K811" s="295"/>
      <c r="L811" s="295"/>
      <c r="M811" s="295"/>
      <c r="N811" s="295">
        <v>12</v>
      </c>
      <c r="O811" s="295"/>
      <c r="P811" s="295"/>
      <c r="Q811" s="295"/>
      <c r="R811" s="295"/>
      <c r="S811" s="295"/>
      <c r="T811" s="295"/>
      <c r="U811" s="295"/>
      <c r="V811" s="295"/>
      <c r="W811" s="295"/>
      <c r="X811" s="295"/>
      <c r="Y811" s="410"/>
      <c r="Z811" s="415"/>
      <c r="AA811" s="415"/>
      <c r="AB811" s="415"/>
      <c r="AC811" s="415"/>
      <c r="AD811" s="415"/>
      <c r="AE811" s="415"/>
      <c r="AF811" s="415"/>
      <c r="AG811" s="415"/>
      <c r="AH811" s="415"/>
      <c r="AI811" s="415"/>
      <c r="AJ811" s="415"/>
      <c r="AK811" s="415"/>
      <c r="AL811" s="415"/>
      <c r="AM811" s="296">
        <f>SUM(Y811:AL811)</f>
        <v>0</v>
      </c>
    </row>
    <row r="812" spans="1:39" hidden="1" outlineLevel="1">
      <c r="A812" s="531"/>
      <c r="B812" s="294" t="s">
        <v>342</v>
      </c>
      <c r="C812" s="291" t="s">
        <v>163</v>
      </c>
      <c r="D812" s="295"/>
      <c r="E812" s="295"/>
      <c r="F812" s="295"/>
      <c r="G812" s="295"/>
      <c r="H812" s="295"/>
      <c r="I812" s="295"/>
      <c r="J812" s="295"/>
      <c r="K812" s="295"/>
      <c r="L812" s="295"/>
      <c r="M812" s="295"/>
      <c r="N812" s="295">
        <f>N811</f>
        <v>12</v>
      </c>
      <c r="O812" s="295"/>
      <c r="P812" s="295"/>
      <c r="Q812" s="295"/>
      <c r="R812" s="295"/>
      <c r="S812" s="295"/>
      <c r="T812" s="295"/>
      <c r="U812" s="295"/>
      <c r="V812" s="295"/>
      <c r="W812" s="295"/>
      <c r="X812" s="295"/>
      <c r="Y812" s="411">
        <f>Y811</f>
        <v>0</v>
      </c>
      <c r="Z812" s="411">
        <f t="shared" ref="Z812" si="2441">Z811</f>
        <v>0</v>
      </c>
      <c r="AA812" s="411">
        <f t="shared" ref="AA812" si="2442">AA811</f>
        <v>0</v>
      </c>
      <c r="AB812" s="411">
        <f t="shared" ref="AB812" si="2443">AB811</f>
        <v>0</v>
      </c>
      <c r="AC812" s="411">
        <f t="shared" ref="AC812" si="2444">AC811</f>
        <v>0</v>
      </c>
      <c r="AD812" s="411">
        <f t="shared" ref="AD812" si="2445">AD811</f>
        <v>0</v>
      </c>
      <c r="AE812" s="411">
        <f t="shared" ref="AE812" si="2446">AE811</f>
        <v>0</v>
      </c>
      <c r="AF812" s="411">
        <f t="shared" ref="AF812" si="2447">AF811</f>
        <v>0</v>
      </c>
      <c r="AG812" s="411">
        <f t="shared" ref="AG812" si="2448">AG811</f>
        <v>0</v>
      </c>
      <c r="AH812" s="411">
        <f t="shared" ref="AH812" si="2449">AH811</f>
        <v>0</v>
      </c>
      <c r="AI812" s="411">
        <f t="shared" ref="AI812" si="2450">AI811</f>
        <v>0</v>
      </c>
      <c r="AJ812" s="411">
        <f t="shared" ref="AJ812" si="2451">AJ811</f>
        <v>0</v>
      </c>
      <c r="AK812" s="411">
        <f t="shared" ref="AK812" si="2452">AK811</f>
        <v>0</v>
      </c>
      <c r="AL812" s="411">
        <f t="shared" ref="AL812" si="2453">AL811</f>
        <v>0</v>
      </c>
      <c r="AM812" s="306"/>
    </row>
    <row r="813" spans="1:39" hidden="1" outlineLevel="1">
      <c r="A813" s="531"/>
      <c r="B813" s="315"/>
      <c r="C813" s="305"/>
      <c r="D813" s="291"/>
      <c r="E813" s="291"/>
      <c r="F813" s="291"/>
      <c r="G813" s="291"/>
      <c r="H813" s="291"/>
      <c r="I813" s="291"/>
      <c r="J813" s="291"/>
      <c r="K813" s="291"/>
      <c r="L813" s="291"/>
      <c r="M813" s="291"/>
      <c r="N813" s="291"/>
      <c r="O813" s="291"/>
      <c r="P813" s="291"/>
      <c r="Q813" s="291"/>
      <c r="R813" s="291"/>
      <c r="S813" s="291"/>
      <c r="T813" s="291"/>
      <c r="U813" s="291"/>
      <c r="V813" s="291"/>
      <c r="W813" s="291"/>
      <c r="X813" s="291"/>
      <c r="Y813" s="412"/>
      <c r="Z813" s="412"/>
      <c r="AA813" s="412"/>
      <c r="AB813" s="412"/>
      <c r="AC813" s="412"/>
      <c r="AD813" s="412"/>
      <c r="AE813" s="412"/>
      <c r="AF813" s="412"/>
      <c r="AG813" s="412"/>
      <c r="AH813" s="412"/>
      <c r="AI813" s="412"/>
      <c r="AJ813" s="412"/>
      <c r="AK813" s="412"/>
      <c r="AL813" s="412"/>
      <c r="AM813" s="306"/>
    </row>
    <row r="814" spans="1:39" ht="15.75" hidden="1" outlineLevel="1">
      <c r="A814" s="531"/>
      <c r="B814" s="288" t="s">
        <v>107</v>
      </c>
      <c r="C814" s="289"/>
      <c r="D814" s="290"/>
      <c r="E814" s="290"/>
      <c r="F814" s="290"/>
      <c r="G814" s="290"/>
      <c r="H814" s="290"/>
      <c r="I814" s="290"/>
      <c r="J814" s="290"/>
      <c r="K814" s="290"/>
      <c r="L814" s="290"/>
      <c r="M814" s="290"/>
      <c r="N814" s="290"/>
      <c r="O814" s="290"/>
      <c r="P814" s="289"/>
      <c r="Q814" s="289"/>
      <c r="R814" s="289"/>
      <c r="S814" s="289"/>
      <c r="T814" s="289"/>
      <c r="U814" s="289"/>
      <c r="V814" s="289"/>
      <c r="W814" s="289"/>
      <c r="X814" s="289"/>
      <c r="Y814" s="414"/>
      <c r="Z814" s="414"/>
      <c r="AA814" s="414"/>
      <c r="AB814" s="414"/>
      <c r="AC814" s="414"/>
      <c r="AD814" s="414"/>
      <c r="AE814" s="414"/>
      <c r="AF814" s="414"/>
      <c r="AG814" s="414"/>
      <c r="AH814" s="414"/>
      <c r="AI814" s="414"/>
      <c r="AJ814" s="414"/>
      <c r="AK814" s="414"/>
      <c r="AL814" s="414"/>
      <c r="AM814" s="292"/>
    </row>
    <row r="815" spans="1:39" hidden="1" outlineLevel="1">
      <c r="A815" s="531">
        <v>14</v>
      </c>
      <c r="B815" s="315" t="s">
        <v>108</v>
      </c>
      <c r="C815" s="291" t="s">
        <v>25</v>
      </c>
      <c r="D815" s="295"/>
      <c r="E815" s="295"/>
      <c r="F815" s="295"/>
      <c r="G815" s="295"/>
      <c r="H815" s="295"/>
      <c r="I815" s="295"/>
      <c r="J815" s="295"/>
      <c r="K815" s="295"/>
      <c r="L815" s="295"/>
      <c r="M815" s="295"/>
      <c r="N815" s="295">
        <v>12</v>
      </c>
      <c r="O815" s="295"/>
      <c r="P815" s="295"/>
      <c r="Q815" s="295"/>
      <c r="R815" s="295"/>
      <c r="S815" s="295"/>
      <c r="T815" s="295"/>
      <c r="U815" s="295"/>
      <c r="V815" s="295"/>
      <c r="W815" s="295"/>
      <c r="X815" s="295"/>
      <c r="Y815" s="415"/>
      <c r="Z815" s="415"/>
      <c r="AA815" s="415"/>
      <c r="AB815" s="415"/>
      <c r="AC815" s="415"/>
      <c r="AD815" s="415"/>
      <c r="AE815" s="415"/>
      <c r="AF815" s="410"/>
      <c r="AG815" s="410"/>
      <c r="AH815" s="410"/>
      <c r="AI815" s="410"/>
      <c r="AJ815" s="410"/>
      <c r="AK815" s="410"/>
      <c r="AL815" s="410"/>
      <c r="AM815" s="296">
        <f>SUM(Y815:AL815)</f>
        <v>0</v>
      </c>
    </row>
    <row r="816" spans="1:39" hidden="1" outlineLevel="1">
      <c r="A816" s="531"/>
      <c r="B816" s="294" t="s">
        <v>342</v>
      </c>
      <c r="C816" s="291" t="s">
        <v>163</v>
      </c>
      <c r="D816" s="295"/>
      <c r="E816" s="295"/>
      <c r="F816" s="295"/>
      <c r="G816" s="295"/>
      <c r="H816" s="295"/>
      <c r="I816" s="295"/>
      <c r="J816" s="295"/>
      <c r="K816" s="295"/>
      <c r="L816" s="295"/>
      <c r="M816" s="295"/>
      <c r="N816" s="295">
        <f>N815</f>
        <v>12</v>
      </c>
      <c r="O816" s="295"/>
      <c r="P816" s="295"/>
      <c r="Q816" s="295"/>
      <c r="R816" s="295"/>
      <c r="S816" s="295"/>
      <c r="T816" s="295"/>
      <c r="U816" s="295"/>
      <c r="V816" s="295"/>
      <c r="W816" s="295"/>
      <c r="X816" s="295"/>
      <c r="Y816" s="411">
        <f>Y815</f>
        <v>0</v>
      </c>
      <c r="Z816" s="411">
        <f t="shared" ref="Z816" si="2454">Z815</f>
        <v>0</v>
      </c>
      <c r="AA816" s="411">
        <f t="shared" ref="AA816" si="2455">AA815</f>
        <v>0</v>
      </c>
      <c r="AB816" s="411">
        <f t="shared" ref="AB816" si="2456">AB815</f>
        <v>0</v>
      </c>
      <c r="AC816" s="411">
        <f t="shared" ref="AC816" si="2457">AC815</f>
        <v>0</v>
      </c>
      <c r="AD816" s="411">
        <f t="shared" ref="AD816" si="2458">AD815</f>
        <v>0</v>
      </c>
      <c r="AE816" s="411">
        <f t="shared" ref="AE816" si="2459">AE815</f>
        <v>0</v>
      </c>
      <c r="AF816" s="411">
        <f t="shared" ref="AF816" si="2460">AF815</f>
        <v>0</v>
      </c>
      <c r="AG816" s="411">
        <f t="shared" ref="AG816" si="2461">AG815</f>
        <v>0</v>
      </c>
      <c r="AH816" s="411">
        <f t="shared" ref="AH816" si="2462">AH815</f>
        <v>0</v>
      </c>
      <c r="AI816" s="411">
        <f t="shared" ref="AI816" si="2463">AI815</f>
        <v>0</v>
      </c>
      <c r="AJ816" s="411">
        <f t="shared" ref="AJ816" si="2464">AJ815</f>
        <v>0</v>
      </c>
      <c r="AK816" s="411">
        <f t="shared" ref="AK816" si="2465">AK815</f>
        <v>0</v>
      </c>
      <c r="AL816" s="411">
        <f t="shared" ref="AL816" si="2466">AL815</f>
        <v>0</v>
      </c>
      <c r="AM816" s="297"/>
    </row>
    <row r="817" spans="1:39" hidden="1" outlineLevel="1">
      <c r="A817" s="531"/>
      <c r="B817" s="315"/>
      <c r="C817" s="305"/>
      <c r="D817" s="291"/>
      <c r="E817" s="291"/>
      <c r="F817" s="291"/>
      <c r="G817" s="291"/>
      <c r="H817" s="291"/>
      <c r="I817" s="291"/>
      <c r="J817" s="291"/>
      <c r="K817" s="291"/>
      <c r="L817" s="291"/>
      <c r="M817" s="291"/>
      <c r="N817" s="468"/>
      <c r="O817" s="291"/>
      <c r="P817" s="291"/>
      <c r="Q817" s="291"/>
      <c r="R817" s="291"/>
      <c r="S817" s="291"/>
      <c r="T817" s="291"/>
      <c r="U817" s="291"/>
      <c r="V817" s="291"/>
      <c r="W817" s="291"/>
      <c r="X817" s="291"/>
      <c r="Y817" s="412"/>
      <c r="Z817" s="412"/>
      <c r="AA817" s="412"/>
      <c r="AB817" s="412"/>
      <c r="AC817" s="412"/>
      <c r="AD817" s="412"/>
      <c r="AE817" s="412"/>
      <c r="AF817" s="412"/>
      <c r="AG817" s="412"/>
      <c r="AH817" s="412"/>
      <c r="AI817" s="412"/>
      <c r="AJ817" s="412"/>
      <c r="AK817" s="412"/>
      <c r="AL817" s="412"/>
      <c r="AM817" s="306"/>
    </row>
    <row r="818" spans="1:39" s="309" customFormat="1" ht="15.75" hidden="1" outlineLevel="1">
      <c r="A818" s="531"/>
      <c r="B818" s="288" t="s">
        <v>490</v>
      </c>
      <c r="C818" s="291"/>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6"/>
      <c r="AF818" s="416"/>
      <c r="AG818" s="416"/>
      <c r="AH818" s="416"/>
      <c r="AI818" s="416"/>
      <c r="AJ818" s="416"/>
      <c r="AK818" s="416"/>
      <c r="AL818" s="416"/>
      <c r="AM818" s="516"/>
    </row>
    <row r="819" spans="1:39" hidden="1" outlineLevel="1">
      <c r="A819" s="531">
        <v>15</v>
      </c>
      <c r="B819" s="294" t="s">
        <v>495</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hidden="1" outlineLevel="1">
      <c r="A820" s="531"/>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7">Z819</f>
        <v>0</v>
      </c>
      <c r="AA820" s="411">
        <f t="shared" si="2467"/>
        <v>0</v>
      </c>
      <c r="AB820" s="411">
        <f t="shared" si="2467"/>
        <v>0</v>
      </c>
      <c r="AC820" s="411">
        <f t="shared" si="2467"/>
        <v>0</v>
      </c>
      <c r="AD820" s="411">
        <f t="shared" si="2467"/>
        <v>0</v>
      </c>
      <c r="AE820" s="411">
        <f t="shared" si="2467"/>
        <v>0</v>
      </c>
      <c r="AF820" s="411">
        <f t="shared" si="2467"/>
        <v>0</v>
      </c>
      <c r="AG820" s="411">
        <f t="shared" si="2467"/>
        <v>0</v>
      </c>
      <c r="AH820" s="411">
        <f t="shared" si="2467"/>
        <v>0</v>
      </c>
      <c r="AI820" s="411">
        <f t="shared" si="2467"/>
        <v>0</v>
      </c>
      <c r="AJ820" s="411">
        <f t="shared" si="2467"/>
        <v>0</v>
      </c>
      <c r="AK820" s="411">
        <f t="shared" si="2467"/>
        <v>0</v>
      </c>
      <c r="AL820" s="411">
        <f t="shared" si="2467"/>
        <v>0</v>
      </c>
      <c r="AM820" s="297"/>
    </row>
    <row r="821" spans="1:39" hidden="1" outlineLevel="1">
      <c r="A821" s="531"/>
      <c r="B821" s="315"/>
      <c r="C821" s="305"/>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2"/>
      <c r="AF821" s="412"/>
      <c r="AG821" s="412"/>
      <c r="AH821" s="412"/>
      <c r="AI821" s="412"/>
      <c r="AJ821" s="412"/>
      <c r="AK821" s="412"/>
      <c r="AL821" s="412"/>
      <c r="AM821" s="306"/>
    </row>
    <row r="822" spans="1:39" s="283" customFormat="1" hidden="1" outlineLevel="1">
      <c r="A822" s="531">
        <v>16</v>
      </c>
      <c r="B822" s="324" t="s">
        <v>491</v>
      </c>
      <c r="C822" s="291" t="s">
        <v>25</v>
      </c>
      <c r="D822" s="295"/>
      <c r="E822" s="295"/>
      <c r="F822" s="295"/>
      <c r="G822" s="295"/>
      <c r="H822" s="295"/>
      <c r="I822" s="295"/>
      <c r="J822" s="295"/>
      <c r="K822" s="295"/>
      <c r="L822" s="295"/>
      <c r="M822" s="295"/>
      <c r="N822" s="295">
        <v>0</v>
      </c>
      <c r="O822" s="295"/>
      <c r="P822" s="295"/>
      <c r="Q822" s="295"/>
      <c r="R822" s="295"/>
      <c r="S822" s="295"/>
      <c r="T822" s="295"/>
      <c r="U822" s="295"/>
      <c r="V822" s="295"/>
      <c r="W822" s="295"/>
      <c r="X822" s="295"/>
      <c r="Y822" s="415"/>
      <c r="Z822" s="415"/>
      <c r="AA822" s="415"/>
      <c r="AB822" s="415"/>
      <c r="AC822" s="415"/>
      <c r="AD822" s="415"/>
      <c r="AE822" s="415"/>
      <c r="AF822" s="410"/>
      <c r="AG822" s="410"/>
      <c r="AH822" s="410"/>
      <c r="AI822" s="410"/>
      <c r="AJ822" s="410"/>
      <c r="AK822" s="410"/>
      <c r="AL822" s="410"/>
      <c r="AM822" s="296">
        <f>SUM(Y822:AL822)</f>
        <v>0</v>
      </c>
    </row>
    <row r="823" spans="1:39" s="283" customFormat="1" hidden="1" outlineLevel="1">
      <c r="A823" s="531"/>
      <c r="B823" s="294" t="s">
        <v>342</v>
      </c>
      <c r="C823" s="291" t="s">
        <v>163</v>
      </c>
      <c r="D823" s="295"/>
      <c r="E823" s="295"/>
      <c r="F823" s="295"/>
      <c r="G823" s="295"/>
      <c r="H823" s="295"/>
      <c r="I823" s="295"/>
      <c r="J823" s="295"/>
      <c r="K823" s="295"/>
      <c r="L823" s="295"/>
      <c r="M823" s="295"/>
      <c r="N823" s="295">
        <f>N822</f>
        <v>0</v>
      </c>
      <c r="O823" s="295"/>
      <c r="P823" s="295"/>
      <c r="Q823" s="295"/>
      <c r="R823" s="295"/>
      <c r="S823" s="295"/>
      <c r="T823" s="295"/>
      <c r="U823" s="295"/>
      <c r="V823" s="295"/>
      <c r="W823" s="295"/>
      <c r="X823" s="295"/>
      <c r="Y823" s="411">
        <f>Y822</f>
        <v>0</v>
      </c>
      <c r="Z823" s="411">
        <f t="shared" ref="Z823:AL823" si="2468">Z822</f>
        <v>0</v>
      </c>
      <c r="AA823" s="411">
        <f t="shared" si="2468"/>
        <v>0</v>
      </c>
      <c r="AB823" s="411">
        <f t="shared" si="2468"/>
        <v>0</v>
      </c>
      <c r="AC823" s="411">
        <f t="shared" si="2468"/>
        <v>0</v>
      </c>
      <c r="AD823" s="411">
        <f t="shared" si="2468"/>
        <v>0</v>
      </c>
      <c r="AE823" s="411">
        <f t="shared" si="2468"/>
        <v>0</v>
      </c>
      <c r="AF823" s="411">
        <f t="shared" si="2468"/>
        <v>0</v>
      </c>
      <c r="AG823" s="411">
        <f t="shared" si="2468"/>
        <v>0</v>
      </c>
      <c r="AH823" s="411">
        <f t="shared" si="2468"/>
        <v>0</v>
      </c>
      <c r="AI823" s="411">
        <f t="shared" si="2468"/>
        <v>0</v>
      </c>
      <c r="AJ823" s="411">
        <f t="shared" si="2468"/>
        <v>0</v>
      </c>
      <c r="AK823" s="411">
        <f t="shared" si="2468"/>
        <v>0</v>
      </c>
      <c r="AL823" s="411">
        <f t="shared" si="2468"/>
        <v>0</v>
      </c>
      <c r="AM823" s="297"/>
    </row>
    <row r="824" spans="1:39" s="283" customFormat="1" hidden="1" outlineLevel="1">
      <c r="A824" s="531"/>
      <c r="B824" s="324"/>
      <c r="C824" s="291"/>
      <c r="D824" s="291"/>
      <c r="E824" s="291"/>
      <c r="F824" s="291"/>
      <c r="G824" s="291"/>
      <c r="H824" s="291"/>
      <c r="I824" s="291"/>
      <c r="J824" s="291"/>
      <c r="K824" s="291"/>
      <c r="L824" s="291"/>
      <c r="M824" s="291"/>
      <c r="N824" s="291"/>
      <c r="O824" s="291"/>
      <c r="P824" s="291"/>
      <c r="Q824" s="291"/>
      <c r="R824" s="291"/>
      <c r="S824" s="291"/>
      <c r="T824" s="291"/>
      <c r="U824" s="291"/>
      <c r="V824" s="291"/>
      <c r="W824" s="291"/>
      <c r="X824" s="291"/>
      <c r="Y824" s="412"/>
      <c r="Z824" s="412"/>
      <c r="AA824" s="412"/>
      <c r="AB824" s="412"/>
      <c r="AC824" s="412"/>
      <c r="AD824" s="412"/>
      <c r="AE824" s="416"/>
      <c r="AF824" s="416"/>
      <c r="AG824" s="416"/>
      <c r="AH824" s="416"/>
      <c r="AI824" s="416"/>
      <c r="AJ824" s="416"/>
      <c r="AK824" s="416"/>
      <c r="AL824" s="416"/>
      <c r="AM824" s="313"/>
    </row>
    <row r="825" spans="1:39" ht="15.75" hidden="1" outlineLevel="1">
      <c r="A825" s="531"/>
      <c r="B825" s="518" t="s">
        <v>496</v>
      </c>
      <c r="C825" s="320"/>
      <c r="D825" s="290"/>
      <c r="E825" s="289"/>
      <c r="F825" s="289"/>
      <c r="G825" s="289"/>
      <c r="H825" s="289"/>
      <c r="I825" s="289"/>
      <c r="J825" s="289"/>
      <c r="K825" s="289"/>
      <c r="L825" s="289"/>
      <c r="M825" s="289"/>
      <c r="N825" s="290"/>
      <c r="O825" s="289"/>
      <c r="P825" s="289"/>
      <c r="Q825" s="289"/>
      <c r="R825" s="289"/>
      <c r="S825" s="289"/>
      <c r="T825" s="289"/>
      <c r="U825" s="289"/>
      <c r="V825" s="289"/>
      <c r="W825" s="289"/>
      <c r="X825" s="289"/>
      <c r="Y825" s="414"/>
      <c r="Z825" s="414"/>
      <c r="AA825" s="414"/>
      <c r="AB825" s="414"/>
      <c r="AC825" s="414"/>
      <c r="AD825" s="414"/>
      <c r="AE825" s="414"/>
      <c r="AF825" s="414"/>
      <c r="AG825" s="414"/>
      <c r="AH825" s="414"/>
      <c r="AI825" s="414"/>
      <c r="AJ825" s="414"/>
      <c r="AK825" s="414"/>
      <c r="AL825" s="414"/>
      <c r="AM825" s="292"/>
    </row>
    <row r="826" spans="1:39" hidden="1" outlineLevel="1">
      <c r="A826" s="531">
        <v>17</v>
      </c>
      <c r="B826" s="428" t="s">
        <v>112</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1"/>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69">Z826</f>
        <v>0</v>
      </c>
      <c r="AA827" s="411">
        <f t="shared" si="2469"/>
        <v>0</v>
      </c>
      <c r="AB827" s="411">
        <f t="shared" si="2469"/>
        <v>0</v>
      </c>
      <c r="AC827" s="411">
        <f t="shared" si="2469"/>
        <v>0</v>
      </c>
      <c r="AD827" s="411">
        <f t="shared" si="2469"/>
        <v>0</v>
      </c>
      <c r="AE827" s="411">
        <f t="shared" si="2469"/>
        <v>0</v>
      </c>
      <c r="AF827" s="411">
        <f t="shared" si="2469"/>
        <v>0</v>
      </c>
      <c r="AG827" s="411">
        <f t="shared" si="2469"/>
        <v>0</v>
      </c>
      <c r="AH827" s="411">
        <f t="shared" si="2469"/>
        <v>0</v>
      </c>
      <c r="AI827" s="411">
        <f t="shared" si="2469"/>
        <v>0</v>
      </c>
      <c r="AJ827" s="411">
        <f t="shared" si="2469"/>
        <v>0</v>
      </c>
      <c r="AK827" s="411">
        <f t="shared" si="2469"/>
        <v>0</v>
      </c>
      <c r="AL827" s="411">
        <f t="shared" si="2469"/>
        <v>0</v>
      </c>
      <c r="AM827" s="306"/>
    </row>
    <row r="828" spans="1:39" hidden="1" outlineLevel="1">
      <c r="A828" s="531"/>
      <c r="B828" s="294"/>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2"/>
      <c r="Z828" s="425"/>
      <c r="AA828" s="425"/>
      <c r="AB828" s="425"/>
      <c r="AC828" s="425"/>
      <c r="AD828" s="425"/>
      <c r="AE828" s="425"/>
      <c r="AF828" s="425"/>
      <c r="AG828" s="425"/>
      <c r="AH828" s="425"/>
      <c r="AI828" s="425"/>
      <c r="AJ828" s="425"/>
      <c r="AK828" s="425"/>
      <c r="AL828" s="425"/>
      <c r="AM828" s="306"/>
    </row>
    <row r="829" spans="1:39" hidden="1" outlineLevel="1">
      <c r="A829" s="531">
        <v>18</v>
      </c>
      <c r="B829" s="428" t="s">
        <v>109</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1"/>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0">Z829</f>
        <v>0</v>
      </c>
      <c r="AA830" s="411">
        <f t="shared" si="2470"/>
        <v>0</v>
      </c>
      <c r="AB830" s="411">
        <f t="shared" si="2470"/>
        <v>0</v>
      </c>
      <c r="AC830" s="411">
        <f t="shared" si="2470"/>
        <v>0</v>
      </c>
      <c r="AD830" s="411">
        <f t="shared" si="2470"/>
        <v>0</v>
      </c>
      <c r="AE830" s="411">
        <f t="shared" si="2470"/>
        <v>0</v>
      </c>
      <c r="AF830" s="411">
        <f t="shared" si="2470"/>
        <v>0</v>
      </c>
      <c r="AG830" s="411">
        <f t="shared" si="2470"/>
        <v>0</v>
      </c>
      <c r="AH830" s="411">
        <f t="shared" si="2470"/>
        <v>0</v>
      </c>
      <c r="AI830" s="411">
        <f t="shared" si="2470"/>
        <v>0</v>
      </c>
      <c r="AJ830" s="411">
        <f t="shared" si="2470"/>
        <v>0</v>
      </c>
      <c r="AK830" s="411">
        <f t="shared" si="2470"/>
        <v>0</v>
      </c>
      <c r="AL830" s="411">
        <f t="shared" si="2470"/>
        <v>0</v>
      </c>
      <c r="AM830" s="306"/>
    </row>
    <row r="831" spans="1:39" hidden="1" outlineLevel="1">
      <c r="A831" s="531"/>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23"/>
      <c r="Z831" s="424"/>
      <c r="AA831" s="424"/>
      <c r="AB831" s="424"/>
      <c r="AC831" s="424"/>
      <c r="AD831" s="424"/>
      <c r="AE831" s="424"/>
      <c r="AF831" s="424"/>
      <c r="AG831" s="424"/>
      <c r="AH831" s="424"/>
      <c r="AI831" s="424"/>
      <c r="AJ831" s="424"/>
      <c r="AK831" s="424"/>
      <c r="AL831" s="424"/>
      <c r="AM831" s="297"/>
    </row>
    <row r="832" spans="1:39" hidden="1" outlineLevel="1">
      <c r="A832" s="531">
        <v>19</v>
      </c>
      <c r="B832" s="428" t="s">
        <v>111</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1"/>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1">Z832</f>
        <v>0</v>
      </c>
      <c r="AA833" s="411">
        <f t="shared" si="2471"/>
        <v>0</v>
      </c>
      <c r="AB833" s="411">
        <f t="shared" si="2471"/>
        <v>0</v>
      </c>
      <c r="AC833" s="411">
        <f t="shared" si="2471"/>
        <v>0</v>
      </c>
      <c r="AD833" s="411">
        <f t="shared" si="2471"/>
        <v>0</v>
      </c>
      <c r="AE833" s="411">
        <f t="shared" si="2471"/>
        <v>0</v>
      </c>
      <c r="AF833" s="411">
        <f t="shared" si="2471"/>
        <v>0</v>
      </c>
      <c r="AG833" s="411">
        <f t="shared" si="2471"/>
        <v>0</v>
      </c>
      <c r="AH833" s="411">
        <f t="shared" si="2471"/>
        <v>0</v>
      </c>
      <c r="AI833" s="411">
        <f t="shared" si="2471"/>
        <v>0</v>
      </c>
      <c r="AJ833" s="411">
        <f t="shared" si="2471"/>
        <v>0</v>
      </c>
      <c r="AK833" s="411">
        <f t="shared" si="2471"/>
        <v>0</v>
      </c>
      <c r="AL833" s="411">
        <f t="shared" si="2471"/>
        <v>0</v>
      </c>
      <c r="AM833" s="297"/>
    </row>
    <row r="834" spans="1:39" hidden="1" outlineLevel="1">
      <c r="A834" s="531"/>
      <c r="B834" s="322"/>
      <c r="C834" s="291"/>
      <c r="D834" s="291"/>
      <c r="E834" s="291"/>
      <c r="F834" s="291"/>
      <c r="G834" s="291"/>
      <c r="H834" s="291"/>
      <c r="I834" s="291"/>
      <c r="J834" s="291"/>
      <c r="K834" s="291"/>
      <c r="L834" s="291"/>
      <c r="M834" s="291"/>
      <c r="N834" s="291"/>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idden="1" outlineLevel="1">
      <c r="A835" s="531">
        <v>20</v>
      </c>
      <c r="B835" s="428" t="s">
        <v>110</v>
      </c>
      <c r="C835" s="291" t="s">
        <v>25</v>
      </c>
      <c r="D835" s="295"/>
      <c r="E835" s="295"/>
      <c r="F835" s="295"/>
      <c r="G835" s="295"/>
      <c r="H835" s="295"/>
      <c r="I835" s="295"/>
      <c r="J835" s="295"/>
      <c r="K835" s="295"/>
      <c r="L835" s="295"/>
      <c r="M835" s="295"/>
      <c r="N835" s="295">
        <v>12</v>
      </c>
      <c r="O835" s="295"/>
      <c r="P835" s="295"/>
      <c r="Q835" s="295"/>
      <c r="R835" s="295"/>
      <c r="S835" s="295"/>
      <c r="T835" s="295"/>
      <c r="U835" s="295"/>
      <c r="V835" s="295"/>
      <c r="W835" s="295"/>
      <c r="X835" s="295"/>
      <c r="Y835" s="426"/>
      <c r="Z835" s="410"/>
      <c r="AA835" s="410"/>
      <c r="AB835" s="410"/>
      <c r="AC835" s="410"/>
      <c r="AD835" s="410"/>
      <c r="AE835" s="410"/>
      <c r="AF835" s="415"/>
      <c r="AG835" s="415"/>
      <c r="AH835" s="415"/>
      <c r="AI835" s="415"/>
      <c r="AJ835" s="415"/>
      <c r="AK835" s="415"/>
      <c r="AL835" s="415"/>
      <c r="AM835" s="296">
        <f>SUM(Y835:AL835)</f>
        <v>0</v>
      </c>
    </row>
    <row r="836" spans="1:39" hidden="1" outlineLevel="1">
      <c r="A836" s="531"/>
      <c r="B836" s="294" t="s">
        <v>342</v>
      </c>
      <c r="C836" s="291" t="s">
        <v>163</v>
      </c>
      <c r="D836" s="295"/>
      <c r="E836" s="295"/>
      <c r="F836" s="295"/>
      <c r="G836" s="295"/>
      <c r="H836" s="295"/>
      <c r="I836" s="295"/>
      <c r="J836" s="295"/>
      <c r="K836" s="295"/>
      <c r="L836" s="295"/>
      <c r="M836" s="295"/>
      <c r="N836" s="295">
        <f>N835</f>
        <v>12</v>
      </c>
      <c r="O836" s="295"/>
      <c r="P836" s="295"/>
      <c r="Q836" s="295"/>
      <c r="R836" s="295"/>
      <c r="S836" s="295"/>
      <c r="T836" s="295"/>
      <c r="U836" s="295"/>
      <c r="V836" s="295"/>
      <c r="W836" s="295"/>
      <c r="X836" s="295"/>
      <c r="Y836" s="411">
        <f>Y835</f>
        <v>0</v>
      </c>
      <c r="Z836" s="411">
        <f t="shared" ref="Z836:AL836" si="2472">Z835</f>
        <v>0</v>
      </c>
      <c r="AA836" s="411">
        <f t="shared" si="2472"/>
        <v>0</v>
      </c>
      <c r="AB836" s="411">
        <f t="shared" si="2472"/>
        <v>0</v>
      </c>
      <c r="AC836" s="411">
        <f t="shared" si="2472"/>
        <v>0</v>
      </c>
      <c r="AD836" s="411">
        <f t="shared" si="2472"/>
        <v>0</v>
      </c>
      <c r="AE836" s="411">
        <f t="shared" si="2472"/>
        <v>0</v>
      </c>
      <c r="AF836" s="411">
        <f t="shared" si="2472"/>
        <v>0</v>
      </c>
      <c r="AG836" s="411">
        <f t="shared" si="2472"/>
        <v>0</v>
      </c>
      <c r="AH836" s="411">
        <f t="shared" si="2472"/>
        <v>0</v>
      </c>
      <c r="AI836" s="411">
        <f t="shared" si="2472"/>
        <v>0</v>
      </c>
      <c r="AJ836" s="411">
        <f t="shared" si="2472"/>
        <v>0</v>
      </c>
      <c r="AK836" s="411">
        <f t="shared" si="2472"/>
        <v>0</v>
      </c>
      <c r="AL836" s="411">
        <f t="shared" si="2472"/>
        <v>0</v>
      </c>
      <c r="AM836" s="306"/>
    </row>
    <row r="837" spans="1:39" ht="15.75" hidden="1" outlineLevel="1">
      <c r="A837" s="531"/>
      <c r="B837" s="323"/>
      <c r="C837" s="300"/>
      <c r="D837" s="291"/>
      <c r="E837" s="291"/>
      <c r="F837" s="291"/>
      <c r="G837" s="291"/>
      <c r="H837" s="291"/>
      <c r="I837" s="291"/>
      <c r="J837" s="291"/>
      <c r="K837" s="291"/>
      <c r="L837" s="291"/>
      <c r="M837" s="291"/>
      <c r="N837" s="300"/>
      <c r="O837" s="291"/>
      <c r="P837" s="291"/>
      <c r="Q837" s="291"/>
      <c r="R837" s="291"/>
      <c r="S837" s="291"/>
      <c r="T837" s="291"/>
      <c r="U837" s="291"/>
      <c r="V837" s="291"/>
      <c r="W837" s="291"/>
      <c r="X837" s="291"/>
      <c r="Y837" s="412"/>
      <c r="Z837" s="412"/>
      <c r="AA837" s="412"/>
      <c r="AB837" s="412"/>
      <c r="AC837" s="412"/>
      <c r="AD837" s="412"/>
      <c r="AE837" s="412"/>
      <c r="AF837" s="412"/>
      <c r="AG837" s="412"/>
      <c r="AH837" s="412"/>
      <c r="AI837" s="412"/>
      <c r="AJ837" s="412"/>
      <c r="AK837" s="412"/>
      <c r="AL837" s="412"/>
      <c r="AM837" s="306"/>
    </row>
    <row r="838" spans="1:39" ht="15.75" hidden="1" outlineLevel="1">
      <c r="A838" s="531"/>
      <c r="B838" s="517" t="s">
        <v>503</v>
      </c>
      <c r="C838" s="291"/>
      <c r="D838" s="291"/>
      <c r="E838" s="291"/>
      <c r="F838" s="291"/>
      <c r="G838" s="291"/>
      <c r="H838" s="291"/>
      <c r="I838" s="291"/>
      <c r="J838" s="291"/>
      <c r="K838" s="291"/>
      <c r="L838" s="291"/>
      <c r="M838" s="291"/>
      <c r="N838" s="291"/>
      <c r="O838" s="291"/>
      <c r="P838" s="291"/>
      <c r="Q838" s="291"/>
      <c r="R838" s="291"/>
      <c r="S838" s="291"/>
      <c r="T838" s="291"/>
      <c r="U838" s="291"/>
      <c r="V838" s="291"/>
      <c r="W838" s="291"/>
      <c r="X838" s="291"/>
      <c r="Y838" s="422"/>
      <c r="Z838" s="425"/>
      <c r="AA838" s="425"/>
      <c r="AB838" s="425"/>
      <c r="AC838" s="425"/>
      <c r="AD838" s="425"/>
      <c r="AE838" s="425"/>
      <c r="AF838" s="425"/>
      <c r="AG838" s="425"/>
      <c r="AH838" s="425"/>
      <c r="AI838" s="425"/>
      <c r="AJ838" s="425"/>
      <c r="AK838" s="425"/>
      <c r="AL838" s="425"/>
      <c r="AM838" s="306"/>
    </row>
    <row r="839" spans="1:39" ht="15.75" hidden="1" outlineLevel="1">
      <c r="A839" s="531"/>
      <c r="B839" s="503" t="s">
        <v>499</v>
      </c>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idden="1" outlineLevel="1">
      <c r="A840" s="531">
        <v>21</v>
      </c>
      <c r="B840" s="428" t="s">
        <v>113</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1"/>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73">Z840</f>
        <v>0</v>
      </c>
      <c r="AA841" s="411">
        <f t="shared" ref="AA841" si="2474">AA840</f>
        <v>0</v>
      </c>
      <c r="AB841" s="411">
        <f t="shared" ref="AB841" si="2475">AB840</f>
        <v>0</v>
      </c>
      <c r="AC841" s="411">
        <f t="shared" ref="AC841" si="2476">AC840</f>
        <v>0</v>
      </c>
      <c r="AD841" s="411">
        <f t="shared" ref="AD841" si="2477">AD840</f>
        <v>0</v>
      </c>
      <c r="AE841" s="411">
        <f t="shared" ref="AE841" si="2478">AE840</f>
        <v>0</v>
      </c>
      <c r="AF841" s="411">
        <f t="shared" ref="AF841" si="2479">AF840</f>
        <v>0</v>
      </c>
      <c r="AG841" s="411">
        <f t="shared" ref="AG841" si="2480">AG840</f>
        <v>0</v>
      </c>
      <c r="AH841" s="411">
        <f t="shared" ref="AH841" si="2481">AH840</f>
        <v>0</v>
      </c>
      <c r="AI841" s="411">
        <f t="shared" ref="AI841" si="2482">AI840</f>
        <v>0</v>
      </c>
      <c r="AJ841" s="411">
        <f t="shared" ref="AJ841" si="2483">AJ840</f>
        <v>0</v>
      </c>
      <c r="AK841" s="411">
        <f t="shared" ref="AK841" si="2484">AK840</f>
        <v>0</v>
      </c>
      <c r="AL841" s="411">
        <f t="shared" ref="AL841" si="2485">AL840</f>
        <v>0</v>
      </c>
      <c r="AM841" s="306"/>
    </row>
    <row r="842" spans="1:39" hidden="1" outlineLevel="1">
      <c r="A842" s="531"/>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1">
        <v>22</v>
      </c>
      <c r="B843" s="428" t="s">
        <v>114</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1"/>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486">Z843</f>
        <v>0</v>
      </c>
      <c r="AA844" s="411">
        <f t="shared" ref="AA844" si="2487">AA843</f>
        <v>0</v>
      </c>
      <c r="AB844" s="411">
        <f t="shared" ref="AB844" si="2488">AB843</f>
        <v>0</v>
      </c>
      <c r="AC844" s="411">
        <f t="shared" ref="AC844" si="2489">AC843</f>
        <v>0</v>
      </c>
      <c r="AD844" s="411">
        <f t="shared" ref="AD844" si="2490">AD843</f>
        <v>0</v>
      </c>
      <c r="AE844" s="411">
        <f t="shared" ref="AE844" si="2491">AE843</f>
        <v>0</v>
      </c>
      <c r="AF844" s="411">
        <f t="shared" ref="AF844" si="2492">AF843</f>
        <v>0</v>
      </c>
      <c r="AG844" s="411">
        <f t="shared" ref="AG844" si="2493">AG843</f>
        <v>0</v>
      </c>
      <c r="AH844" s="411">
        <f t="shared" ref="AH844" si="2494">AH843</f>
        <v>0</v>
      </c>
      <c r="AI844" s="411">
        <f t="shared" ref="AI844" si="2495">AI843</f>
        <v>0</v>
      </c>
      <c r="AJ844" s="411">
        <f t="shared" ref="AJ844" si="2496">AJ843</f>
        <v>0</v>
      </c>
      <c r="AK844" s="411">
        <f t="shared" ref="AK844" si="2497">AK843</f>
        <v>0</v>
      </c>
      <c r="AL844" s="411">
        <f t="shared" ref="AL844" si="2498">AL843</f>
        <v>0</v>
      </c>
      <c r="AM844" s="306"/>
    </row>
    <row r="845" spans="1:39" hidden="1" outlineLevel="1">
      <c r="A845" s="531"/>
      <c r="B845" s="294"/>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1">
        <v>23</v>
      </c>
      <c r="B846" s="428" t="s">
        <v>115</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1"/>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499">Z846</f>
        <v>0</v>
      </c>
      <c r="AA847" s="411">
        <f t="shared" ref="AA847" si="2500">AA846</f>
        <v>0</v>
      </c>
      <c r="AB847" s="411">
        <f t="shared" ref="AB847" si="2501">AB846</f>
        <v>0</v>
      </c>
      <c r="AC847" s="411">
        <f t="shared" ref="AC847" si="2502">AC846</f>
        <v>0</v>
      </c>
      <c r="AD847" s="411">
        <f t="shared" ref="AD847" si="2503">AD846</f>
        <v>0</v>
      </c>
      <c r="AE847" s="411">
        <f t="shared" ref="AE847" si="2504">AE846</f>
        <v>0</v>
      </c>
      <c r="AF847" s="411">
        <f t="shared" ref="AF847" si="2505">AF846</f>
        <v>0</v>
      </c>
      <c r="AG847" s="411">
        <f t="shared" ref="AG847" si="2506">AG846</f>
        <v>0</v>
      </c>
      <c r="AH847" s="411">
        <f t="shared" ref="AH847" si="2507">AH846</f>
        <v>0</v>
      </c>
      <c r="AI847" s="411">
        <f t="shared" ref="AI847" si="2508">AI846</f>
        <v>0</v>
      </c>
      <c r="AJ847" s="411">
        <f t="shared" ref="AJ847" si="2509">AJ846</f>
        <v>0</v>
      </c>
      <c r="AK847" s="411">
        <f t="shared" ref="AK847" si="2510">AK846</f>
        <v>0</v>
      </c>
      <c r="AL847" s="411">
        <f t="shared" ref="AL847" si="2511">AL846</f>
        <v>0</v>
      </c>
      <c r="AM847" s="306"/>
    </row>
    <row r="848" spans="1:39" hidden="1" outlineLevel="1">
      <c r="A848" s="531"/>
      <c r="B848" s="430"/>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22"/>
      <c r="Z848" s="425"/>
      <c r="AA848" s="425"/>
      <c r="AB848" s="425"/>
      <c r="AC848" s="425"/>
      <c r="AD848" s="425"/>
      <c r="AE848" s="425"/>
      <c r="AF848" s="425"/>
      <c r="AG848" s="425"/>
      <c r="AH848" s="425"/>
      <c r="AI848" s="425"/>
      <c r="AJ848" s="425"/>
      <c r="AK848" s="425"/>
      <c r="AL848" s="425"/>
      <c r="AM848" s="306"/>
    </row>
    <row r="849" spans="1:39" ht="30" hidden="1" outlineLevel="1">
      <c r="A849" s="531">
        <v>24</v>
      </c>
      <c r="B849" s="428" t="s">
        <v>116</v>
      </c>
      <c r="C849" s="291" t="s">
        <v>25</v>
      </c>
      <c r="D849" s="295"/>
      <c r="E849" s="295"/>
      <c r="F849" s="295"/>
      <c r="G849" s="295"/>
      <c r="H849" s="295"/>
      <c r="I849" s="295"/>
      <c r="J849" s="295"/>
      <c r="K849" s="295"/>
      <c r="L849" s="295"/>
      <c r="M849" s="295"/>
      <c r="N849" s="291"/>
      <c r="O849" s="295"/>
      <c r="P849" s="295"/>
      <c r="Q849" s="295"/>
      <c r="R849" s="295"/>
      <c r="S849" s="295"/>
      <c r="T849" s="295"/>
      <c r="U849" s="295"/>
      <c r="V849" s="295"/>
      <c r="W849" s="295"/>
      <c r="X849" s="295"/>
      <c r="Y849" s="415"/>
      <c r="Z849" s="415"/>
      <c r="AA849" s="415"/>
      <c r="AB849" s="415"/>
      <c r="AC849" s="415"/>
      <c r="AD849" s="415"/>
      <c r="AE849" s="415"/>
      <c r="AF849" s="410"/>
      <c r="AG849" s="410"/>
      <c r="AH849" s="410"/>
      <c r="AI849" s="410"/>
      <c r="AJ849" s="410"/>
      <c r="AK849" s="410"/>
      <c r="AL849" s="410"/>
      <c r="AM849" s="296">
        <f>SUM(Y849:AL849)</f>
        <v>0</v>
      </c>
    </row>
    <row r="850" spans="1:39" hidden="1" outlineLevel="1">
      <c r="A850" s="531"/>
      <c r="B850" s="294" t="s">
        <v>342</v>
      </c>
      <c r="C850" s="291" t="s">
        <v>163</v>
      </c>
      <c r="D850" s="295"/>
      <c r="E850" s="295"/>
      <c r="F850" s="295"/>
      <c r="G850" s="295"/>
      <c r="H850" s="295"/>
      <c r="I850" s="295"/>
      <c r="J850" s="295"/>
      <c r="K850" s="295"/>
      <c r="L850" s="295"/>
      <c r="M850" s="295"/>
      <c r="N850" s="291"/>
      <c r="O850" s="295"/>
      <c r="P850" s="295"/>
      <c r="Q850" s="295"/>
      <c r="R850" s="295"/>
      <c r="S850" s="295"/>
      <c r="T850" s="295"/>
      <c r="U850" s="295"/>
      <c r="V850" s="295"/>
      <c r="W850" s="295"/>
      <c r="X850" s="295"/>
      <c r="Y850" s="411">
        <f>Y849</f>
        <v>0</v>
      </c>
      <c r="Z850" s="411">
        <f t="shared" ref="Z850" si="2512">Z849</f>
        <v>0</v>
      </c>
      <c r="AA850" s="411">
        <f t="shared" ref="AA850" si="2513">AA849</f>
        <v>0</v>
      </c>
      <c r="AB850" s="411">
        <f t="shared" ref="AB850" si="2514">AB849</f>
        <v>0</v>
      </c>
      <c r="AC850" s="411">
        <f t="shared" ref="AC850" si="2515">AC849</f>
        <v>0</v>
      </c>
      <c r="AD850" s="411">
        <f t="shared" ref="AD850" si="2516">AD849</f>
        <v>0</v>
      </c>
      <c r="AE850" s="411">
        <f t="shared" ref="AE850" si="2517">AE849</f>
        <v>0</v>
      </c>
      <c r="AF850" s="411">
        <f t="shared" ref="AF850" si="2518">AF849</f>
        <v>0</v>
      </c>
      <c r="AG850" s="411">
        <f t="shared" ref="AG850" si="2519">AG849</f>
        <v>0</v>
      </c>
      <c r="AH850" s="411">
        <f t="shared" ref="AH850" si="2520">AH849</f>
        <v>0</v>
      </c>
      <c r="AI850" s="411">
        <f t="shared" ref="AI850" si="2521">AI849</f>
        <v>0</v>
      </c>
      <c r="AJ850" s="411">
        <f t="shared" ref="AJ850" si="2522">AJ849</f>
        <v>0</v>
      </c>
      <c r="AK850" s="411">
        <f t="shared" ref="AK850" si="2523">AK849</f>
        <v>0</v>
      </c>
      <c r="AL850" s="411">
        <f t="shared" ref="AL850" si="2524">AL849</f>
        <v>0</v>
      </c>
      <c r="AM850" s="306"/>
    </row>
    <row r="851" spans="1:39" hidden="1" outlineLevel="1">
      <c r="A851" s="531"/>
      <c r="B851" s="294"/>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12"/>
      <c r="Z851" s="425"/>
      <c r="AA851" s="425"/>
      <c r="AB851" s="425"/>
      <c r="AC851" s="425"/>
      <c r="AD851" s="425"/>
      <c r="AE851" s="425"/>
      <c r="AF851" s="425"/>
      <c r="AG851" s="425"/>
      <c r="AH851" s="425"/>
      <c r="AI851" s="425"/>
      <c r="AJ851" s="425"/>
      <c r="AK851" s="425"/>
      <c r="AL851" s="425"/>
      <c r="AM851" s="306"/>
    </row>
    <row r="852" spans="1:39" ht="15.75" hidden="1" outlineLevel="1">
      <c r="A852" s="531"/>
      <c r="B852" s="288" t="s">
        <v>500</v>
      </c>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1">
        <v>25</v>
      </c>
      <c r="B853" s="428" t="s">
        <v>117</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1"/>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25">Z853</f>
        <v>0</v>
      </c>
      <c r="AA854" s="411">
        <f t="shared" ref="AA854" si="2526">AA853</f>
        <v>0</v>
      </c>
      <c r="AB854" s="411">
        <f t="shared" ref="AB854" si="2527">AB853</f>
        <v>0</v>
      </c>
      <c r="AC854" s="411">
        <f t="shared" ref="AC854" si="2528">AC853</f>
        <v>0</v>
      </c>
      <c r="AD854" s="411">
        <f t="shared" ref="AD854" si="2529">AD853</f>
        <v>0</v>
      </c>
      <c r="AE854" s="411">
        <f t="shared" ref="AE854" si="2530">AE853</f>
        <v>0</v>
      </c>
      <c r="AF854" s="411">
        <f t="shared" ref="AF854" si="2531">AF853</f>
        <v>0</v>
      </c>
      <c r="AG854" s="411">
        <f t="shared" ref="AG854" si="2532">AG853</f>
        <v>0</v>
      </c>
      <c r="AH854" s="411">
        <f t="shared" ref="AH854" si="2533">AH853</f>
        <v>0</v>
      </c>
      <c r="AI854" s="411">
        <f t="shared" ref="AI854" si="2534">AI853</f>
        <v>0</v>
      </c>
      <c r="AJ854" s="411">
        <f t="shared" ref="AJ854" si="2535">AJ853</f>
        <v>0</v>
      </c>
      <c r="AK854" s="411">
        <f t="shared" ref="AK854" si="2536">AK853</f>
        <v>0</v>
      </c>
      <c r="AL854" s="411">
        <f t="shared" ref="AL854" si="2537">AL853</f>
        <v>0</v>
      </c>
      <c r="AM854" s="306"/>
    </row>
    <row r="855" spans="1:39" hidden="1" outlineLevel="1">
      <c r="A855" s="531"/>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idden="1" outlineLevel="1">
      <c r="A856" s="531">
        <v>26</v>
      </c>
      <c r="B856" s="428" t="s">
        <v>118</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1"/>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38">Z856</f>
        <v>0</v>
      </c>
      <c r="AA857" s="411">
        <f t="shared" ref="AA857" si="2539">AA856</f>
        <v>0</v>
      </c>
      <c r="AB857" s="411">
        <f t="shared" ref="AB857" si="2540">AB856</f>
        <v>0</v>
      </c>
      <c r="AC857" s="411">
        <f t="shared" ref="AC857" si="2541">AC856</f>
        <v>0</v>
      </c>
      <c r="AD857" s="411">
        <f t="shared" ref="AD857" si="2542">AD856</f>
        <v>0</v>
      </c>
      <c r="AE857" s="411">
        <f t="shared" ref="AE857" si="2543">AE856</f>
        <v>0</v>
      </c>
      <c r="AF857" s="411">
        <f t="shared" ref="AF857" si="2544">AF856</f>
        <v>0</v>
      </c>
      <c r="AG857" s="411">
        <f t="shared" ref="AG857" si="2545">AG856</f>
        <v>0</v>
      </c>
      <c r="AH857" s="411">
        <f t="shared" ref="AH857" si="2546">AH856</f>
        <v>0</v>
      </c>
      <c r="AI857" s="411">
        <f t="shared" ref="AI857" si="2547">AI856</f>
        <v>0</v>
      </c>
      <c r="AJ857" s="411">
        <f t="shared" ref="AJ857" si="2548">AJ856</f>
        <v>0</v>
      </c>
      <c r="AK857" s="411">
        <f t="shared" ref="AK857" si="2549">AK856</f>
        <v>0</v>
      </c>
      <c r="AL857" s="411">
        <f t="shared" ref="AL857" si="2550">AL856</f>
        <v>0</v>
      </c>
      <c r="AM857" s="306"/>
    </row>
    <row r="858" spans="1:39" hidden="1" outlineLevel="1">
      <c r="A858" s="531"/>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1">
        <v>27</v>
      </c>
      <c r="B859" s="428" t="s">
        <v>119</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1"/>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51">Z859</f>
        <v>0</v>
      </c>
      <c r="AA860" s="411">
        <f t="shared" ref="AA860" si="2552">AA859</f>
        <v>0</v>
      </c>
      <c r="AB860" s="411">
        <f t="shared" ref="AB860" si="2553">AB859</f>
        <v>0</v>
      </c>
      <c r="AC860" s="411">
        <f t="shared" ref="AC860" si="2554">AC859</f>
        <v>0</v>
      </c>
      <c r="AD860" s="411">
        <f t="shared" ref="AD860" si="2555">AD859</f>
        <v>0</v>
      </c>
      <c r="AE860" s="411">
        <f t="shared" ref="AE860" si="2556">AE859</f>
        <v>0</v>
      </c>
      <c r="AF860" s="411">
        <f t="shared" ref="AF860" si="2557">AF859</f>
        <v>0</v>
      </c>
      <c r="AG860" s="411">
        <f t="shared" ref="AG860" si="2558">AG859</f>
        <v>0</v>
      </c>
      <c r="AH860" s="411">
        <f t="shared" ref="AH860" si="2559">AH859</f>
        <v>0</v>
      </c>
      <c r="AI860" s="411">
        <f t="shared" ref="AI860" si="2560">AI859</f>
        <v>0</v>
      </c>
      <c r="AJ860" s="411">
        <f t="shared" ref="AJ860" si="2561">AJ859</f>
        <v>0</v>
      </c>
      <c r="AK860" s="411">
        <f t="shared" ref="AK860" si="2562">AK859</f>
        <v>0</v>
      </c>
      <c r="AL860" s="411">
        <f t="shared" ref="AL860" si="2563">AL859</f>
        <v>0</v>
      </c>
      <c r="AM860" s="306"/>
    </row>
    <row r="861" spans="1:39" hidden="1" outlineLevel="1">
      <c r="A861" s="531"/>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1">
        <v>28</v>
      </c>
      <c r="B862" s="428" t="s">
        <v>120</v>
      </c>
      <c r="C862" s="291" t="s">
        <v>25</v>
      </c>
      <c r="D862" s="295"/>
      <c r="E862" s="295"/>
      <c r="F862" s="295"/>
      <c r="G862" s="295"/>
      <c r="H862" s="295"/>
      <c r="I862" s="295"/>
      <c r="J862" s="295"/>
      <c r="K862" s="295"/>
      <c r="L862" s="295"/>
      <c r="M862" s="295"/>
      <c r="N862" s="295">
        <v>12</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1"/>
      <c r="B863" s="294" t="s">
        <v>342</v>
      </c>
      <c r="C863" s="291" t="s">
        <v>163</v>
      </c>
      <c r="D863" s="295"/>
      <c r="E863" s="295"/>
      <c r="F863" s="295"/>
      <c r="G863" s="295"/>
      <c r="H863" s="295"/>
      <c r="I863" s="295"/>
      <c r="J863" s="295"/>
      <c r="K863" s="295"/>
      <c r="L863" s="295"/>
      <c r="M863" s="295"/>
      <c r="N863" s="295">
        <f>N862</f>
        <v>12</v>
      </c>
      <c r="O863" s="295"/>
      <c r="P863" s="295"/>
      <c r="Q863" s="295"/>
      <c r="R863" s="295"/>
      <c r="S863" s="295"/>
      <c r="T863" s="295"/>
      <c r="U863" s="295"/>
      <c r="V863" s="295"/>
      <c r="W863" s="295"/>
      <c r="X863" s="295"/>
      <c r="Y863" s="411">
        <f>Y862</f>
        <v>0</v>
      </c>
      <c r="Z863" s="411">
        <f t="shared" ref="Z863" si="2564">Z862</f>
        <v>0</v>
      </c>
      <c r="AA863" s="411">
        <f t="shared" ref="AA863" si="2565">AA862</f>
        <v>0</v>
      </c>
      <c r="AB863" s="411">
        <f t="shared" ref="AB863" si="2566">AB862</f>
        <v>0</v>
      </c>
      <c r="AC863" s="411">
        <f t="shared" ref="AC863" si="2567">AC862</f>
        <v>0</v>
      </c>
      <c r="AD863" s="411">
        <f t="shared" ref="AD863" si="2568">AD862</f>
        <v>0</v>
      </c>
      <c r="AE863" s="411">
        <f t="shared" ref="AE863" si="2569">AE862</f>
        <v>0</v>
      </c>
      <c r="AF863" s="411">
        <f t="shared" ref="AF863" si="2570">AF862</f>
        <v>0</v>
      </c>
      <c r="AG863" s="411">
        <f t="shared" ref="AG863" si="2571">AG862</f>
        <v>0</v>
      </c>
      <c r="AH863" s="411">
        <f t="shared" ref="AH863" si="2572">AH862</f>
        <v>0</v>
      </c>
      <c r="AI863" s="411">
        <f t="shared" ref="AI863" si="2573">AI862</f>
        <v>0</v>
      </c>
      <c r="AJ863" s="411">
        <f t="shared" ref="AJ863" si="2574">AJ862</f>
        <v>0</v>
      </c>
      <c r="AK863" s="411">
        <f t="shared" ref="AK863" si="2575">AK862</f>
        <v>0</v>
      </c>
      <c r="AL863" s="411">
        <f t="shared" ref="AL863" si="2576">AL862</f>
        <v>0</v>
      </c>
      <c r="AM863" s="306"/>
    </row>
    <row r="864" spans="1:39" hidden="1" outlineLevel="1">
      <c r="A864" s="531"/>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1">
        <v>29</v>
      </c>
      <c r="B865" s="428" t="s">
        <v>121</v>
      </c>
      <c r="C865" s="291" t="s">
        <v>25</v>
      </c>
      <c r="D865" s="295"/>
      <c r="E865" s="295"/>
      <c r="F865" s="295"/>
      <c r="G865" s="295"/>
      <c r="H865" s="295"/>
      <c r="I865" s="295"/>
      <c r="J865" s="295"/>
      <c r="K865" s="295"/>
      <c r="L865" s="295"/>
      <c r="M865" s="295"/>
      <c r="N865" s="295">
        <v>3</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1"/>
      <c r="B866" s="294" t="s">
        <v>342</v>
      </c>
      <c r="C866" s="291" t="s">
        <v>163</v>
      </c>
      <c r="D866" s="295"/>
      <c r="E866" s="295"/>
      <c r="F866" s="295"/>
      <c r="G866" s="295"/>
      <c r="H866" s="295"/>
      <c r="I866" s="295"/>
      <c r="J866" s="295"/>
      <c r="K866" s="295"/>
      <c r="L866" s="295"/>
      <c r="M866" s="295"/>
      <c r="N866" s="295">
        <f>N865</f>
        <v>3</v>
      </c>
      <c r="O866" s="295"/>
      <c r="P866" s="295"/>
      <c r="Q866" s="295"/>
      <c r="R866" s="295"/>
      <c r="S866" s="295"/>
      <c r="T866" s="295"/>
      <c r="U866" s="295"/>
      <c r="V866" s="295"/>
      <c r="W866" s="295"/>
      <c r="X866" s="295"/>
      <c r="Y866" s="411">
        <f>Y865</f>
        <v>0</v>
      </c>
      <c r="Z866" s="411">
        <f t="shared" ref="Z866" si="2577">Z865</f>
        <v>0</v>
      </c>
      <c r="AA866" s="411">
        <f t="shared" ref="AA866" si="2578">AA865</f>
        <v>0</v>
      </c>
      <c r="AB866" s="411">
        <f t="shared" ref="AB866" si="2579">AB865</f>
        <v>0</v>
      </c>
      <c r="AC866" s="411">
        <f t="shared" ref="AC866" si="2580">AC865</f>
        <v>0</v>
      </c>
      <c r="AD866" s="411">
        <f t="shared" ref="AD866" si="2581">AD865</f>
        <v>0</v>
      </c>
      <c r="AE866" s="411">
        <f t="shared" ref="AE866" si="2582">AE865</f>
        <v>0</v>
      </c>
      <c r="AF866" s="411">
        <f t="shared" ref="AF866" si="2583">AF865</f>
        <v>0</v>
      </c>
      <c r="AG866" s="411">
        <f t="shared" ref="AG866" si="2584">AG865</f>
        <v>0</v>
      </c>
      <c r="AH866" s="411">
        <f t="shared" ref="AH866" si="2585">AH865</f>
        <v>0</v>
      </c>
      <c r="AI866" s="411">
        <f t="shared" ref="AI866" si="2586">AI865</f>
        <v>0</v>
      </c>
      <c r="AJ866" s="411">
        <f t="shared" ref="AJ866" si="2587">AJ865</f>
        <v>0</v>
      </c>
      <c r="AK866" s="411">
        <f t="shared" ref="AK866" si="2588">AK865</f>
        <v>0</v>
      </c>
      <c r="AL866" s="411">
        <f t="shared" ref="AL866" si="2589">AL865</f>
        <v>0</v>
      </c>
      <c r="AM866" s="306"/>
    </row>
    <row r="867" spans="1:39" hidden="1" outlineLevel="1">
      <c r="A867" s="531"/>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1">
        <v>30</v>
      </c>
      <c r="B868" s="428" t="s">
        <v>122</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1"/>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590">Z868</f>
        <v>0</v>
      </c>
      <c r="AA869" s="411">
        <f t="shared" ref="AA869" si="2591">AA868</f>
        <v>0</v>
      </c>
      <c r="AB869" s="411">
        <f t="shared" ref="AB869" si="2592">AB868</f>
        <v>0</v>
      </c>
      <c r="AC869" s="411">
        <f t="shared" ref="AC869" si="2593">AC868</f>
        <v>0</v>
      </c>
      <c r="AD869" s="411">
        <f t="shared" ref="AD869" si="2594">AD868</f>
        <v>0</v>
      </c>
      <c r="AE869" s="411">
        <f t="shared" ref="AE869" si="2595">AE868</f>
        <v>0</v>
      </c>
      <c r="AF869" s="411">
        <f t="shared" ref="AF869" si="2596">AF868</f>
        <v>0</v>
      </c>
      <c r="AG869" s="411">
        <f t="shared" ref="AG869" si="2597">AG868</f>
        <v>0</v>
      </c>
      <c r="AH869" s="411">
        <f t="shared" ref="AH869" si="2598">AH868</f>
        <v>0</v>
      </c>
      <c r="AI869" s="411">
        <f t="shared" ref="AI869" si="2599">AI868</f>
        <v>0</v>
      </c>
      <c r="AJ869" s="411">
        <f t="shared" ref="AJ869" si="2600">AJ868</f>
        <v>0</v>
      </c>
      <c r="AK869" s="411">
        <f t="shared" ref="AK869" si="2601">AK868</f>
        <v>0</v>
      </c>
      <c r="AL869" s="411">
        <f t="shared" ref="AL869" si="2602">AL868</f>
        <v>0</v>
      </c>
      <c r="AM869" s="306"/>
    </row>
    <row r="870" spans="1:39" hidden="1" outlineLevel="1">
      <c r="A870" s="531"/>
      <c r="B870" s="294"/>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1">
        <v>31</v>
      </c>
      <c r="B871" s="428" t="s">
        <v>123</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1"/>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03">Z871</f>
        <v>0</v>
      </c>
      <c r="AA872" s="411">
        <f t="shared" ref="AA872" si="2604">AA871</f>
        <v>0</v>
      </c>
      <c r="AB872" s="411">
        <f t="shared" ref="AB872" si="2605">AB871</f>
        <v>0</v>
      </c>
      <c r="AC872" s="411">
        <f t="shared" ref="AC872" si="2606">AC871</f>
        <v>0</v>
      </c>
      <c r="AD872" s="411">
        <f t="shared" ref="AD872" si="2607">AD871</f>
        <v>0</v>
      </c>
      <c r="AE872" s="411">
        <f t="shared" ref="AE872" si="2608">AE871</f>
        <v>0</v>
      </c>
      <c r="AF872" s="411">
        <f t="shared" ref="AF872" si="2609">AF871</f>
        <v>0</v>
      </c>
      <c r="AG872" s="411">
        <f t="shared" ref="AG872" si="2610">AG871</f>
        <v>0</v>
      </c>
      <c r="AH872" s="411">
        <f t="shared" ref="AH872" si="2611">AH871</f>
        <v>0</v>
      </c>
      <c r="AI872" s="411">
        <f t="shared" ref="AI872" si="2612">AI871</f>
        <v>0</v>
      </c>
      <c r="AJ872" s="411">
        <f t="shared" ref="AJ872" si="2613">AJ871</f>
        <v>0</v>
      </c>
      <c r="AK872" s="411">
        <f t="shared" ref="AK872" si="2614">AK871</f>
        <v>0</v>
      </c>
      <c r="AL872" s="411">
        <f t="shared" ref="AL872" si="2615">AL871</f>
        <v>0</v>
      </c>
      <c r="AM872" s="306"/>
    </row>
    <row r="873" spans="1:39" hidden="1" outlineLevel="1">
      <c r="A873" s="531"/>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30" hidden="1" outlineLevel="1">
      <c r="A874" s="531">
        <v>32</v>
      </c>
      <c r="B874" s="428" t="s">
        <v>124</v>
      </c>
      <c r="C874" s="291" t="s">
        <v>25</v>
      </c>
      <c r="D874" s="295"/>
      <c r="E874" s="295"/>
      <c r="F874" s="295"/>
      <c r="G874" s="295"/>
      <c r="H874" s="295"/>
      <c r="I874" s="295"/>
      <c r="J874" s="295"/>
      <c r="K874" s="295"/>
      <c r="L874" s="295"/>
      <c r="M874" s="295"/>
      <c r="N874" s="295">
        <v>12</v>
      </c>
      <c r="O874" s="295"/>
      <c r="P874" s="295"/>
      <c r="Q874" s="295"/>
      <c r="R874" s="295"/>
      <c r="S874" s="295"/>
      <c r="T874" s="295"/>
      <c r="U874" s="295"/>
      <c r="V874" s="295"/>
      <c r="W874" s="295"/>
      <c r="X874" s="295"/>
      <c r="Y874" s="426"/>
      <c r="Z874" s="415"/>
      <c r="AA874" s="415"/>
      <c r="AB874" s="415"/>
      <c r="AC874" s="415"/>
      <c r="AD874" s="415"/>
      <c r="AE874" s="415"/>
      <c r="AF874" s="415"/>
      <c r="AG874" s="415"/>
      <c r="AH874" s="415"/>
      <c r="AI874" s="415"/>
      <c r="AJ874" s="415"/>
      <c r="AK874" s="415"/>
      <c r="AL874" s="415"/>
      <c r="AM874" s="296">
        <f>SUM(Y874:AL874)</f>
        <v>0</v>
      </c>
    </row>
    <row r="875" spans="1:39" hidden="1" outlineLevel="1">
      <c r="A875" s="531"/>
      <c r="B875" s="294" t="s">
        <v>342</v>
      </c>
      <c r="C875" s="291" t="s">
        <v>163</v>
      </c>
      <c r="D875" s="295"/>
      <c r="E875" s="295"/>
      <c r="F875" s="295"/>
      <c r="G875" s="295"/>
      <c r="H875" s="295"/>
      <c r="I875" s="295"/>
      <c r="J875" s="295"/>
      <c r="K875" s="295"/>
      <c r="L875" s="295"/>
      <c r="M875" s="295"/>
      <c r="N875" s="295">
        <f>N874</f>
        <v>12</v>
      </c>
      <c r="O875" s="295"/>
      <c r="P875" s="295"/>
      <c r="Q875" s="295"/>
      <c r="R875" s="295"/>
      <c r="S875" s="295"/>
      <c r="T875" s="295"/>
      <c r="U875" s="295"/>
      <c r="V875" s="295"/>
      <c r="W875" s="295"/>
      <c r="X875" s="295"/>
      <c r="Y875" s="411">
        <f>Y874</f>
        <v>0</v>
      </c>
      <c r="Z875" s="411">
        <f t="shared" ref="Z875" si="2616">Z874</f>
        <v>0</v>
      </c>
      <c r="AA875" s="411">
        <f t="shared" ref="AA875" si="2617">AA874</f>
        <v>0</v>
      </c>
      <c r="AB875" s="411">
        <f t="shared" ref="AB875" si="2618">AB874</f>
        <v>0</v>
      </c>
      <c r="AC875" s="411">
        <f t="shared" ref="AC875" si="2619">AC874</f>
        <v>0</v>
      </c>
      <c r="AD875" s="411">
        <f t="shared" ref="AD875" si="2620">AD874</f>
        <v>0</v>
      </c>
      <c r="AE875" s="411">
        <f t="shared" ref="AE875" si="2621">AE874</f>
        <v>0</v>
      </c>
      <c r="AF875" s="411">
        <f t="shared" ref="AF875" si="2622">AF874</f>
        <v>0</v>
      </c>
      <c r="AG875" s="411">
        <f t="shared" ref="AG875" si="2623">AG874</f>
        <v>0</v>
      </c>
      <c r="AH875" s="411">
        <f t="shared" ref="AH875" si="2624">AH874</f>
        <v>0</v>
      </c>
      <c r="AI875" s="411">
        <f t="shared" ref="AI875" si="2625">AI874</f>
        <v>0</v>
      </c>
      <c r="AJ875" s="411">
        <f t="shared" ref="AJ875" si="2626">AJ874</f>
        <v>0</v>
      </c>
      <c r="AK875" s="411">
        <f t="shared" ref="AK875" si="2627">AK874</f>
        <v>0</v>
      </c>
      <c r="AL875" s="411">
        <f>AL874</f>
        <v>0</v>
      </c>
      <c r="AM875" s="306"/>
    </row>
    <row r="876" spans="1:39" hidden="1" outlineLevel="1">
      <c r="A876" s="531"/>
      <c r="B876" s="428"/>
      <c r="C876" s="291"/>
      <c r="D876" s="291"/>
      <c r="E876" s="291"/>
      <c r="F876" s="291"/>
      <c r="G876" s="291"/>
      <c r="H876" s="291"/>
      <c r="I876" s="291"/>
      <c r="J876" s="291"/>
      <c r="K876" s="291"/>
      <c r="L876" s="291"/>
      <c r="M876" s="291"/>
      <c r="N876" s="291"/>
      <c r="O876" s="291"/>
      <c r="P876" s="291"/>
      <c r="Q876" s="291"/>
      <c r="R876" s="291"/>
      <c r="S876" s="291"/>
      <c r="T876" s="291"/>
      <c r="U876" s="291"/>
      <c r="V876" s="291"/>
      <c r="W876" s="291"/>
      <c r="X876" s="291"/>
      <c r="Y876" s="412"/>
      <c r="Z876" s="425"/>
      <c r="AA876" s="425"/>
      <c r="AB876" s="425"/>
      <c r="AC876" s="425"/>
      <c r="AD876" s="425"/>
      <c r="AE876" s="425"/>
      <c r="AF876" s="425"/>
      <c r="AG876" s="425"/>
      <c r="AH876" s="425"/>
      <c r="AI876" s="425"/>
      <c r="AJ876" s="425"/>
      <c r="AK876" s="425"/>
      <c r="AL876" s="425"/>
      <c r="AM876" s="306"/>
    </row>
    <row r="877" spans="1:39" ht="15.75" hidden="1" outlineLevel="1">
      <c r="A877" s="531"/>
      <c r="B877" s="288" t="s">
        <v>501</v>
      </c>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1">
        <v>33</v>
      </c>
      <c r="B878" s="428" t="s">
        <v>125</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1"/>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28">Z878</f>
        <v>0</v>
      </c>
      <c r="AA879" s="411">
        <f t="shared" ref="AA879" si="2629">AA878</f>
        <v>0</v>
      </c>
      <c r="AB879" s="411">
        <f t="shared" ref="AB879" si="2630">AB878</f>
        <v>0</v>
      </c>
      <c r="AC879" s="411">
        <f t="shared" ref="AC879" si="2631">AC878</f>
        <v>0</v>
      </c>
      <c r="AD879" s="411">
        <f t="shared" ref="AD879" si="2632">AD878</f>
        <v>0</v>
      </c>
      <c r="AE879" s="411">
        <f t="shared" ref="AE879" si="2633">AE878</f>
        <v>0</v>
      </c>
      <c r="AF879" s="411">
        <f t="shared" ref="AF879" si="2634">AF878</f>
        <v>0</v>
      </c>
      <c r="AG879" s="411">
        <f t="shared" ref="AG879" si="2635">AG878</f>
        <v>0</v>
      </c>
      <c r="AH879" s="411">
        <f t="shared" ref="AH879" si="2636">AH878</f>
        <v>0</v>
      </c>
      <c r="AI879" s="411">
        <f t="shared" ref="AI879" si="2637">AI878</f>
        <v>0</v>
      </c>
      <c r="AJ879" s="411">
        <f t="shared" ref="AJ879" si="2638">AJ878</f>
        <v>0</v>
      </c>
      <c r="AK879" s="411">
        <f t="shared" ref="AK879" si="2639">AK878</f>
        <v>0</v>
      </c>
      <c r="AL879" s="411">
        <f t="shared" ref="AL879" si="2640">AL878</f>
        <v>0</v>
      </c>
      <c r="AM879" s="306"/>
    </row>
    <row r="880" spans="1:39" hidden="1" outlineLevel="1">
      <c r="A880" s="531"/>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1">
        <v>34</v>
      </c>
      <c r="B881" s="428" t="s">
        <v>126</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1"/>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41">Z881</f>
        <v>0</v>
      </c>
      <c r="AA882" s="411">
        <f t="shared" ref="AA882" si="2642">AA881</f>
        <v>0</v>
      </c>
      <c r="AB882" s="411">
        <f t="shared" ref="AB882" si="2643">AB881</f>
        <v>0</v>
      </c>
      <c r="AC882" s="411">
        <f t="shared" ref="AC882" si="2644">AC881</f>
        <v>0</v>
      </c>
      <c r="AD882" s="411">
        <f t="shared" ref="AD882" si="2645">AD881</f>
        <v>0</v>
      </c>
      <c r="AE882" s="411">
        <f t="shared" ref="AE882" si="2646">AE881</f>
        <v>0</v>
      </c>
      <c r="AF882" s="411">
        <f t="shared" ref="AF882" si="2647">AF881</f>
        <v>0</v>
      </c>
      <c r="AG882" s="411">
        <f t="shared" ref="AG882" si="2648">AG881</f>
        <v>0</v>
      </c>
      <c r="AH882" s="411">
        <f t="shared" ref="AH882" si="2649">AH881</f>
        <v>0</v>
      </c>
      <c r="AI882" s="411">
        <f t="shared" ref="AI882" si="2650">AI881</f>
        <v>0</v>
      </c>
      <c r="AJ882" s="411">
        <f t="shared" ref="AJ882" si="2651">AJ881</f>
        <v>0</v>
      </c>
      <c r="AK882" s="411">
        <f t="shared" ref="AK882" si="2652">AK881</f>
        <v>0</v>
      </c>
      <c r="AL882" s="411">
        <f t="shared" ref="AL882" si="2653">AL881</f>
        <v>0</v>
      </c>
      <c r="AM882" s="306"/>
    </row>
    <row r="883" spans="1:39" hidden="1" outlineLevel="1">
      <c r="A883" s="531"/>
      <c r="B883" s="428"/>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idden="1" outlineLevel="1">
      <c r="A884" s="531">
        <v>35</v>
      </c>
      <c r="B884" s="428" t="s">
        <v>127</v>
      </c>
      <c r="C884" s="291" t="s">
        <v>25</v>
      </c>
      <c r="D884" s="295"/>
      <c r="E884" s="295"/>
      <c r="F884" s="295"/>
      <c r="G884" s="295"/>
      <c r="H884" s="295"/>
      <c r="I884" s="295"/>
      <c r="J884" s="295"/>
      <c r="K884" s="295"/>
      <c r="L884" s="295"/>
      <c r="M884" s="295"/>
      <c r="N884" s="295">
        <v>0</v>
      </c>
      <c r="O884" s="295"/>
      <c r="P884" s="295"/>
      <c r="Q884" s="295"/>
      <c r="R884" s="295"/>
      <c r="S884" s="295"/>
      <c r="T884" s="295"/>
      <c r="U884" s="295"/>
      <c r="V884" s="295"/>
      <c r="W884" s="295"/>
      <c r="X884" s="295"/>
      <c r="Y884" s="426"/>
      <c r="Z884" s="415"/>
      <c r="AA884" s="415"/>
      <c r="AB884" s="415"/>
      <c r="AC884" s="415"/>
      <c r="AD884" s="415"/>
      <c r="AE884" s="415"/>
      <c r="AF884" s="415"/>
      <c r="AG884" s="415"/>
      <c r="AH884" s="415"/>
      <c r="AI884" s="415"/>
      <c r="AJ884" s="415"/>
      <c r="AK884" s="415"/>
      <c r="AL884" s="415"/>
      <c r="AM884" s="296">
        <f>SUM(Y884:AL884)</f>
        <v>0</v>
      </c>
    </row>
    <row r="885" spans="1:39" hidden="1" outlineLevel="1">
      <c r="A885" s="531"/>
      <c r="B885" s="294" t="s">
        <v>342</v>
      </c>
      <c r="C885" s="291" t="s">
        <v>163</v>
      </c>
      <c r="D885" s="295"/>
      <c r="E885" s="295"/>
      <c r="F885" s="295"/>
      <c r="G885" s="295"/>
      <c r="H885" s="295"/>
      <c r="I885" s="295"/>
      <c r="J885" s="295"/>
      <c r="K885" s="295"/>
      <c r="L885" s="295"/>
      <c r="M885" s="295"/>
      <c r="N885" s="295">
        <f>N884</f>
        <v>0</v>
      </c>
      <c r="O885" s="295"/>
      <c r="P885" s="295"/>
      <c r="Q885" s="295"/>
      <c r="R885" s="295"/>
      <c r="S885" s="295"/>
      <c r="T885" s="295"/>
      <c r="U885" s="295"/>
      <c r="V885" s="295"/>
      <c r="W885" s="295"/>
      <c r="X885" s="295"/>
      <c r="Y885" s="411">
        <f>Y884</f>
        <v>0</v>
      </c>
      <c r="Z885" s="411">
        <f t="shared" ref="Z885" si="2654">Z884</f>
        <v>0</v>
      </c>
      <c r="AA885" s="411">
        <f t="shared" ref="AA885" si="2655">AA884</f>
        <v>0</v>
      </c>
      <c r="AB885" s="411">
        <f t="shared" ref="AB885" si="2656">AB884</f>
        <v>0</v>
      </c>
      <c r="AC885" s="411">
        <f t="shared" ref="AC885" si="2657">AC884</f>
        <v>0</v>
      </c>
      <c r="AD885" s="411">
        <f t="shared" ref="AD885" si="2658">AD884</f>
        <v>0</v>
      </c>
      <c r="AE885" s="411">
        <f t="shared" ref="AE885" si="2659">AE884</f>
        <v>0</v>
      </c>
      <c r="AF885" s="411">
        <f t="shared" ref="AF885" si="2660">AF884</f>
        <v>0</v>
      </c>
      <c r="AG885" s="411">
        <f t="shared" ref="AG885" si="2661">AG884</f>
        <v>0</v>
      </c>
      <c r="AH885" s="411">
        <f t="shared" ref="AH885" si="2662">AH884</f>
        <v>0</v>
      </c>
      <c r="AI885" s="411">
        <f t="shared" ref="AI885" si="2663">AI884</f>
        <v>0</v>
      </c>
      <c r="AJ885" s="411">
        <f t="shared" ref="AJ885" si="2664">AJ884</f>
        <v>0</v>
      </c>
      <c r="AK885" s="411">
        <f t="shared" ref="AK885" si="2665">AK884</f>
        <v>0</v>
      </c>
      <c r="AL885" s="411">
        <f t="shared" ref="AL885" si="2666">AL884</f>
        <v>0</v>
      </c>
      <c r="AM885" s="306"/>
    </row>
    <row r="886" spans="1:39" hidden="1" outlineLevel="1">
      <c r="A886" s="531"/>
      <c r="B886" s="431"/>
      <c r="C886" s="291"/>
      <c r="D886" s="291"/>
      <c r="E886" s="291"/>
      <c r="F886" s="291"/>
      <c r="G886" s="291"/>
      <c r="H886" s="291"/>
      <c r="I886" s="291"/>
      <c r="J886" s="291"/>
      <c r="K886" s="291"/>
      <c r="L886" s="291"/>
      <c r="M886" s="291"/>
      <c r="N886" s="291"/>
      <c r="O886" s="291"/>
      <c r="P886" s="291"/>
      <c r="Q886" s="291"/>
      <c r="R886" s="291"/>
      <c r="S886" s="291"/>
      <c r="T886" s="291"/>
      <c r="U886" s="291"/>
      <c r="V886" s="291"/>
      <c r="W886" s="291"/>
      <c r="X886" s="291"/>
      <c r="Y886" s="412"/>
      <c r="Z886" s="425"/>
      <c r="AA886" s="425"/>
      <c r="AB886" s="425"/>
      <c r="AC886" s="425"/>
      <c r="AD886" s="425"/>
      <c r="AE886" s="425"/>
      <c r="AF886" s="425"/>
      <c r="AG886" s="425"/>
      <c r="AH886" s="425"/>
      <c r="AI886" s="425"/>
      <c r="AJ886" s="425"/>
      <c r="AK886" s="425"/>
      <c r="AL886" s="425"/>
      <c r="AM886" s="306"/>
    </row>
    <row r="887" spans="1:39" ht="15.75" hidden="1" outlineLevel="1">
      <c r="A887" s="531"/>
      <c r="B887" s="288" t="s">
        <v>502</v>
      </c>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45" hidden="1" outlineLevel="1">
      <c r="A888" s="531">
        <v>36</v>
      </c>
      <c r="B888" s="428" t="s">
        <v>128</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1"/>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67">Z888</f>
        <v>0</v>
      </c>
      <c r="AA889" s="411">
        <f t="shared" ref="AA889" si="2668">AA888</f>
        <v>0</v>
      </c>
      <c r="AB889" s="411">
        <f t="shared" ref="AB889" si="2669">AB888</f>
        <v>0</v>
      </c>
      <c r="AC889" s="411">
        <f t="shared" ref="AC889" si="2670">AC888</f>
        <v>0</v>
      </c>
      <c r="AD889" s="411">
        <f t="shared" ref="AD889" si="2671">AD888</f>
        <v>0</v>
      </c>
      <c r="AE889" s="411">
        <f t="shared" ref="AE889" si="2672">AE888</f>
        <v>0</v>
      </c>
      <c r="AF889" s="411">
        <f t="shared" ref="AF889" si="2673">AF888</f>
        <v>0</v>
      </c>
      <c r="AG889" s="411">
        <f t="shared" ref="AG889" si="2674">AG888</f>
        <v>0</v>
      </c>
      <c r="AH889" s="411">
        <f t="shared" ref="AH889" si="2675">AH888</f>
        <v>0</v>
      </c>
      <c r="AI889" s="411">
        <f t="shared" ref="AI889" si="2676">AI888</f>
        <v>0</v>
      </c>
      <c r="AJ889" s="411">
        <f t="shared" ref="AJ889" si="2677">AJ888</f>
        <v>0</v>
      </c>
      <c r="AK889" s="411">
        <f t="shared" ref="AK889" si="2678">AK888</f>
        <v>0</v>
      </c>
      <c r="AL889" s="411">
        <f t="shared" ref="AL889" si="2679">AL888</f>
        <v>0</v>
      </c>
      <c r="AM889" s="306"/>
    </row>
    <row r="890" spans="1:39" hidden="1" outlineLevel="1">
      <c r="A890" s="531"/>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30" hidden="1" outlineLevel="1">
      <c r="A891" s="531">
        <v>37</v>
      </c>
      <c r="B891" s="428" t="s">
        <v>129</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1"/>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80">Z891</f>
        <v>0</v>
      </c>
      <c r="AA892" s="411">
        <f t="shared" ref="AA892" si="2681">AA891</f>
        <v>0</v>
      </c>
      <c r="AB892" s="411">
        <f t="shared" ref="AB892" si="2682">AB891</f>
        <v>0</v>
      </c>
      <c r="AC892" s="411">
        <f t="shared" ref="AC892" si="2683">AC891</f>
        <v>0</v>
      </c>
      <c r="AD892" s="411">
        <f t="shared" ref="AD892" si="2684">AD891</f>
        <v>0</v>
      </c>
      <c r="AE892" s="411">
        <f t="shared" ref="AE892" si="2685">AE891</f>
        <v>0</v>
      </c>
      <c r="AF892" s="411">
        <f t="shared" ref="AF892" si="2686">AF891</f>
        <v>0</v>
      </c>
      <c r="AG892" s="411">
        <f t="shared" ref="AG892" si="2687">AG891</f>
        <v>0</v>
      </c>
      <c r="AH892" s="411">
        <f t="shared" ref="AH892" si="2688">AH891</f>
        <v>0</v>
      </c>
      <c r="AI892" s="411">
        <f t="shared" ref="AI892" si="2689">AI891</f>
        <v>0</v>
      </c>
      <c r="AJ892" s="411">
        <f t="shared" ref="AJ892" si="2690">AJ891</f>
        <v>0</v>
      </c>
      <c r="AK892" s="411">
        <f t="shared" ref="AK892" si="2691">AK891</f>
        <v>0</v>
      </c>
      <c r="AL892" s="411">
        <f t="shared" ref="AL892" si="2692">AL891</f>
        <v>0</v>
      </c>
      <c r="AM892" s="306"/>
    </row>
    <row r="893" spans="1:39" hidden="1" outlineLevel="1">
      <c r="A893" s="531"/>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idden="1" outlineLevel="1">
      <c r="A894" s="531">
        <v>38</v>
      </c>
      <c r="B894" s="428" t="s">
        <v>130</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1"/>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693">Z894</f>
        <v>0</v>
      </c>
      <c r="AA895" s="411">
        <f t="shared" ref="AA895" si="2694">AA894</f>
        <v>0</v>
      </c>
      <c r="AB895" s="411">
        <f t="shared" ref="AB895" si="2695">AB894</f>
        <v>0</v>
      </c>
      <c r="AC895" s="411">
        <f t="shared" ref="AC895" si="2696">AC894</f>
        <v>0</v>
      </c>
      <c r="AD895" s="411">
        <f t="shared" ref="AD895" si="2697">AD894</f>
        <v>0</v>
      </c>
      <c r="AE895" s="411">
        <f t="shared" ref="AE895" si="2698">AE894</f>
        <v>0</v>
      </c>
      <c r="AF895" s="411">
        <f t="shared" ref="AF895" si="2699">AF894</f>
        <v>0</v>
      </c>
      <c r="AG895" s="411">
        <f t="shared" ref="AG895" si="2700">AG894</f>
        <v>0</v>
      </c>
      <c r="AH895" s="411">
        <f t="shared" ref="AH895" si="2701">AH894</f>
        <v>0</v>
      </c>
      <c r="AI895" s="411">
        <f t="shared" ref="AI895" si="2702">AI894</f>
        <v>0</v>
      </c>
      <c r="AJ895" s="411">
        <f t="shared" ref="AJ895" si="2703">AJ894</f>
        <v>0</v>
      </c>
      <c r="AK895" s="411">
        <f t="shared" ref="AK895" si="2704">AK894</f>
        <v>0</v>
      </c>
      <c r="AL895" s="411">
        <f t="shared" ref="AL895" si="2705">AL894</f>
        <v>0</v>
      </c>
      <c r="AM895" s="306"/>
    </row>
    <row r="896" spans="1:39" hidden="1" outlineLevel="1">
      <c r="A896" s="531"/>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1">
        <v>39</v>
      </c>
      <c r="B897" s="428" t="s">
        <v>131</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1"/>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06">Z897</f>
        <v>0</v>
      </c>
      <c r="AA898" s="411">
        <f t="shared" ref="AA898" si="2707">AA897</f>
        <v>0</v>
      </c>
      <c r="AB898" s="411">
        <f t="shared" ref="AB898" si="2708">AB897</f>
        <v>0</v>
      </c>
      <c r="AC898" s="411">
        <f t="shared" ref="AC898" si="2709">AC897</f>
        <v>0</v>
      </c>
      <c r="AD898" s="411">
        <f t="shared" ref="AD898" si="2710">AD897</f>
        <v>0</v>
      </c>
      <c r="AE898" s="411">
        <f t="shared" ref="AE898" si="2711">AE897</f>
        <v>0</v>
      </c>
      <c r="AF898" s="411">
        <f t="shared" ref="AF898" si="2712">AF897</f>
        <v>0</v>
      </c>
      <c r="AG898" s="411">
        <f t="shared" ref="AG898" si="2713">AG897</f>
        <v>0</v>
      </c>
      <c r="AH898" s="411">
        <f t="shared" ref="AH898" si="2714">AH897</f>
        <v>0</v>
      </c>
      <c r="AI898" s="411">
        <f t="shared" ref="AI898" si="2715">AI897</f>
        <v>0</v>
      </c>
      <c r="AJ898" s="411">
        <f t="shared" ref="AJ898" si="2716">AJ897</f>
        <v>0</v>
      </c>
      <c r="AK898" s="411">
        <f t="shared" ref="AK898" si="2717">AK897</f>
        <v>0</v>
      </c>
      <c r="AL898" s="411">
        <f t="shared" ref="AL898" si="2718">AL897</f>
        <v>0</v>
      </c>
      <c r="AM898" s="306"/>
    </row>
    <row r="899" spans="1:39" hidden="1" outlineLevel="1">
      <c r="A899" s="531"/>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30" hidden="1" outlineLevel="1">
      <c r="A900" s="531">
        <v>40</v>
      </c>
      <c r="B900" s="428" t="s">
        <v>132</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1"/>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19">Z900</f>
        <v>0</v>
      </c>
      <c r="AA901" s="411">
        <f t="shared" ref="AA901" si="2720">AA900</f>
        <v>0</v>
      </c>
      <c r="AB901" s="411">
        <f t="shared" ref="AB901" si="2721">AB900</f>
        <v>0</v>
      </c>
      <c r="AC901" s="411">
        <f t="shared" ref="AC901" si="2722">AC900</f>
        <v>0</v>
      </c>
      <c r="AD901" s="411">
        <f t="shared" ref="AD901" si="2723">AD900</f>
        <v>0</v>
      </c>
      <c r="AE901" s="411">
        <f t="shared" ref="AE901" si="2724">AE900</f>
        <v>0</v>
      </c>
      <c r="AF901" s="411">
        <f t="shared" ref="AF901" si="2725">AF900</f>
        <v>0</v>
      </c>
      <c r="AG901" s="411">
        <f t="shared" ref="AG901" si="2726">AG900</f>
        <v>0</v>
      </c>
      <c r="AH901" s="411">
        <f t="shared" ref="AH901" si="2727">AH900</f>
        <v>0</v>
      </c>
      <c r="AI901" s="411">
        <f t="shared" ref="AI901" si="2728">AI900</f>
        <v>0</v>
      </c>
      <c r="AJ901" s="411">
        <f t="shared" ref="AJ901" si="2729">AJ900</f>
        <v>0</v>
      </c>
      <c r="AK901" s="411">
        <f t="shared" ref="AK901" si="2730">AK900</f>
        <v>0</v>
      </c>
      <c r="AL901" s="411">
        <f t="shared" ref="AL901" si="2731">AL900</f>
        <v>0</v>
      </c>
      <c r="AM901" s="306"/>
    </row>
    <row r="902" spans="1:39" hidden="1" outlineLevel="1">
      <c r="A902" s="531"/>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1">
        <v>41</v>
      </c>
      <c r="B903" s="428" t="s">
        <v>133</v>
      </c>
      <c r="C903" s="291" t="s">
        <v>25</v>
      </c>
      <c r="D903" s="295"/>
      <c r="E903" s="295"/>
      <c r="F903" s="295"/>
      <c r="G903" s="295"/>
      <c r="H903" s="295"/>
      <c r="I903" s="295"/>
      <c r="J903" s="295"/>
      <c r="K903" s="295"/>
      <c r="L903" s="295"/>
      <c r="M903" s="295"/>
      <c r="N903" s="295">
        <v>12</v>
      </c>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1"/>
      <c r="B904" s="294" t="s">
        <v>342</v>
      </c>
      <c r="C904" s="291" t="s">
        <v>163</v>
      </c>
      <c r="D904" s="295"/>
      <c r="E904" s="295"/>
      <c r="F904" s="295"/>
      <c r="G904" s="295"/>
      <c r="H904" s="295"/>
      <c r="I904" s="295"/>
      <c r="J904" s="295"/>
      <c r="K904" s="295"/>
      <c r="L904" s="295"/>
      <c r="M904" s="295"/>
      <c r="N904" s="295">
        <f>N903</f>
        <v>12</v>
      </c>
      <c r="O904" s="295"/>
      <c r="P904" s="295"/>
      <c r="Q904" s="295"/>
      <c r="R904" s="295"/>
      <c r="S904" s="295"/>
      <c r="T904" s="295"/>
      <c r="U904" s="295"/>
      <c r="V904" s="295"/>
      <c r="W904" s="295"/>
      <c r="X904" s="295"/>
      <c r="Y904" s="411">
        <f>Y903</f>
        <v>0</v>
      </c>
      <c r="Z904" s="411">
        <f t="shared" ref="Z904" si="2732">Z903</f>
        <v>0</v>
      </c>
      <c r="AA904" s="411">
        <f t="shared" ref="AA904" si="2733">AA903</f>
        <v>0</v>
      </c>
      <c r="AB904" s="411">
        <f t="shared" ref="AB904" si="2734">AB903</f>
        <v>0</v>
      </c>
      <c r="AC904" s="411">
        <f t="shared" ref="AC904" si="2735">AC903</f>
        <v>0</v>
      </c>
      <c r="AD904" s="411">
        <f t="shared" ref="AD904" si="2736">AD903</f>
        <v>0</v>
      </c>
      <c r="AE904" s="411">
        <f t="shared" ref="AE904" si="2737">AE903</f>
        <v>0</v>
      </c>
      <c r="AF904" s="411">
        <f t="shared" ref="AF904" si="2738">AF903</f>
        <v>0</v>
      </c>
      <c r="AG904" s="411">
        <f t="shared" ref="AG904" si="2739">AG903</f>
        <v>0</v>
      </c>
      <c r="AH904" s="411">
        <f t="shared" ref="AH904" si="2740">AH903</f>
        <v>0</v>
      </c>
      <c r="AI904" s="411">
        <f t="shared" ref="AI904" si="2741">AI903</f>
        <v>0</v>
      </c>
      <c r="AJ904" s="411">
        <f t="shared" ref="AJ904" si="2742">AJ903</f>
        <v>0</v>
      </c>
      <c r="AK904" s="411">
        <f t="shared" ref="AK904" si="2743">AK903</f>
        <v>0</v>
      </c>
      <c r="AL904" s="411">
        <f t="shared" ref="AL904" si="2744">AL903</f>
        <v>0</v>
      </c>
      <c r="AM904" s="306"/>
    </row>
    <row r="905" spans="1:39" hidden="1" outlineLevel="1">
      <c r="A905" s="531"/>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45" hidden="1" outlineLevel="1">
      <c r="A906" s="531">
        <v>42</v>
      </c>
      <c r="B906" s="428" t="s">
        <v>134</v>
      </c>
      <c r="C906" s="291" t="s">
        <v>25</v>
      </c>
      <c r="D906" s="295"/>
      <c r="E906" s="295"/>
      <c r="F906" s="295"/>
      <c r="G906" s="295"/>
      <c r="H906" s="295"/>
      <c r="I906" s="295"/>
      <c r="J906" s="295"/>
      <c r="K906" s="295"/>
      <c r="L906" s="295"/>
      <c r="M906" s="295"/>
      <c r="N906" s="291"/>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1"/>
      <c r="B907" s="294" t="s">
        <v>342</v>
      </c>
      <c r="C907" s="291" t="s">
        <v>163</v>
      </c>
      <c r="D907" s="295"/>
      <c r="E907" s="295"/>
      <c r="F907" s="295"/>
      <c r="G907" s="295"/>
      <c r="H907" s="295"/>
      <c r="I907" s="295"/>
      <c r="J907" s="295"/>
      <c r="K907" s="295"/>
      <c r="L907" s="295"/>
      <c r="M907" s="295"/>
      <c r="N907" s="468"/>
      <c r="O907" s="295"/>
      <c r="P907" s="295"/>
      <c r="Q907" s="295"/>
      <c r="R907" s="295"/>
      <c r="S907" s="295"/>
      <c r="T907" s="295"/>
      <c r="U907" s="295"/>
      <c r="V907" s="295"/>
      <c r="W907" s="295"/>
      <c r="X907" s="295"/>
      <c r="Y907" s="411">
        <f>Y906</f>
        <v>0</v>
      </c>
      <c r="Z907" s="411">
        <f t="shared" ref="Z907" si="2745">Z906</f>
        <v>0</v>
      </c>
      <c r="AA907" s="411">
        <f t="shared" ref="AA907" si="2746">AA906</f>
        <v>0</v>
      </c>
      <c r="AB907" s="411">
        <f t="shared" ref="AB907" si="2747">AB906</f>
        <v>0</v>
      </c>
      <c r="AC907" s="411">
        <f t="shared" ref="AC907" si="2748">AC906</f>
        <v>0</v>
      </c>
      <c r="AD907" s="411">
        <f t="shared" ref="AD907" si="2749">AD906</f>
        <v>0</v>
      </c>
      <c r="AE907" s="411">
        <f t="shared" ref="AE907" si="2750">AE906</f>
        <v>0</v>
      </c>
      <c r="AF907" s="411">
        <f t="shared" ref="AF907" si="2751">AF906</f>
        <v>0</v>
      </c>
      <c r="AG907" s="411">
        <f t="shared" ref="AG907" si="2752">AG906</f>
        <v>0</v>
      </c>
      <c r="AH907" s="411">
        <f t="shared" ref="AH907" si="2753">AH906</f>
        <v>0</v>
      </c>
      <c r="AI907" s="411">
        <f t="shared" ref="AI907" si="2754">AI906</f>
        <v>0</v>
      </c>
      <c r="AJ907" s="411">
        <f t="shared" ref="AJ907" si="2755">AJ906</f>
        <v>0</v>
      </c>
      <c r="AK907" s="411">
        <f t="shared" ref="AK907" si="2756">AK906</f>
        <v>0</v>
      </c>
      <c r="AL907" s="411">
        <f t="shared" ref="AL907" si="2757">AL906</f>
        <v>0</v>
      </c>
      <c r="AM907" s="306"/>
    </row>
    <row r="908" spans="1:39" hidden="1" outlineLevel="1">
      <c r="A908" s="531"/>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30" hidden="1" outlineLevel="1">
      <c r="A909" s="531">
        <v>43</v>
      </c>
      <c r="B909" s="428" t="s">
        <v>135</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1"/>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58">Z909</f>
        <v>0</v>
      </c>
      <c r="AA910" s="411">
        <f t="shared" ref="AA910" si="2759">AA909</f>
        <v>0</v>
      </c>
      <c r="AB910" s="411">
        <f t="shared" ref="AB910" si="2760">AB909</f>
        <v>0</v>
      </c>
      <c r="AC910" s="411">
        <f t="shared" ref="AC910" si="2761">AC909</f>
        <v>0</v>
      </c>
      <c r="AD910" s="411">
        <f t="shared" ref="AD910" si="2762">AD909</f>
        <v>0</v>
      </c>
      <c r="AE910" s="411">
        <f t="shared" ref="AE910" si="2763">AE909</f>
        <v>0</v>
      </c>
      <c r="AF910" s="411">
        <f t="shared" ref="AF910" si="2764">AF909</f>
        <v>0</v>
      </c>
      <c r="AG910" s="411">
        <f t="shared" ref="AG910" si="2765">AG909</f>
        <v>0</v>
      </c>
      <c r="AH910" s="411">
        <f t="shared" ref="AH910" si="2766">AH909</f>
        <v>0</v>
      </c>
      <c r="AI910" s="411">
        <f t="shared" ref="AI910" si="2767">AI909</f>
        <v>0</v>
      </c>
      <c r="AJ910" s="411">
        <f t="shared" ref="AJ910" si="2768">AJ909</f>
        <v>0</v>
      </c>
      <c r="AK910" s="411">
        <f t="shared" ref="AK910" si="2769">AK909</f>
        <v>0</v>
      </c>
      <c r="AL910" s="411">
        <f t="shared" ref="AL910" si="2770">AL909</f>
        <v>0</v>
      </c>
      <c r="AM910" s="306"/>
    </row>
    <row r="911" spans="1:39" hidden="1" outlineLevel="1">
      <c r="A911" s="531"/>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45" hidden="1" outlineLevel="1">
      <c r="A912" s="531">
        <v>44</v>
      </c>
      <c r="B912" s="428" t="s">
        <v>136</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1"/>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71">Z912</f>
        <v>0</v>
      </c>
      <c r="AA913" s="411">
        <f t="shared" ref="AA913" si="2772">AA912</f>
        <v>0</v>
      </c>
      <c r="AB913" s="411">
        <f t="shared" ref="AB913" si="2773">AB912</f>
        <v>0</v>
      </c>
      <c r="AC913" s="411">
        <f t="shared" ref="AC913" si="2774">AC912</f>
        <v>0</v>
      </c>
      <c r="AD913" s="411">
        <f t="shared" ref="AD913" si="2775">AD912</f>
        <v>0</v>
      </c>
      <c r="AE913" s="411">
        <f t="shared" ref="AE913" si="2776">AE912</f>
        <v>0</v>
      </c>
      <c r="AF913" s="411">
        <f t="shared" ref="AF913" si="2777">AF912</f>
        <v>0</v>
      </c>
      <c r="AG913" s="411">
        <f t="shared" ref="AG913" si="2778">AG912</f>
        <v>0</v>
      </c>
      <c r="AH913" s="411">
        <f t="shared" ref="AH913" si="2779">AH912</f>
        <v>0</v>
      </c>
      <c r="AI913" s="411">
        <f t="shared" ref="AI913" si="2780">AI912</f>
        <v>0</v>
      </c>
      <c r="AJ913" s="411">
        <f t="shared" ref="AJ913" si="2781">AJ912</f>
        <v>0</v>
      </c>
      <c r="AK913" s="411">
        <f t="shared" ref="AK913" si="2782">AK912</f>
        <v>0</v>
      </c>
      <c r="AL913" s="411">
        <f t="shared" ref="AL913" si="2783">AL912</f>
        <v>0</v>
      </c>
      <c r="AM913" s="306"/>
    </row>
    <row r="914" spans="1:39" hidden="1" outlineLevel="1">
      <c r="A914" s="531"/>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1">
        <v>45</v>
      </c>
      <c r="B915" s="428" t="s">
        <v>137</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1"/>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84">Z915</f>
        <v>0</v>
      </c>
      <c r="AA916" s="411">
        <f t="shared" ref="AA916" si="2785">AA915</f>
        <v>0</v>
      </c>
      <c r="AB916" s="411">
        <f t="shared" ref="AB916" si="2786">AB915</f>
        <v>0</v>
      </c>
      <c r="AC916" s="411">
        <f t="shared" ref="AC916" si="2787">AC915</f>
        <v>0</v>
      </c>
      <c r="AD916" s="411">
        <f t="shared" ref="AD916" si="2788">AD915</f>
        <v>0</v>
      </c>
      <c r="AE916" s="411">
        <f t="shared" ref="AE916" si="2789">AE915</f>
        <v>0</v>
      </c>
      <c r="AF916" s="411">
        <f t="shared" ref="AF916" si="2790">AF915</f>
        <v>0</v>
      </c>
      <c r="AG916" s="411">
        <f t="shared" ref="AG916" si="2791">AG915</f>
        <v>0</v>
      </c>
      <c r="AH916" s="411">
        <f t="shared" ref="AH916" si="2792">AH915</f>
        <v>0</v>
      </c>
      <c r="AI916" s="411">
        <f t="shared" ref="AI916" si="2793">AI915</f>
        <v>0</v>
      </c>
      <c r="AJ916" s="411">
        <f t="shared" ref="AJ916" si="2794">AJ915</f>
        <v>0</v>
      </c>
      <c r="AK916" s="411">
        <f t="shared" ref="AK916" si="2795">AK915</f>
        <v>0</v>
      </c>
      <c r="AL916" s="411">
        <f t="shared" ref="AL916" si="2796">AL915</f>
        <v>0</v>
      </c>
      <c r="AM916" s="306"/>
    </row>
    <row r="917" spans="1:39" hidden="1" outlineLevel="1">
      <c r="A917" s="531"/>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1">
        <v>46</v>
      </c>
      <c r="B918" s="428" t="s">
        <v>138</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1"/>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797">Z918</f>
        <v>0</v>
      </c>
      <c r="AA919" s="411">
        <f t="shared" ref="AA919" si="2798">AA918</f>
        <v>0</v>
      </c>
      <c r="AB919" s="411">
        <f t="shared" ref="AB919" si="2799">AB918</f>
        <v>0</v>
      </c>
      <c r="AC919" s="411">
        <f t="shared" ref="AC919" si="2800">AC918</f>
        <v>0</v>
      </c>
      <c r="AD919" s="411">
        <f t="shared" ref="AD919" si="2801">AD918</f>
        <v>0</v>
      </c>
      <c r="AE919" s="411">
        <f t="shared" ref="AE919" si="2802">AE918</f>
        <v>0</v>
      </c>
      <c r="AF919" s="411">
        <f t="shared" ref="AF919" si="2803">AF918</f>
        <v>0</v>
      </c>
      <c r="AG919" s="411">
        <f t="shared" ref="AG919" si="2804">AG918</f>
        <v>0</v>
      </c>
      <c r="AH919" s="411">
        <f t="shared" ref="AH919" si="2805">AH918</f>
        <v>0</v>
      </c>
      <c r="AI919" s="411">
        <f t="shared" ref="AI919" si="2806">AI918</f>
        <v>0</v>
      </c>
      <c r="AJ919" s="411">
        <f t="shared" ref="AJ919" si="2807">AJ918</f>
        <v>0</v>
      </c>
      <c r="AK919" s="411">
        <f t="shared" ref="AK919" si="2808">AK918</f>
        <v>0</v>
      </c>
      <c r="AL919" s="411">
        <f t="shared" ref="AL919" si="2809">AL918</f>
        <v>0</v>
      </c>
      <c r="AM919" s="306"/>
    </row>
    <row r="920" spans="1:39" hidden="1" outlineLevel="1">
      <c r="A920" s="531"/>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hidden="1" outlineLevel="1">
      <c r="A921" s="531">
        <v>47</v>
      </c>
      <c r="B921" s="428" t="s">
        <v>139</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1"/>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10">Z921</f>
        <v>0</v>
      </c>
      <c r="AA922" s="411">
        <f t="shared" ref="AA922" si="2811">AA921</f>
        <v>0</v>
      </c>
      <c r="AB922" s="411">
        <f t="shared" ref="AB922" si="2812">AB921</f>
        <v>0</v>
      </c>
      <c r="AC922" s="411">
        <f t="shared" ref="AC922" si="2813">AC921</f>
        <v>0</v>
      </c>
      <c r="AD922" s="411">
        <f t="shared" ref="AD922" si="2814">AD921</f>
        <v>0</v>
      </c>
      <c r="AE922" s="411">
        <f t="shared" ref="AE922" si="2815">AE921</f>
        <v>0</v>
      </c>
      <c r="AF922" s="411">
        <f t="shared" ref="AF922" si="2816">AF921</f>
        <v>0</v>
      </c>
      <c r="AG922" s="411">
        <f t="shared" ref="AG922" si="2817">AG921</f>
        <v>0</v>
      </c>
      <c r="AH922" s="411">
        <f t="shared" ref="AH922" si="2818">AH921</f>
        <v>0</v>
      </c>
      <c r="AI922" s="411">
        <f t="shared" ref="AI922" si="2819">AI921</f>
        <v>0</v>
      </c>
      <c r="AJ922" s="411">
        <f t="shared" ref="AJ922" si="2820">AJ921</f>
        <v>0</v>
      </c>
      <c r="AK922" s="411">
        <f t="shared" ref="AK922" si="2821">AK921</f>
        <v>0</v>
      </c>
      <c r="AL922" s="411">
        <f t="shared" ref="AL922" si="2822">AL921</f>
        <v>0</v>
      </c>
      <c r="AM922" s="306"/>
    </row>
    <row r="923" spans="1:39" hidden="1" outlineLevel="1">
      <c r="A923" s="531"/>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45" hidden="1" outlineLevel="1">
      <c r="A924" s="531">
        <v>48</v>
      </c>
      <c r="B924" s="428" t="s">
        <v>140</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1"/>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23">Z924</f>
        <v>0</v>
      </c>
      <c r="AA925" s="411">
        <f t="shared" ref="AA925" si="2824">AA924</f>
        <v>0</v>
      </c>
      <c r="AB925" s="411">
        <f t="shared" ref="AB925" si="2825">AB924</f>
        <v>0</v>
      </c>
      <c r="AC925" s="411">
        <f t="shared" ref="AC925" si="2826">AC924</f>
        <v>0</v>
      </c>
      <c r="AD925" s="411">
        <f t="shared" ref="AD925" si="2827">AD924</f>
        <v>0</v>
      </c>
      <c r="AE925" s="411">
        <f t="shared" ref="AE925" si="2828">AE924</f>
        <v>0</v>
      </c>
      <c r="AF925" s="411">
        <f t="shared" ref="AF925" si="2829">AF924</f>
        <v>0</v>
      </c>
      <c r="AG925" s="411">
        <f t="shared" ref="AG925" si="2830">AG924</f>
        <v>0</v>
      </c>
      <c r="AH925" s="411">
        <f t="shared" ref="AH925" si="2831">AH924</f>
        <v>0</v>
      </c>
      <c r="AI925" s="411">
        <f t="shared" ref="AI925" si="2832">AI924</f>
        <v>0</v>
      </c>
      <c r="AJ925" s="411">
        <f t="shared" ref="AJ925" si="2833">AJ924</f>
        <v>0</v>
      </c>
      <c r="AK925" s="411">
        <f t="shared" ref="AK925" si="2834">AK924</f>
        <v>0</v>
      </c>
      <c r="AL925" s="411">
        <f t="shared" ref="AL925" si="2835">AL924</f>
        <v>0</v>
      </c>
      <c r="AM925" s="306"/>
    </row>
    <row r="926" spans="1:39" hidden="1" outlineLevel="1">
      <c r="A926" s="531"/>
      <c r="B926" s="428"/>
      <c r="C926" s="291"/>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412"/>
      <c r="Z926" s="425"/>
      <c r="AA926" s="425"/>
      <c r="AB926" s="425"/>
      <c r="AC926" s="425"/>
      <c r="AD926" s="425"/>
      <c r="AE926" s="425"/>
      <c r="AF926" s="425"/>
      <c r="AG926" s="425"/>
      <c r="AH926" s="425"/>
      <c r="AI926" s="425"/>
      <c r="AJ926" s="425"/>
      <c r="AK926" s="425"/>
      <c r="AL926" s="425"/>
      <c r="AM926" s="306"/>
    </row>
    <row r="927" spans="1:39" ht="30" hidden="1" outlineLevel="1">
      <c r="A927" s="531">
        <v>49</v>
      </c>
      <c r="B927" s="428" t="s">
        <v>141</v>
      </c>
      <c r="C927" s="291" t="s">
        <v>25</v>
      </c>
      <c r="D927" s="295"/>
      <c r="E927" s="295"/>
      <c r="F927" s="295"/>
      <c r="G927" s="295"/>
      <c r="H927" s="295"/>
      <c r="I927" s="295"/>
      <c r="J927" s="295"/>
      <c r="K927" s="295"/>
      <c r="L927" s="295"/>
      <c r="M927" s="295"/>
      <c r="N927" s="295">
        <v>12</v>
      </c>
      <c r="O927" s="295"/>
      <c r="P927" s="295"/>
      <c r="Q927" s="295"/>
      <c r="R927" s="295"/>
      <c r="S927" s="295"/>
      <c r="T927" s="295"/>
      <c r="U927" s="295"/>
      <c r="V927" s="295"/>
      <c r="W927" s="295"/>
      <c r="X927" s="295"/>
      <c r="Y927" s="426"/>
      <c r="Z927" s="415"/>
      <c r="AA927" s="415"/>
      <c r="AB927" s="415"/>
      <c r="AC927" s="415"/>
      <c r="AD927" s="415"/>
      <c r="AE927" s="415"/>
      <c r="AF927" s="415"/>
      <c r="AG927" s="415"/>
      <c r="AH927" s="415"/>
      <c r="AI927" s="415"/>
      <c r="AJ927" s="415"/>
      <c r="AK927" s="415"/>
      <c r="AL927" s="415"/>
      <c r="AM927" s="296">
        <f>SUM(Y927:AL927)</f>
        <v>0</v>
      </c>
    </row>
    <row r="928" spans="1:39" hidden="1" outlineLevel="1">
      <c r="A928" s="531"/>
      <c r="B928" s="294" t="s">
        <v>342</v>
      </c>
      <c r="C928" s="291" t="s">
        <v>163</v>
      </c>
      <c r="D928" s="295"/>
      <c r="E928" s="295"/>
      <c r="F928" s="295"/>
      <c r="G928" s="295"/>
      <c r="H928" s="295"/>
      <c r="I928" s="295"/>
      <c r="J928" s="295"/>
      <c r="K928" s="295"/>
      <c r="L928" s="295"/>
      <c r="M928" s="295"/>
      <c r="N928" s="295">
        <f>N927</f>
        <v>12</v>
      </c>
      <c r="O928" s="295"/>
      <c r="P928" s="295"/>
      <c r="Q928" s="295"/>
      <c r="R928" s="295"/>
      <c r="S928" s="295"/>
      <c r="T928" s="295"/>
      <c r="U928" s="295"/>
      <c r="V928" s="295"/>
      <c r="W928" s="295"/>
      <c r="X928" s="295"/>
      <c r="Y928" s="411">
        <f>Y927</f>
        <v>0</v>
      </c>
      <c r="Z928" s="411">
        <f t="shared" ref="Z928" si="2836">Z927</f>
        <v>0</v>
      </c>
      <c r="AA928" s="411">
        <f t="shared" ref="AA928" si="2837">AA927</f>
        <v>0</v>
      </c>
      <c r="AB928" s="411">
        <f t="shared" ref="AB928" si="2838">AB927</f>
        <v>0</v>
      </c>
      <c r="AC928" s="411">
        <f t="shared" ref="AC928" si="2839">AC927</f>
        <v>0</v>
      </c>
      <c r="AD928" s="411">
        <f t="shared" ref="AD928" si="2840">AD927</f>
        <v>0</v>
      </c>
      <c r="AE928" s="411">
        <f t="shared" ref="AE928" si="2841">AE927</f>
        <v>0</v>
      </c>
      <c r="AF928" s="411">
        <f t="shared" ref="AF928" si="2842">AF927</f>
        <v>0</v>
      </c>
      <c r="AG928" s="411">
        <f t="shared" ref="AG928" si="2843">AG927</f>
        <v>0</v>
      </c>
      <c r="AH928" s="411">
        <f t="shared" ref="AH928" si="2844">AH927</f>
        <v>0</v>
      </c>
      <c r="AI928" s="411">
        <f t="shared" ref="AI928" si="2845">AI927</f>
        <v>0</v>
      </c>
      <c r="AJ928" s="411">
        <f t="shared" ref="AJ928" si="2846">AJ927</f>
        <v>0</v>
      </c>
      <c r="AK928" s="411">
        <f t="shared" ref="AK928" si="2847">AK927</f>
        <v>0</v>
      </c>
      <c r="AL928" s="411">
        <f t="shared" ref="AL928" si="2848">AL927</f>
        <v>0</v>
      </c>
      <c r="AM928" s="306"/>
    </row>
    <row r="929" spans="1:39" hidden="1" outlineLevel="1">
      <c r="A929" s="531"/>
      <c r="B929" s="294"/>
      <c r="C929" s="305"/>
      <c r="D929" s="291"/>
      <c r="E929" s="291"/>
      <c r="F929" s="291"/>
      <c r="G929" s="291"/>
      <c r="H929" s="291"/>
      <c r="I929" s="291"/>
      <c r="J929" s="291"/>
      <c r="K929" s="291"/>
      <c r="L929" s="291"/>
      <c r="M929" s="291"/>
      <c r="N929" s="291"/>
      <c r="O929" s="291"/>
      <c r="P929" s="291"/>
      <c r="Q929" s="291"/>
      <c r="R929" s="291"/>
      <c r="S929" s="291"/>
      <c r="T929" s="291"/>
      <c r="U929" s="291"/>
      <c r="V929" s="291"/>
      <c r="W929" s="291"/>
      <c r="X929" s="291"/>
      <c r="Y929" s="301"/>
      <c r="Z929" s="301"/>
      <c r="AA929" s="301"/>
      <c r="AB929" s="301"/>
      <c r="AC929" s="301"/>
      <c r="AD929" s="301"/>
      <c r="AE929" s="301"/>
      <c r="AF929" s="301"/>
      <c r="AG929" s="301"/>
      <c r="AH929" s="301"/>
      <c r="AI929" s="301"/>
      <c r="AJ929" s="301"/>
      <c r="AK929" s="301"/>
      <c r="AL929" s="301"/>
      <c r="AM929" s="306"/>
    </row>
    <row r="930" spans="1:39" ht="15.75" collapsed="1">
      <c r="B930" s="327" t="s">
        <v>328</v>
      </c>
      <c r="C930" s="329"/>
      <c r="D930" s="329">
        <f>SUM(D773:D928)</f>
        <v>0</v>
      </c>
      <c r="E930" s="329"/>
      <c r="F930" s="329"/>
      <c r="G930" s="329"/>
      <c r="H930" s="329"/>
      <c r="I930" s="329"/>
      <c r="J930" s="329"/>
      <c r="K930" s="329"/>
      <c r="L930" s="329"/>
      <c r="M930" s="329"/>
      <c r="N930" s="329"/>
      <c r="O930" s="329">
        <f>SUM(O773:O928)</f>
        <v>0</v>
      </c>
      <c r="P930" s="329"/>
      <c r="Q930" s="329"/>
      <c r="R930" s="329"/>
      <c r="S930" s="329"/>
      <c r="T930" s="329"/>
      <c r="U930" s="329"/>
      <c r="V930" s="329"/>
      <c r="W930" s="329"/>
      <c r="X930" s="329"/>
      <c r="Y930" s="329">
        <f>IF(Y771="kWh",SUMPRODUCT(D773:D928,Y773:Y928))</f>
        <v>0</v>
      </c>
      <c r="Z930" s="329">
        <f>IF(Z771="kWh",SUMPRODUCT(D773:D928,Z773:Z928))</f>
        <v>0</v>
      </c>
      <c r="AA930" s="329">
        <f>IF(AA771="kw",SUMPRODUCT(N773:N928,O773:O928,AA773:AA928),SUMPRODUCT(D773:D928,AA773:AA928))</f>
        <v>0</v>
      </c>
      <c r="AB930" s="329">
        <f>IF(AB771="kw",SUMPRODUCT(N773:N928,O773:O928,AB773:AB928),SUMPRODUCT(D773:D928,AB773:AB928))</f>
        <v>0</v>
      </c>
      <c r="AC930" s="329">
        <f>IF(AC771="kw",SUMPRODUCT(N773:N928,O773:O928,AC773:AC928),SUMPRODUCT(D773:D928,AC773:AC928))</f>
        <v>0</v>
      </c>
      <c r="AD930" s="329">
        <f>IF(AD771="kw",SUMPRODUCT(N773:N928,O773:O928,AD773:AD928),SUMPRODUCT(D773:D928,AD773:AD928))</f>
        <v>0</v>
      </c>
      <c r="AE930" s="329">
        <f>IF(AE771="kw",SUMPRODUCT(N773:N928,O773:O928,AE773:AE928),SUMPRODUCT(D773:D928,AE773:AE928))</f>
        <v>0</v>
      </c>
      <c r="AF930" s="329">
        <f>IF(AF771="kw",SUMPRODUCT(N773:N928,O773:O928,AF773:AF928),SUMPRODUCT(D773:D928,AF773:AF928))</f>
        <v>0</v>
      </c>
      <c r="AG930" s="329">
        <f>IF(AG771="kw",SUMPRODUCT(N773:N928,O773:O928,AG773:AG928),SUMPRODUCT(D773:D928,AG773:AG928))</f>
        <v>0</v>
      </c>
      <c r="AH930" s="329">
        <f>IF(AH771="kw",SUMPRODUCT(N773:N928,O773:O928,AH773:AH928),SUMPRODUCT(D773:D928,AH773:AH928))</f>
        <v>0</v>
      </c>
      <c r="AI930" s="329">
        <f>IF(AI771="kw",SUMPRODUCT(N773:N928,O773:O928,AI773:AI928),SUMPRODUCT(D773:D928,AI773:AI928))</f>
        <v>0</v>
      </c>
      <c r="AJ930" s="329">
        <f>IF(AJ771="kw",SUMPRODUCT(N773:N928,O773:O928,AJ773:AJ928),SUMPRODUCT(D773:D928,AJ773:AJ928))</f>
        <v>0</v>
      </c>
      <c r="AK930" s="329">
        <f>IF(AK771="kw",SUMPRODUCT(N773:N928,O773:O928,AK773:AK928),SUMPRODUCT(D773:D928,AK773:AK928))</f>
        <v>0</v>
      </c>
      <c r="AL930" s="329">
        <f>IF(AL771="kw",SUMPRODUCT(N773:N928,O773:O928,AL773:AL928),SUMPRODUCT(D773:D928,AL773:AL928))</f>
        <v>0</v>
      </c>
      <c r="AM930" s="330"/>
    </row>
    <row r="931" spans="1:39" ht="15.75">
      <c r="B931" s="391" t="s">
        <v>329</v>
      </c>
      <c r="C931" s="392"/>
      <c r="D931" s="392"/>
      <c r="E931" s="392"/>
      <c r="F931" s="392"/>
      <c r="G931" s="392"/>
      <c r="H931" s="392"/>
      <c r="I931" s="392"/>
      <c r="J931" s="392"/>
      <c r="K931" s="392"/>
      <c r="L931" s="392"/>
      <c r="M931" s="392"/>
      <c r="N931" s="392"/>
      <c r="O931" s="392"/>
      <c r="P931" s="392"/>
      <c r="Q931" s="392"/>
      <c r="R931" s="392"/>
      <c r="S931" s="392"/>
      <c r="T931" s="392"/>
      <c r="U931" s="392"/>
      <c r="V931" s="392"/>
      <c r="W931" s="392"/>
      <c r="X931" s="392"/>
      <c r="Y931" s="392">
        <f>HLOOKUP(Y587,'2. LRAMVA Threshold'!$B$42:$Q$53,11,FALSE)</f>
        <v>0</v>
      </c>
      <c r="Z931" s="392">
        <f>HLOOKUP(Z587,'2. LRAMVA Threshold'!$B$42:$Q$53,11,FALSE)</f>
        <v>0</v>
      </c>
      <c r="AA931" s="392">
        <f>HLOOKUP(AA587,'2. LRAMVA Threshold'!$B$42:$Q$53,11,FALSE)</f>
        <v>0</v>
      </c>
      <c r="AB931" s="392">
        <f>HLOOKUP(AB587,'2. LRAMVA Threshold'!$B$42:$Q$53,11,FALSE)</f>
        <v>0</v>
      </c>
      <c r="AC931" s="392">
        <f>HLOOKUP(AC587,'2. LRAMVA Threshold'!$B$42:$Q$53,11,FALSE)</f>
        <v>0</v>
      </c>
      <c r="AD931" s="392">
        <f>HLOOKUP(AD587,'2. LRAMVA Threshold'!$B$42:$Q$53,11,FALSE)</f>
        <v>0</v>
      </c>
      <c r="AE931" s="392">
        <f>HLOOKUP(AE587,'2. LRAMVA Threshold'!$B$42:$Q$53,11,FALSE)</f>
        <v>0</v>
      </c>
      <c r="AF931" s="392">
        <f>HLOOKUP(AF587,'2. LRAMVA Threshold'!$B$42:$Q$53,11,FALSE)</f>
        <v>0</v>
      </c>
      <c r="AG931" s="392">
        <f>HLOOKUP(AG587,'2. LRAMVA Threshold'!$B$42:$Q$53,11,FALSE)</f>
        <v>0</v>
      </c>
      <c r="AH931" s="392">
        <f>HLOOKUP(AH587,'2. LRAMVA Threshold'!$B$42:$Q$53,11,FALSE)</f>
        <v>0</v>
      </c>
      <c r="AI931" s="392">
        <f>HLOOKUP(AI587,'2. LRAMVA Threshold'!$B$42:$Q$53,11,FALSE)</f>
        <v>0</v>
      </c>
      <c r="AJ931" s="392">
        <f>HLOOKUP(AJ587,'2. LRAMVA Threshold'!$B$42:$Q$53,11,FALSE)</f>
        <v>0</v>
      </c>
      <c r="AK931" s="392">
        <f>HLOOKUP(AK587,'2. LRAMVA Threshold'!$B$42:$Q$53,11,FALSE)</f>
        <v>0</v>
      </c>
      <c r="AL931" s="392">
        <f>HLOOKUP(AL587,'2. LRAMVA Threshold'!$B$42:$Q$53,11,FALSE)</f>
        <v>0</v>
      </c>
      <c r="AM931" s="442"/>
    </row>
    <row r="932" spans="1:39">
      <c r="B932" s="394"/>
      <c r="C932" s="432"/>
      <c r="D932" s="433"/>
      <c r="E932" s="433"/>
      <c r="F932" s="433"/>
      <c r="G932" s="433"/>
      <c r="H932" s="433"/>
      <c r="I932" s="433"/>
      <c r="J932" s="433"/>
      <c r="K932" s="433"/>
      <c r="L932" s="433"/>
      <c r="M932" s="433"/>
      <c r="N932" s="433"/>
      <c r="O932" s="434"/>
      <c r="P932" s="433"/>
      <c r="Q932" s="433"/>
      <c r="R932" s="433"/>
      <c r="S932" s="435"/>
      <c r="T932" s="435"/>
      <c r="U932" s="435"/>
      <c r="V932" s="435"/>
      <c r="W932" s="433"/>
      <c r="X932" s="433"/>
      <c r="Y932" s="436"/>
      <c r="Z932" s="436"/>
      <c r="AA932" s="436"/>
      <c r="AB932" s="436"/>
      <c r="AC932" s="436"/>
      <c r="AD932" s="436"/>
      <c r="AE932" s="436"/>
      <c r="AF932" s="399"/>
      <c r="AG932" s="399"/>
      <c r="AH932" s="399"/>
      <c r="AI932" s="399"/>
      <c r="AJ932" s="399"/>
      <c r="AK932" s="399"/>
      <c r="AL932" s="399"/>
      <c r="AM932" s="400"/>
    </row>
    <row r="933" spans="1:39">
      <c r="B933" s="324" t="s">
        <v>330</v>
      </c>
      <c r="C933" s="338"/>
      <c r="D933" s="338"/>
      <c r="E933" s="376"/>
      <c r="F933" s="376"/>
      <c r="G933" s="376"/>
      <c r="H933" s="376"/>
      <c r="I933" s="376"/>
      <c r="J933" s="376"/>
      <c r="K933" s="376"/>
      <c r="L933" s="376"/>
      <c r="M933" s="376"/>
      <c r="N933" s="376"/>
      <c r="O933" s="291"/>
      <c r="P933" s="340"/>
      <c r="Q933" s="340"/>
      <c r="R933" s="340"/>
      <c r="S933" s="339"/>
      <c r="T933" s="339"/>
      <c r="U933" s="339"/>
      <c r="V933" s="339"/>
      <c r="W933" s="340"/>
      <c r="X933" s="340"/>
      <c r="Y933" s="341">
        <f>HLOOKUP(Y$35,'3.  Distribution Rates'!$C$122:$P$133,11,FALSE)</f>
        <v>1.4E-3</v>
      </c>
      <c r="Z933" s="341">
        <f>HLOOKUP(Z$35,'3.  Distribution Rates'!$C$122:$P$133,11,FALSE)</f>
        <v>3.7000000000000002E-3</v>
      </c>
      <c r="AA933" s="341">
        <f>HLOOKUP(AA$35,'3.  Distribution Rates'!$C$122:$P$133,11,FALSE)</f>
        <v>0.92779999999999996</v>
      </c>
      <c r="AB933" s="341">
        <f>HLOOKUP(AB$35,'3.  Distribution Rates'!$C$122:$P$133,11,FALSE)</f>
        <v>1.2816000000000001</v>
      </c>
      <c r="AC933" s="341">
        <f>HLOOKUP(AC$35,'3.  Distribution Rates'!$C$122:$P$133,11,FALSE)</f>
        <v>0.7722</v>
      </c>
      <c r="AD933" s="341">
        <f>HLOOKUP(AD$35,'3.  Distribution Rates'!$C$122:$P$133,11,FALSE)</f>
        <v>2.7993999999999999</v>
      </c>
      <c r="AE933" s="341">
        <f>HLOOKUP(AE$35,'3.  Distribution Rates'!$C$122:$P$133,11,FALSE)</f>
        <v>5.1905999999999999</v>
      </c>
      <c r="AF933" s="341">
        <f>HLOOKUP(AF$35,'3.  Distribution Rates'!$C$122:$P$133,11,FALSE)</f>
        <v>6.7999999999999996E-3</v>
      </c>
      <c r="AG933" s="341">
        <f>HLOOKUP(AG$35,'3.  Distribution Rates'!$C$122:$P$133,11,FALSE)</f>
        <v>0</v>
      </c>
      <c r="AH933" s="341">
        <f>HLOOKUP(AH$35,'3.  Distribution Rates'!$C$122:$P$133,11,FALSE)</f>
        <v>0</v>
      </c>
      <c r="AI933" s="341">
        <f>HLOOKUP(AI$35,'3.  Distribution Rates'!$C$122:$P$133,11,FALSE)</f>
        <v>0</v>
      </c>
      <c r="AJ933" s="341">
        <f>HLOOKUP(AJ$35,'3.  Distribution Rates'!$C$122:$P$133,11,FALSE)</f>
        <v>0</v>
      </c>
      <c r="AK933" s="341">
        <f>HLOOKUP(AK$35,'3.  Distribution Rates'!$C$122:$P$133,11,FALSE)</f>
        <v>0</v>
      </c>
      <c r="AL933" s="341">
        <f>HLOOKUP(AL$35,'3.  Distribution Rates'!$C$122:$P$133,11,FALSE)</f>
        <v>0</v>
      </c>
      <c r="AM933" s="377"/>
    </row>
    <row r="934" spans="1:39">
      <c r="B934" s="324" t="s">
        <v>331</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LRAM'!Y142*Y933</f>
        <v>3845.4556204856463</v>
      </c>
      <c r="Z934" s="378">
        <f>'4.  2011-2014 LRAM'!Z142*Z933</f>
        <v>4411.981884248984</v>
      </c>
      <c r="AA934" s="378">
        <f>'4.  2011-2014 LRAM'!AA142*AA933</f>
        <v>21909.793011801474</v>
      </c>
      <c r="AB934" s="378">
        <f>'4.  2011-2014 LRAM'!AB142*AB933</f>
        <v>0</v>
      </c>
      <c r="AC934" s="378">
        <f>'4.  2011-2014 LRAM'!AC142*AC933</f>
        <v>0</v>
      </c>
      <c r="AD934" s="378">
        <f>'4.  2011-2014 LRAM'!AD142*AD933</f>
        <v>0</v>
      </c>
      <c r="AE934" s="378">
        <f>'4.  2011-2014 LRAM'!AE142*AE933</f>
        <v>0</v>
      </c>
      <c r="AF934" s="378">
        <f>'4.  2011-2014 LRAM'!AF142*AF933</f>
        <v>0</v>
      </c>
      <c r="AG934" s="378">
        <f>'4.  2011-2014 LRAM'!AG142*AG933</f>
        <v>0</v>
      </c>
      <c r="AH934" s="378">
        <f>'4.  2011-2014 LRAM'!AH142*AH933</f>
        <v>0</v>
      </c>
      <c r="AI934" s="378">
        <f>'4.  2011-2014 LRAM'!AI142*AI933</f>
        <v>0</v>
      </c>
      <c r="AJ934" s="378">
        <f>'4.  2011-2014 LRAM'!AJ142*AJ933</f>
        <v>0</v>
      </c>
      <c r="AK934" s="378">
        <f>'4.  2011-2014 LRAM'!AK142*AK933</f>
        <v>0</v>
      </c>
      <c r="AL934" s="378">
        <f>'4.  2011-2014 LRAM'!AL142*AL933</f>
        <v>0</v>
      </c>
      <c r="AM934" s="626">
        <f t="shared" ref="AM934:AM942" si="2849">SUM(Y934:AL934)</f>
        <v>30167.230516536103</v>
      </c>
    </row>
    <row r="935" spans="1:39">
      <c r="B935" s="324" t="s">
        <v>332</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'4.  2011-2014 LRAM'!Y271*Y933</f>
        <v>2532.4673933466074</v>
      </c>
      <c r="Z935" s="378">
        <f>'4.  2011-2014 LRAM'!Z271*Z933</f>
        <v>3214.0449583704772</v>
      </c>
      <c r="AA935" s="378">
        <f>'4.  2011-2014 LRAM'!AA271*AA933</f>
        <v>20297.832640511846</v>
      </c>
      <c r="AB935" s="378">
        <f>'4.  2011-2014 LRAM'!AB271*AB933</f>
        <v>0</v>
      </c>
      <c r="AC935" s="378">
        <f>'4.  2011-2014 LRAM'!AC271*AC933</f>
        <v>0</v>
      </c>
      <c r="AD935" s="378">
        <f>'4.  2011-2014 LRAM'!AD271*AD933</f>
        <v>0</v>
      </c>
      <c r="AE935" s="378">
        <f>'4.  2011-2014 LRAM'!AE271*AE933</f>
        <v>0</v>
      </c>
      <c r="AF935" s="378">
        <f>'4.  2011-2014 LRAM'!AF271*AF933</f>
        <v>0</v>
      </c>
      <c r="AG935" s="378">
        <f>'4.  2011-2014 LRAM'!AG271*AG933</f>
        <v>0</v>
      </c>
      <c r="AH935" s="378">
        <f>'4.  2011-2014 LRAM'!AH271*AH933</f>
        <v>0</v>
      </c>
      <c r="AI935" s="378">
        <f>'4.  2011-2014 LRAM'!AI271*AI933</f>
        <v>0</v>
      </c>
      <c r="AJ935" s="378">
        <f>'4.  2011-2014 LRAM'!AJ271*AJ933</f>
        <v>0</v>
      </c>
      <c r="AK935" s="378">
        <f>'4.  2011-2014 LRAM'!AK271*AK933</f>
        <v>0</v>
      </c>
      <c r="AL935" s="378">
        <f>'4.  2011-2014 LRAM'!AL271*AL933</f>
        <v>0</v>
      </c>
      <c r="AM935" s="626">
        <f t="shared" si="2849"/>
        <v>26044.344992228929</v>
      </c>
    </row>
    <row r="936" spans="1:39">
      <c r="B936" s="324" t="s">
        <v>333</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'4.  2011-2014 LRAM'!Y400*Y933</f>
        <v>2648.8439055786148</v>
      </c>
      <c r="Z936" s="378">
        <f>'4.  2011-2014 LRAM'!Z400*Z933</f>
        <v>3760.8573537410375</v>
      </c>
      <c r="AA936" s="378">
        <f>'4.  2011-2014 LRAM'!AA400*AA933</f>
        <v>20650.350923551545</v>
      </c>
      <c r="AB936" s="378">
        <f>'4.  2011-2014 LRAM'!AB400*AB933</f>
        <v>0</v>
      </c>
      <c r="AC936" s="378">
        <f>'4.  2011-2014 LRAM'!AC400*AC933</f>
        <v>0</v>
      </c>
      <c r="AD936" s="378">
        <f>'4.  2011-2014 LRAM'!AD400*AD933</f>
        <v>0</v>
      </c>
      <c r="AE936" s="378">
        <f>'4.  2011-2014 LRAM'!AE400*AE933</f>
        <v>0</v>
      </c>
      <c r="AF936" s="378">
        <f>'4.  2011-2014 LRAM'!AF400*AF933</f>
        <v>0</v>
      </c>
      <c r="AG936" s="378">
        <f>'4.  2011-2014 LRAM'!AG400*AG933</f>
        <v>0</v>
      </c>
      <c r="AH936" s="378">
        <f>'4.  2011-2014 LRAM'!AH400*AH933</f>
        <v>0</v>
      </c>
      <c r="AI936" s="378">
        <f>'4.  2011-2014 LRAM'!AI400*AI933</f>
        <v>0</v>
      </c>
      <c r="AJ936" s="378">
        <f>'4.  2011-2014 LRAM'!AJ400*AJ933</f>
        <v>0</v>
      </c>
      <c r="AK936" s="378">
        <f>'4.  2011-2014 LRAM'!AK400*AK933</f>
        <v>0</v>
      </c>
      <c r="AL936" s="378">
        <f>'4.  2011-2014 LRAM'!AL400*AL933</f>
        <v>0</v>
      </c>
      <c r="AM936" s="626">
        <f t="shared" si="2849"/>
        <v>27060.052182871197</v>
      </c>
    </row>
    <row r="937" spans="1:39">
      <c r="B937" s="324" t="s">
        <v>334</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'4.  2011-2014 LRAM'!Y530*Y933</f>
        <v>7258.0966028256007</v>
      </c>
      <c r="Z937" s="378">
        <f>'4.  2011-2014 LRAM'!Z530*Z933</f>
        <v>6230.3359653362004</v>
      </c>
      <c r="AA937" s="378">
        <f>'4.  2011-2014 LRAM'!AA530*AA933</f>
        <v>19451.139495375734</v>
      </c>
      <c r="AB937" s="378">
        <f>'4.  2011-2014 LRAM'!AB530*AB933</f>
        <v>0</v>
      </c>
      <c r="AC937" s="378">
        <f>'4.  2011-2014 LRAM'!AC530*AC933</f>
        <v>0</v>
      </c>
      <c r="AD937" s="378">
        <f>'4.  2011-2014 LRAM'!AD530*AD933</f>
        <v>0</v>
      </c>
      <c r="AE937" s="378">
        <f>'4.  2011-2014 LRAM'!AE530*AE933</f>
        <v>0</v>
      </c>
      <c r="AF937" s="378">
        <f>'4.  2011-2014 LRAM'!AF530*AF933</f>
        <v>0</v>
      </c>
      <c r="AG937" s="378">
        <f>'4.  2011-2014 LRAM'!AG530*AG933</f>
        <v>0</v>
      </c>
      <c r="AH937" s="378">
        <f>'4.  2011-2014 LRAM'!AH530*AH933</f>
        <v>0</v>
      </c>
      <c r="AI937" s="378">
        <f>'4.  2011-2014 LRAM'!AI530*AI933</f>
        <v>0</v>
      </c>
      <c r="AJ937" s="378">
        <f>'4.  2011-2014 LRAM'!AJ530*AJ933</f>
        <v>0</v>
      </c>
      <c r="AK937" s="378">
        <f>'4.  2011-2014 LRAM'!AK530*AK933</f>
        <v>0</v>
      </c>
      <c r="AL937" s="378">
        <f>'4.  2011-2014 LRAM'!AL530*AL933</f>
        <v>0</v>
      </c>
      <c r="AM937" s="626">
        <f t="shared" si="2849"/>
        <v>32939.572063537533</v>
      </c>
    </row>
    <row r="938" spans="1:39">
      <c r="B938" s="324" t="s">
        <v>335</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0">Y211*Y933</f>
        <v>10201.797199999999</v>
      </c>
      <c r="Z938" s="378">
        <f t="shared" si="2850"/>
        <v>73909.353655600004</v>
      </c>
      <c r="AA938" s="378">
        <f t="shared" si="2850"/>
        <v>11259.610084800001</v>
      </c>
      <c r="AB938" s="378">
        <f t="shared" si="2850"/>
        <v>498.747456</v>
      </c>
      <c r="AC938" s="378">
        <f t="shared" si="2850"/>
        <v>0</v>
      </c>
      <c r="AD938" s="378">
        <f t="shared" si="2850"/>
        <v>0</v>
      </c>
      <c r="AE938" s="378">
        <f t="shared" si="2850"/>
        <v>0</v>
      </c>
      <c r="AF938" s="378">
        <f t="shared" si="2850"/>
        <v>0</v>
      </c>
      <c r="AG938" s="378">
        <f t="shared" si="2850"/>
        <v>0</v>
      </c>
      <c r="AH938" s="378">
        <f t="shared" si="2850"/>
        <v>0</v>
      </c>
      <c r="AI938" s="378">
        <f t="shared" si="2850"/>
        <v>0</v>
      </c>
      <c r="AJ938" s="378">
        <f t="shared" si="2850"/>
        <v>0</v>
      </c>
      <c r="AK938" s="378">
        <f t="shared" si="2850"/>
        <v>0</v>
      </c>
      <c r="AL938" s="378">
        <f t="shared" si="2850"/>
        <v>0</v>
      </c>
      <c r="AM938" s="626">
        <f t="shared" si="2849"/>
        <v>95869.508396400008</v>
      </c>
    </row>
    <row r="939" spans="1:39">
      <c r="B939" s="324" t="s">
        <v>336</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 t="shared" ref="Y939:AL939" si="2851">Y397*Y933</f>
        <v>24200.651999999998</v>
      </c>
      <c r="Z939" s="378">
        <f t="shared" si="2851"/>
        <v>20019.295887</v>
      </c>
      <c r="AA939" s="378">
        <f t="shared" si="2851"/>
        <v>24190.785472800002</v>
      </c>
      <c r="AB939" s="378">
        <f t="shared" si="2851"/>
        <v>10383.605222400001</v>
      </c>
      <c r="AC939" s="378">
        <f t="shared" si="2851"/>
        <v>0</v>
      </c>
      <c r="AD939" s="378">
        <f t="shared" si="2851"/>
        <v>0</v>
      </c>
      <c r="AE939" s="378">
        <f t="shared" si="2851"/>
        <v>0</v>
      </c>
      <c r="AF939" s="378">
        <f t="shared" si="2851"/>
        <v>0</v>
      </c>
      <c r="AG939" s="378">
        <f t="shared" si="2851"/>
        <v>0</v>
      </c>
      <c r="AH939" s="378">
        <f t="shared" si="2851"/>
        <v>0</v>
      </c>
      <c r="AI939" s="378">
        <f t="shared" si="2851"/>
        <v>0</v>
      </c>
      <c r="AJ939" s="378">
        <f t="shared" si="2851"/>
        <v>0</v>
      </c>
      <c r="AK939" s="378">
        <f t="shared" si="2851"/>
        <v>0</v>
      </c>
      <c r="AL939" s="378">
        <f t="shared" si="2851"/>
        <v>0</v>
      </c>
      <c r="AM939" s="626">
        <f t="shared" si="2849"/>
        <v>78794.338582200013</v>
      </c>
    </row>
    <row r="940" spans="1:39">
      <c r="B940" s="324" t="s">
        <v>337</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8">
        <f t="shared" ref="Y940:AL940" si="2852">Y580*Y933</f>
        <v>0</v>
      </c>
      <c r="Z940" s="378">
        <f t="shared" si="2852"/>
        <v>0</v>
      </c>
      <c r="AA940" s="378">
        <f t="shared" si="2852"/>
        <v>0</v>
      </c>
      <c r="AB940" s="378">
        <f t="shared" si="2852"/>
        <v>0</v>
      </c>
      <c r="AC940" s="378">
        <f t="shared" si="2852"/>
        <v>0</v>
      </c>
      <c r="AD940" s="378">
        <f t="shared" si="2852"/>
        <v>0</v>
      </c>
      <c r="AE940" s="378">
        <f t="shared" si="2852"/>
        <v>0</v>
      </c>
      <c r="AF940" s="378">
        <f t="shared" si="2852"/>
        <v>0</v>
      </c>
      <c r="AG940" s="378">
        <f t="shared" si="2852"/>
        <v>0</v>
      </c>
      <c r="AH940" s="378">
        <f t="shared" si="2852"/>
        <v>0</v>
      </c>
      <c r="AI940" s="378">
        <f t="shared" si="2852"/>
        <v>0</v>
      </c>
      <c r="AJ940" s="378">
        <f t="shared" si="2852"/>
        <v>0</v>
      </c>
      <c r="AK940" s="378">
        <f t="shared" si="2852"/>
        <v>0</v>
      </c>
      <c r="AL940" s="378">
        <f t="shared" si="2852"/>
        <v>0</v>
      </c>
      <c r="AM940" s="626">
        <f t="shared" si="2849"/>
        <v>0</v>
      </c>
    </row>
    <row r="941" spans="1:39">
      <c r="B941" s="324" t="s">
        <v>338</v>
      </c>
      <c r="C941" s="345"/>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378">
        <f t="shared" ref="Y941:AL941" si="2853">Y763*Y933</f>
        <v>0</v>
      </c>
      <c r="Z941" s="378">
        <f t="shared" si="2853"/>
        <v>0</v>
      </c>
      <c r="AA941" s="378">
        <f t="shared" si="2853"/>
        <v>0</v>
      </c>
      <c r="AB941" s="378">
        <f t="shared" si="2853"/>
        <v>0</v>
      </c>
      <c r="AC941" s="378">
        <f t="shared" si="2853"/>
        <v>0</v>
      </c>
      <c r="AD941" s="378">
        <f t="shared" si="2853"/>
        <v>0</v>
      </c>
      <c r="AE941" s="378">
        <f t="shared" si="2853"/>
        <v>0</v>
      </c>
      <c r="AF941" s="378">
        <f t="shared" si="2853"/>
        <v>0</v>
      </c>
      <c r="AG941" s="378">
        <f t="shared" si="2853"/>
        <v>0</v>
      </c>
      <c r="AH941" s="378">
        <f t="shared" si="2853"/>
        <v>0</v>
      </c>
      <c r="AI941" s="378">
        <f t="shared" si="2853"/>
        <v>0</v>
      </c>
      <c r="AJ941" s="378">
        <f t="shared" si="2853"/>
        <v>0</v>
      </c>
      <c r="AK941" s="378">
        <f t="shared" si="2853"/>
        <v>0</v>
      </c>
      <c r="AL941" s="378">
        <f t="shared" si="2853"/>
        <v>0</v>
      </c>
      <c r="AM941" s="626">
        <f t="shared" si="2849"/>
        <v>0</v>
      </c>
    </row>
    <row r="942" spans="1:39">
      <c r="B942" s="324" t="s">
        <v>339</v>
      </c>
      <c r="C942" s="345"/>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378">
        <f>Y930*Y933</f>
        <v>0</v>
      </c>
      <c r="Z942" s="378">
        <f t="shared" ref="Z942:AL942" si="2854">Z930*Z933</f>
        <v>0</v>
      </c>
      <c r="AA942" s="378">
        <f t="shared" si="2854"/>
        <v>0</v>
      </c>
      <c r="AB942" s="378">
        <f t="shared" si="2854"/>
        <v>0</v>
      </c>
      <c r="AC942" s="378">
        <f t="shared" si="2854"/>
        <v>0</v>
      </c>
      <c r="AD942" s="378">
        <f t="shared" si="2854"/>
        <v>0</v>
      </c>
      <c r="AE942" s="378">
        <f t="shared" si="2854"/>
        <v>0</v>
      </c>
      <c r="AF942" s="378">
        <f t="shared" si="2854"/>
        <v>0</v>
      </c>
      <c r="AG942" s="378">
        <f t="shared" si="2854"/>
        <v>0</v>
      </c>
      <c r="AH942" s="378">
        <f t="shared" si="2854"/>
        <v>0</v>
      </c>
      <c r="AI942" s="378">
        <f t="shared" si="2854"/>
        <v>0</v>
      </c>
      <c r="AJ942" s="378">
        <f t="shared" si="2854"/>
        <v>0</v>
      </c>
      <c r="AK942" s="378">
        <f t="shared" si="2854"/>
        <v>0</v>
      </c>
      <c r="AL942" s="378">
        <f t="shared" si="2854"/>
        <v>0</v>
      </c>
      <c r="AM942" s="626">
        <f t="shared" si="2849"/>
        <v>0</v>
      </c>
    </row>
    <row r="943" spans="1:39" ht="15.75">
      <c r="B943" s="349" t="s">
        <v>343</v>
      </c>
      <c r="C943" s="345"/>
      <c r="D943" s="336"/>
      <c r="E943" s="334"/>
      <c r="F943" s="334"/>
      <c r="G943" s="334"/>
      <c r="H943" s="334"/>
      <c r="I943" s="334"/>
      <c r="J943" s="334"/>
      <c r="K943" s="334"/>
      <c r="L943" s="334"/>
      <c r="M943" s="334"/>
      <c r="N943" s="334"/>
      <c r="O943" s="300"/>
      <c r="P943" s="334"/>
      <c r="Q943" s="334"/>
      <c r="R943" s="334"/>
      <c r="S943" s="336"/>
      <c r="T943" s="336"/>
      <c r="U943" s="336"/>
      <c r="V943" s="336"/>
      <c r="W943" s="334"/>
      <c r="X943" s="334"/>
      <c r="Y943" s="346">
        <f>SUM(Y934:Y942)</f>
        <v>50687.312722236471</v>
      </c>
      <c r="Z943" s="346">
        <f t="shared" ref="Z943:AE943" si="2855">SUM(Z934:Z942)</f>
        <v>111545.86970429671</v>
      </c>
      <c r="AA943" s="346">
        <f t="shared" si="2855"/>
        <v>117759.51162884061</v>
      </c>
      <c r="AB943" s="346">
        <f t="shared" si="2855"/>
        <v>10882.352678400001</v>
      </c>
      <c r="AC943" s="346">
        <f t="shared" si="2855"/>
        <v>0</v>
      </c>
      <c r="AD943" s="346">
        <f t="shared" si="2855"/>
        <v>0</v>
      </c>
      <c r="AE943" s="346">
        <f t="shared" si="2855"/>
        <v>0</v>
      </c>
      <c r="AF943" s="346">
        <f>SUM(AF934:AF942)</f>
        <v>0</v>
      </c>
      <c r="AG943" s="346">
        <f t="shared" ref="AG943:AL943" si="2856">SUM(AG934:AG942)</f>
        <v>0</v>
      </c>
      <c r="AH943" s="346">
        <f t="shared" si="2856"/>
        <v>0</v>
      </c>
      <c r="AI943" s="346">
        <f t="shared" si="2856"/>
        <v>0</v>
      </c>
      <c r="AJ943" s="346">
        <f t="shared" si="2856"/>
        <v>0</v>
      </c>
      <c r="AK943" s="346">
        <f t="shared" si="2856"/>
        <v>0</v>
      </c>
      <c r="AL943" s="346">
        <f t="shared" si="2856"/>
        <v>0</v>
      </c>
      <c r="AM943" s="407">
        <f>SUM(AM934:AM942)</f>
        <v>290875.04673377378</v>
      </c>
    </row>
    <row r="944" spans="1:39" ht="15.75">
      <c r="B944" s="349" t="s">
        <v>344</v>
      </c>
      <c r="C944" s="345"/>
      <c r="D944" s="350"/>
      <c r="E944" s="334"/>
      <c r="F944" s="334"/>
      <c r="G944" s="334"/>
      <c r="H944" s="334"/>
      <c r="I944" s="334"/>
      <c r="J944" s="334"/>
      <c r="K944" s="334"/>
      <c r="L944" s="334"/>
      <c r="M944" s="334"/>
      <c r="N944" s="334"/>
      <c r="O944" s="300"/>
      <c r="P944" s="334"/>
      <c r="Q944" s="334"/>
      <c r="R944" s="334"/>
      <c r="S944" s="336"/>
      <c r="T944" s="336"/>
      <c r="U944" s="336"/>
      <c r="V944" s="336"/>
      <c r="W944" s="334"/>
      <c r="X944" s="334"/>
      <c r="Y944" s="347">
        <f>Y931*Y933</f>
        <v>0</v>
      </c>
      <c r="Z944" s="347">
        <f t="shared" ref="Z944:AE944" si="2857">Z931*Z933</f>
        <v>0</v>
      </c>
      <c r="AA944" s="347">
        <f t="shared" si="2857"/>
        <v>0</v>
      </c>
      <c r="AB944" s="347">
        <f t="shared" si="2857"/>
        <v>0</v>
      </c>
      <c r="AC944" s="347">
        <f t="shared" si="2857"/>
        <v>0</v>
      </c>
      <c r="AD944" s="347">
        <f t="shared" si="2857"/>
        <v>0</v>
      </c>
      <c r="AE944" s="347">
        <f t="shared" si="2857"/>
        <v>0</v>
      </c>
      <c r="AF944" s="347">
        <f>AF931*AF933</f>
        <v>0</v>
      </c>
      <c r="AG944" s="347">
        <f t="shared" ref="AG944:AL944" si="2858">AG931*AG933</f>
        <v>0</v>
      </c>
      <c r="AH944" s="347">
        <f t="shared" si="2858"/>
        <v>0</v>
      </c>
      <c r="AI944" s="347">
        <f t="shared" si="2858"/>
        <v>0</v>
      </c>
      <c r="AJ944" s="347">
        <f t="shared" si="2858"/>
        <v>0</v>
      </c>
      <c r="AK944" s="347">
        <f t="shared" si="2858"/>
        <v>0</v>
      </c>
      <c r="AL944" s="347">
        <f t="shared" si="2858"/>
        <v>0</v>
      </c>
      <c r="AM944" s="407">
        <f>SUM(Y944:AL944)</f>
        <v>0</v>
      </c>
    </row>
    <row r="945" spans="1:39" ht="15.75">
      <c r="B945" s="349" t="s">
        <v>345</v>
      </c>
      <c r="C945" s="345"/>
      <c r="D945" s="350"/>
      <c r="E945" s="334"/>
      <c r="F945" s="334"/>
      <c r="G945" s="334"/>
      <c r="H945" s="334"/>
      <c r="I945" s="334"/>
      <c r="J945" s="334"/>
      <c r="K945" s="334"/>
      <c r="L945" s="334"/>
      <c r="M945" s="334"/>
      <c r="N945" s="334"/>
      <c r="O945" s="300"/>
      <c r="P945" s="334"/>
      <c r="Q945" s="334"/>
      <c r="R945" s="334"/>
      <c r="S945" s="350"/>
      <c r="T945" s="350"/>
      <c r="U945" s="350"/>
      <c r="V945" s="350"/>
      <c r="W945" s="334"/>
      <c r="X945" s="334"/>
      <c r="Y945" s="351"/>
      <c r="Z945" s="351"/>
      <c r="AA945" s="351"/>
      <c r="AB945" s="351"/>
      <c r="AC945" s="351"/>
      <c r="AD945" s="351"/>
      <c r="AE945" s="351"/>
      <c r="AF945" s="351"/>
      <c r="AG945" s="351"/>
      <c r="AH945" s="351"/>
      <c r="AI945" s="351"/>
      <c r="AJ945" s="351"/>
      <c r="AK945" s="351"/>
      <c r="AL945" s="351"/>
      <c r="AM945" s="407">
        <f>AM943-AM944</f>
        <v>290875.04673377378</v>
      </c>
    </row>
    <row r="946" spans="1:39">
      <c r="B946" s="324"/>
      <c r="C946" s="350"/>
      <c r="D946" s="350"/>
      <c r="E946" s="334"/>
      <c r="F946" s="334"/>
      <c r="G946" s="334"/>
      <c r="H946" s="334"/>
      <c r="I946" s="334"/>
      <c r="J946" s="334"/>
      <c r="K946" s="334"/>
      <c r="L946" s="334"/>
      <c r="M946" s="334"/>
      <c r="N946" s="334"/>
      <c r="O946" s="300"/>
      <c r="P946" s="334"/>
      <c r="Q946" s="334"/>
      <c r="R946" s="334"/>
      <c r="S946" s="350"/>
      <c r="T946" s="345"/>
      <c r="U946" s="350"/>
      <c r="V946" s="350"/>
      <c r="W946" s="334"/>
      <c r="X946" s="334"/>
      <c r="Y946" s="352"/>
      <c r="Z946" s="352"/>
      <c r="AA946" s="352"/>
      <c r="AB946" s="352"/>
      <c r="AC946" s="352"/>
      <c r="AD946" s="352"/>
      <c r="AE946" s="352"/>
      <c r="AF946" s="352"/>
      <c r="AG946" s="352"/>
      <c r="AH946" s="352"/>
      <c r="AI946" s="352"/>
      <c r="AJ946" s="352"/>
      <c r="AK946" s="352"/>
      <c r="AL946" s="352"/>
      <c r="AM946" s="337"/>
    </row>
    <row r="947" spans="1:39">
      <c r="B947" s="440" t="s">
        <v>340</v>
      </c>
      <c r="C947" s="364"/>
      <c r="D947" s="384"/>
      <c r="E947" s="384"/>
      <c r="F947" s="384"/>
      <c r="G947" s="384"/>
      <c r="H947" s="384"/>
      <c r="I947" s="384"/>
      <c r="J947" s="384"/>
      <c r="K947" s="384"/>
      <c r="L947" s="384"/>
      <c r="M947" s="384"/>
      <c r="N947" s="384"/>
      <c r="O947" s="383"/>
      <c r="P947" s="384"/>
      <c r="Q947" s="384"/>
      <c r="R947" s="384"/>
      <c r="S947" s="364"/>
      <c r="T947" s="385"/>
      <c r="U947" s="385"/>
      <c r="V947" s="384"/>
      <c r="W947" s="384"/>
      <c r="X947" s="385"/>
      <c r="Y947" s="326">
        <f>SUMPRODUCT(E773:E928,Y773:Y928)</f>
        <v>0</v>
      </c>
      <c r="Z947" s="326">
        <f>SUMPRODUCT(E773:E928,Z773:Z928)</f>
        <v>0</v>
      </c>
      <c r="AA947" s="326">
        <f t="shared" ref="AA947:AL947" si="2859">IF(AA771="kw",SUMPRODUCT($N$773:$N$928,$P$773:$P$928,AA773:AA928),SUMPRODUCT($E$773:$E$928,AA773:AA928))</f>
        <v>0</v>
      </c>
      <c r="AB947" s="326">
        <f t="shared" si="2859"/>
        <v>0</v>
      </c>
      <c r="AC947" s="326">
        <f t="shared" si="2859"/>
        <v>0</v>
      </c>
      <c r="AD947" s="326">
        <f t="shared" si="2859"/>
        <v>0</v>
      </c>
      <c r="AE947" s="326">
        <f t="shared" si="2859"/>
        <v>0</v>
      </c>
      <c r="AF947" s="326">
        <f t="shared" si="2859"/>
        <v>0</v>
      </c>
      <c r="AG947" s="326">
        <f t="shared" si="2859"/>
        <v>0</v>
      </c>
      <c r="AH947" s="326">
        <f t="shared" si="2859"/>
        <v>0</v>
      </c>
      <c r="AI947" s="326">
        <f t="shared" si="2859"/>
        <v>0</v>
      </c>
      <c r="AJ947" s="326">
        <f t="shared" si="2859"/>
        <v>0</v>
      </c>
      <c r="AK947" s="326">
        <f t="shared" si="2859"/>
        <v>0</v>
      </c>
      <c r="AL947" s="326">
        <f t="shared" si="2859"/>
        <v>0</v>
      </c>
      <c r="AM947" s="386"/>
    </row>
    <row r="948" spans="1:39" ht="18.75" customHeight="1">
      <c r="B948" s="368" t="s">
        <v>590</v>
      </c>
      <c r="C948" s="387"/>
      <c r="D948" s="388"/>
      <c r="E948" s="388"/>
      <c r="F948" s="388"/>
      <c r="G948" s="388"/>
      <c r="H948" s="388"/>
      <c r="I948" s="388"/>
      <c r="J948" s="388"/>
      <c r="K948" s="388"/>
      <c r="L948" s="388"/>
      <c r="M948" s="388"/>
      <c r="N948" s="388"/>
      <c r="O948" s="388"/>
      <c r="P948" s="388"/>
      <c r="Q948" s="388"/>
      <c r="R948" s="388"/>
      <c r="S948" s="371"/>
      <c r="T948" s="372"/>
      <c r="U948" s="388"/>
      <c r="V948" s="388"/>
      <c r="W948" s="388"/>
      <c r="X948" s="388"/>
      <c r="Y948" s="409"/>
      <c r="Z948" s="409"/>
      <c r="AA948" s="409"/>
      <c r="AB948" s="409"/>
      <c r="AC948" s="409"/>
      <c r="AD948" s="409"/>
      <c r="AE948" s="409"/>
      <c r="AF948" s="409"/>
      <c r="AG948" s="409"/>
      <c r="AH948" s="409"/>
      <c r="AI948" s="409"/>
      <c r="AJ948" s="409"/>
      <c r="AK948" s="409"/>
      <c r="AL948" s="409"/>
      <c r="AM948" s="389"/>
    </row>
    <row r="949" spans="1:39" collapsed="1"/>
    <row r="951" spans="1:39" ht="15.75">
      <c r="B951" s="280" t="s">
        <v>341</v>
      </c>
      <c r="C951" s="281"/>
      <c r="D951" s="587" t="s">
        <v>526</v>
      </c>
      <c r="E951" s="253"/>
      <c r="F951" s="587"/>
      <c r="G951" s="253"/>
      <c r="H951" s="253"/>
      <c r="I951" s="253"/>
      <c r="J951" s="253"/>
      <c r="K951" s="253"/>
      <c r="L951" s="253"/>
      <c r="M951" s="253"/>
      <c r="N951" s="253"/>
      <c r="O951" s="281"/>
      <c r="P951" s="253"/>
      <c r="Q951" s="253"/>
      <c r="R951" s="253"/>
      <c r="S951" s="253"/>
      <c r="T951" s="253"/>
      <c r="U951" s="253"/>
      <c r="V951" s="253"/>
      <c r="W951" s="253"/>
      <c r="X951" s="253"/>
      <c r="Y951" s="270"/>
      <c r="Z951" s="267"/>
      <c r="AA951" s="267"/>
      <c r="AB951" s="267"/>
      <c r="AC951" s="267"/>
      <c r="AD951" s="267"/>
      <c r="AE951" s="267"/>
      <c r="AF951" s="267"/>
      <c r="AG951" s="267"/>
      <c r="AH951" s="267"/>
      <c r="AI951" s="267"/>
      <c r="AJ951" s="267"/>
      <c r="AK951" s="267"/>
      <c r="AL951" s="267"/>
    </row>
    <row r="952" spans="1:39" ht="39.75" customHeight="1">
      <c r="B952" s="1020" t="s">
        <v>211</v>
      </c>
      <c r="C952" s="1022" t="s">
        <v>33</v>
      </c>
      <c r="D952" s="284" t="s">
        <v>422</v>
      </c>
      <c r="E952" s="1024" t="s">
        <v>209</v>
      </c>
      <c r="F952" s="1025"/>
      <c r="G952" s="1025"/>
      <c r="H952" s="1025"/>
      <c r="I952" s="1025"/>
      <c r="J952" s="1025"/>
      <c r="K952" s="1025"/>
      <c r="L952" s="1025"/>
      <c r="M952" s="1026"/>
      <c r="N952" s="1027" t="s">
        <v>213</v>
      </c>
      <c r="O952" s="284" t="s">
        <v>423</v>
      </c>
      <c r="P952" s="1024" t="s">
        <v>212</v>
      </c>
      <c r="Q952" s="1025"/>
      <c r="R952" s="1025"/>
      <c r="S952" s="1025"/>
      <c r="T952" s="1025"/>
      <c r="U952" s="1025"/>
      <c r="V952" s="1025"/>
      <c r="W952" s="1025"/>
      <c r="X952" s="1026"/>
      <c r="Y952" s="1017" t="s">
        <v>243</v>
      </c>
      <c r="Z952" s="1018"/>
      <c r="AA952" s="1018"/>
      <c r="AB952" s="1018"/>
      <c r="AC952" s="1018"/>
      <c r="AD952" s="1018"/>
      <c r="AE952" s="1018"/>
      <c r="AF952" s="1018"/>
      <c r="AG952" s="1018"/>
      <c r="AH952" s="1018"/>
      <c r="AI952" s="1018"/>
      <c r="AJ952" s="1018"/>
      <c r="AK952" s="1018"/>
      <c r="AL952" s="1018"/>
      <c r="AM952" s="1019"/>
    </row>
    <row r="953" spans="1:39" ht="65.25" customHeight="1">
      <c r="B953" s="1021"/>
      <c r="C953" s="1023"/>
      <c r="D953" s="285">
        <v>2020</v>
      </c>
      <c r="E953" s="285">
        <v>2021</v>
      </c>
      <c r="F953" s="285">
        <v>2022</v>
      </c>
      <c r="G953" s="285">
        <v>2023</v>
      </c>
      <c r="H953" s="285">
        <v>2024</v>
      </c>
      <c r="I953" s="285">
        <v>2025</v>
      </c>
      <c r="J953" s="285">
        <v>2026</v>
      </c>
      <c r="K953" s="285">
        <v>2027</v>
      </c>
      <c r="L953" s="285">
        <v>2028</v>
      </c>
      <c r="M953" s="285">
        <v>2029</v>
      </c>
      <c r="N953" s="1028"/>
      <c r="O953" s="285">
        <v>2020</v>
      </c>
      <c r="P953" s="285">
        <v>2021</v>
      </c>
      <c r="Q953" s="285">
        <v>2022</v>
      </c>
      <c r="R953" s="285">
        <v>2023</v>
      </c>
      <c r="S953" s="285">
        <v>2024</v>
      </c>
      <c r="T953" s="285">
        <v>2025</v>
      </c>
      <c r="U953" s="285">
        <v>2026</v>
      </c>
      <c r="V953" s="285">
        <v>2027</v>
      </c>
      <c r="W953" s="285">
        <v>2028</v>
      </c>
      <c r="X953" s="285">
        <v>2029</v>
      </c>
      <c r="Y953" s="285" t="str">
        <f>'1.  LRAMVA Summary'!D52</f>
        <v>Residential</v>
      </c>
      <c r="Z953" s="285" t="str">
        <f>'1.  LRAMVA Summary'!E52</f>
        <v>GS&lt;50 kW</v>
      </c>
      <c r="AA953" s="285" t="str">
        <f>'1.  LRAMVA Summary'!F52</f>
        <v>General Service 50 - 4,999 kW</v>
      </c>
      <c r="AB953" s="285" t="str">
        <f>'1.  LRAMVA Summary'!G52</f>
        <v>Co-Generation 1,000 - 4,999 kW</v>
      </c>
      <c r="AC953" s="285" t="str">
        <f>'1.  LRAMVA Summary'!H52</f>
        <v>Large User</v>
      </c>
      <c r="AD953" s="285" t="str">
        <f>'1.  LRAMVA Summary'!I52</f>
        <v>Street Lighting</v>
      </c>
      <c r="AE953" s="285" t="str">
        <f>'1.  LRAMVA Summary'!J52</f>
        <v>Sentinel Lighting</v>
      </c>
      <c r="AF953" s="285" t="str">
        <f>'1.  LRAMVA Summary'!K52</f>
        <v>Unmetered Scattered Load</v>
      </c>
      <c r="AG953" s="285" t="str">
        <f>'1.  LRAMVA Summary'!L52</f>
        <v/>
      </c>
      <c r="AH953" s="285" t="str">
        <f>'1.  LRAMVA Summary'!M52</f>
        <v/>
      </c>
      <c r="AI953" s="285" t="str">
        <f>'1.  LRAMVA Summary'!N52</f>
        <v/>
      </c>
      <c r="AJ953" s="285" t="str">
        <f>'1.  LRAMVA Summary'!O52</f>
        <v/>
      </c>
      <c r="AK953" s="285" t="str">
        <f>'1.  LRAMVA Summary'!P52</f>
        <v/>
      </c>
      <c r="AL953" s="285" t="str">
        <f>'1.  LRAMVA Summary'!Q52</f>
        <v/>
      </c>
      <c r="AM953" s="287" t="str">
        <f>'1.  LRAMVA Summary'!R52</f>
        <v>Total</v>
      </c>
    </row>
    <row r="954" spans="1:39" ht="15" customHeight="1">
      <c r="A954" s="531"/>
      <c r="B954" s="517" t="s">
        <v>504</v>
      </c>
      <c r="C954" s="289"/>
      <c r="D954" s="289"/>
      <c r="E954" s="289"/>
      <c r="F954" s="289"/>
      <c r="G954" s="289"/>
      <c r="H954" s="289"/>
      <c r="I954" s="289"/>
      <c r="J954" s="289"/>
      <c r="K954" s="289"/>
      <c r="L954" s="289"/>
      <c r="M954" s="289"/>
      <c r="N954" s="290"/>
      <c r="O954" s="289"/>
      <c r="P954" s="289"/>
      <c r="Q954" s="289"/>
      <c r="R954" s="289"/>
      <c r="S954" s="289"/>
      <c r="T954" s="289"/>
      <c r="U954" s="289"/>
      <c r="V954" s="289"/>
      <c r="W954" s="289"/>
      <c r="X954" s="289"/>
      <c r="Y954" s="291" t="str">
        <f>'1.  LRAMVA Summary'!D53</f>
        <v>kWh</v>
      </c>
      <c r="Z954" s="291" t="str">
        <f>'1.  LRAMVA Summary'!E53</f>
        <v>kWh</v>
      </c>
      <c r="AA954" s="291" t="str">
        <f>'1.  LRAMVA Summary'!F53</f>
        <v>kW</v>
      </c>
      <c r="AB954" s="291" t="str">
        <f>'1.  LRAMVA Summary'!G53</f>
        <v>kW</v>
      </c>
      <c r="AC954" s="291" t="str">
        <f>'1.  LRAMVA Summary'!H53</f>
        <v>kW</v>
      </c>
      <c r="AD954" s="291" t="str">
        <f>'1.  LRAMVA Summary'!I53</f>
        <v>kW</v>
      </c>
      <c r="AE954" s="291" t="str">
        <f>'1.  LRAMVA Summary'!J53</f>
        <v>kW</v>
      </c>
      <c r="AF954" s="291" t="str">
        <f>'1.  LRAMVA Summary'!K53</f>
        <v>kWh</v>
      </c>
      <c r="AG954" s="291">
        <f>'1.  LRAMVA Summary'!L53</f>
        <v>0</v>
      </c>
      <c r="AH954" s="291">
        <f>'1.  LRAMVA Summary'!M53</f>
        <v>0</v>
      </c>
      <c r="AI954" s="291">
        <f>'1.  LRAMVA Summary'!N53</f>
        <v>0</v>
      </c>
      <c r="AJ954" s="291">
        <f>'1.  LRAMVA Summary'!O53</f>
        <v>0</v>
      </c>
      <c r="AK954" s="291">
        <f>'1.  LRAMVA Summary'!P53</f>
        <v>0</v>
      </c>
      <c r="AL954" s="291">
        <f>'1.  LRAMVA Summary'!Q53</f>
        <v>0</v>
      </c>
      <c r="AM954" s="292"/>
    </row>
    <row r="955" spans="1:39" ht="15" hidden="1" customHeight="1" outlineLevel="1">
      <c r="A955" s="531"/>
      <c r="B955" s="503" t="s">
        <v>497</v>
      </c>
      <c r="C955" s="289"/>
      <c r="D955" s="289"/>
      <c r="E955" s="289"/>
      <c r="F955" s="289"/>
      <c r="G955" s="289"/>
      <c r="H955" s="289"/>
      <c r="I955" s="289"/>
      <c r="J955" s="289"/>
      <c r="K955" s="289"/>
      <c r="L955" s="289"/>
      <c r="M955" s="289"/>
      <c r="N955" s="290"/>
      <c r="O955" s="289"/>
      <c r="P955" s="289"/>
      <c r="Q955" s="289"/>
      <c r="R955" s="289"/>
      <c r="S955" s="289"/>
      <c r="T955" s="289"/>
      <c r="U955" s="289"/>
      <c r="V955" s="289"/>
      <c r="W955" s="289"/>
      <c r="X955" s="289"/>
      <c r="Y955" s="291"/>
      <c r="Z955" s="291"/>
      <c r="AA955" s="291"/>
      <c r="AB955" s="291"/>
      <c r="AC955" s="291"/>
      <c r="AD955" s="291"/>
      <c r="AE955" s="291"/>
      <c r="AF955" s="291"/>
      <c r="AG955" s="291"/>
      <c r="AH955" s="291"/>
      <c r="AI955" s="291"/>
      <c r="AJ955" s="291"/>
      <c r="AK955" s="291"/>
      <c r="AL955" s="291"/>
      <c r="AM955" s="292"/>
    </row>
    <row r="956" spans="1:39" ht="15" hidden="1" customHeight="1" outlineLevel="1">
      <c r="A956" s="531">
        <v>1</v>
      </c>
      <c r="B956" s="428" t="s">
        <v>95</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1"/>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60">Z956</f>
        <v>0</v>
      </c>
      <c r="AA957" s="411">
        <f t="shared" ref="AA957" si="2861">AA956</f>
        <v>0</v>
      </c>
      <c r="AB957" s="411">
        <f t="shared" ref="AB957" si="2862">AB956</f>
        <v>0</v>
      </c>
      <c r="AC957" s="411">
        <f t="shared" ref="AC957" si="2863">AC956</f>
        <v>0</v>
      </c>
      <c r="AD957" s="411">
        <f t="shared" ref="AD957" si="2864">AD956</f>
        <v>0</v>
      </c>
      <c r="AE957" s="411">
        <f t="shared" ref="AE957" si="2865">AE956</f>
        <v>0</v>
      </c>
      <c r="AF957" s="411">
        <f t="shared" ref="AF957" si="2866">AF956</f>
        <v>0</v>
      </c>
      <c r="AG957" s="411">
        <f t="shared" ref="AG957" si="2867">AG956</f>
        <v>0</v>
      </c>
      <c r="AH957" s="411">
        <f t="shared" ref="AH957" si="2868">AH956</f>
        <v>0</v>
      </c>
      <c r="AI957" s="411">
        <f t="shared" ref="AI957" si="2869">AI956</f>
        <v>0</v>
      </c>
      <c r="AJ957" s="411">
        <f t="shared" ref="AJ957" si="2870">AJ956</f>
        <v>0</v>
      </c>
      <c r="AK957" s="411">
        <f t="shared" ref="AK957" si="2871">AK956</f>
        <v>0</v>
      </c>
      <c r="AL957" s="411">
        <f t="shared" ref="AL957" si="2872">AL956</f>
        <v>0</v>
      </c>
      <c r="AM957" s="297"/>
    </row>
    <row r="958" spans="1:39" ht="15" hidden="1" customHeight="1" outlineLevel="1">
      <c r="A958" s="531"/>
      <c r="B958" s="298"/>
      <c r="C958" s="299"/>
      <c r="D958" s="299"/>
      <c r="E958" s="299"/>
      <c r="F958" s="299"/>
      <c r="G958" s="299"/>
      <c r="H958" s="299"/>
      <c r="I958" s="299"/>
      <c r="J958" s="299"/>
      <c r="K958" s="299"/>
      <c r="L958" s="299"/>
      <c r="M958" s="299"/>
      <c r="N958" s="300"/>
      <c r="O958" s="299"/>
      <c r="P958" s="299"/>
      <c r="Q958" s="299"/>
      <c r="R958" s="299"/>
      <c r="S958" s="299"/>
      <c r="T958" s="299"/>
      <c r="U958" s="299"/>
      <c r="V958" s="299"/>
      <c r="W958" s="299"/>
      <c r="X958" s="299"/>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1">
        <v>2</v>
      </c>
      <c r="B959" s="428" t="s">
        <v>96</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1"/>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73">Z959</f>
        <v>0</v>
      </c>
      <c r="AA960" s="411">
        <f t="shared" ref="AA960" si="2874">AA959</f>
        <v>0</v>
      </c>
      <c r="AB960" s="411">
        <f t="shared" ref="AB960" si="2875">AB959</f>
        <v>0</v>
      </c>
      <c r="AC960" s="411">
        <f t="shared" ref="AC960" si="2876">AC959</f>
        <v>0</v>
      </c>
      <c r="AD960" s="411">
        <f t="shared" ref="AD960" si="2877">AD959</f>
        <v>0</v>
      </c>
      <c r="AE960" s="411">
        <f t="shared" ref="AE960" si="2878">AE959</f>
        <v>0</v>
      </c>
      <c r="AF960" s="411">
        <f t="shared" ref="AF960" si="2879">AF959</f>
        <v>0</v>
      </c>
      <c r="AG960" s="411">
        <f t="shared" ref="AG960" si="2880">AG959</f>
        <v>0</v>
      </c>
      <c r="AH960" s="411">
        <f t="shared" ref="AH960" si="2881">AH959</f>
        <v>0</v>
      </c>
      <c r="AI960" s="411">
        <f t="shared" ref="AI960" si="2882">AI959</f>
        <v>0</v>
      </c>
      <c r="AJ960" s="411">
        <f t="shared" ref="AJ960" si="2883">AJ959</f>
        <v>0</v>
      </c>
      <c r="AK960" s="411">
        <f t="shared" ref="AK960" si="2884">AK959</f>
        <v>0</v>
      </c>
      <c r="AL960" s="411">
        <f t="shared" ref="AL960" si="2885">AL959</f>
        <v>0</v>
      </c>
      <c r="AM960" s="297"/>
    </row>
    <row r="961" spans="1:39" ht="15" hidden="1" customHeight="1" outlineLevel="1">
      <c r="A961" s="531"/>
      <c r="B961" s="298"/>
      <c r="C961" s="299"/>
      <c r="D961" s="304"/>
      <c r="E961" s="304"/>
      <c r="F961" s="304"/>
      <c r="G961" s="304"/>
      <c r="H961" s="304"/>
      <c r="I961" s="304"/>
      <c r="J961" s="304"/>
      <c r="K961" s="304"/>
      <c r="L961" s="304"/>
      <c r="M961" s="304"/>
      <c r="N961" s="300"/>
      <c r="O961" s="304"/>
      <c r="P961" s="304"/>
      <c r="Q961" s="304"/>
      <c r="R961" s="304"/>
      <c r="S961" s="304"/>
      <c r="T961" s="304"/>
      <c r="U961" s="304"/>
      <c r="V961" s="304"/>
      <c r="W961" s="304"/>
      <c r="X961" s="304"/>
      <c r="Y961" s="412"/>
      <c r="Z961" s="413"/>
      <c r="AA961" s="413"/>
      <c r="AB961" s="413"/>
      <c r="AC961" s="413"/>
      <c r="AD961" s="413"/>
      <c r="AE961" s="413"/>
      <c r="AF961" s="413"/>
      <c r="AG961" s="413"/>
      <c r="AH961" s="413"/>
      <c r="AI961" s="413"/>
      <c r="AJ961" s="413"/>
      <c r="AK961" s="413"/>
      <c r="AL961" s="413"/>
      <c r="AM961" s="302"/>
    </row>
    <row r="962" spans="1:39" ht="15" hidden="1" customHeight="1" outlineLevel="1">
      <c r="A962" s="531">
        <v>3</v>
      </c>
      <c r="B962" s="428" t="s">
        <v>97</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1"/>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886">Z962</f>
        <v>0</v>
      </c>
      <c r="AA963" s="411">
        <f t="shared" ref="AA963" si="2887">AA962</f>
        <v>0</v>
      </c>
      <c r="AB963" s="411">
        <f t="shared" ref="AB963" si="2888">AB962</f>
        <v>0</v>
      </c>
      <c r="AC963" s="411">
        <f t="shared" ref="AC963" si="2889">AC962</f>
        <v>0</v>
      </c>
      <c r="AD963" s="411">
        <f t="shared" ref="AD963" si="2890">AD962</f>
        <v>0</v>
      </c>
      <c r="AE963" s="411">
        <f t="shared" ref="AE963" si="2891">AE962</f>
        <v>0</v>
      </c>
      <c r="AF963" s="411">
        <f t="shared" ref="AF963" si="2892">AF962</f>
        <v>0</v>
      </c>
      <c r="AG963" s="411">
        <f t="shared" ref="AG963" si="2893">AG962</f>
        <v>0</v>
      </c>
      <c r="AH963" s="411">
        <f t="shared" ref="AH963" si="2894">AH962</f>
        <v>0</v>
      </c>
      <c r="AI963" s="411">
        <f t="shared" ref="AI963" si="2895">AI962</f>
        <v>0</v>
      </c>
      <c r="AJ963" s="411">
        <f t="shared" ref="AJ963" si="2896">AJ962</f>
        <v>0</v>
      </c>
      <c r="AK963" s="411">
        <f t="shared" ref="AK963" si="2897">AK962</f>
        <v>0</v>
      </c>
      <c r="AL963" s="411">
        <f t="shared" ref="AL963" si="2898">AL962</f>
        <v>0</v>
      </c>
      <c r="AM963" s="297"/>
    </row>
    <row r="964" spans="1:39" ht="15" hidden="1" customHeight="1" outlineLevel="1">
      <c r="A964" s="531"/>
      <c r="B964" s="294"/>
      <c r="C964" s="305"/>
      <c r="D964" s="291"/>
      <c r="E964" s="291"/>
      <c r="F964" s="291"/>
      <c r="G964" s="291"/>
      <c r="H964" s="291"/>
      <c r="I964" s="291"/>
      <c r="J964" s="291"/>
      <c r="K964" s="291"/>
      <c r="L964" s="291"/>
      <c r="M964" s="291"/>
      <c r="N964" s="291"/>
      <c r="O964" s="291"/>
      <c r="P964" s="291"/>
      <c r="Q964" s="291"/>
      <c r="R964" s="291"/>
      <c r="S964" s="291"/>
      <c r="T964" s="291"/>
      <c r="U964" s="291"/>
      <c r="V964" s="291"/>
      <c r="W964" s="291"/>
      <c r="X964" s="291"/>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1">
        <v>4</v>
      </c>
      <c r="B965" s="519" t="s">
        <v>683</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1"/>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899">Z965</f>
        <v>0</v>
      </c>
      <c r="AA966" s="411">
        <f t="shared" ref="AA966" si="2900">AA965</f>
        <v>0</v>
      </c>
      <c r="AB966" s="411">
        <f t="shared" ref="AB966" si="2901">AB965</f>
        <v>0</v>
      </c>
      <c r="AC966" s="411">
        <f t="shared" ref="AC966" si="2902">AC965</f>
        <v>0</v>
      </c>
      <c r="AD966" s="411">
        <f t="shared" ref="AD966" si="2903">AD965</f>
        <v>0</v>
      </c>
      <c r="AE966" s="411">
        <f t="shared" ref="AE966" si="2904">AE965</f>
        <v>0</v>
      </c>
      <c r="AF966" s="411">
        <f t="shared" ref="AF966" si="2905">AF965</f>
        <v>0</v>
      </c>
      <c r="AG966" s="411">
        <f t="shared" ref="AG966" si="2906">AG965</f>
        <v>0</v>
      </c>
      <c r="AH966" s="411">
        <f t="shared" ref="AH966" si="2907">AH965</f>
        <v>0</v>
      </c>
      <c r="AI966" s="411">
        <f t="shared" ref="AI966" si="2908">AI965</f>
        <v>0</v>
      </c>
      <c r="AJ966" s="411">
        <f t="shared" ref="AJ966" si="2909">AJ965</f>
        <v>0</v>
      </c>
      <c r="AK966" s="411">
        <f t="shared" ref="AK966" si="2910">AK965</f>
        <v>0</v>
      </c>
      <c r="AL966" s="411">
        <f t="shared" ref="AL966" si="2911">AL965</f>
        <v>0</v>
      </c>
      <c r="AM966" s="297"/>
    </row>
    <row r="967" spans="1:39" ht="15" hidden="1" customHeight="1" outlineLevel="1">
      <c r="A967" s="531"/>
      <c r="B967" s="294"/>
      <c r="C967" s="305"/>
      <c r="D967" s="304"/>
      <c r="E967" s="304"/>
      <c r="F967" s="304"/>
      <c r="G967" s="304"/>
      <c r="H967" s="304"/>
      <c r="I967" s="304"/>
      <c r="J967" s="304"/>
      <c r="K967" s="304"/>
      <c r="L967" s="304"/>
      <c r="M967" s="304"/>
      <c r="N967" s="291"/>
      <c r="O967" s="304"/>
      <c r="P967" s="304"/>
      <c r="Q967" s="304"/>
      <c r="R967" s="304"/>
      <c r="S967" s="304"/>
      <c r="T967" s="304"/>
      <c r="U967" s="304"/>
      <c r="V967" s="304"/>
      <c r="W967" s="304"/>
      <c r="X967" s="304"/>
      <c r="Y967" s="412"/>
      <c r="Z967" s="412"/>
      <c r="AA967" s="412"/>
      <c r="AB967" s="412"/>
      <c r="AC967" s="412"/>
      <c r="AD967" s="412"/>
      <c r="AE967" s="412"/>
      <c r="AF967" s="412"/>
      <c r="AG967" s="412"/>
      <c r="AH967" s="412"/>
      <c r="AI967" s="412"/>
      <c r="AJ967" s="412"/>
      <c r="AK967" s="412"/>
      <c r="AL967" s="412"/>
      <c r="AM967" s="306"/>
    </row>
    <row r="968" spans="1:39" ht="15" hidden="1" customHeight="1" outlineLevel="1">
      <c r="A968" s="531">
        <v>5</v>
      </c>
      <c r="B968" s="428" t="s">
        <v>98</v>
      </c>
      <c r="C968" s="291" t="s">
        <v>25</v>
      </c>
      <c r="D968" s="295"/>
      <c r="E968" s="295"/>
      <c r="F968" s="295"/>
      <c r="G968" s="295"/>
      <c r="H968" s="295"/>
      <c r="I968" s="295"/>
      <c r="J968" s="295"/>
      <c r="K968" s="295"/>
      <c r="L968" s="295"/>
      <c r="M968" s="295"/>
      <c r="N968" s="291"/>
      <c r="O968" s="295"/>
      <c r="P968" s="295"/>
      <c r="Q968" s="295"/>
      <c r="R968" s="295"/>
      <c r="S968" s="295"/>
      <c r="T968" s="295"/>
      <c r="U968" s="295"/>
      <c r="V968" s="295"/>
      <c r="W968" s="295"/>
      <c r="X968" s="295"/>
      <c r="Y968" s="415"/>
      <c r="Z968" s="415"/>
      <c r="AA968" s="415"/>
      <c r="AB968" s="415"/>
      <c r="AC968" s="415"/>
      <c r="AD968" s="415"/>
      <c r="AE968" s="415"/>
      <c r="AF968" s="410"/>
      <c r="AG968" s="410"/>
      <c r="AH968" s="410"/>
      <c r="AI968" s="410"/>
      <c r="AJ968" s="410"/>
      <c r="AK968" s="410"/>
      <c r="AL968" s="410"/>
      <c r="AM968" s="296">
        <f>SUM(Y968:AL968)</f>
        <v>0</v>
      </c>
    </row>
    <row r="969" spans="1:39" ht="15" hidden="1" customHeight="1" outlineLevel="1">
      <c r="A969" s="531"/>
      <c r="B969" s="294" t="s">
        <v>346</v>
      </c>
      <c r="C969" s="291" t="s">
        <v>163</v>
      </c>
      <c r="D969" s="295"/>
      <c r="E969" s="295"/>
      <c r="F969" s="295"/>
      <c r="G969" s="295"/>
      <c r="H969" s="295"/>
      <c r="I969" s="295"/>
      <c r="J969" s="295"/>
      <c r="K969" s="295"/>
      <c r="L969" s="295"/>
      <c r="M969" s="295"/>
      <c r="N969" s="468"/>
      <c r="O969" s="295"/>
      <c r="P969" s="295"/>
      <c r="Q969" s="295"/>
      <c r="R969" s="295"/>
      <c r="S969" s="295"/>
      <c r="T969" s="295"/>
      <c r="U969" s="295"/>
      <c r="V969" s="295"/>
      <c r="W969" s="295"/>
      <c r="X969" s="295"/>
      <c r="Y969" s="411">
        <f>Y968</f>
        <v>0</v>
      </c>
      <c r="Z969" s="411">
        <f t="shared" ref="Z969" si="2912">Z968</f>
        <v>0</v>
      </c>
      <c r="AA969" s="411">
        <f t="shared" ref="AA969" si="2913">AA968</f>
        <v>0</v>
      </c>
      <c r="AB969" s="411">
        <f t="shared" ref="AB969" si="2914">AB968</f>
        <v>0</v>
      </c>
      <c r="AC969" s="411">
        <f t="shared" ref="AC969" si="2915">AC968</f>
        <v>0</v>
      </c>
      <c r="AD969" s="411">
        <f t="shared" ref="AD969" si="2916">AD968</f>
        <v>0</v>
      </c>
      <c r="AE969" s="411">
        <f t="shared" ref="AE969" si="2917">AE968</f>
        <v>0</v>
      </c>
      <c r="AF969" s="411">
        <f t="shared" ref="AF969" si="2918">AF968</f>
        <v>0</v>
      </c>
      <c r="AG969" s="411">
        <f t="shared" ref="AG969" si="2919">AG968</f>
        <v>0</v>
      </c>
      <c r="AH969" s="411">
        <f t="shared" ref="AH969" si="2920">AH968</f>
        <v>0</v>
      </c>
      <c r="AI969" s="411">
        <f t="shared" ref="AI969" si="2921">AI968</f>
        <v>0</v>
      </c>
      <c r="AJ969" s="411">
        <f t="shared" ref="AJ969" si="2922">AJ968</f>
        <v>0</v>
      </c>
      <c r="AK969" s="411">
        <f t="shared" ref="AK969" si="2923">AK968</f>
        <v>0</v>
      </c>
      <c r="AL969" s="411">
        <f t="shared" ref="AL969" si="2924">AL968</f>
        <v>0</v>
      </c>
      <c r="AM969" s="297"/>
    </row>
    <row r="970" spans="1:39" ht="15" hidden="1" customHeight="1" outlineLevel="1">
      <c r="A970" s="531"/>
      <c r="B970" s="294"/>
      <c r="C970" s="291"/>
      <c r="D970" s="291"/>
      <c r="E970" s="291"/>
      <c r="F970" s="291"/>
      <c r="G970" s="291"/>
      <c r="H970" s="291"/>
      <c r="I970" s="291"/>
      <c r="J970" s="291"/>
      <c r="K970" s="291"/>
      <c r="L970" s="291"/>
      <c r="M970" s="291"/>
      <c r="N970" s="291"/>
      <c r="O970" s="291"/>
      <c r="P970" s="291"/>
      <c r="Q970" s="291"/>
      <c r="R970" s="291"/>
      <c r="S970" s="291"/>
      <c r="T970" s="291"/>
      <c r="U970" s="291"/>
      <c r="V970" s="291"/>
      <c r="W970" s="291"/>
      <c r="X970" s="291"/>
      <c r="Y970" s="422"/>
      <c r="Z970" s="423"/>
      <c r="AA970" s="423"/>
      <c r="AB970" s="423"/>
      <c r="AC970" s="423"/>
      <c r="AD970" s="423"/>
      <c r="AE970" s="423"/>
      <c r="AF970" s="423"/>
      <c r="AG970" s="423"/>
      <c r="AH970" s="423"/>
      <c r="AI970" s="423"/>
      <c r="AJ970" s="423"/>
      <c r="AK970" s="423"/>
      <c r="AL970" s="423"/>
      <c r="AM970" s="297"/>
    </row>
    <row r="971" spans="1:39" ht="15.75" hidden="1" outlineLevel="1">
      <c r="A971" s="531"/>
      <c r="B971" s="319" t="s">
        <v>498</v>
      </c>
      <c r="C971" s="289"/>
      <c r="D971" s="289"/>
      <c r="E971" s="289"/>
      <c r="F971" s="289"/>
      <c r="G971" s="289"/>
      <c r="H971" s="289"/>
      <c r="I971" s="289"/>
      <c r="J971" s="289"/>
      <c r="K971" s="289"/>
      <c r="L971" s="289"/>
      <c r="M971" s="289"/>
      <c r="N971" s="290"/>
      <c r="O971" s="289"/>
      <c r="P971" s="289"/>
      <c r="Q971" s="289"/>
      <c r="R971" s="289"/>
      <c r="S971" s="289"/>
      <c r="T971" s="289"/>
      <c r="U971" s="289"/>
      <c r="V971" s="289"/>
      <c r="W971" s="289"/>
      <c r="X971" s="289"/>
      <c r="Y971" s="414"/>
      <c r="Z971" s="414"/>
      <c r="AA971" s="414"/>
      <c r="AB971" s="414"/>
      <c r="AC971" s="414"/>
      <c r="AD971" s="414"/>
      <c r="AE971" s="414"/>
      <c r="AF971" s="414"/>
      <c r="AG971" s="414"/>
      <c r="AH971" s="414"/>
      <c r="AI971" s="414"/>
      <c r="AJ971" s="414"/>
      <c r="AK971" s="414"/>
      <c r="AL971" s="414"/>
      <c r="AM971" s="292"/>
    </row>
    <row r="972" spans="1:39" ht="15" hidden="1" customHeight="1" outlineLevel="1">
      <c r="A972" s="531">
        <v>6</v>
      </c>
      <c r="B972" s="428" t="s">
        <v>99</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1"/>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25">Z972</f>
        <v>0</v>
      </c>
      <c r="AA973" s="411">
        <f t="shared" ref="AA973" si="2926">AA972</f>
        <v>0</v>
      </c>
      <c r="AB973" s="411">
        <f t="shared" ref="AB973" si="2927">AB972</f>
        <v>0</v>
      </c>
      <c r="AC973" s="411">
        <f t="shared" ref="AC973" si="2928">AC972</f>
        <v>0</v>
      </c>
      <c r="AD973" s="411">
        <f t="shared" ref="AD973" si="2929">AD972</f>
        <v>0</v>
      </c>
      <c r="AE973" s="411">
        <f t="shared" ref="AE973" si="2930">AE972</f>
        <v>0</v>
      </c>
      <c r="AF973" s="411">
        <f t="shared" ref="AF973" si="2931">AF972</f>
        <v>0</v>
      </c>
      <c r="AG973" s="411">
        <f t="shared" ref="AG973" si="2932">AG972</f>
        <v>0</v>
      </c>
      <c r="AH973" s="411">
        <f t="shared" ref="AH973" si="2933">AH972</f>
        <v>0</v>
      </c>
      <c r="AI973" s="411">
        <f t="shared" ref="AI973" si="2934">AI972</f>
        <v>0</v>
      </c>
      <c r="AJ973" s="411">
        <f t="shared" ref="AJ973" si="2935">AJ972</f>
        <v>0</v>
      </c>
      <c r="AK973" s="411">
        <f t="shared" ref="AK973" si="2936">AK972</f>
        <v>0</v>
      </c>
      <c r="AL973" s="411">
        <f t="shared" ref="AL973" si="2937">AL972</f>
        <v>0</v>
      </c>
      <c r="AM973" s="311"/>
    </row>
    <row r="974" spans="1:39" ht="15" hidden="1" customHeight="1" outlineLevel="1">
      <c r="A974" s="531"/>
      <c r="B974" s="310"/>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6"/>
      <c r="AA974" s="416"/>
      <c r="AB974" s="416"/>
      <c r="AC974" s="416"/>
      <c r="AD974" s="416"/>
      <c r="AE974" s="416"/>
      <c r="AF974" s="416"/>
      <c r="AG974" s="416"/>
      <c r="AH974" s="416"/>
      <c r="AI974" s="416"/>
      <c r="AJ974" s="416"/>
      <c r="AK974" s="416"/>
      <c r="AL974" s="416"/>
      <c r="AM974" s="313"/>
    </row>
    <row r="975" spans="1:39" ht="15" hidden="1" customHeight="1" outlineLevel="1">
      <c r="A975" s="531">
        <v>7</v>
      </c>
      <c r="B975" s="428" t="s">
        <v>100</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1"/>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38">Z975</f>
        <v>0</v>
      </c>
      <c r="AA976" s="411">
        <f t="shared" ref="AA976" si="2939">AA975</f>
        <v>0</v>
      </c>
      <c r="AB976" s="411">
        <f t="shared" ref="AB976" si="2940">AB975</f>
        <v>0</v>
      </c>
      <c r="AC976" s="411">
        <f t="shared" ref="AC976" si="2941">AC975</f>
        <v>0</v>
      </c>
      <c r="AD976" s="411">
        <f t="shared" ref="AD976" si="2942">AD975</f>
        <v>0</v>
      </c>
      <c r="AE976" s="411">
        <f t="shared" ref="AE976" si="2943">AE975</f>
        <v>0</v>
      </c>
      <c r="AF976" s="411">
        <f t="shared" ref="AF976" si="2944">AF975</f>
        <v>0</v>
      </c>
      <c r="AG976" s="411">
        <f t="shared" ref="AG976" si="2945">AG975</f>
        <v>0</v>
      </c>
      <c r="AH976" s="411">
        <f t="shared" ref="AH976" si="2946">AH975</f>
        <v>0</v>
      </c>
      <c r="AI976" s="411">
        <f t="shared" ref="AI976" si="2947">AI975</f>
        <v>0</v>
      </c>
      <c r="AJ976" s="411">
        <f t="shared" ref="AJ976" si="2948">AJ975</f>
        <v>0</v>
      </c>
      <c r="AK976" s="411">
        <f t="shared" ref="AK976" si="2949">AK975</f>
        <v>0</v>
      </c>
      <c r="AL976" s="411">
        <f t="shared" ref="AL976" si="2950">AL975</f>
        <v>0</v>
      </c>
      <c r="AM976" s="311"/>
    </row>
    <row r="977" spans="1:39" ht="15" hidden="1" customHeight="1" outlineLevel="1">
      <c r="A977" s="531"/>
      <c r="B977" s="314"/>
      <c r="C977" s="312"/>
      <c r="D977" s="291"/>
      <c r="E977" s="291"/>
      <c r="F977" s="291"/>
      <c r="G977" s="291"/>
      <c r="H977" s="291"/>
      <c r="I977" s="291"/>
      <c r="J977" s="291"/>
      <c r="K977" s="291"/>
      <c r="L977" s="291"/>
      <c r="M977" s="291"/>
      <c r="N977" s="291"/>
      <c r="O977" s="291"/>
      <c r="P977" s="291"/>
      <c r="Q977" s="291"/>
      <c r="R977" s="291"/>
      <c r="S977" s="291"/>
      <c r="T977" s="291"/>
      <c r="U977" s="291"/>
      <c r="V977" s="291"/>
      <c r="W977" s="291"/>
      <c r="X977" s="291"/>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1">
        <v>8</v>
      </c>
      <c r="B978" s="428" t="s">
        <v>101</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1"/>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51">Z978</f>
        <v>0</v>
      </c>
      <c r="AA979" s="411">
        <f t="shared" ref="AA979" si="2952">AA978</f>
        <v>0</v>
      </c>
      <c r="AB979" s="411">
        <f t="shared" ref="AB979" si="2953">AB978</f>
        <v>0</v>
      </c>
      <c r="AC979" s="411">
        <f t="shared" ref="AC979" si="2954">AC978</f>
        <v>0</v>
      </c>
      <c r="AD979" s="411">
        <f t="shared" ref="AD979" si="2955">AD978</f>
        <v>0</v>
      </c>
      <c r="AE979" s="411">
        <f t="shared" ref="AE979" si="2956">AE978</f>
        <v>0</v>
      </c>
      <c r="AF979" s="411">
        <f t="shared" ref="AF979" si="2957">AF978</f>
        <v>0</v>
      </c>
      <c r="AG979" s="411">
        <f t="shared" ref="AG979" si="2958">AG978</f>
        <v>0</v>
      </c>
      <c r="AH979" s="411">
        <f t="shared" ref="AH979" si="2959">AH978</f>
        <v>0</v>
      </c>
      <c r="AI979" s="411">
        <f t="shared" ref="AI979" si="2960">AI978</f>
        <v>0</v>
      </c>
      <c r="AJ979" s="411">
        <f t="shared" ref="AJ979" si="2961">AJ978</f>
        <v>0</v>
      </c>
      <c r="AK979" s="411">
        <f t="shared" ref="AK979" si="2962">AK978</f>
        <v>0</v>
      </c>
      <c r="AL979" s="411">
        <f t="shared" ref="AL979" si="2963">AL978</f>
        <v>0</v>
      </c>
      <c r="AM979" s="311"/>
    </row>
    <row r="980" spans="1:39" ht="15" hidden="1" customHeight="1" outlineLevel="1">
      <c r="A980" s="531"/>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7"/>
      <c r="AA980" s="416"/>
      <c r="AB980" s="416"/>
      <c r="AC980" s="416"/>
      <c r="AD980" s="416"/>
      <c r="AE980" s="416"/>
      <c r="AF980" s="416"/>
      <c r="AG980" s="416"/>
      <c r="AH980" s="416"/>
      <c r="AI980" s="416"/>
      <c r="AJ980" s="416"/>
      <c r="AK980" s="416"/>
      <c r="AL980" s="416"/>
      <c r="AM980" s="313"/>
    </row>
    <row r="981" spans="1:39" ht="15" hidden="1" customHeight="1" outlineLevel="1">
      <c r="A981" s="531">
        <v>9</v>
      </c>
      <c r="B981" s="428" t="s">
        <v>102</v>
      </c>
      <c r="C981" s="291" t="s">
        <v>25</v>
      </c>
      <c r="D981" s="295"/>
      <c r="E981" s="295"/>
      <c r="F981" s="295"/>
      <c r="G981" s="295"/>
      <c r="H981" s="295"/>
      <c r="I981" s="295"/>
      <c r="J981" s="295"/>
      <c r="K981" s="295"/>
      <c r="L981" s="295"/>
      <c r="M981" s="295"/>
      <c r="N981" s="295">
        <v>12</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1"/>
      <c r="B982" s="294" t="s">
        <v>346</v>
      </c>
      <c r="C982" s="291" t="s">
        <v>163</v>
      </c>
      <c r="D982" s="295"/>
      <c r="E982" s="295"/>
      <c r="F982" s="295"/>
      <c r="G982" s="295"/>
      <c r="H982" s="295"/>
      <c r="I982" s="295"/>
      <c r="J982" s="295"/>
      <c r="K982" s="295"/>
      <c r="L982" s="295"/>
      <c r="M982" s="295"/>
      <c r="N982" s="295">
        <f>N981</f>
        <v>12</v>
      </c>
      <c r="O982" s="295"/>
      <c r="P982" s="295"/>
      <c r="Q982" s="295"/>
      <c r="R982" s="295"/>
      <c r="S982" s="295"/>
      <c r="T982" s="295"/>
      <c r="U982" s="295"/>
      <c r="V982" s="295"/>
      <c r="W982" s="295"/>
      <c r="X982" s="295"/>
      <c r="Y982" s="411">
        <f>Y981</f>
        <v>0</v>
      </c>
      <c r="Z982" s="411">
        <f t="shared" ref="Z982" si="2964">Z981</f>
        <v>0</v>
      </c>
      <c r="AA982" s="411">
        <f t="shared" ref="AA982" si="2965">AA981</f>
        <v>0</v>
      </c>
      <c r="AB982" s="411">
        <f t="shared" ref="AB982" si="2966">AB981</f>
        <v>0</v>
      </c>
      <c r="AC982" s="411">
        <f t="shared" ref="AC982" si="2967">AC981</f>
        <v>0</v>
      </c>
      <c r="AD982" s="411">
        <f t="shared" ref="AD982" si="2968">AD981</f>
        <v>0</v>
      </c>
      <c r="AE982" s="411">
        <f t="shared" ref="AE982" si="2969">AE981</f>
        <v>0</v>
      </c>
      <c r="AF982" s="411">
        <f t="shared" ref="AF982" si="2970">AF981</f>
        <v>0</v>
      </c>
      <c r="AG982" s="411">
        <f t="shared" ref="AG982" si="2971">AG981</f>
        <v>0</v>
      </c>
      <c r="AH982" s="411">
        <f t="shared" ref="AH982" si="2972">AH981</f>
        <v>0</v>
      </c>
      <c r="AI982" s="411">
        <f t="shared" ref="AI982" si="2973">AI981</f>
        <v>0</v>
      </c>
      <c r="AJ982" s="411">
        <f t="shared" ref="AJ982" si="2974">AJ981</f>
        <v>0</v>
      </c>
      <c r="AK982" s="411">
        <f t="shared" ref="AK982" si="2975">AK981</f>
        <v>0</v>
      </c>
      <c r="AL982" s="411">
        <f t="shared" ref="AL982" si="2976">AL981</f>
        <v>0</v>
      </c>
      <c r="AM982" s="311"/>
    </row>
    <row r="983" spans="1:39" ht="15" hidden="1" customHeight="1" outlineLevel="1">
      <c r="A983" s="531"/>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6"/>
      <c r="AA983" s="416"/>
      <c r="AB983" s="416"/>
      <c r="AC983" s="416"/>
      <c r="AD983" s="416"/>
      <c r="AE983" s="416"/>
      <c r="AF983" s="416"/>
      <c r="AG983" s="416"/>
      <c r="AH983" s="416"/>
      <c r="AI983" s="416"/>
      <c r="AJ983" s="416"/>
      <c r="AK983" s="416"/>
      <c r="AL983" s="416"/>
      <c r="AM983" s="313"/>
    </row>
    <row r="984" spans="1:39" ht="15" hidden="1" customHeight="1" outlineLevel="1">
      <c r="A984" s="531">
        <v>10</v>
      </c>
      <c r="B984" s="428" t="s">
        <v>103</v>
      </c>
      <c r="C984" s="291" t="s">
        <v>25</v>
      </c>
      <c r="D984" s="295"/>
      <c r="E984" s="295"/>
      <c r="F984" s="295"/>
      <c r="G984" s="295"/>
      <c r="H984" s="295"/>
      <c r="I984" s="295"/>
      <c r="J984" s="295"/>
      <c r="K984" s="295"/>
      <c r="L984" s="295"/>
      <c r="M984" s="295"/>
      <c r="N984" s="295">
        <v>3</v>
      </c>
      <c r="O984" s="295"/>
      <c r="P984" s="295"/>
      <c r="Q984" s="295"/>
      <c r="R984" s="295"/>
      <c r="S984" s="295"/>
      <c r="T984" s="295"/>
      <c r="U984" s="295"/>
      <c r="V984" s="295"/>
      <c r="W984" s="295"/>
      <c r="X984" s="295"/>
      <c r="Y984" s="415"/>
      <c r="Z984" s="415"/>
      <c r="AA984" s="415"/>
      <c r="AB984" s="415"/>
      <c r="AC984" s="415"/>
      <c r="AD984" s="415"/>
      <c r="AE984" s="415"/>
      <c r="AF984" s="415"/>
      <c r="AG984" s="415"/>
      <c r="AH984" s="415"/>
      <c r="AI984" s="415"/>
      <c r="AJ984" s="415"/>
      <c r="AK984" s="415"/>
      <c r="AL984" s="415"/>
      <c r="AM984" s="296">
        <f>SUM(Y984:AL984)</f>
        <v>0</v>
      </c>
    </row>
    <row r="985" spans="1:39" ht="15" hidden="1" customHeight="1" outlineLevel="1">
      <c r="A985" s="531"/>
      <c r="B985" s="294" t="s">
        <v>346</v>
      </c>
      <c r="C985" s="291" t="s">
        <v>163</v>
      </c>
      <c r="D985" s="295"/>
      <c r="E985" s="295"/>
      <c r="F985" s="295"/>
      <c r="G985" s="295"/>
      <c r="H985" s="295"/>
      <c r="I985" s="295"/>
      <c r="J985" s="295"/>
      <c r="K985" s="295"/>
      <c r="L985" s="295"/>
      <c r="M985" s="295"/>
      <c r="N985" s="295">
        <f>N984</f>
        <v>3</v>
      </c>
      <c r="O985" s="295"/>
      <c r="P985" s="295"/>
      <c r="Q985" s="295"/>
      <c r="R985" s="295"/>
      <c r="S985" s="295"/>
      <c r="T985" s="295"/>
      <c r="U985" s="295"/>
      <c r="V985" s="295"/>
      <c r="W985" s="295"/>
      <c r="X985" s="295"/>
      <c r="Y985" s="411">
        <f>Y984</f>
        <v>0</v>
      </c>
      <c r="Z985" s="411">
        <f t="shared" ref="Z985" si="2977">Z984</f>
        <v>0</v>
      </c>
      <c r="AA985" s="411">
        <f t="shared" ref="AA985" si="2978">AA984</f>
        <v>0</v>
      </c>
      <c r="AB985" s="411">
        <f t="shared" ref="AB985" si="2979">AB984</f>
        <v>0</v>
      </c>
      <c r="AC985" s="411">
        <f t="shared" ref="AC985" si="2980">AC984</f>
        <v>0</v>
      </c>
      <c r="AD985" s="411">
        <f t="shared" ref="AD985" si="2981">AD984</f>
        <v>0</v>
      </c>
      <c r="AE985" s="411">
        <f t="shared" ref="AE985" si="2982">AE984</f>
        <v>0</v>
      </c>
      <c r="AF985" s="411">
        <f t="shared" ref="AF985" si="2983">AF984</f>
        <v>0</v>
      </c>
      <c r="AG985" s="411">
        <f t="shared" ref="AG985" si="2984">AG984</f>
        <v>0</v>
      </c>
      <c r="AH985" s="411">
        <f t="shared" ref="AH985" si="2985">AH984</f>
        <v>0</v>
      </c>
      <c r="AI985" s="411">
        <f t="shared" ref="AI985" si="2986">AI984</f>
        <v>0</v>
      </c>
      <c r="AJ985" s="411">
        <f t="shared" ref="AJ985" si="2987">AJ984</f>
        <v>0</v>
      </c>
      <c r="AK985" s="411">
        <f t="shared" ref="AK985" si="2988">AK984</f>
        <v>0</v>
      </c>
      <c r="AL985" s="411">
        <f t="shared" ref="AL985" si="2989">AL984</f>
        <v>0</v>
      </c>
      <c r="AM985" s="311"/>
    </row>
    <row r="986" spans="1:39" ht="15" hidden="1" customHeight="1" outlineLevel="1">
      <c r="A986" s="531"/>
      <c r="B986" s="314"/>
      <c r="C986" s="312"/>
      <c r="D986" s="316"/>
      <c r="E986" s="316"/>
      <c r="F986" s="316"/>
      <c r="G986" s="316"/>
      <c r="H986" s="316"/>
      <c r="I986" s="316"/>
      <c r="J986" s="316"/>
      <c r="K986" s="316"/>
      <c r="L986" s="316"/>
      <c r="M986" s="316"/>
      <c r="N986" s="291"/>
      <c r="O986" s="316"/>
      <c r="P986" s="316"/>
      <c r="Q986" s="316"/>
      <c r="R986" s="316"/>
      <c r="S986" s="316"/>
      <c r="T986" s="316"/>
      <c r="U986" s="316"/>
      <c r="V986" s="316"/>
      <c r="W986" s="316"/>
      <c r="X986" s="316"/>
      <c r="Y986" s="416"/>
      <c r="Z986" s="417"/>
      <c r="AA986" s="416"/>
      <c r="AB986" s="416"/>
      <c r="AC986" s="416"/>
      <c r="AD986" s="416"/>
      <c r="AE986" s="416"/>
      <c r="AF986" s="416"/>
      <c r="AG986" s="416"/>
      <c r="AH986" s="416"/>
      <c r="AI986" s="416"/>
      <c r="AJ986" s="416"/>
      <c r="AK986" s="416"/>
      <c r="AL986" s="416"/>
      <c r="AM986" s="313"/>
    </row>
    <row r="987" spans="1:39" ht="15" hidden="1" customHeight="1" outlineLevel="1">
      <c r="A987" s="531"/>
      <c r="B987" s="288" t="s">
        <v>10</v>
      </c>
      <c r="C987" s="289"/>
      <c r="D987" s="289"/>
      <c r="E987" s="289"/>
      <c r="F987" s="289"/>
      <c r="G987" s="289"/>
      <c r="H987" s="289"/>
      <c r="I987" s="289"/>
      <c r="J987" s="289"/>
      <c r="K987" s="289"/>
      <c r="L987" s="289"/>
      <c r="M987" s="289"/>
      <c r="N987" s="290"/>
      <c r="O987" s="289"/>
      <c r="P987" s="289"/>
      <c r="Q987" s="289"/>
      <c r="R987" s="289"/>
      <c r="S987" s="289"/>
      <c r="T987" s="289"/>
      <c r="U987" s="289"/>
      <c r="V987" s="289"/>
      <c r="W987" s="289"/>
      <c r="X987" s="289"/>
      <c r="Y987" s="414"/>
      <c r="Z987" s="414"/>
      <c r="AA987" s="414"/>
      <c r="AB987" s="414"/>
      <c r="AC987" s="414"/>
      <c r="AD987" s="414"/>
      <c r="AE987" s="414"/>
      <c r="AF987" s="414"/>
      <c r="AG987" s="414"/>
      <c r="AH987" s="414"/>
      <c r="AI987" s="414"/>
      <c r="AJ987" s="414"/>
      <c r="AK987" s="414"/>
      <c r="AL987" s="414"/>
      <c r="AM987" s="292"/>
    </row>
    <row r="988" spans="1:39" ht="15" hidden="1" customHeight="1" outlineLevel="1">
      <c r="A988" s="531">
        <v>11</v>
      </c>
      <c r="B988" s="428" t="s">
        <v>104</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26"/>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1"/>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990">Z988</f>
        <v>0</v>
      </c>
      <c r="AA989" s="411">
        <f t="shared" ref="AA989" si="2991">AA988</f>
        <v>0</v>
      </c>
      <c r="AB989" s="411">
        <f t="shared" ref="AB989" si="2992">AB988</f>
        <v>0</v>
      </c>
      <c r="AC989" s="411">
        <f t="shared" ref="AC989" si="2993">AC988</f>
        <v>0</v>
      </c>
      <c r="AD989" s="411">
        <f t="shared" ref="AD989" si="2994">AD988</f>
        <v>0</v>
      </c>
      <c r="AE989" s="411">
        <f t="shared" ref="AE989" si="2995">AE988</f>
        <v>0</v>
      </c>
      <c r="AF989" s="411">
        <f t="shared" ref="AF989" si="2996">AF988</f>
        <v>0</v>
      </c>
      <c r="AG989" s="411">
        <f t="shared" ref="AG989" si="2997">AG988</f>
        <v>0</v>
      </c>
      <c r="AH989" s="411">
        <f t="shared" ref="AH989" si="2998">AH988</f>
        <v>0</v>
      </c>
      <c r="AI989" s="411">
        <f t="shared" ref="AI989" si="2999">AI988</f>
        <v>0</v>
      </c>
      <c r="AJ989" s="411">
        <f t="shared" ref="AJ989" si="3000">AJ988</f>
        <v>0</v>
      </c>
      <c r="AK989" s="411">
        <f t="shared" ref="AK989" si="3001">AK988</f>
        <v>0</v>
      </c>
      <c r="AL989" s="411">
        <f t="shared" ref="AL989" si="3002">AL988</f>
        <v>0</v>
      </c>
      <c r="AM989" s="297"/>
    </row>
    <row r="990" spans="1:39" ht="15" hidden="1" customHeight="1" outlineLevel="1">
      <c r="A990" s="531"/>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2"/>
      <c r="Z990" s="421"/>
      <c r="AA990" s="421"/>
      <c r="AB990" s="421"/>
      <c r="AC990" s="421"/>
      <c r="AD990" s="421"/>
      <c r="AE990" s="421"/>
      <c r="AF990" s="421"/>
      <c r="AG990" s="421"/>
      <c r="AH990" s="421"/>
      <c r="AI990" s="421"/>
      <c r="AJ990" s="421"/>
      <c r="AK990" s="421"/>
      <c r="AL990" s="421"/>
      <c r="AM990" s="306"/>
    </row>
    <row r="991" spans="1:39" ht="28.5" hidden="1" customHeight="1" outlineLevel="1">
      <c r="A991" s="531">
        <v>12</v>
      </c>
      <c r="B991" s="428" t="s">
        <v>105</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1"/>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03">Z991</f>
        <v>0</v>
      </c>
      <c r="AA992" s="411">
        <f t="shared" ref="AA992" si="3004">AA991</f>
        <v>0</v>
      </c>
      <c r="AB992" s="411">
        <f t="shared" ref="AB992" si="3005">AB991</f>
        <v>0</v>
      </c>
      <c r="AC992" s="411">
        <f t="shared" ref="AC992" si="3006">AC991</f>
        <v>0</v>
      </c>
      <c r="AD992" s="411">
        <f t="shared" ref="AD992" si="3007">AD991</f>
        <v>0</v>
      </c>
      <c r="AE992" s="411">
        <f t="shared" ref="AE992" si="3008">AE991</f>
        <v>0</v>
      </c>
      <c r="AF992" s="411">
        <f t="shared" ref="AF992" si="3009">AF991</f>
        <v>0</v>
      </c>
      <c r="AG992" s="411">
        <f t="shared" ref="AG992" si="3010">AG991</f>
        <v>0</v>
      </c>
      <c r="AH992" s="411">
        <f t="shared" ref="AH992" si="3011">AH991</f>
        <v>0</v>
      </c>
      <c r="AI992" s="411">
        <f t="shared" ref="AI992" si="3012">AI991</f>
        <v>0</v>
      </c>
      <c r="AJ992" s="411">
        <f t="shared" ref="AJ992" si="3013">AJ991</f>
        <v>0</v>
      </c>
      <c r="AK992" s="411">
        <f t="shared" ref="AK992" si="3014">AK991</f>
        <v>0</v>
      </c>
      <c r="AL992" s="411">
        <f t="shared" ref="AL992" si="3015">AL991</f>
        <v>0</v>
      </c>
      <c r="AM992" s="297"/>
    </row>
    <row r="993" spans="1:40" ht="15" hidden="1" customHeight="1" outlineLevel="1">
      <c r="A993" s="531"/>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22"/>
      <c r="Z993" s="422"/>
      <c r="AA993" s="412"/>
      <c r="AB993" s="412"/>
      <c r="AC993" s="412"/>
      <c r="AD993" s="412"/>
      <c r="AE993" s="412"/>
      <c r="AF993" s="412"/>
      <c r="AG993" s="412"/>
      <c r="AH993" s="412"/>
      <c r="AI993" s="412"/>
      <c r="AJ993" s="412"/>
      <c r="AK993" s="412"/>
      <c r="AL993" s="412"/>
      <c r="AM993" s="306"/>
    </row>
    <row r="994" spans="1:40" ht="15" hidden="1" customHeight="1" outlineLevel="1">
      <c r="A994" s="531">
        <v>13</v>
      </c>
      <c r="B994" s="428" t="s">
        <v>106</v>
      </c>
      <c r="C994" s="291" t="s">
        <v>25</v>
      </c>
      <c r="D994" s="295"/>
      <c r="E994" s="295"/>
      <c r="F994" s="295"/>
      <c r="G994" s="295"/>
      <c r="H994" s="295"/>
      <c r="I994" s="295"/>
      <c r="J994" s="295"/>
      <c r="K994" s="295"/>
      <c r="L994" s="295"/>
      <c r="M994" s="295"/>
      <c r="N994" s="295">
        <v>12</v>
      </c>
      <c r="O994" s="295"/>
      <c r="P994" s="295"/>
      <c r="Q994" s="295"/>
      <c r="R994" s="295"/>
      <c r="S994" s="295"/>
      <c r="T994" s="295"/>
      <c r="U994" s="295"/>
      <c r="V994" s="295"/>
      <c r="W994" s="295"/>
      <c r="X994" s="295"/>
      <c r="Y994" s="410"/>
      <c r="Z994" s="415"/>
      <c r="AA994" s="415"/>
      <c r="AB994" s="415"/>
      <c r="AC994" s="415"/>
      <c r="AD994" s="415"/>
      <c r="AE994" s="415"/>
      <c r="AF994" s="415"/>
      <c r="AG994" s="415"/>
      <c r="AH994" s="415"/>
      <c r="AI994" s="415"/>
      <c r="AJ994" s="415"/>
      <c r="AK994" s="415"/>
      <c r="AL994" s="415"/>
      <c r="AM994" s="296">
        <f>SUM(Y994:AL994)</f>
        <v>0</v>
      </c>
    </row>
    <row r="995" spans="1:40" ht="15" hidden="1" customHeight="1" outlineLevel="1">
      <c r="A995" s="531"/>
      <c r="B995" s="294" t="s">
        <v>346</v>
      </c>
      <c r="C995" s="291" t="s">
        <v>163</v>
      </c>
      <c r="D995" s="295"/>
      <c r="E995" s="295"/>
      <c r="F995" s="295"/>
      <c r="G995" s="295"/>
      <c r="H995" s="295"/>
      <c r="I995" s="295"/>
      <c r="J995" s="295"/>
      <c r="K995" s="295"/>
      <c r="L995" s="295"/>
      <c r="M995" s="295"/>
      <c r="N995" s="295">
        <f>N994</f>
        <v>12</v>
      </c>
      <c r="O995" s="295"/>
      <c r="P995" s="295"/>
      <c r="Q995" s="295"/>
      <c r="R995" s="295"/>
      <c r="S995" s="295"/>
      <c r="T995" s="295"/>
      <c r="U995" s="295"/>
      <c r="V995" s="295"/>
      <c r="W995" s="295"/>
      <c r="X995" s="295"/>
      <c r="Y995" s="411">
        <f>Y994</f>
        <v>0</v>
      </c>
      <c r="Z995" s="411">
        <f t="shared" ref="Z995" si="3016">Z994</f>
        <v>0</v>
      </c>
      <c r="AA995" s="411">
        <f t="shared" ref="AA995" si="3017">AA994</f>
        <v>0</v>
      </c>
      <c r="AB995" s="411">
        <f t="shared" ref="AB995" si="3018">AB994</f>
        <v>0</v>
      </c>
      <c r="AC995" s="411">
        <f t="shared" ref="AC995" si="3019">AC994</f>
        <v>0</v>
      </c>
      <c r="AD995" s="411">
        <f t="shared" ref="AD995" si="3020">AD994</f>
        <v>0</v>
      </c>
      <c r="AE995" s="411">
        <f t="shared" ref="AE995" si="3021">AE994</f>
        <v>0</v>
      </c>
      <c r="AF995" s="411">
        <f t="shared" ref="AF995" si="3022">AF994</f>
        <v>0</v>
      </c>
      <c r="AG995" s="411">
        <f t="shared" ref="AG995" si="3023">AG994</f>
        <v>0</v>
      </c>
      <c r="AH995" s="411">
        <f t="shared" ref="AH995" si="3024">AH994</f>
        <v>0</v>
      </c>
      <c r="AI995" s="411">
        <f t="shared" ref="AI995" si="3025">AI994</f>
        <v>0</v>
      </c>
      <c r="AJ995" s="411">
        <f t="shared" ref="AJ995" si="3026">AJ994</f>
        <v>0</v>
      </c>
      <c r="AK995" s="411">
        <f t="shared" ref="AK995" si="3027">AK994</f>
        <v>0</v>
      </c>
      <c r="AL995" s="411">
        <f t="shared" ref="AL995" si="3028">AL994</f>
        <v>0</v>
      </c>
      <c r="AM995" s="306"/>
    </row>
    <row r="996" spans="1:40" ht="15" hidden="1" customHeight="1" outlineLevel="1">
      <c r="A996" s="531"/>
      <c r="B996" s="315"/>
      <c r="C996" s="305"/>
      <c r="D996" s="291"/>
      <c r="E996" s="291"/>
      <c r="F996" s="291"/>
      <c r="G996" s="291"/>
      <c r="H996" s="291"/>
      <c r="I996" s="291"/>
      <c r="J996" s="291"/>
      <c r="K996" s="291"/>
      <c r="L996" s="291"/>
      <c r="M996" s="291"/>
      <c r="N996" s="291"/>
      <c r="O996" s="291"/>
      <c r="P996" s="291"/>
      <c r="Q996" s="291"/>
      <c r="R996" s="291"/>
      <c r="S996" s="291"/>
      <c r="T996" s="291"/>
      <c r="U996" s="291"/>
      <c r="V996" s="291"/>
      <c r="W996" s="291"/>
      <c r="X996" s="291"/>
      <c r="Y996" s="412"/>
      <c r="Z996" s="412"/>
      <c r="AA996" s="412"/>
      <c r="AB996" s="412"/>
      <c r="AC996" s="412"/>
      <c r="AD996" s="412"/>
      <c r="AE996" s="412"/>
      <c r="AF996" s="412"/>
      <c r="AG996" s="412"/>
      <c r="AH996" s="412"/>
      <c r="AI996" s="412"/>
      <c r="AJ996" s="412"/>
      <c r="AK996" s="412"/>
      <c r="AL996" s="412"/>
      <c r="AM996" s="306"/>
    </row>
    <row r="997" spans="1:40" ht="15" hidden="1" customHeight="1" outlineLevel="1">
      <c r="A997" s="531"/>
      <c r="B997" s="288" t="s">
        <v>107</v>
      </c>
      <c r="C997" s="289"/>
      <c r="D997" s="290"/>
      <c r="E997" s="290"/>
      <c r="F997" s="290"/>
      <c r="G997" s="290"/>
      <c r="H997" s="290"/>
      <c r="I997" s="290"/>
      <c r="J997" s="290"/>
      <c r="K997" s="290"/>
      <c r="L997" s="290"/>
      <c r="M997" s="290"/>
      <c r="N997" s="290"/>
      <c r="O997" s="290"/>
      <c r="P997" s="289"/>
      <c r="Q997" s="289"/>
      <c r="R997" s="289"/>
      <c r="S997" s="289"/>
      <c r="T997" s="289"/>
      <c r="U997" s="289"/>
      <c r="V997" s="289"/>
      <c r="W997" s="289"/>
      <c r="X997" s="289"/>
      <c r="Y997" s="414"/>
      <c r="Z997" s="414"/>
      <c r="AA997" s="414"/>
      <c r="AB997" s="414"/>
      <c r="AC997" s="414"/>
      <c r="AD997" s="414"/>
      <c r="AE997" s="414"/>
      <c r="AF997" s="414"/>
      <c r="AG997" s="414"/>
      <c r="AH997" s="414"/>
      <c r="AI997" s="414"/>
      <c r="AJ997" s="414"/>
      <c r="AK997" s="414"/>
      <c r="AL997" s="414"/>
      <c r="AM997" s="292"/>
    </row>
    <row r="998" spans="1:40" ht="15" hidden="1" customHeight="1" outlineLevel="1">
      <c r="A998" s="531">
        <v>14</v>
      </c>
      <c r="B998" s="315" t="s">
        <v>108</v>
      </c>
      <c r="C998" s="291" t="s">
        <v>25</v>
      </c>
      <c r="D998" s="295"/>
      <c r="E998" s="295"/>
      <c r="F998" s="295"/>
      <c r="G998" s="295"/>
      <c r="H998" s="295"/>
      <c r="I998" s="295"/>
      <c r="J998" s="295"/>
      <c r="K998" s="295"/>
      <c r="L998" s="295"/>
      <c r="M998" s="295"/>
      <c r="N998" s="295">
        <v>12</v>
      </c>
      <c r="O998" s="295"/>
      <c r="P998" s="295"/>
      <c r="Q998" s="295"/>
      <c r="R998" s="295"/>
      <c r="S998" s="295"/>
      <c r="T998" s="295"/>
      <c r="U998" s="295"/>
      <c r="V998" s="295"/>
      <c r="W998" s="295"/>
      <c r="X998" s="295"/>
      <c r="Y998" s="410"/>
      <c r="Z998" s="410"/>
      <c r="AA998" s="410"/>
      <c r="AB998" s="410"/>
      <c r="AC998" s="410"/>
      <c r="AD998" s="410"/>
      <c r="AE998" s="410"/>
      <c r="AF998" s="410"/>
      <c r="AG998" s="410"/>
      <c r="AH998" s="410"/>
      <c r="AI998" s="410"/>
      <c r="AJ998" s="410"/>
      <c r="AK998" s="410"/>
      <c r="AL998" s="410"/>
      <c r="AM998" s="296">
        <f>SUM(Y998:AL998)</f>
        <v>0</v>
      </c>
    </row>
    <row r="999" spans="1:40" ht="15" hidden="1" customHeight="1" outlineLevel="1">
      <c r="A999" s="531"/>
      <c r="B999" s="294" t="s">
        <v>346</v>
      </c>
      <c r="C999" s="291" t="s">
        <v>163</v>
      </c>
      <c r="D999" s="295"/>
      <c r="E999" s="295"/>
      <c r="F999" s="295"/>
      <c r="G999" s="295"/>
      <c r="H999" s="295"/>
      <c r="I999" s="295"/>
      <c r="J999" s="295"/>
      <c r="K999" s="295"/>
      <c r="L999" s="295"/>
      <c r="M999" s="295"/>
      <c r="N999" s="295">
        <f>N998</f>
        <v>12</v>
      </c>
      <c r="O999" s="295"/>
      <c r="P999" s="295"/>
      <c r="Q999" s="295"/>
      <c r="R999" s="295"/>
      <c r="S999" s="295"/>
      <c r="T999" s="295"/>
      <c r="U999" s="295"/>
      <c r="V999" s="295"/>
      <c r="W999" s="295"/>
      <c r="X999" s="295"/>
      <c r="Y999" s="411">
        <f>Y998</f>
        <v>0</v>
      </c>
      <c r="Z999" s="411">
        <f t="shared" ref="Z999" si="3029">Z998</f>
        <v>0</v>
      </c>
      <c r="AA999" s="411">
        <f t="shared" ref="AA999" si="3030">AA998</f>
        <v>0</v>
      </c>
      <c r="AB999" s="411">
        <f t="shared" ref="AB999" si="3031">AB998</f>
        <v>0</v>
      </c>
      <c r="AC999" s="411">
        <f t="shared" ref="AC999" si="3032">AC998</f>
        <v>0</v>
      </c>
      <c r="AD999" s="411">
        <f t="shared" ref="AD999" si="3033">AD998</f>
        <v>0</v>
      </c>
      <c r="AE999" s="411">
        <f t="shared" ref="AE999" si="3034">AE998</f>
        <v>0</v>
      </c>
      <c r="AF999" s="411">
        <f t="shared" ref="AF999" si="3035">AF998</f>
        <v>0</v>
      </c>
      <c r="AG999" s="411">
        <f t="shared" ref="AG999" si="3036">AG998</f>
        <v>0</v>
      </c>
      <c r="AH999" s="411">
        <f t="shared" ref="AH999" si="3037">AH998</f>
        <v>0</v>
      </c>
      <c r="AI999" s="411">
        <f t="shared" ref="AI999" si="3038">AI998</f>
        <v>0</v>
      </c>
      <c r="AJ999" s="411">
        <f t="shared" ref="AJ999" si="3039">AJ998</f>
        <v>0</v>
      </c>
      <c r="AK999" s="411">
        <f t="shared" ref="AK999" si="3040">AK998</f>
        <v>0</v>
      </c>
      <c r="AL999" s="411">
        <f t="shared" ref="AL999" si="3041">AL998</f>
        <v>0</v>
      </c>
      <c r="AM999" s="297"/>
    </row>
    <row r="1000" spans="1:40" ht="15" hidden="1" customHeight="1" outlineLevel="1">
      <c r="A1000" s="531"/>
      <c r="B1000" s="315"/>
      <c r="C1000" s="305"/>
      <c r="D1000" s="291"/>
      <c r="E1000" s="291"/>
      <c r="F1000" s="291"/>
      <c r="G1000" s="291"/>
      <c r="H1000" s="291"/>
      <c r="I1000" s="291"/>
      <c r="J1000" s="291"/>
      <c r="K1000" s="291"/>
      <c r="L1000" s="291"/>
      <c r="M1000" s="291"/>
      <c r="N1000" s="468"/>
      <c r="O1000" s="291"/>
      <c r="P1000" s="291"/>
      <c r="Q1000" s="291"/>
      <c r="R1000" s="291"/>
      <c r="S1000" s="291"/>
      <c r="T1000" s="291"/>
      <c r="U1000" s="291"/>
      <c r="V1000" s="291"/>
      <c r="W1000" s="291"/>
      <c r="X1000" s="291"/>
      <c r="Y1000" s="412"/>
      <c r="Z1000" s="412"/>
      <c r="AA1000" s="412"/>
      <c r="AB1000" s="412"/>
      <c r="AC1000" s="412"/>
      <c r="AD1000" s="412"/>
      <c r="AE1000" s="412"/>
      <c r="AF1000" s="412"/>
      <c r="AG1000" s="412"/>
      <c r="AH1000" s="412"/>
      <c r="AI1000" s="412"/>
      <c r="AJ1000" s="412"/>
      <c r="AK1000" s="412"/>
      <c r="AL1000" s="412"/>
      <c r="AM1000" s="301"/>
      <c r="AN1000" s="627"/>
    </row>
    <row r="1001" spans="1:40" s="309" customFormat="1" ht="15.75" hidden="1" outlineLevel="1">
      <c r="A1001" s="531"/>
      <c r="B1001" s="288" t="s">
        <v>490</v>
      </c>
      <c r="C1001" s="291"/>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6"/>
      <c r="AF1001" s="416"/>
      <c r="AG1001" s="416"/>
      <c r="AH1001" s="416"/>
      <c r="AI1001" s="416"/>
      <c r="AJ1001" s="416"/>
      <c r="AK1001" s="416"/>
      <c r="AL1001" s="416"/>
      <c r="AM1001" s="516"/>
      <c r="AN1001" s="628"/>
    </row>
    <row r="1002" spans="1:40" hidden="1" outlineLevel="1">
      <c r="A1002" s="531">
        <v>15</v>
      </c>
      <c r="B1002" s="294" t="s">
        <v>495</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629">
        <f>SUM(Y1002:AL1002)</f>
        <v>0</v>
      </c>
      <c r="AN1002" s="627"/>
    </row>
    <row r="1003" spans="1:40" hidden="1" outlineLevel="1">
      <c r="A1003" s="531"/>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Z1002</f>
        <v>0</v>
      </c>
      <c r="AA1003" s="411">
        <f t="shared" ref="AA1003:AL1003" si="3042">AA1002</f>
        <v>0</v>
      </c>
      <c r="AB1003" s="411">
        <f t="shared" si="3042"/>
        <v>0</v>
      </c>
      <c r="AC1003" s="411">
        <f t="shared" si="3042"/>
        <v>0</v>
      </c>
      <c r="AD1003" s="411">
        <f>AD1002</f>
        <v>0</v>
      </c>
      <c r="AE1003" s="411">
        <f t="shared" si="3042"/>
        <v>0</v>
      </c>
      <c r="AF1003" s="411">
        <f t="shared" si="3042"/>
        <v>0</v>
      </c>
      <c r="AG1003" s="411">
        <f t="shared" si="3042"/>
        <v>0</v>
      </c>
      <c r="AH1003" s="411">
        <f t="shared" si="3042"/>
        <v>0</v>
      </c>
      <c r="AI1003" s="411">
        <f t="shared" si="3042"/>
        <v>0</v>
      </c>
      <c r="AJ1003" s="411">
        <f t="shared" si="3042"/>
        <v>0</v>
      </c>
      <c r="AK1003" s="411">
        <f t="shared" si="3042"/>
        <v>0</v>
      </c>
      <c r="AL1003" s="411">
        <f t="shared" si="3042"/>
        <v>0</v>
      </c>
      <c r="AM1003" s="297"/>
    </row>
    <row r="1004" spans="1:40" hidden="1" outlineLevel="1">
      <c r="A1004" s="531"/>
      <c r="B1004" s="315"/>
      <c r="C1004" s="305"/>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2"/>
      <c r="AF1004" s="412"/>
      <c r="AG1004" s="412"/>
      <c r="AH1004" s="412"/>
      <c r="AI1004" s="412"/>
      <c r="AJ1004" s="412"/>
      <c r="AK1004" s="412"/>
      <c r="AL1004" s="412"/>
      <c r="AM1004" s="306"/>
    </row>
    <row r="1005" spans="1:40" s="283" customFormat="1" hidden="1" outlineLevel="1">
      <c r="A1005" s="531">
        <v>16</v>
      </c>
      <c r="B1005" s="324" t="s">
        <v>491</v>
      </c>
      <c r="C1005" s="291" t="s">
        <v>25</v>
      </c>
      <c r="D1005" s="295"/>
      <c r="E1005" s="295"/>
      <c r="F1005" s="295"/>
      <c r="G1005" s="295"/>
      <c r="H1005" s="295"/>
      <c r="I1005" s="295"/>
      <c r="J1005" s="295"/>
      <c r="K1005" s="295"/>
      <c r="L1005" s="295"/>
      <c r="M1005" s="295"/>
      <c r="N1005" s="295">
        <v>0</v>
      </c>
      <c r="O1005" s="295"/>
      <c r="P1005" s="295"/>
      <c r="Q1005" s="295"/>
      <c r="R1005" s="295"/>
      <c r="S1005" s="295"/>
      <c r="T1005" s="295"/>
      <c r="U1005" s="295"/>
      <c r="V1005" s="295"/>
      <c r="W1005" s="295"/>
      <c r="X1005" s="295"/>
      <c r="Y1005" s="410"/>
      <c r="Z1005" s="410"/>
      <c r="AA1005" s="410"/>
      <c r="AB1005" s="410"/>
      <c r="AC1005" s="410"/>
      <c r="AD1005" s="410"/>
      <c r="AE1005" s="410"/>
      <c r="AF1005" s="410"/>
      <c r="AG1005" s="410"/>
      <c r="AH1005" s="410"/>
      <c r="AI1005" s="410"/>
      <c r="AJ1005" s="410"/>
      <c r="AK1005" s="410"/>
      <c r="AL1005" s="410"/>
      <c r="AM1005" s="296">
        <f>SUM(Y1005:AL1005)</f>
        <v>0</v>
      </c>
    </row>
    <row r="1006" spans="1:40" s="283" customFormat="1" hidden="1" outlineLevel="1">
      <c r="A1006" s="531"/>
      <c r="B1006" s="294" t="s">
        <v>342</v>
      </c>
      <c r="C1006" s="291" t="s">
        <v>163</v>
      </c>
      <c r="D1006" s="295"/>
      <c r="E1006" s="295"/>
      <c r="F1006" s="295"/>
      <c r="G1006" s="295"/>
      <c r="H1006" s="295"/>
      <c r="I1006" s="295"/>
      <c r="J1006" s="295"/>
      <c r="K1006" s="295"/>
      <c r="L1006" s="295"/>
      <c r="M1006" s="295"/>
      <c r="N1006" s="295">
        <f>N1005</f>
        <v>0</v>
      </c>
      <c r="O1006" s="295"/>
      <c r="P1006" s="295"/>
      <c r="Q1006" s="295"/>
      <c r="R1006" s="295"/>
      <c r="S1006" s="295"/>
      <c r="T1006" s="295"/>
      <c r="U1006" s="295"/>
      <c r="V1006" s="295"/>
      <c r="W1006" s="295"/>
      <c r="X1006" s="295"/>
      <c r="Y1006" s="411">
        <f>Y1005</f>
        <v>0</v>
      </c>
      <c r="Z1006" s="411">
        <f t="shared" ref="Z1006:AK1006" si="3043">Z1005</f>
        <v>0</v>
      </c>
      <c r="AA1006" s="411">
        <f t="shared" si="3043"/>
        <v>0</v>
      </c>
      <c r="AB1006" s="411">
        <f t="shared" si="3043"/>
        <v>0</v>
      </c>
      <c r="AC1006" s="411">
        <f t="shared" si="3043"/>
        <v>0</v>
      </c>
      <c r="AD1006" s="411">
        <f t="shared" si="3043"/>
        <v>0</v>
      </c>
      <c r="AE1006" s="411">
        <f t="shared" si="3043"/>
        <v>0</v>
      </c>
      <c r="AF1006" s="411">
        <f t="shared" si="3043"/>
        <v>0</v>
      </c>
      <c r="AG1006" s="411">
        <f t="shared" si="3043"/>
        <v>0</v>
      </c>
      <c r="AH1006" s="411">
        <f t="shared" si="3043"/>
        <v>0</v>
      </c>
      <c r="AI1006" s="411">
        <f t="shared" si="3043"/>
        <v>0</v>
      </c>
      <c r="AJ1006" s="411">
        <f t="shared" si="3043"/>
        <v>0</v>
      </c>
      <c r="AK1006" s="411">
        <f t="shared" si="3043"/>
        <v>0</v>
      </c>
      <c r="AL1006" s="411">
        <f>AL1005</f>
        <v>0</v>
      </c>
      <c r="AM1006" s="297"/>
    </row>
    <row r="1007" spans="1:40" s="283" customFormat="1" hidden="1" outlineLevel="1">
      <c r="A1007" s="531"/>
      <c r="B1007" s="324"/>
      <c r="C1007" s="291"/>
      <c r="D1007" s="291"/>
      <c r="E1007" s="291"/>
      <c r="F1007" s="291"/>
      <c r="G1007" s="291"/>
      <c r="H1007" s="291"/>
      <c r="I1007" s="291"/>
      <c r="J1007" s="291"/>
      <c r="K1007" s="291"/>
      <c r="L1007" s="291"/>
      <c r="M1007" s="291"/>
      <c r="N1007" s="291"/>
      <c r="O1007" s="291"/>
      <c r="P1007" s="291"/>
      <c r="Q1007" s="291"/>
      <c r="R1007" s="291"/>
      <c r="S1007" s="291"/>
      <c r="T1007" s="291"/>
      <c r="U1007" s="291"/>
      <c r="V1007" s="291"/>
      <c r="W1007" s="291"/>
      <c r="X1007" s="291"/>
      <c r="Y1007" s="412"/>
      <c r="Z1007" s="412"/>
      <c r="AA1007" s="412"/>
      <c r="AB1007" s="412"/>
      <c r="AC1007" s="412"/>
      <c r="AD1007" s="412"/>
      <c r="AE1007" s="416"/>
      <c r="AF1007" s="416"/>
      <c r="AG1007" s="416"/>
      <c r="AH1007" s="416"/>
      <c r="AI1007" s="416"/>
      <c r="AJ1007" s="416"/>
      <c r="AK1007" s="416"/>
      <c r="AL1007" s="416"/>
      <c r="AM1007" s="313"/>
    </row>
    <row r="1008" spans="1:40" ht="15.75" hidden="1" outlineLevel="1">
      <c r="A1008" s="531"/>
      <c r="B1008" s="518" t="s">
        <v>496</v>
      </c>
      <c r="C1008" s="320"/>
      <c r="D1008" s="290"/>
      <c r="E1008" s="289"/>
      <c r="F1008" s="289"/>
      <c r="G1008" s="289"/>
      <c r="H1008" s="289"/>
      <c r="I1008" s="289"/>
      <c r="J1008" s="289"/>
      <c r="K1008" s="289"/>
      <c r="L1008" s="289"/>
      <c r="M1008" s="289"/>
      <c r="N1008" s="290"/>
      <c r="O1008" s="289"/>
      <c r="P1008" s="289"/>
      <c r="Q1008" s="289"/>
      <c r="R1008" s="289"/>
      <c r="S1008" s="289"/>
      <c r="T1008" s="289"/>
      <c r="U1008" s="289"/>
      <c r="V1008" s="289"/>
      <c r="W1008" s="289"/>
      <c r="X1008" s="289"/>
      <c r="Y1008" s="414"/>
      <c r="Z1008" s="414"/>
      <c r="AA1008" s="414"/>
      <c r="AB1008" s="414"/>
      <c r="AC1008" s="414"/>
      <c r="AD1008" s="414"/>
      <c r="AE1008" s="414"/>
      <c r="AF1008" s="414"/>
      <c r="AG1008" s="414"/>
      <c r="AH1008" s="414"/>
      <c r="AI1008" s="414"/>
      <c r="AJ1008" s="414"/>
      <c r="AK1008" s="414"/>
      <c r="AL1008" s="414"/>
      <c r="AM1008" s="292"/>
    </row>
    <row r="1009" spans="1:39" hidden="1" outlineLevel="1">
      <c r="A1009" s="531">
        <v>17</v>
      </c>
      <c r="B1009" s="428" t="s">
        <v>112</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1"/>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4">Z1009</f>
        <v>0</v>
      </c>
      <c r="AA1010" s="411">
        <f t="shared" si="3044"/>
        <v>0</v>
      </c>
      <c r="AB1010" s="411">
        <f t="shared" si="3044"/>
        <v>0</v>
      </c>
      <c r="AC1010" s="411">
        <f t="shared" si="3044"/>
        <v>0</v>
      </c>
      <c r="AD1010" s="411">
        <f t="shared" si="3044"/>
        <v>0</v>
      </c>
      <c r="AE1010" s="411">
        <f t="shared" si="3044"/>
        <v>0</v>
      </c>
      <c r="AF1010" s="411">
        <f t="shared" si="3044"/>
        <v>0</v>
      </c>
      <c r="AG1010" s="411">
        <f t="shared" si="3044"/>
        <v>0</v>
      </c>
      <c r="AH1010" s="411">
        <f t="shared" si="3044"/>
        <v>0</v>
      </c>
      <c r="AI1010" s="411">
        <f t="shared" si="3044"/>
        <v>0</v>
      </c>
      <c r="AJ1010" s="411">
        <f t="shared" si="3044"/>
        <v>0</v>
      </c>
      <c r="AK1010" s="411">
        <f t="shared" si="3044"/>
        <v>0</v>
      </c>
      <c r="AL1010" s="411">
        <f t="shared" si="3044"/>
        <v>0</v>
      </c>
      <c r="AM1010" s="306"/>
    </row>
    <row r="1011" spans="1:39" hidden="1" outlineLevel="1">
      <c r="A1011" s="531"/>
      <c r="B1011" s="294"/>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2"/>
      <c r="Z1011" s="425"/>
      <c r="AA1011" s="425"/>
      <c r="AB1011" s="425"/>
      <c r="AC1011" s="425"/>
      <c r="AD1011" s="425"/>
      <c r="AE1011" s="425"/>
      <c r="AF1011" s="425"/>
      <c r="AG1011" s="425"/>
      <c r="AH1011" s="425"/>
      <c r="AI1011" s="425"/>
      <c r="AJ1011" s="425"/>
      <c r="AK1011" s="425"/>
      <c r="AL1011" s="425"/>
      <c r="AM1011" s="306"/>
    </row>
    <row r="1012" spans="1:39" hidden="1" outlineLevel="1">
      <c r="A1012" s="531">
        <v>18</v>
      </c>
      <c r="B1012" s="428" t="s">
        <v>109</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1"/>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5">Z1012</f>
        <v>0</v>
      </c>
      <c r="AA1013" s="411">
        <f t="shared" si="3045"/>
        <v>0</v>
      </c>
      <c r="AB1013" s="411">
        <f t="shared" si="3045"/>
        <v>0</v>
      </c>
      <c r="AC1013" s="411">
        <f t="shared" si="3045"/>
        <v>0</v>
      </c>
      <c r="AD1013" s="411">
        <f t="shared" si="3045"/>
        <v>0</v>
      </c>
      <c r="AE1013" s="411">
        <f t="shared" si="3045"/>
        <v>0</v>
      </c>
      <c r="AF1013" s="411">
        <f t="shared" si="3045"/>
        <v>0</v>
      </c>
      <c r="AG1013" s="411">
        <f t="shared" si="3045"/>
        <v>0</v>
      </c>
      <c r="AH1013" s="411">
        <f t="shared" si="3045"/>
        <v>0</v>
      </c>
      <c r="AI1013" s="411">
        <f t="shared" si="3045"/>
        <v>0</v>
      </c>
      <c r="AJ1013" s="411">
        <f t="shared" si="3045"/>
        <v>0</v>
      </c>
      <c r="AK1013" s="411">
        <f t="shared" si="3045"/>
        <v>0</v>
      </c>
      <c r="AL1013" s="411">
        <f t="shared" si="3045"/>
        <v>0</v>
      </c>
      <c r="AM1013" s="306"/>
    </row>
    <row r="1014" spans="1:39" hidden="1" outlineLevel="1">
      <c r="A1014" s="531"/>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23"/>
      <c r="Z1014" s="424"/>
      <c r="AA1014" s="424"/>
      <c r="AB1014" s="424"/>
      <c r="AC1014" s="424"/>
      <c r="AD1014" s="424"/>
      <c r="AE1014" s="424"/>
      <c r="AF1014" s="424"/>
      <c r="AG1014" s="424"/>
      <c r="AH1014" s="424"/>
      <c r="AI1014" s="424"/>
      <c r="AJ1014" s="424"/>
      <c r="AK1014" s="424"/>
      <c r="AL1014" s="424"/>
      <c r="AM1014" s="297"/>
    </row>
    <row r="1015" spans="1:39" hidden="1" outlineLevel="1">
      <c r="A1015" s="531">
        <v>19</v>
      </c>
      <c r="B1015" s="428" t="s">
        <v>111</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1"/>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Y1015</f>
        <v>0</v>
      </c>
      <c r="Z1016" s="411">
        <f t="shared" ref="Z1016:AL1016" si="3046">Z1015</f>
        <v>0</v>
      </c>
      <c r="AA1016" s="411">
        <f t="shared" si="3046"/>
        <v>0</v>
      </c>
      <c r="AB1016" s="411">
        <f t="shared" si="3046"/>
        <v>0</v>
      </c>
      <c r="AC1016" s="411">
        <f t="shared" si="3046"/>
        <v>0</v>
      </c>
      <c r="AD1016" s="411">
        <f t="shared" si="3046"/>
        <v>0</v>
      </c>
      <c r="AE1016" s="411">
        <f t="shared" si="3046"/>
        <v>0</v>
      </c>
      <c r="AF1016" s="411">
        <f t="shared" si="3046"/>
        <v>0</v>
      </c>
      <c r="AG1016" s="411">
        <f t="shared" si="3046"/>
        <v>0</v>
      </c>
      <c r="AH1016" s="411">
        <f t="shared" si="3046"/>
        <v>0</v>
      </c>
      <c r="AI1016" s="411">
        <f t="shared" si="3046"/>
        <v>0</v>
      </c>
      <c r="AJ1016" s="411">
        <f t="shared" si="3046"/>
        <v>0</v>
      </c>
      <c r="AK1016" s="411">
        <f t="shared" si="3046"/>
        <v>0</v>
      </c>
      <c r="AL1016" s="411">
        <f t="shared" si="3046"/>
        <v>0</v>
      </c>
      <c r="AM1016" s="297"/>
    </row>
    <row r="1017" spans="1:39" hidden="1" outlineLevel="1">
      <c r="A1017" s="531"/>
      <c r="B1017" s="322"/>
      <c r="C1017" s="291"/>
      <c r="D1017" s="291"/>
      <c r="E1017" s="291"/>
      <c r="F1017" s="291"/>
      <c r="G1017" s="291"/>
      <c r="H1017" s="291"/>
      <c r="I1017" s="291"/>
      <c r="J1017" s="291"/>
      <c r="K1017" s="291"/>
      <c r="L1017" s="291"/>
      <c r="M1017" s="291"/>
      <c r="N1017" s="291"/>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idden="1" outlineLevel="1">
      <c r="A1018" s="531">
        <v>20</v>
      </c>
      <c r="B1018" s="428" t="s">
        <v>110</v>
      </c>
      <c r="C1018" s="291" t="s">
        <v>25</v>
      </c>
      <c r="D1018" s="295"/>
      <c r="E1018" s="295"/>
      <c r="F1018" s="295"/>
      <c r="G1018" s="295"/>
      <c r="H1018" s="295"/>
      <c r="I1018" s="295"/>
      <c r="J1018" s="295"/>
      <c r="K1018" s="295"/>
      <c r="L1018" s="295"/>
      <c r="M1018" s="295"/>
      <c r="N1018" s="295">
        <v>12</v>
      </c>
      <c r="O1018" s="295"/>
      <c r="P1018" s="295"/>
      <c r="Q1018" s="295"/>
      <c r="R1018" s="295"/>
      <c r="S1018" s="295"/>
      <c r="T1018" s="295"/>
      <c r="U1018" s="295"/>
      <c r="V1018" s="295"/>
      <c r="W1018" s="295"/>
      <c r="X1018" s="295"/>
      <c r="Y1018" s="426"/>
      <c r="Z1018" s="410"/>
      <c r="AA1018" s="410"/>
      <c r="AB1018" s="410"/>
      <c r="AC1018" s="410"/>
      <c r="AD1018" s="410"/>
      <c r="AE1018" s="410"/>
      <c r="AF1018" s="415"/>
      <c r="AG1018" s="415"/>
      <c r="AH1018" s="415"/>
      <c r="AI1018" s="415"/>
      <c r="AJ1018" s="415"/>
      <c r="AK1018" s="415"/>
      <c r="AL1018" s="415"/>
      <c r="AM1018" s="296">
        <f>SUM(Y1018:AL1018)</f>
        <v>0</v>
      </c>
    </row>
    <row r="1019" spans="1:39" hidden="1" outlineLevel="1">
      <c r="A1019" s="531"/>
      <c r="B1019" s="294" t="s">
        <v>342</v>
      </c>
      <c r="C1019" s="291" t="s">
        <v>163</v>
      </c>
      <c r="D1019" s="295"/>
      <c r="E1019" s="295"/>
      <c r="F1019" s="295"/>
      <c r="G1019" s="295"/>
      <c r="H1019" s="295"/>
      <c r="I1019" s="295"/>
      <c r="J1019" s="295"/>
      <c r="K1019" s="295"/>
      <c r="L1019" s="295"/>
      <c r="M1019" s="295"/>
      <c r="N1019" s="295">
        <f>N1018</f>
        <v>12</v>
      </c>
      <c r="O1019" s="295"/>
      <c r="P1019" s="295"/>
      <c r="Q1019" s="295"/>
      <c r="R1019" s="295"/>
      <c r="S1019" s="295"/>
      <c r="T1019" s="295"/>
      <c r="U1019" s="295"/>
      <c r="V1019" s="295"/>
      <c r="W1019" s="295"/>
      <c r="X1019" s="295"/>
      <c r="Y1019" s="411">
        <f t="shared" ref="Y1019:AL1019" si="3047">Y1018</f>
        <v>0</v>
      </c>
      <c r="Z1019" s="411">
        <f t="shared" si="3047"/>
        <v>0</v>
      </c>
      <c r="AA1019" s="411">
        <f t="shared" si="3047"/>
        <v>0</v>
      </c>
      <c r="AB1019" s="411">
        <f t="shared" si="3047"/>
        <v>0</v>
      </c>
      <c r="AC1019" s="411">
        <f t="shared" si="3047"/>
        <v>0</v>
      </c>
      <c r="AD1019" s="411">
        <f t="shared" si="3047"/>
        <v>0</v>
      </c>
      <c r="AE1019" s="411">
        <f t="shared" si="3047"/>
        <v>0</v>
      </c>
      <c r="AF1019" s="411">
        <f t="shared" si="3047"/>
        <v>0</v>
      </c>
      <c r="AG1019" s="411">
        <f t="shared" si="3047"/>
        <v>0</v>
      </c>
      <c r="AH1019" s="411">
        <f t="shared" si="3047"/>
        <v>0</v>
      </c>
      <c r="AI1019" s="411">
        <f t="shared" si="3047"/>
        <v>0</v>
      </c>
      <c r="AJ1019" s="411">
        <f t="shared" si="3047"/>
        <v>0</v>
      </c>
      <c r="AK1019" s="411">
        <f t="shared" si="3047"/>
        <v>0</v>
      </c>
      <c r="AL1019" s="411">
        <f t="shared" si="3047"/>
        <v>0</v>
      </c>
      <c r="AM1019" s="306"/>
    </row>
    <row r="1020" spans="1:39" ht="15.75" hidden="1" outlineLevel="1">
      <c r="A1020" s="531"/>
      <c r="B1020" s="323"/>
      <c r="C1020" s="300"/>
      <c r="D1020" s="291"/>
      <c r="E1020" s="291"/>
      <c r="F1020" s="291"/>
      <c r="G1020" s="291"/>
      <c r="H1020" s="291"/>
      <c r="I1020" s="291"/>
      <c r="J1020" s="291"/>
      <c r="K1020" s="291"/>
      <c r="L1020" s="291"/>
      <c r="M1020" s="291"/>
      <c r="N1020" s="300"/>
      <c r="O1020" s="291"/>
      <c r="P1020" s="291"/>
      <c r="Q1020" s="291"/>
      <c r="R1020" s="291"/>
      <c r="S1020" s="291"/>
      <c r="T1020" s="291"/>
      <c r="U1020" s="291"/>
      <c r="V1020" s="291"/>
      <c r="W1020" s="291"/>
      <c r="X1020" s="291"/>
      <c r="Y1020" s="412"/>
      <c r="Z1020" s="412"/>
      <c r="AA1020" s="412"/>
      <c r="AB1020" s="412"/>
      <c r="AC1020" s="412"/>
      <c r="AD1020" s="412"/>
      <c r="AE1020" s="412"/>
      <c r="AF1020" s="412"/>
      <c r="AG1020" s="412"/>
      <c r="AH1020" s="412"/>
      <c r="AI1020" s="412"/>
      <c r="AJ1020" s="412"/>
      <c r="AK1020" s="412"/>
      <c r="AL1020" s="412"/>
      <c r="AM1020" s="306"/>
    </row>
    <row r="1021" spans="1:39" ht="15.75" hidden="1" outlineLevel="1">
      <c r="A1021" s="531"/>
      <c r="B1021" s="517" t="s">
        <v>503</v>
      </c>
      <c r="C1021" s="291"/>
      <c r="D1021" s="291"/>
      <c r="E1021" s="291"/>
      <c r="F1021" s="291"/>
      <c r="G1021" s="291"/>
      <c r="H1021" s="291"/>
      <c r="I1021" s="291"/>
      <c r="J1021" s="291"/>
      <c r="K1021" s="291"/>
      <c r="L1021" s="291"/>
      <c r="M1021" s="291"/>
      <c r="N1021" s="291"/>
      <c r="O1021" s="291"/>
      <c r="P1021" s="291"/>
      <c r="Q1021" s="291"/>
      <c r="R1021" s="291"/>
      <c r="S1021" s="291"/>
      <c r="T1021" s="291"/>
      <c r="U1021" s="291"/>
      <c r="V1021" s="291"/>
      <c r="W1021" s="291"/>
      <c r="X1021" s="291"/>
      <c r="Y1021" s="422"/>
      <c r="Z1021" s="425"/>
      <c r="AA1021" s="425"/>
      <c r="AB1021" s="425"/>
      <c r="AC1021" s="425"/>
      <c r="AD1021" s="425"/>
      <c r="AE1021" s="425"/>
      <c r="AF1021" s="425"/>
      <c r="AG1021" s="425"/>
      <c r="AH1021" s="425"/>
      <c r="AI1021" s="425"/>
      <c r="AJ1021" s="425"/>
      <c r="AK1021" s="425"/>
      <c r="AL1021" s="425"/>
      <c r="AM1021" s="306"/>
    </row>
    <row r="1022" spans="1:39" ht="15.75" hidden="1" outlineLevel="1">
      <c r="A1022" s="531"/>
      <c r="B1022" s="503" t="s">
        <v>499</v>
      </c>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1">
        <v>21</v>
      </c>
      <c r="B1023" s="428" t="s">
        <v>113</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1"/>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48">Z1023</f>
        <v>0</v>
      </c>
      <c r="AA1024" s="411">
        <f t="shared" ref="AA1024" si="3049">AA1023</f>
        <v>0</v>
      </c>
      <c r="AB1024" s="411">
        <f t="shared" ref="AB1024" si="3050">AB1023</f>
        <v>0</v>
      </c>
      <c r="AC1024" s="411">
        <f t="shared" ref="AC1024" si="3051">AC1023</f>
        <v>0</v>
      </c>
      <c r="AD1024" s="411">
        <f t="shared" ref="AD1024" si="3052">AD1023</f>
        <v>0</v>
      </c>
      <c r="AE1024" s="411">
        <f t="shared" ref="AE1024" si="3053">AE1023</f>
        <v>0</v>
      </c>
      <c r="AF1024" s="411">
        <f t="shared" ref="AF1024" si="3054">AF1023</f>
        <v>0</v>
      </c>
      <c r="AG1024" s="411">
        <f t="shared" ref="AG1024" si="3055">AG1023</f>
        <v>0</v>
      </c>
      <c r="AH1024" s="411">
        <f t="shared" ref="AH1024" si="3056">AH1023</f>
        <v>0</v>
      </c>
      <c r="AI1024" s="411">
        <f t="shared" ref="AI1024" si="3057">AI1023</f>
        <v>0</v>
      </c>
      <c r="AJ1024" s="411">
        <f t="shared" ref="AJ1024" si="3058">AJ1023</f>
        <v>0</v>
      </c>
      <c r="AK1024" s="411">
        <f t="shared" ref="AK1024" si="3059">AK1023</f>
        <v>0</v>
      </c>
      <c r="AL1024" s="411">
        <f t="shared" ref="AL1024" si="3060">AL1023</f>
        <v>0</v>
      </c>
      <c r="AM1024" s="306"/>
    </row>
    <row r="1025" spans="1:39" ht="15" hidden="1" customHeight="1" outlineLevel="1">
      <c r="A1025" s="531"/>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1">
        <v>22</v>
      </c>
      <c r="B1026" s="428" t="s">
        <v>114</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1"/>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61">Z1026</f>
        <v>0</v>
      </c>
      <c r="AA1027" s="411">
        <f t="shared" ref="AA1027" si="3062">AA1026</f>
        <v>0</v>
      </c>
      <c r="AB1027" s="411">
        <f t="shared" ref="AB1027" si="3063">AB1026</f>
        <v>0</v>
      </c>
      <c r="AC1027" s="411">
        <f t="shared" ref="AC1027" si="3064">AC1026</f>
        <v>0</v>
      </c>
      <c r="AD1027" s="411">
        <f t="shared" ref="AD1027" si="3065">AD1026</f>
        <v>0</v>
      </c>
      <c r="AE1027" s="411">
        <f t="shared" ref="AE1027" si="3066">AE1026</f>
        <v>0</v>
      </c>
      <c r="AF1027" s="411">
        <f t="shared" ref="AF1027" si="3067">AF1026</f>
        <v>0</v>
      </c>
      <c r="AG1027" s="411">
        <f t="shared" ref="AG1027" si="3068">AG1026</f>
        <v>0</v>
      </c>
      <c r="AH1027" s="411">
        <f t="shared" ref="AH1027" si="3069">AH1026</f>
        <v>0</v>
      </c>
      <c r="AI1027" s="411">
        <f t="shared" ref="AI1027" si="3070">AI1026</f>
        <v>0</v>
      </c>
      <c r="AJ1027" s="411">
        <f t="shared" ref="AJ1027" si="3071">AJ1026</f>
        <v>0</v>
      </c>
      <c r="AK1027" s="411">
        <f t="shared" ref="AK1027" si="3072">AK1026</f>
        <v>0</v>
      </c>
      <c r="AL1027" s="411">
        <f t="shared" ref="AL1027" si="3073">AL1026</f>
        <v>0</v>
      </c>
      <c r="AM1027" s="306"/>
    </row>
    <row r="1028" spans="1:39" ht="15" hidden="1" customHeight="1" outlineLevel="1">
      <c r="A1028" s="531"/>
      <c r="B1028" s="294"/>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1">
        <v>23</v>
      </c>
      <c r="B1029" s="428" t="s">
        <v>115</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1"/>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74">Z1029</f>
        <v>0</v>
      </c>
      <c r="AA1030" s="411">
        <f t="shared" ref="AA1030" si="3075">AA1029</f>
        <v>0</v>
      </c>
      <c r="AB1030" s="411">
        <f t="shared" ref="AB1030" si="3076">AB1029</f>
        <v>0</v>
      </c>
      <c r="AC1030" s="411">
        <f t="shared" ref="AC1030" si="3077">AC1029</f>
        <v>0</v>
      </c>
      <c r="AD1030" s="411">
        <f t="shared" ref="AD1030" si="3078">AD1029</f>
        <v>0</v>
      </c>
      <c r="AE1030" s="411">
        <f t="shared" ref="AE1030" si="3079">AE1029</f>
        <v>0</v>
      </c>
      <c r="AF1030" s="411">
        <f t="shared" ref="AF1030" si="3080">AF1029</f>
        <v>0</v>
      </c>
      <c r="AG1030" s="411">
        <f t="shared" ref="AG1030" si="3081">AG1029</f>
        <v>0</v>
      </c>
      <c r="AH1030" s="411">
        <f t="shared" ref="AH1030" si="3082">AH1029</f>
        <v>0</v>
      </c>
      <c r="AI1030" s="411">
        <f t="shared" ref="AI1030" si="3083">AI1029</f>
        <v>0</v>
      </c>
      <c r="AJ1030" s="411">
        <f t="shared" ref="AJ1030" si="3084">AJ1029</f>
        <v>0</v>
      </c>
      <c r="AK1030" s="411">
        <f t="shared" ref="AK1030" si="3085">AK1029</f>
        <v>0</v>
      </c>
      <c r="AL1030" s="411">
        <f t="shared" ref="AL1030" si="3086">AL1029</f>
        <v>0</v>
      </c>
      <c r="AM1030" s="306"/>
    </row>
    <row r="1031" spans="1:39" ht="15" hidden="1" customHeight="1" outlineLevel="1">
      <c r="A1031" s="531"/>
      <c r="B1031" s="430"/>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2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1">
        <v>24</v>
      </c>
      <c r="B1032" s="428" t="s">
        <v>116</v>
      </c>
      <c r="C1032" s="291" t="s">
        <v>25</v>
      </c>
      <c r="D1032" s="295"/>
      <c r="E1032" s="295"/>
      <c r="F1032" s="295"/>
      <c r="G1032" s="295"/>
      <c r="H1032" s="295"/>
      <c r="I1032" s="295"/>
      <c r="J1032" s="295"/>
      <c r="K1032" s="295"/>
      <c r="L1032" s="295"/>
      <c r="M1032" s="295"/>
      <c r="N1032" s="291"/>
      <c r="O1032" s="295"/>
      <c r="P1032" s="295"/>
      <c r="Q1032" s="295"/>
      <c r="R1032" s="295"/>
      <c r="S1032" s="295"/>
      <c r="T1032" s="295"/>
      <c r="U1032" s="295"/>
      <c r="V1032" s="295"/>
      <c r="W1032" s="295"/>
      <c r="X1032" s="295"/>
      <c r="Y1032" s="410"/>
      <c r="Z1032" s="410"/>
      <c r="AA1032" s="410"/>
      <c r="AB1032" s="410"/>
      <c r="AC1032" s="410"/>
      <c r="AD1032" s="410"/>
      <c r="AE1032" s="410"/>
      <c r="AF1032" s="410"/>
      <c r="AG1032" s="410"/>
      <c r="AH1032" s="410"/>
      <c r="AI1032" s="410"/>
      <c r="AJ1032" s="410"/>
      <c r="AK1032" s="410"/>
      <c r="AL1032" s="410"/>
      <c r="AM1032" s="296">
        <f>SUM(Y1032:AL1032)</f>
        <v>0</v>
      </c>
    </row>
    <row r="1033" spans="1:39" ht="15" hidden="1" customHeight="1" outlineLevel="1">
      <c r="A1033" s="531"/>
      <c r="B1033" s="294" t="s">
        <v>346</v>
      </c>
      <c r="C1033" s="291" t="s">
        <v>163</v>
      </c>
      <c r="D1033" s="295"/>
      <c r="E1033" s="295"/>
      <c r="F1033" s="295"/>
      <c r="G1033" s="295"/>
      <c r="H1033" s="295"/>
      <c r="I1033" s="295"/>
      <c r="J1033" s="295"/>
      <c r="K1033" s="295"/>
      <c r="L1033" s="295"/>
      <c r="M1033" s="295"/>
      <c r="N1033" s="291"/>
      <c r="O1033" s="295"/>
      <c r="P1033" s="295"/>
      <c r="Q1033" s="295"/>
      <c r="R1033" s="295"/>
      <c r="S1033" s="295"/>
      <c r="T1033" s="295"/>
      <c r="U1033" s="295"/>
      <c r="V1033" s="295"/>
      <c r="W1033" s="295"/>
      <c r="X1033" s="295"/>
      <c r="Y1033" s="411">
        <f>Y1032</f>
        <v>0</v>
      </c>
      <c r="Z1033" s="411">
        <f t="shared" ref="Z1033" si="3087">Z1032</f>
        <v>0</v>
      </c>
      <c r="AA1033" s="411">
        <f t="shared" ref="AA1033" si="3088">AA1032</f>
        <v>0</v>
      </c>
      <c r="AB1033" s="411">
        <f t="shared" ref="AB1033" si="3089">AB1032</f>
        <v>0</v>
      </c>
      <c r="AC1033" s="411">
        <f t="shared" ref="AC1033" si="3090">AC1032</f>
        <v>0</v>
      </c>
      <c r="AD1033" s="411">
        <f t="shared" ref="AD1033" si="3091">AD1032</f>
        <v>0</v>
      </c>
      <c r="AE1033" s="411">
        <f t="shared" ref="AE1033" si="3092">AE1032</f>
        <v>0</v>
      </c>
      <c r="AF1033" s="411">
        <f t="shared" ref="AF1033" si="3093">AF1032</f>
        <v>0</v>
      </c>
      <c r="AG1033" s="411">
        <f t="shared" ref="AG1033" si="3094">AG1032</f>
        <v>0</v>
      </c>
      <c r="AH1033" s="411">
        <f t="shared" ref="AH1033" si="3095">AH1032</f>
        <v>0</v>
      </c>
      <c r="AI1033" s="411">
        <f t="shared" ref="AI1033" si="3096">AI1032</f>
        <v>0</v>
      </c>
      <c r="AJ1033" s="411">
        <f t="shared" ref="AJ1033" si="3097">AJ1032</f>
        <v>0</v>
      </c>
      <c r="AK1033" s="411">
        <f t="shared" ref="AK1033" si="3098">AK1032</f>
        <v>0</v>
      </c>
      <c r="AL1033" s="411">
        <f t="shared" ref="AL1033" si="3099">AL1032</f>
        <v>0</v>
      </c>
      <c r="AM1033" s="306"/>
    </row>
    <row r="1034" spans="1:39" ht="15" hidden="1" customHeight="1" outlineLevel="1">
      <c r="A1034" s="531"/>
      <c r="B1034" s="294"/>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12"/>
      <c r="Z1034" s="425"/>
      <c r="AA1034" s="425"/>
      <c r="AB1034" s="425"/>
      <c r="AC1034" s="425"/>
      <c r="AD1034" s="425"/>
      <c r="AE1034" s="425"/>
      <c r="AF1034" s="425"/>
      <c r="AG1034" s="425"/>
      <c r="AH1034" s="425"/>
      <c r="AI1034" s="425"/>
      <c r="AJ1034" s="425"/>
      <c r="AK1034" s="425"/>
      <c r="AL1034" s="425"/>
      <c r="AM1034" s="306"/>
    </row>
    <row r="1035" spans="1:39" ht="15" hidden="1" customHeight="1" outlineLevel="1">
      <c r="A1035" s="531"/>
      <c r="B1035" s="288" t="s">
        <v>500</v>
      </c>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1">
        <v>25</v>
      </c>
      <c r="B1036" s="428" t="s">
        <v>117</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1"/>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00">Z1036</f>
        <v>0</v>
      </c>
      <c r="AA1037" s="411">
        <f t="shared" ref="AA1037" si="3101">AA1036</f>
        <v>0</v>
      </c>
      <c r="AB1037" s="411">
        <f t="shared" ref="AB1037" si="3102">AB1036</f>
        <v>0</v>
      </c>
      <c r="AC1037" s="411">
        <f t="shared" ref="AC1037" si="3103">AC1036</f>
        <v>0</v>
      </c>
      <c r="AD1037" s="411">
        <f t="shared" ref="AD1037" si="3104">AD1036</f>
        <v>0</v>
      </c>
      <c r="AE1037" s="411">
        <f t="shared" ref="AE1037" si="3105">AE1036</f>
        <v>0</v>
      </c>
      <c r="AF1037" s="411">
        <f t="shared" ref="AF1037" si="3106">AF1036</f>
        <v>0</v>
      </c>
      <c r="AG1037" s="411">
        <f t="shared" ref="AG1037" si="3107">AG1036</f>
        <v>0</v>
      </c>
      <c r="AH1037" s="411">
        <f t="shared" ref="AH1037" si="3108">AH1036</f>
        <v>0</v>
      </c>
      <c r="AI1037" s="411">
        <f t="shared" ref="AI1037" si="3109">AI1036</f>
        <v>0</v>
      </c>
      <c r="AJ1037" s="411">
        <f t="shared" ref="AJ1037" si="3110">AJ1036</f>
        <v>0</v>
      </c>
      <c r="AK1037" s="411">
        <f t="shared" ref="AK1037" si="3111">AK1036</f>
        <v>0</v>
      </c>
      <c r="AL1037" s="411">
        <f t="shared" ref="AL1037" si="3112">AL1036</f>
        <v>0</v>
      </c>
      <c r="AM1037" s="306"/>
    </row>
    <row r="1038" spans="1:39" ht="15" hidden="1" customHeight="1" outlineLevel="1">
      <c r="A1038" s="531"/>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1">
        <v>26</v>
      </c>
      <c r="B1039" s="428" t="s">
        <v>118</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1"/>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13">Z1039</f>
        <v>0</v>
      </c>
      <c r="AA1040" s="411">
        <f t="shared" ref="AA1040" si="3114">AA1039</f>
        <v>0</v>
      </c>
      <c r="AB1040" s="411">
        <f t="shared" ref="AB1040" si="3115">AB1039</f>
        <v>0</v>
      </c>
      <c r="AC1040" s="411">
        <f t="shared" ref="AC1040" si="3116">AC1039</f>
        <v>0</v>
      </c>
      <c r="AD1040" s="411">
        <f t="shared" ref="AD1040" si="3117">AD1039</f>
        <v>0</v>
      </c>
      <c r="AE1040" s="411">
        <f t="shared" ref="AE1040" si="3118">AE1039</f>
        <v>0</v>
      </c>
      <c r="AF1040" s="411">
        <f t="shared" ref="AF1040" si="3119">AF1039</f>
        <v>0</v>
      </c>
      <c r="AG1040" s="411">
        <f t="shared" ref="AG1040" si="3120">AG1039</f>
        <v>0</v>
      </c>
      <c r="AH1040" s="411">
        <f t="shared" ref="AH1040" si="3121">AH1039</f>
        <v>0</v>
      </c>
      <c r="AI1040" s="411">
        <f t="shared" ref="AI1040" si="3122">AI1039</f>
        <v>0</v>
      </c>
      <c r="AJ1040" s="411">
        <f t="shared" ref="AJ1040" si="3123">AJ1039</f>
        <v>0</v>
      </c>
      <c r="AK1040" s="411">
        <f t="shared" ref="AK1040" si="3124">AK1039</f>
        <v>0</v>
      </c>
      <c r="AL1040" s="411">
        <f t="shared" ref="AL1040" si="3125">AL1039</f>
        <v>0</v>
      </c>
      <c r="AM1040" s="306"/>
    </row>
    <row r="1041" spans="1:39" ht="15" hidden="1" customHeight="1" outlineLevel="1">
      <c r="A1041" s="531"/>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1">
        <v>27</v>
      </c>
      <c r="B1042" s="428" t="s">
        <v>119</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1"/>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 t="shared" ref="Z1043" si="3126">Z1042</f>
        <v>0</v>
      </c>
      <c r="AA1043" s="411">
        <f t="shared" ref="AA1043" si="3127">AA1042</f>
        <v>0</v>
      </c>
      <c r="AB1043" s="411">
        <f t="shared" ref="AB1043" si="3128">AB1042</f>
        <v>0</v>
      </c>
      <c r="AC1043" s="411">
        <f t="shared" ref="AC1043" si="3129">AC1042</f>
        <v>0</v>
      </c>
      <c r="AD1043" s="411">
        <f t="shared" ref="AD1043" si="3130">AD1042</f>
        <v>0</v>
      </c>
      <c r="AE1043" s="411">
        <f t="shared" ref="AE1043" si="3131">AE1042</f>
        <v>0</v>
      </c>
      <c r="AF1043" s="411">
        <f t="shared" ref="AF1043" si="3132">AF1042</f>
        <v>0</v>
      </c>
      <c r="AG1043" s="411">
        <f t="shared" ref="AG1043" si="3133">AG1042</f>
        <v>0</v>
      </c>
      <c r="AH1043" s="411">
        <f t="shared" ref="AH1043" si="3134">AH1042</f>
        <v>0</v>
      </c>
      <c r="AI1043" s="411">
        <f t="shared" ref="AI1043" si="3135">AI1042</f>
        <v>0</v>
      </c>
      <c r="AJ1043" s="411">
        <f t="shared" ref="AJ1043" si="3136">AJ1042</f>
        <v>0</v>
      </c>
      <c r="AK1043" s="411">
        <f t="shared" ref="AK1043" si="3137">AK1042</f>
        <v>0</v>
      </c>
      <c r="AL1043" s="411">
        <f t="shared" ref="AL1043" si="3138">AL1042</f>
        <v>0</v>
      </c>
      <c r="AM1043" s="306"/>
    </row>
    <row r="1044" spans="1:39" ht="15" hidden="1" customHeight="1" outlineLevel="1">
      <c r="A1044" s="531"/>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1">
        <v>28</v>
      </c>
      <c r="B1045" s="428" t="s">
        <v>120</v>
      </c>
      <c r="C1045" s="291" t="s">
        <v>25</v>
      </c>
      <c r="D1045" s="295"/>
      <c r="E1045" s="295"/>
      <c r="F1045" s="295"/>
      <c r="G1045" s="295"/>
      <c r="H1045" s="295"/>
      <c r="I1045" s="295"/>
      <c r="J1045" s="295"/>
      <c r="K1045" s="295"/>
      <c r="L1045" s="295"/>
      <c r="M1045" s="295"/>
      <c r="N1045" s="295">
        <v>12</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1"/>
      <c r="B1046" s="294" t="s">
        <v>346</v>
      </c>
      <c r="C1046" s="291" t="s">
        <v>163</v>
      </c>
      <c r="D1046" s="295"/>
      <c r="E1046" s="295"/>
      <c r="F1046" s="295"/>
      <c r="G1046" s="295"/>
      <c r="H1046" s="295"/>
      <c r="I1046" s="295"/>
      <c r="J1046" s="295"/>
      <c r="K1046" s="295"/>
      <c r="L1046" s="295"/>
      <c r="M1046" s="295"/>
      <c r="N1046" s="295">
        <f>N1045</f>
        <v>12</v>
      </c>
      <c r="O1046" s="295"/>
      <c r="P1046" s="295"/>
      <c r="Q1046" s="295"/>
      <c r="R1046" s="295"/>
      <c r="S1046" s="295"/>
      <c r="T1046" s="295"/>
      <c r="U1046" s="295"/>
      <c r="V1046" s="295"/>
      <c r="W1046" s="295"/>
      <c r="X1046" s="295"/>
      <c r="Y1046" s="411">
        <f>Y1045</f>
        <v>0</v>
      </c>
      <c r="Z1046" s="411">
        <f>Z1045</f>
        <v>0</v>
      </c>
      <c r="AA1046" s="411">
        <f t="shared" ref="AA1046" si="3139">AA1045</f>
        <v>0</v>
      </c>
      <c r="AB1046" s="411">
        <f t="shared" ref="AB1046" si="3140">AB1045</f>
        <v>0</v>
      </c>
      <c r="AC1046" s="411">
        <f t="shared" ref="AC1046" si="3141">AC1045</f>
        <v>0</v>
      </c>
      <c r="AD1046" s="411">
        <f t="shared" ref="AD1046" si="3142">AD1045</f>
        <v>0</v>
      </c>
      <c r="AE1046" s="411">
        <f>AE1045</f>
        <v>0</v>
      </c>
      <c r="AF1046" s="411">
        <f t="shared" ref="AF1046" si="3143">AF1045</f>
        <v>0</v>
      </c>
      <c r="AG1046" s="411">
        <f t="shared" ref="AG1046" si="3144">AG1045</f>
        <v>0</v>
      </c>
      <c r="AH1046" s="411">
        <f t="shared" ref="AH1046" si="3145">AH1045</f>
        <v>0</v>
      </c>
      <c r="AI1046" s="411">
        <f t="shared" ref="AI1046" si="3146">AI1045</f>
        <v>0</v>
      </c>
      <c r="AJ1046" s="411">
        <f t="shared" ref="AJ1046" si="3147">AJ1045</f>
        <v>0</v>
      </c>
      <c r="AK1046" s="411">
        <f t="shared" ref="AK1046" si="3148">AK1045</f>
        <v>0</v>
      </c>
      <c r="AL1046" s="411">
        <f t="shared" ref="AL1046" si="3149">AL1045</f>
        <v>0</v>
      </c>
      <c r="AM1046" s="306"/>
    </row>
    <row r="1047" spans="1:39" ht="15" hidden="1" customHeight="1" outlineLevel="1">
      <c r="A1047" s="531"/>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1">
        <v>29</v>
      </c>
      <c r="B1048" s="428" t="s">
        <v>121</v>
      </c>
      <c r="C1048" s="291" t="s">
        <v>25</v>
      </c>
      <c r="D1048" s="295"/>
      <c r="E1048" s="295"/>
      <c r="F1048" s="295"/>
      <c r="G1048" s="295"/>
      <c r="H1048" s="295"/>
      <c r="I1048" s="295"/>
      <c r="J1048" s="295"/>
      <c r="K1048" s="295"/>
      <c r="L1048" s="295"/>
      <c r="M1048" s="295"/>
      <c r="N1048" s="295">
        <v>3</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1"/>
      <c r="B1049" s="294" t="s">
        <v>346</v>
      </c>
      <c r="C1049" s="291" t="s">
        <v>163</v>
      </c>
      <c r="D1049" s="295"/>
      <c r="E1049" s="295"/>
      <c r="F1049" s="295"/>
      <c r="G1049" s="295"/>
      <c r="H1049" s="295"/>
      <c r="I1049" s="295"/>
      <c r="J1049" s="295"/>
      <c r="K1049" s="295"/>
      <c r="L1049" s="295"/>
      <c r="M1049" s="295"/>
      <c r="N1049" s="295">
        <f>N1048</f>
        <v>3</v>
      </c>
      <c r="O1049" s="295"/>
      <c r="P1049" s="295"/>
      <c r="Q1049" s="295"/>
      <c r="R1049" s="295"/>
      <c r="S1049" s="295"/>
      <c r="T1049" s="295"/>
      <c r="U1049" s="295"/>
      <c r="V1049" s="295"/>
      <c r="W1049" s="295"/>
      <c r="X1049" s="295"/>
      <c r="Y1049" s="411">
        <f>Y1048</f>
        <v>0</v>
      </c>
      <c r="Z1049" s="411">
        <f t="shared" ref="Z1049" si="3150">Z1048</f>
        <v>0</v>
      </c>
      <c r="AA1049" s="411">
        <f t="shared" ref="AA1049" si="3151">AA1048</f>
        <v>0</v>
      </c>
      <c r="AB1049" s="411">
        <f t="shared" ref="AB1049" si="3152">AB1048</f>
        <v>0</v>
      </c>
      <c r="AC1049" s="411">
        <f t="shared" ref="AC1049" si="3153">AC1048</f>
        <v>0</v>
      </c>
      <c r="AD1049" s="411">
        <f t="shared" ref="AD1049" si="3154">AD1048</f>
        <v>0</v>
      </c>
      <c r="AE1049" s="411">
        <f t="shared" ref="AE1049" si="3155">AE1048</f>
        <v>0</v>
      </c>
      <c r="AF1049" s="411">
        <f t="shared" ref="AF1049" si="3156">AF1048</f>
        <v>0</v>
      </c>
      <c r="AG1049" s="411">
        <f t="shared" ref="AG1049" si="3157">AG1048</f>
        <v>0</v>
      </c>
      <c r="AH1049" s="411">
        <f t="shared" ref="AH1049" si="3158">AH1048</f>
        <v>0</v>
      </c>
      <c r="AI1049" s="411">
        <f t="shared" ref="AI1049" si="3159">AI1048</f>
        <v>0</v>
      </c>
      <c r="AJ1049" s="411">
        <f t="shared" ref="AJ1049" si="3160">AJ1048</f>
        <v>0</v>
      </c>
      <c r="AK1049" s="411">
        <f t="shared" ref="AK1049" si="3161">AK1048</f>
        <v>0</v>
      </c>
      <c r="AL1049" s="411">
        <f t="shared" ref="AL1049" si="3162">AL1048</f>
        <v>0</v>
      </c>
      <c r="AM1049" s="306"/>
    </row>
    <row r="1050" spans="1:39" ht="15" hidden="1" customHeight="1" outlineLevel="1">
      <c r="A1050" s="531"/>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1">
        <v>30</v>
      </c>
      <c r="B1051" s="428" t="s">
        <v>122</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1"/>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63">Z1051</f>
        <v>0</v>
      </c>
      <c r="AA1052" s="411">
        <f t="shared" ref="AA1052" si="3164">AA1051</f>
        <v>0</v>
      </c>
      <c r="AB1052" s="411">
        <f t="shared" ref="AB1052" si="3165">AB1051</f>
        <v>0</v>
      </c>
      <c r="AC1052" s="411">
        <f t="shared" ref="AC1052" si="3166">AC1051</f>
        <v>0</v>
      </c>
      <c r="AD1052" s="411">
        <f t="shared" ref="AD1052" si="3167">AD1051</f>
        <v>0</v>
      </c>
      <c r="AE1052" s="411">
        <f t="shared" ref="AE1052" si="3168">AE1051</f>
        <v>0</v>
      </c>
      <c r="AF1052" s="411">
        <f t="shared" ref="AF1052" si="3169">AF1051</f>
        <v>0</v>
      </c>
      <c r="AG1052" s="411">
        <f t="shared" ref="AG1052" si="3170">AG1051</f>
        <v>0</v>
      </c>
      <c r="AH1052" s="411">
        <f t="shared" ref="AH1052" si="3171">AH1051</f>
        <v>0</v>
      </c>
      <c r="AI1052" s="411">
        <f t="shared" ref="AI1052" si="3172">AI1051</f>
        <v>0</v>
      </c>
      <c r="AJ1052" s="411">
        <f t="shared" ref="AJ1052" si="3173">AJ1051</f>
        <v>0</v>
      </c>
      <c r="AK1052" s="411">
        <f t="shared" ref="AK1052" si="3174">AK1051</f>
        <v>0</v>
      </c>
      <c r="AL1052" s="411">
        <f t="shared" ref="AL1052" si="3175">AL1051</f>
        <v>0</v>
      </c>
      <c r="AM1052" s="306"/>
    </row>
    <row r="1053" spans="1:39" ht="15" hidden="1" customHeight="1" outlineLevel="1">
      <c r="A1053" s="531"/>
      <c r="B1053" s="294"/>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1">
        <v>31</v>
      </c>
      <c r="B1054" s="428" t="s">
        <v>123</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1"/>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76">Z1054</f>
        <v>0</v>
      </c>
      <c r="AA1055" s="411">
        <f t="shared" ref="AA1055" si="3177">AA1054</f>
        <v>0</v>
      </c>
      <c r="AB1055" s="411">
        <f t="shared" ref="AB1055" si="3178">AB1054</f>
        <v>0</v>
      </c>
      <c r="AC1055" s="411">
        <f t="shared" ref="AC1055" si="3179">AC1054</f>
        <v>0</v>
      </c>
      <c r="AD1055" s="411">
        <f t="shared" ref="AD1055" si="3180">AD1054</f>
        <v>0</v>
      </c>
      <c r="AE1055" s="411">
        <f t="shared" ref="AE1055" si="3181">AE1054</f>
        <v>0</v>
      </c>
      <c r="AF1055" s="411">
        <f t="shared" ref="AF1055" si="3182">AF1054</f>
        <v>0</v>
      </c>
      <c r="AG1055" s="411">
        <f t="shared" ref="AG1055" si="3183">AG1054</f>
        <v>0</v>
      </c>
      <c r="AH1055" s="411">
        <f t="shared" ref="AH1055" si="3184">AH1054</f>
        <v>0</v>
      </c>
      <c r="AI1055" s="411">
        <f t="shared" ref="AI1055" si="3185">AI1054</f>
        <v>0</v>
      </c>
      <c r="AJ1055" s="411">
        <f t="shared" ref="AJ1055" si="3186">AJ1054</f>
        <v>0</v>
      </c>
      <c r="AK1055" s="411">
        <f t="shared" ref="AK1055" si="3187">AK1054</f>
        <v>0</v>
      </c>
      <c r="AL1055" s="411">
        <f t="shared" ref="AL1055" si="3188">AL1054</f>
        <v>0</v>
      </c>
      <c r="AM1055" s="306"/>
    </row>
    <row r="1056" spans="1:39" ht="15" hidden="1" customHeight="1" outlineLevel="1">
      <c r="A1056" s="531"/>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1">
        <v>32</v>
      </c>
      <c r="B1057" s="428" t="s">
        <v>124</v>
      </c>
      <c r="C1057" s="291" t="s">
        <v>25</v>
      </c>
      <c r="D1057" s="295"/>
      <c r="E1057" s="295"/>
      <c r="F1057" s="295"/>
      <c r="G1057" s="295"/>
      <c r="H1057" s="295"/>
      <c r="I1057" s="295"/>
      <c r="J1057" s="295"/>
      <c r="K1057" s="295"/>
      <c r="L1057" s="295"/>
      <c r="M1057" s="295"/>
      <c r="N1057" s="295">
        <v>12</v>
      </c>
      <c r="O1057" s="295"/>
      <c r="P1057" s="295"/>
      <c r="Q1057" s="295"/>
      <c r="R1057" s="295"/>
      <c r="S1057" s="295"/>
      <c r="T1057" s="295"/>
      <c r="U1057" s="295"/>
      <c r="V1057" s="295"/>
      <c r="W1057" s="295"/>
      <c r="X1057" s="295"/>
      <c r="Y1057" s="426"/>
      <c r="Z1057" s="415"/>
      <c r="AA1057" s="415"/>
      <c r="AB1057" s="415"/>
      <c r="AC1057" s="415"/>
      <c r="AD1057" s="415"/>
      <c r="AE1057" s="415"/>
      <c r="AF1057" s="415"/>
      <c r="AG1057" s="415"/>
      <c r="AH1057" s="415"/>
      <c r="AI1057" s="415"/>
      <c r="AJ1057" s="415"/>
      <c r="AK1057" s="415"/>
      <c r="AL1057" s="415"/>
      <c r="AM1057" s="296">
        <f>SUM(Y1057:AL1057)</f>
        <v>0</v>
      </c>
    </row>
    <row r="1058" spans="1:39" ht="15" hidden="1" customHeight="1" outlineLevel="1">
      <c r="A1058" s="531"/>
      <c r="B1058" s="294" t="s">
        <v>346</v>
      </c>
      <c r="C1058" s="291" t="s">
        <v>163</v>
      </c>
      <c r="D1058" s="295"/>
      <c r="E1058" s="295"/>
      <c r="F1058" s="295"/>
      <c r="G1058" s="295"/>
      <c r="H1058" s="295"/>
      <c r="I1058" s="295"/>
      <c r="J1058" s="295"/>
      <c r="K1058" s="295"/>
      <c r="L1058" s="295"/>
      <c r="M1058" s="295"/>
      <c r="N1058" s="295">
        <f>N1057</f>
        <v>12</v>
      </c>
      <c r="O1058" s="295"/>
      <c r="P1058" s="295"/>
      <c r="Q1058" s="295"/>
      <c r="R1058" s="295"/>
      <c r="S1058" s="295"/>
      <c r="T1058" s="295"/>
      <c r="U1058" s="295"/>
      <c r="V1058" s="295"/>
      <c r="W1058" s="295"/>
      <c r="X1058" s="295"/>
      <c r="Y1058" s="411">
        <f>Y1057</f>
        <v>0</v>
      </c>
      <c r="Z1058" s="411">
        <f t="shared" ref="Z1058" si="3189">Z1057</f>
        <v>0</v>
      </c>
      <c r="AA1058" s="411">
        <f t="shared" ref="AA1058" si="3190">AA1057</f>
        <v>0</v>
      </c>
      <c r="AB1058" s="411">
        <f t="shared" ref="AB1058" si="3191">AB1057</f>
        <v>0</v>
      </c>
      <c r="AC1058" s="411">
        <f t="shared" ref="AC1058" si="3192">AC1057</f>
        <v>0</v>
      </c>
      <c r="AD1058" s="411">
        <f t="shared" ref="AD1058" si="3193">AD1057</f>
        <v>0</v>
      </c>
      <c r="AE1058" s="411">
        <f t="shared" ref="AE1058" si="3194">AE1057</f>
        <v>0</v>
      </c>
      <c r="AF1058" s="411">
        <f t="shared" ref="AF1058" si="3195">AF1057</f>
        <v>0</v>
      </c>
      <c r="AG1058" s="411">
        <f t="shared" ref="AG1058" si="3196">AG1057</f>
        <v>0</v>
      </c>
      <c r="AH1058" s="411">
        <f t="shared" ref="AH1058" si="3197">AH1057</f>
        <v>0</v>
      </c>
      <c r="AI1058" s="411">
        <f t="shared" ref="AI1058" si="3198">AI1057</f>
        <v>0</v>
      </c>
      <c r="AJ1058" s="411">
        <f t="shared" ref="AJ1058" si="3199">AJ1057</f>
        <v>0</v>
      </c>
      <c r="AK1058" s="411">
        <f t="shared" ref="AK1058" si="3200">AK1057</f>
        <v>0</v>
      </c>
      <c r="AL1058" s="411">
        <f t="shared" ref="AL1058" si="3201">AL1057</f>
        <v>0</v>
      </c>
      <c r="AM1058" s="306"/>
    </row>
    <row r="1059" spans="1:39" ht="15" hidden="1" customHeight="1" outlineLevel="1">
      <c r="A1059" s="531"/>
      <c r="B1059" s="428"/>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2"/>
      <c r="Z1059" s="425"/>
      <c r="AA1059" s="425"/>
      <c r="AB1059" s="425"/>
      <c r="AC1059" s="425"/>
      <c r="AD1059" s="425"/>
      <c r="AE1059" s="425"/>
      <c r="AF1059" s="425"/>
      <c r="AG1059" s="425"/>
      <c r="AH1059" s="425"/>
      <c r="AI1059" s="425"/>
      <c r="AJ1059" s="425"/>
      <c r="AK1059" s="425"/>
      <c r="AL1059" s="425"/>
      <c r="AM1059" s="306"/>
    </row>
    <row r="1060" spans="1:39" ht="15" hidden="1" customHeight="1" outlineLevel="1">
      <c r="A1060" s="531"/>
      <c r="B1060" s="288" t="s">
        <v>501</v>
      </c>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1">
        <v>33</v>
      </c>
      <c r="B1061" s="428" t="s">
        <v>125</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1"/>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02">Z1061</f>
        <v>0</v>
      </c>
      <c r="AA1062" s="411">
        <f t="shared" ref="AA1062" si="3203">AA1061</f>
        <v>0</v>
      </c>
      <c r="AB1062" s="411">
        <f t="shared" ref="AB1062" si="3204">AB1061</f>
        <v>0</v>
      </c>
      <c r="AC1062" s="411">
        <f t="shared" ref="AC1062" si="3205">AC1061</f>
        <v>0</v>
      </c>
      <c r="AD1062" s="411">
        <f t="shared" ref="AD1062" si="3206">AD1061</f>
        <v>0</v>
      </c>
      <c r="AE1062" s="411">
        <f t="shared" ref="AE1062" si="3207">AE1061</f>
        <v>0</v>
      </c>
      <c r="AF1062" s="411">
        <f t="shared" ref="AF1062" si="3208">AF1061</f>
        <v>0</v>
      </c>
      <c r="AG1062" s="411">
        <f t="shared" ref="AG1062" si="3209">AG1061</f>
        <v>0</v>
      </c>
      <c r="AH1062" s="411">
        <f t="shared" ref="AH1062" si="3210">AH1061</f>
        <v>0</v>
      </c>
      <c r="AI1062" s="411">
        <f t="shared" ref="AI1062" si="3211">AI1061</f>
        <v>0</v>
      </c>
      <c r="AJ1062" s="411">
        <f t="shared" ref="AJ1062" si="3212">AJ1061</f>
        <v>0</v>
      </c>
      <c r="AK1062" s="411">
        <f t="shared" ref="AK1062" si="3213">AK1061</f>
        <v>0</v>
      </c>
      <c r="AL1062" s="411">
        <f t="shared" ref="AL1062" si="3214">AL1061</f>
        <v>0</v>
      </c>
      <c r="AM1062" s="306"/>
    </row>
    <row r="1063" spans="1:39" ht="15" hidden="1" customHeight="1" outlineLevel="1">
      <c r="A1063" s="531"/>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1">
        <v>34</v>
      </c>
      <c r="B1064" s="428" t="s">
        <v>126</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1"/>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15">Z1064</f>
        <v>0</v>
      </c>
      <c r="AA1065" s="411">
        <f t="shared" ref="AA1065" si="3216">AA1064</f>
        <v>0</v>
      </c>
      <c r="AB1065" s="411">
        <f t="shared" ref="AB1065" si="3217">AB1064</f>
        <v>0</v>
      </c>
      <c r="AC1065" s="411">
        <f t="shared" ref="AC1065" si="3218">AC1064</f>
        <v>0</v>
      </c>
      <c r="AD1065" s="411">
        <f t="shared" ref="AD1065" si="3219">AD1064</f>
        <v>0</v>
      </c>
      <c r="AE1065" s="411">
        <f t="shared" ref="AE1065" si="3220">AE1064</f>
        <v>0</v>
      </c>
      <c r="AF1065" s="411">
        <f t="shared" ref="AF1065" si="3221">AF1064</f>
        <v>0</v>
      </c>
      <c r="AG1065" s="411">
        <f t="shared" ref="AG1065" si="3222">AG1064</f>
        <v>0</v>
      </c>
      <c r="AH1065" s="411">
        <f t="shared" ref="AH1065" si="3223">AH1064</f>
        <v>0</v>
      </c>
      <c r="AI1065" s="411">
        <f t="shared" ref="AI1065" si="3224">AI1064</f>
        <v>0</v>
      </c>
      <c r="AJ1065" s="411">
        <f t="shared" ref="AJ1065" si="3225">AJ1064</f>
        <v>0</v>
      </c>
      <c r="AK1065" s="411">
        <f t="shared" ref="AK1065" si="3226">AK1064</f>
        <v>0</v>
      </c>
      <c r="AL1065" s="411">
        <f t="shared" ref="AL1065" si="3227">AL1064</f>
        <v>0</v>
      </c>
      <c r="AM1065" s="306"/>
    </row>
    <row r="1066" spans="1:39" ht="15" hidden="1" customHeight="1" outlineLevel="1">
      <c r="A1066" s="531"/>
      <c r="B1066" s="428"/>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1">
        <v>35</v>
      </c>
      <c r="B1067" s="428" t="s">
        <v>127</v>
      </c>
      <c r="C1067" s="291" t="s">
        <v>25</v>
      </c>
      <c r="D1067" s="295"/>
      <c r="E1067" s="295"/>
      <c r="F1067" s="295"/>
      <c r="G1067" s="295"/>
      <c r="H1067" s="295"/>
      <c r="I1067" s="295"/>
      <c r="J1067" s="295"/>
      <c r="K1067" s="295"/>
      <c r="L1067" s="295"/>
      <c r="M1067" s="295"/>
      <c r="N1067" s="295">
        <v>0</v>
      </c>
      <c r="O1067" s="295"/>
      <c r="P1067" s="295"/>
      <c r="Q1067" s="295"/>
      <c r="R1067" s="295"/>
      <c r="S1067" s="295"/>
      <c r="T1067" s="295"/>
      <c r="U1067" s="295"/>
      <c r="V1067" s="295"/>
      <c r="W1067" s="295"/>
      <c r="X1067" s="295"/>
      <c r="Y1067" s="426"/>
      <c r="Z1067" s="415"/>
      <c r="AA1067" s="415"/>
      <c r="AB1067" s="415"/>
      <c r="AC1067" s="415"/>
      <c r="AD1067" s="415"/>
      <c r="AE1067" s="415"/>
      <c r="AF1067" s="415"/>
      <c r="AG1067" s="415"/>
      <c r="AH1067" s="415"/>
      <c r="AI1067" s="415"/>
      <c r="AJ1067" s="415"/>
      <c r="AK1067" s="415"/>
      <c r="AL1067" s="415"/>
      <c r="AM1067" s="296">
        <f>SUM(Y1067:AL1067)</f>
        <v>0</v>
      </c>
    </row>
    <row r="1068" spans="1:39" ht="15" hidden="1" customHeight="1" outlineLevel="1">
      <c r="A1068" s="531"/>
      <c r="B1068" s="294" t="s">
        <v>346</v>
      </c>
      <c r="C1068" s="291" t="s">
        <v>163</v>
      </c>
      <c r="D1068" s="295"/>
      <c r="E1068" s="295"/>
      <c r="F1068" s="295"/>
      <c r="G1068" s="295"/>
      <c r="H1068" s="295"/>
      <c r="I1068" s="295"/>
      <c r="J1068" s="295"/>
      <c r="K1068" s="295"/>
      <c r="L1068" s="295"/>
      <c r="M1068" s="295"/>
      <c r="N1068" s="295">
        <f>N1067</f>
        <v>0</v>
      </c>
      <c r="O1068" s="295"/>
      <c r="P1068" s="295"/>
      <c r="Q1068" s="295"/>
      <c r="R1068" s="295"/>
      <c r="S1068" s="295"/>
      <c r="T1068" s="295"/>
      <c r="U1068" s="295"/>
      <c r="V1068" s="295"/>
      <c r="W1068" s="295"/>
      <c r="X1068" s="295"/>
      <c r="Y1068" s="411">
        <f>Y1067</f>
        <v>0</v>
      </c>
      <c r="Z1068" s="411">
        <f t="shared" ref="Z1068" si="3228">Z1067</f>
        <v>0</v>
      </c>
      <c r="AA1068" s="411">
        <f t="shared" ref="AA1068" si="3229">AA1067</f>
        <v>0</v>
      </c>
      <c r="AB1068" s="411">
        <f t="shared" ref="AB1068" si="3230">AB1067</f>
        <v>0</v>
      </c>
      <c r="AC1068" s="411">
        <f t="shared" ref="AC1068" si="3231">AC1067</f>
        <v>0</v>
      </c>
      <c r="AD1068" s="411">
        <f t="shared" ref="AD1068" si="3232">AD1067</f>
        <v>0</v>
      </c>
      <c r="AE1068" s="411">
        <f t="shared" ref="AE1068" si="3233">AE1067</f>
        <v>0</v>
      </c>
      <c r="AF1068" s="411">
        <f t="shared" ref="AF1068" si="3234">AF1067</f>
        <v>0</v>
      </c>
      <c r="AG1068" s="411">
        <f t="shared" ref="AG1068" si="3235">AG1067</f>
        <v>0</v>
      </c>
      <c r="AH1068" s="411">
        <f t="shared" ref="AH1068" si="3236">AH1067</f>
        <v>0</v>
      </c>
      <c r="AI1068" s="411">
        <f t="shared" ref="AI1068" si="3237">AI1067</f>
        <v>0</v>
      </c>
      <c r="AJ1068" s="411">
        <f t="shared" ref="AJ1068" si="3238">AJ1067</f>
        <v>0</v>
      </c>
      <c r="AK1068" s="411">
        <f t="shared" ref="AK1068" si="3239">AK1067</f>
        <v>0</v>
      </c>
      <c r="AL1068" s="411">
        <f t="shared" ref="AL1068" si="3240">AL1067</f>
        <v>0</v>
      </c>
      <c r="AM1068" s="306"/>
    </row>
    <row r="1069" spans="1:39" ht="15" hidden="1" customHeight="1" outlineLevel="1">
      <c r="A1069" s="531"/>
      <c r="B1069" s="431"/>
      <c r="C1069" s="291"/>
      <c r="D1069" s="291"/>
      <c r="E1069" s="291"/>
      <c r="F1069" s="291"/>
      <c r="G1069" s="291"/>
      <c r="H1069" s="291"/>
      <c r="I1069" s="291"/>
      <c r="J1069" s="291"/>
      <c r="K1069" s="291"/>
      <c r="L1069" s="291"/>
      <c r="M1069" s="291"/>
      <c r="N1069" s="291"/>
      <c r="O1069" s="291"/>
      <c r="P1069" s="291"/>
      <c r="Q1069" s="291"/>
      <c r="R1069" s="291"/>
      <c r="S1069" s="291"/>
      <c r="T1069" s="291"/>
      <c r="U1069" s="291"/>
      <c r="V1069" s="291"/>
      <c r="W1069" s="291"/>
      <c r="X1069" s="291"/>
      <c r="Y1069" s="412"/>
      <c r="Z1069" s="425"/>
      <c r="AA1069" s="425"/>
      <c r="AB1069" s="425"/>
      <c r="AC1069" s="425"/>
      <c r="AD1069" s="425"/>
      <c r="AE1069" s="425"/>
      <c r="AF1069" s="425"/>
      <c r="AG1069" s="425"/>
      <c r="AH1069" s="425"/>
      <c r="AI1069" s="425"/>
      <c r="AJ1069" s="425"/>
      <c r="AK1069" s="425"/>
      <c r="AL1069" s="425"/>
      <c r="AM1069" s="306"/>
    </row>
    <row r="1070" spans="1:39" ht="15" hidden="1" customHeight="1" outlineLevel="1">
      <c r="A1070" s="531"/>
      <c r="B1070" s="288" t="s">
        <v>502</v>
      </c>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28.5" hidden="1" customHeight="1" outlineLevel="1">
      <c r="A1071" s="531">
        <v>36</v>
      </c>
      <c r="B1071" s="428" t="s">
        <v>128</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1"/>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41">Z1071</f>
        <v>0</v>
      </c>
      <c r="AA1072" s="411">
        <f t="shared" ref="AA1072" si="3242">AA1071</f>
        <v>0</v>
      </c>
      <c r="AB1072" s="411">
        <f t="shared" ref="AB1072" si="3243">AB1071</f>
        <v>0</v>
      </c>
      <c r="AC1072" s="411">
        <f t="shared" ref="AC1072" si="3244">AC1071</f>
        <v>0</v>
      </c>
      <c r="AD1072" s="411">
        <f t="shared" ref="AD1072" si="3245">AD1071</f>
        <v>0</v>
      </c>
      <c r="AE1072" s="411">
        <f t="shared" ref="AE1072" si="3246">AE1071</f>
        <v>0</v>
      </c>
      <c r="AF1072" s="411">
        <f t="shared" ref="AF1072" si="3247">AF1071</f>
        <v>0</v>
      </c>
      <c r="AG1072" s="411">
        <f t="shared" ref="AG1072" si="3248">AG1071</f>
        <v>0</v>
      </c>
      <c r="AH1072" s="411">
        <f t="shared" ref="AH1072" si="3249">AH1071</f>
        <v>0</v>
      </c>
      <c r="AI1072" s="411">
        <f t="shared" ref="AI1072" si="3250">AI1071</f>
        <v>0</v>
      </c>
      <c r="AJ1072" s="411">
        <f t="shared" ref="AJ1072" si="3251">AJ1071</f>
        <v>0</v>
      </c>
      <c r="AK1072" s="411">
        <f t="shared" ref="AK1072" si="3252">AK1071</f>
        <v>0</v>
      </c>
      <c r="AL1072" s="411">
        <f t="shared" ref="AL1072" si="3253">AL1071</f>
        <v>0</v>
      </c>
      <c r="AM1072" s="306"/>
    </row>
    <row r="1073" spans="1:39" ht="15" hidden="1" customHeight="1" outlineLevel="1">
      <c r="A1073" s="531"/>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1">
        <v>37</v>
      </c>
      <c r="B1074" s="428" t="s">
        <v>129</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1"/>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54">Z1074</f>
        <v>0</v>
      </c>
      <c r="AA1075" s="411">
        <f t="shared" ref="AA1075" si="3255">AA1074</f>
        <v>0</v>
      </c>
      <c r="AB1075" s="411">
        <f t="shared" ref="AB1075" si="3256">AB1074</f>
        <v>0</v>
      </c>
      <c r="AC1075" s="411">
        <f t="shared" ref="AC1075" si="3257">AC1074</f>
        <v>0</v>
      </c>
      <c r="AD1075" s="411">
        <f t="shared" ref="AD1075" si="3258">AD1074</f>
        <v>0</v>
      </c>
      <c r="AE1075" s="411">
        <f t="shared" ref="AE1075" si="3259">AE1074</f>
        <v>0</v>
      </c>
      <c r="AF1075" s="411">
        <f t="shared" ref="AF1075" si="3260">AF1074</f>
        <v>0</v>
      </c>
      <c r="AG1075" s="411">
        <f t="shared" ref="AG1075" si="3261">AG1074</f>
        <v>0</v>
      </c>
      <c r="AH1075" s="411">
        <f t="shared" ref="AH1075" si="3262">AH1074</f>
        <v>0</v>
      </c>
      <c r="AI1075" s="411">
        <f t="shared" ref="AI1075" si="3263">AI1074</f>
        <v>0</v>
      </c>
      <c r="AJ1075" s="411">
        <f t="shared" ref="AJ1075" si="3264">AJ1074</f>
        <v>0</v>
      </c>
      <c r="AK1075" s="411">
        <f t="shared" ref="AK1075" si="3265">AK1074</f>
        <v>0</v>
      </c>
      <c r="AL1075" s="411">
        <f t="shared" ref="AL1075" si="3266">AL1074</f>
        <v>0</v>
      </c>
      <c r="AM1075" s="306"/>
    </row>
    <row r="1076" spans="1:39" ht="15" hidden="1" customHeight="1" outlineLevel="1">
      <c r="A1076" s="531"/>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1">
        <v>38</v>
      </c>
      <c r="B1077" s="428" t="s">
        <v>130</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1"/>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67">Z1077</f>
        <v>0</v>
      </c>
      <c r="AA1078" s="411">
        <f t="shared" ref="AA1078" si="3268">AA1077</f>
        <v>0</v>
      </c>
      <c r="AB1078" s="411">
        <f t="shared" ref="AB1078" si="3269">AB1077</f>
        <v>0</v>
      </c>
      <c r="AC1078" s="411">
        <f t="shared" ref="AC1078" si="3270">AC1077</f>
        <v>0</v>
      </c>
      <c r="AD1078" s="411">
        <f t="shared" ref="AD1078" si="3271">AD1077</f>
        <v>0</v>
      </c>
      <c r="AE1078" s="411">
        <f t="shared" ref="AE1078" si="3272">AE1077</f>
        <v>0</v>
      </c>
      <c r="AF1078" s="411">
        <f t="shared" ref="AF1078" si="3273">AF1077</f>
        <v>0</v>
      </c>
      <c r="AG1078" s="411">
        <f t="shared" ref="AG1078" si="3274">AG1077</f>
        <v>0</v>
      </c>
      <c r="AH1078" s="411">
        <f t="shared" ref="AH1078" si="3275">AH1077</f>
        <v>0</v>
      </c>
      <c r="AI1078" s="411">
        <f t="shared" ref="AI1078" si="3276">AI1077</f>
        <v>0</v>
      </c>
      <c r="AJ1078" s="411">
        <f t="shared" ref="AJ1078" si="3277">AJ1077</f>
        <v>0</v>
      </c>
      <c r="AK1078" s="411">
        <f t="shared" ref="AK1078" si="3278">AK1077</f>
        <v>0</v>
      </c>
      <c r="AL1078" s="411">
        <f t="shared" ref="AL1078" si="3279">AL1077</f>
        <v>0</v>
      </c>
      <c r="AM1078" s="306"/>
    </row>
    <row r="1079" spans="1:39" ht="15" hidden="1" customHeight="1" outlineLevel="1">
      <c r="A1079" s="531"/>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1">
        <v>39</v>
      </c>
      <c r="B1080" s="428" t="s">
        <v>131</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1"/>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80">Z1080</f>
        <v>0</v>
      </c>
      <c r="AA1081" s="411">
        <f t="shared" ref="AA1081" si="3281">AA1080</f>
        <v>0</v>
      </c>
      <c r="AB1081" s="411">
        <f t="shared" ref="AB1081" si="3282">AB1080</f>
        <v>0</v>
      </c>
      <c r="AC1081" s="411">
        <f t="shared" ref="AC1081" si="3283">AC1080</f>
        <v>0</v>
      </c>
      <c r="AD1081" s="411">
        <f t="shared" ref="AD1081" si="3284">AD1080</f>
        <v>0</v>
      </c>
      <c r="AE1081" s="411">
        <f t="shared" ref="AE1081" si="3285">AE1080</f>
        <v>0</v>
      </c>
      <c r="AF1081" s="411">
        <f t="shared" ref="AF1081" si="3286">AF1080</f>
        <v>0</v>
      </c>
      <c r="AG1081" s="411">
        <f t="shared" ref="AG1081" si="3287">AG1080</f>
        <v>0</v>
      </c>
      <c r="AH1081" s="411">
        <f t="shared" ref="AH1081" si="3288">AH1080</f>
        <v>0</v>
      </c>
      <c r="AI1081" s="411">
        <f t="shared" ref="AI1081" si="3289">AI1080</f>
        <v>0</v>
      </c>
      <c r="AJ1081" s="411">
        <f t="shared" ref="AJ1081" si="3290">AJ1080</f>
        <v>0</v>
      </c>
      <c r="AK1081" s="411">
        <f t="shared" ref="AK1081" si="3291">AK1080</f>
        <v>0</v>
      </c>
      <c r="AL1081" s="411">
        <f t="shared" ref="AL1081" si="3292">AL1080</f>
        <v>0</v>
      </c>
      <c r="AM1081" s="306"/>
    </row>
    <row r="1082" spans="1:39" ht="15" hidden="1" customHeight="1" outlineLevel="1">
      <c r="A1082" s="531"/>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15" hidden="1" customHeight="1" outlineLevel="1">
      <c r="A1083" s="531">
        <v>40</v>
      </c>
      <c r="B1083" s="428" t="s">
        <v>132</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1"/>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293">Z1083</f>
        <v>0</v>
      </c>
      <c r="AA1084" s="411">
        <f t="shared" ref="AA1084" si="3294">AA1083</f>
        <v>0</v>
      </c>
      <c r="AB1084" s="411">
        <f t="shared" ref="AB1084" si="3295">AB1083</f>
        <v>0</v>
      </c>
      <c r="AC1084" s="411">
        <f t="shared" ref="AC1084" si="3296">AC1083</f>
        <v>0</v>
      </c>
      <c r="AD1084" s="411">
        <f t="shared" ref="AD1084" si="3297">AD1083</f>
        <v>0</v>
      </c>
      <c r="AE1084" s="411">
        <f t="shared" ref="AE1084" si="3298">AE1083</f>
        <v>0</v>
      </c>
      <c r="AF1084" s="411">
        <f t="shared" ref="AF1084" si="3299">AF1083</f>
        <v>0</v>
      </c>
      <c r="AG1084" s="411">
        <f t="shared" ref="AG1084" si="3300">AG1083</f>
        <v>0</v>
      </c>
      <c r="AH1084" s="411">
        <f t="shared" ref="AH1084" si="3301">AH1083</f>
        <v>0</v>
      </c>
      <c r="AI1084" s="411">
        <f t="shared" ref="AI1084" si="3302">AI1083</f>
        <v>0</v>
      </c>
      <c r="AJ1084" s="411">
        <f t="shared" ref="AJ1084" si="3303">AJ1083</f>
        <v>0</v>
      </c>
      <c r="AK1084" s="411">
        <f t="shared" ref="AK1084" si="3304">AK1083</f>
        <v>0</v>
      </c>
      <c r="AL1084" s="411">
        <f t="shared" ref="AL1084" si="3305">AL1083</f>
        <v>0</v>
      </c>
      <c r="AM1084" s="306"/>
    </row>
    <row r="1085" spans="1:39" ht="15" hidden="1" customHeight="1" outlineLevel="1">
      <c r="A1085" s="531"/>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1">
        <v>41</v>
      </c>
      <c r="B1086" s="428" t="s">
        <v>133</v>
      </c>
      <c r="C1086" s="291" t="s">
        <v>25</v>
      </c>
      <c r="D1086" s="295"/>
      <c r="E1086" s="295"/>
      <c r="F1086" s="295"/>
      <c r="G1086" s="295"/>
      <c r="H1086" s="295"/>
      <c r="I1086" s="295"/>
      <c r="J1086" s="295"/>
      <c r="K1086" s="295"/>
      <c r="L1086" s="295"/>
      <c r="M1086" s="295"/>
      <c r="N1086" s="295">
        <v>12</v>
      </c>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1"/>
      <c r="B1087" s="294" t="s">
        <v>346</v>
      </c>
      <c r="C1087" s="291" t="s">
        <v>163</v>
      </c>
      <c r="D1087" s="295"/>
      <c r="E1087" s="295"/>
      <c r="F1087" s="295"/>
      <c r="G1087" s="295"/>
      <c r="H1087" s="295"/>
      <c r="I1087" s="295"/>
      <c r="J1087" s="295"/>
      <c r="K1087" s="295"/>
      <c r="L1087" s="295"/>
      <c r="M1087" s="295"/>
      <c r="N1087" s="295">
        <f>N1086</f>
        <v>12</v>
      </c>
      <c r="O1087" s="295"/>
      <c r="P1087" s="295"/>
      <c r="Q1087" s="295"/>
      <c r="R1087" s="295"/>
      <c r="S1087" s="295"/>
      <c r="T1087" s="295"/>
      <c r="U1087" s="295"/>
      <c r="V1087" s="295"/>
      <c r="W1087" s="295"/>
      <c r="X1087" s="295"/>
      <c r="Y1087" s="411">
        <f>Y1086</f>
        <v>0</v>
      </c>
      <c r="Z1087" s="411">
        <f t="shared" ref="Z1087" si="3306">Z1086</f>
        <v>0</v>
      </c>
      <c r="AA1087" s="411">
        <f t="shared" ref="AA1087" si="3307">AA1086</f>
        <v>0</v>
      </c>
      <c r="AB1087" s="411">
        <f t="shared" ref="AB1087" si="3308">AB1086</f>
        <v>0</v>
      </c>
      <c r="AC1087" s="411">
        <f t="shared" ref="AC1087" si="3309">AC1086</f>
        <v>0</v>
      </c>
      <c r="AD1087" s="411">
        <f t="shared" ref="AD1087" si="3310">AD1086</f>
        <v>0</v>
      </c>
      <c r="AE1087" s="411">
        <f t="shared" ref="AE1087" si="3311">AE1086</f>
        <v>0</v>
      </c>
      <c r="AF1087" s="411">
        <f t="shared" ref="AF1087" si="3312">AF1086</f>
        <v>0</v>
      </c>
      <c r="AG1087" s="411">
        <f t="shared" ref="AG1087" si="3313">AG1086</f>
        <v>0</v>
      </c>
      <c r="AH1087" s="411">
        <f t="shared" ref="AH1087" si="3314">AH1086</f>
        <v>0</v>
      </c>
      <c r="AI1087" s="411">
        <f t="shared" ref="AI1087" si="3315">AI1086</f>
        <v>0</v>
      </c>
      <c r="AJ1087" s="411">
        <f t="shared" ref="AJ1087" si="3316">AJ1086</f>
        <v>0</v>
      </c>
      <c r="AK1087" s="411">
        <f t="shared" ref="AK1087" si="3317">AK1086</f>
        <v>0</v>
      </c>
      <c r="AL1087" s="411">
        <f t="shared" ref="AL1087" si="3318">AL1086</f>
        <v>0</v>
      </c>
      <c r="AM1087" s="306"/>
    </row>
    <row r="1088" spans="1:39" ht="15" hidden="1" customHeight="1" outlineLevel="1">
      <c r="A1088" s="531"/>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28.5" hidden="1" customHeight="1" outlineLevel="1">
      <c r="A1089" s="531">
        <v>42</v>
      </c>
      <c r="B1089" s="428" t="s">
        <v>134</v>
      </c>
      <c r="C1089" s="291" t="s">
        <v>25</v>
      </c>
      <c r="D1089" s="295"/>
      <c r="E1089" s="295"/>
      <c r="F1089" s="295"/>
      <c r="G1089" s="295"/>
      <c r="H1089" s="295"/>
      <c r="I1089" s="295"/>
      <c r="J1089" s="295"/>
      <c r="K1089" s="295"/>
      <c r="L1089" s="295"/>
      <c r="M1089" s="295"/>
      <c r="N1089" s="291"/>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1"/>
      <c r="B1090" s="294" t="s">
        <v>346</v>
      </c>
      <c r="C1090" s="291" t="s">
        <v>163</v>
      </c>
      <c r="D1090" s="295"/>
      <c r="E1090" s="295"/>
      <c r="F1090" s="295"/>
      <c r="G1090" s="295"/>
      <c r="H1090" s="295"/>
      <c r="I1090" s="295"/>
      <c r="J1090" s="295"/>
      <c r="K1090" s="295"/>
      <c r="L1090" s="295"/>
      <c r="M1090" s="295"/>
      <c r="N1090" s="468"/>
      <c r="O1090" s="295"/>
      <c r="P1090" s="295"/>
      <c r="Q1090" s="295"/>
      <c r="R1090" s="295"/>
      <c r="S1090" s="295"/>
      <c r="T1090" s="295"/>
      <c r="U1090" s="295"/>
      <c r="V1090" s="295"/>
      <c r="W1090" s="295"/>
      <c r="X1090" s="295"/>
      <c r="Y1090" s="411">
        <f>Y1089</f>
        <v>0</v>
      </c>
      <c r="Z1090" s="411">
        <f t="shared" ref="Z1090" si="3319">Z1089</f>
        <v>0</v>
      </c>
      <c r="AA1090" s="411">
        <f t="shared" ref="AA1090" si="3320">AA1089</f>
        <v>0</v>
      </c>
      <c r="AB1090" s="411">
        <f t="shared" ref="AB1090" si="3321">AB1089</f>
        <v>0</v>
      </c>
      <c r="AC1090" s="411">
        <f t="shared" ref="AC1090" si="3322">AC1089</f>
        <v>0</v>
      </c>
      <c r="AD1090" s="411">
        <f t="shared" ref="AD1090" si="3323">AD1089</f>
        <v>0</v>
      </c>
      <c r="AE1090" s="411">
        <f t="shared" ref="AE1090" si="3324">AE1089</f>
        <v>0</v>
      </c>
      <c r="AF1090" s="411">
        <f t="shared" ref="AF1090" si="3325">AF1089</f>
        <v>0</v>
      </c>
      <c r="AG1090" s="411">
        <f t="shared" ref="AG1090" si="3326">AG1089</f>
        <v>0</v>
      </c>
      <c r="AH1090" s="411">
        <f t="shared" ref="AH1090" si="3327">AH1089</f>
        <v>0</v>
      </c>
      <c r="AI1090" s="411">
        <f t="shared" ref="AI1090" si="3328">AI1089</f>
        <v>0</v>
      </c>
      <c r="AJ1090" s="411">
        <f t="shared" ref="AJ1090" si="3329">AJ1089</f>
        <v>0</v>
      </c>
      <c r="AK1090" s="411">
        <f t="shared" ref="AK1090" si="3330">AK1089</f>
        <v>0</v>
      </c>
      <c r="AL1090" s="411">
        <f t="shared" ref="AL1090" si="3331">AL1089</f>
        <v>0</v>
      </c>
      <c r="AM1090" s="306"/>
    </row>
    <row r="1091" spans="1:39" ht="15" hidden="1" customHeight="1" outlineLevel="1">
      <c r="A1091" s="531"/>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15" hidden="1" customHeight="1" outlineLevel="1">
      <c r="A1092" s="531">
        <v>43</v>
      </c>
      <c r="B1092" s="428" t="s">
        <v>135</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1"/>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32">Z1092</f>
        <v>0</v>
      </c>
      <c r="AA1093" s="411">
        <f t="shared" ref="AA1093" si="3333">AA1092</f>
        <v>0</v>
      </c>
      <c r="AB1093" s="411">
        <f t="shared" ref="AB1093" si="3334">AB1092</f>
        <v>0</v>
      </c>
      <c r="AC1093" s="411">
        <f t="shared" ref="AC1093" si="3335">AC1092</f>
        <v>0</v>
      </c>
      <c r="AD1093" s="411">
        <f t="shared" ref="AD1093" si="3336">AD1092</f>
        <v>0</v>
      </c>
      <c r="AE1093" s="411">
        <f t="shared" ref="AE1093" si="3337">AE1092</f>
        <v>0</v>
      </c>
      <c r="AF1093" s="411">
        <f t="shared" ref="AF1093" si="3338">AF1092</f>
        <v>0</v>
      </c>
      <c r="AG1093" s="411">
        <f t="shared" ref="AG1093" si="3339">AG1092</f>
        <v>0</v>
      </c>
      <c r="AH1093" s="411">
        <f t="shared" ref="AH1093" si="3340">AH1092</f>
        <v>0</v>
      </c>
      <c r="AI1093" s="411">
        <f t="shared" ref="AI1093" si="3341">AI1092</f>
        <v>0</v>
      </c>
      <c r="AJ1093" s="411">
        <f t="shared" ref="AJ1093" si="3342">AJ1092</f>
        <v>0</v>
      </c>
      <c r="AK1093" s="411">
        <f t="shared" ref="AK1093" si="3343">AK1092</f>
        <v>0</v>
      </c>
      <c r="AL1093" s="411">
        <f t="shared" ref="AL1093" si="3344">AL1092</f>
        <v>0</v>
      </c>
      <c r="AM1093" s="306"/>
    </row>
    <row r="1094" spans="1:39" ht="15" hidden="1" customHeight="1" outlineLevel="1">
      <c r="A1094" s="531"/>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28.5" hidden="1" customHeight="1" outlineLevel="1">
      <c r="A1095" s="531">
        <v>44</v>
      </c>
      <c r="B1095" s="428" t="s">
        <v>136</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1"/>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45">Z1095</f>
        <v>0</v>
      </c>
      <c r="AA1096" s="411">
        <f t="shared" ref="AA1096" si="3346">AA1095</f>
        <v>0</v>
      </c>
      <c r="AB1096" s="411">
        <f t="shared" ref="AB1096" si="3347">AB1095</f>
        <v>0</v>
      </c>
      <c r="AC1096" s="411">
        <f t="shared" ref="AC1096" si="3348">AC1095</f>
        <v>0</v>
      </c>
      <c r="AD1096" s="411">
        <f t="shared" ref="AD1096" si="3349">AD1095</f>
        <v>0</v>
      </c>
      <c r="AE1096" s="411">
        <f t="shared" ref="AE1096" si="3350">AE1095</f>
        <v>0</v>
      </c>
      <c r="AF1096" s="411">
        <f t="shared" ref="AF1096" si="3351">AF1095</f>
        <v>0</v>
      </c>
      <c r="AG1096" s="411">
        <f t="shared" ref="AG1096" si="3352">AG1095</f>
        <v>0</v>
      </c>
      <c r="AH1096" s="411">
        <f t="shared" ref="AH1096" si="3353">AH1095</f>
        <v>0</v>
      </c>
      <c r="AI1096" s="411">
        <f t="shared" ref="AI1096" si="3354">AI1095</f>
        <v>0</v>
      </c>
      <c r="AJ1096" s="411">
        <f t="shared" ref="AJ1096" si="3355">AJ1095</f>
        <v>0</v>
      </c>
      <c r="AK1096" s="411">
        <f t="shared" ref="AK1096" si="3356">AK1095</f>
        <v>0</v>
      </c>
      <c r="AL1096" s="411">
        <f t="shared" ref="AL1096" si="3357">AL1095</f>
        <v>0</v>
      </c>
      <c r="AM1096" s="306"/>
    </row>
    <row r="1097" spans="1:39" ht="15" hidden="1" customHeight="1" outlineLevel="1">
      <c r="A1097" s="531"/>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450000000000003" hidden="1" customHeight="1" outlineLevel="1">
      <c r="A1098" s="531">
        <v>45</v>
      </c>
      <c r="B1098" s="428" t="s">
        <v>137</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1"/>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58">Z1098</f>
        <v>0</v>
      </c>
      <c r="AA1099" s="411">
        <f t="shared" ref="AA1099" si="3359">AA1098</f>
        <v>0</v>
      </c>
      <c r="AB1099" s="411">
        <f t="shared" ref="AB1099" si="3360">AB1098</f>
        <v>0</v>
      </c>
      <c r="AC1099" s="411">
        <f t="shared" ref="AC1099" si="3361">AC1098</f>
        <v>0</v>
      </c>
      <c r="AD1099" s="411">
        <f t="shared" ref="AD1099" si="3362">AD1098</f>
        <v>0</v>
      </c>
      <c r="AE1099" s="411">
        <f t="shared" ref="AE1099" si="3363">AE1098</f>
        <v>0</v>
      </c>
      <c r="AF1099" s="411">
        <f t="shared" ref="AF1099" si="3364">AF1098</f>
        <v>0</v>
      </c>
      <c r="AG1099" s="411">
        <f t="shared" ref="AG1099" si="3365">AG1098</f>
        <v>0</v>
      </c>
      <c r="AH1099" s="411">
        <f t="shared" ref="AH1099" si="3366">AH1098</f>
        <v>0</v>
      </c>
      <c r="AI1099" s="411">
        <f t="shared" ref="AI1099" si="3367">AI1098</f>
        <v>0</v>
      </c>
      <c r="AJ1099" s="411">
        <f t="shared" ref="AJ1099" si="3368">AJ1098</f>
        <v>0</v>
      </c>
      <c r="AK1099" s="411">
        <f t="shared" ref="AK1099" si="3369">AK1098</f>
        <v>0</v>
      </c>
      <c r="AL1099" s="411">
        <f t="shared" ref="AL1099" si="3370">AL1098</f>
        <v>0</v>
      </c>
      <c r="AM1099" s="306"/>
    </row>
    <row r="1100" spans="1:39" ht="15" hidden="1" customHeight="1" outlineLevel="1">
      <c r="A1100" s="531"/>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1.9" hidden="1" customHeight="1" outlineLevel="1">
      <c r="A1101" s="531">
        <v>46</v>
      </c>
      <c r="B1101" s="428" t="s">
        <v>138</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1"/>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71">Z1101</f>
        <v>0</v>
      </c>
      <c r="AA1102" s="411">
        <f t="shared" ref="AA1102" si="3372">AA1101</f>
        <v>0</v>
      </c>
      <c r="AB1102" s="411">
        <f t="shared" ref="AB1102" si="3373">AB1101</f>
        <v>0</v>
      </c>
      <c r="AC1102" s="411">
        <f t="shared" ref="AC1102" si="3374">AC1101</f>
        <v>0</v>
      </c>
      <c r="AD1102" s="411">
        <f t="shared" ref="AD1102" si="3375">AD1101</f>
        <v>0</v>
      </c>
      <c r="AE1102" s="411">
        <f t="shared" ref="AE1102" si="3376">AE1101</f>
        <v>0</v>
      </c>
      <c r="AF1102" s="411">
        <f t="shared" ref="AF1102" si="3377">AF1101</f>
        <v>0</v>
      </c>
      <c r="AG1102" s="411">
        <f t="shared" ref="AG1102" si="3378">AG1101</f>
        <v>0</v>
      </c>
      <c r="AH1102" s="411">
        <f t="shared" ref="AH1102" si="3379">AH1101</f>
        <v>0</v>
      </c>
      <c r="AI1102" s="411">
        <f t="shared" ref="AI1102" si="3380">AI1101</f>
        <v>0</v>
      </c>
      <c r="AJ1102" s="411">
        <f t="shared" ref="AJ1102" si="3381">AJ1101</f>
        <v>0</v>
      </c>
      <c r="AK1102" s="411">
        <f t="shared" ref="AK1102" si="3382">AK1101</f>
        <v>0</v>
      </c>
      <c r="AL1102" s="411">
        <f t="shared" ref="AL1102" si="3383">AL1101</f>
        <v>0</v>
      </c>
      <c r="AM1102" s="306"/>
    </row>
    <row r="1103" spans="1:39" ht="15" hidden="1" customHeight="1" outlineLevel="1">
      <c r="A1103" s="531"/>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5.450000000000003" hidden="1" customHeight="1" outlineLevel="1">
      <c r="A1104" s="531">
        <v>47</v>
      </c>
      <c r="B1104" s="428" t="s">
        <v>139</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1"/>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84">Z1104</f>
        <v>0</v>
      </c>
      <c r="AA1105" s="411">
        <f t="shared" ref="AA1105" si="3385">AA1104</f>
        <v>0</v>
      </c>
      <c r="AB1105" s="411">
        <f t="shared" ref="AB1105" si="3386">AB1104</f>
        <v>0</v>
      </c>
      <c r="AC1105" s="411">
        <f t="shared" ref="AC1105" si="3387">AC1104</f>
        <v>0</v>
      </c>
      <c r="AD1105" s="411">
        <f t="shared" ref="AD1105" si="3388">AD1104</f>
        <v>0</v>
      </c>
      <c r="AE1105" s="411">
        <f t="shared" ref="AE1105" si="3389">AE1104</f>
        <v>0</v>
      </c>
      <c r="AF1105" s="411">
        <f t="shared" ref="AF1105" si="3390">AF1104</f>
        <v>0</v>
      </c>
      <c r="AG1105" s="411">
        <f t="shared" ref="AG1105" si="3391">AG1104</f>
        <v>0</v>
      </c>
      <c r="AH1105" s="411">
        <f t="shared" ref="AH1105" si="3392">AH1104</f>
        <v>0</v>
      </c>
      <c r="AI1105" s="411">
        <f t="shared" ref="AI1105" si="3393">AI1104</f>
        <v>0</v>
      </c>
      <c r="AJ1105" s="411">
        <f t="shared" ref="AJ1105" si="3394">AJ1104</f>
        <v>0</v>
      </c>
      <c r="AK1105" s="411">
        <f t="shared" ref="AK1105" si="3395">AK1104</f>
        <v>0</v>
      </c>
      <c r="AL1105" s="411">
        <f t="shared" ref="AL1105" si="3396">AL1104</f>
        <v>0</v>
      </c>
      <c r="AM1105" s="306"/>
    </row>
    <row r="1106" spans="1:39" ht="15" hidden="1" customHeight="1" outlineLevel="1">
      <c r="A1106" s="531"/>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9.6" hidden="1" customHeight="1" outlineLevel="1">
      <c r="A1107" s="531">
        <v>48</v>
      </c>
      <c r="B1107" s="428" t="s">
        <v>140</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1"/>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397">Z1107</f>
        <v>0</v>
      </c>
      <c r="AA1108" s="411">
        <f t="shared" ref="AA1108" si="3398">AA1107</f>
        <v>0</v>
      </c>
      <c r="AB1108" s="411">
        <f t="shared" ref="AB1108" si="3399">AB1107</f>
        <v>0</v>
      </c>
      <c r="AC1108" s="411">
        <f t="shared" ref="AC1108" si="3400">AC1107</f>
        <v>0</v>
      </c>
      <c r="AD1108" s="411">
        <f t="shared" ref="AD1108" si="3401">AD1107</f>
        <v>0</v>
      </c>
      <c r="AE1108" s="411">
        <f t="shared" ref="AE1108" si="3402">AE1107</f>
        <v>0</v>
      </c>
      <c r="AF1108" s="411">
        <f t="shared" ref="AF1108" si="3403">AF1107</f>
        <v>0</v>
      </c>
      <c r="AG1108" s="411">
        <f t="shared" ref="AG1108" si="3404">AG1107</f>
        <v>0</v>
      </c>
      <c r="AH1108" s="411">
        <f t="shared" ref="AH1108" si="3405">AH1107</f>
        <v>0</v>
      </c>
      <c r="AI1108" s="411">
        <f t="shared" ref="AI1108" si="3406">AI1107</f>
        <v>0</v>
      </c>
      <c r="AJ1108" s="411">
        <f t="shared" ref="AJ1108" si="3407">AJ1107</f>
        <v>0</v>
      </c>
      <c r="AK1108" s="411">
        <f t="shared" ref="AK1108" si="3408">AK1107</f>
        <v>0</v>
      </c>
      <c r="AL1108" s="411">
        <f t="shared" ref="AL1108" si="3409">AL1107</f>
        <v>0</v>
      </c>
      <c r="AM1108" s="306"/>
    </row>
    <row r="1109" spans="1:39" ht="15" hidden="1" customHeight="1" outlineLevel="1">
      <c r="A1109" s="531"/>
      <c r="B1109" s="428"/>
      <c r="C1109" s="291"/>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412"/>
      <c r="Z1109" s="425"/>
      <c r="AA1109" s="425"/>
      <c r="AB1109" s="425"/>
      <c r="AC1109" s="425"/>
      <c r="AD1109" s="425"/>
      <c r="AE1109" s="425"/>
      <c r="AF1109" s="425"/>
      <c r="AG1109" s="425"/>
      <c r="AH1109" s="425"/>
      <c r="AI1109" s="425"/>
      <c r="AJ1109" s="425"/>
      <c r="AK1109" s="425"/>
      <c r="AL1109" s="425"/>
      <c r="AM1109" s="306"/>
    </row>
    <row r="1110" spans="1:39" ht="33" hidden="1" customHeight="1" outlineLevel="1">
      <c r="A1110" s="531">
        <v>49</v>
      </c>
      <c r="B1110" s="428" t="s">
        <v>141</v>
      </c>
      <c r="C1110" s="291" t="s">
        <v>25</v>
      </c>
      <c r="D1110" s="295"/>
      <c r="E1110" s="295"/>
      <c r="F1110" s="295"/>
      <c r="G1110" s="295"/>
      <c r="H1110" s="295"/>
      <c r="I1110" s="295"/>
      <c r="J1110" s="295"/>
      <c r="K1110" s="295"/>
      <c r="L1110" s="295"/>
      <c r="M1110" s="295"/>
      <c r="N1110" s="295">
        <v>12</v>
      </c>
      <c r="O1110" s="295"/>
      <c r="P1110" s="295"/>
      <c r="Q1110" s="295"/>
      <c r="R1110" s="295"/>
      <c r="S1110" s="295"/>
      <c r="T1110" s="295"/>
      <c r="U1110" s="295"/>
      <c r="V1110" s="295"/>
      <c r="W1110" s="295"/>
      <c r="X1110" s="295"/>
      <c r="Y1110" s="426"/>
      <c r="Z1110" s="415"/>
      <c r="AA1110" s="415"/>
      <c r="AB1110" s="415"/>
      <c r="AC1110" s="415"/>
      <c r="AD1110" s="415"/>
      <c r="AE1110" s="415"/>
      <c r="AF1110" s="415"/>
      <c r="AG1110" s="415"/>
      <c r="AH1110" s="415"/>
      <c r="AI1110" s="415"/>
      <c r="AJ1110" s="415"/>
      <c r="AK1110" s="415"/>
      <c r="AL1110" s="415"/>
      <c r="AM1110" s="296">
        <f>SUM(Y1110:AL1110)</f>
        <v>0</v>
      </c>
    </row>
    <row r="1111" spans="1:39" ht="15" hidden="1" customHeight="1" outlineLevel="1">
      <c r="A1111" s="531"/>
      <c r="B1111" s="294" t="s">
        <v>346</v>
      </c>
      <c r="C1111" s="291" t="s">
        <v>163</v>
      </c>
      <c r="D1111" s="295"/>
      <c r="E1111" s="295"/>
      <c r="F1111" s="295"/>
      <c r="G1111" s="295"/>
      <c r="H1111" s="295"/>
      <c r="I1111" s="295"/>
      <c r="J1111" s="295"/>
      <c r="K1111" s="295"/>
      <c r="L1111" s="295"/>
      <c r="M1111" s="295"/>
      <c r="N1111" s="295">
        <f>N1110</f>
        <v>12</v>
      </c>
      <c r="O1111" s="295"/>
      <c r="P1111" s="295"/>
      <c r="Q1111" s="295"/>
      <c r="R1111" s="295"/>
      <c r="S1111" s="295"/>
      <c r="T1111" s="295"/>
      <c r="U1111" s="295"/>
      <c r="V1111" s="295"/>
      <c r="W1111" s="295"/>
      <c r="X1111" s="295"/>
      <c r="Y1111" s="411">
        <f>Y1110</f>
        <v>0</v>
      </c>
      <c r="Z1111" s="411">
        <f t="shared" ref="Z1111" si="3410">Z1110</f>
        <v>0</v>
      </c>
      <c r="AA1111" s="411">
        <f t="shared" ref="AA1111" si="3411">AA1110</f>
        <v>0</v>
      </c>
      <c r="AB1111" s="411">
        <f t="shared" ref="AB1111" si="3412">AB1110</f>
        <v>0</v>
      </c>
      <c r="AC1111" s="411">
        <f t="shared" ref="AC1111" si="3413">AC1110</f>
        <v>0</v>
      </c>
      <c r="AD1111" s="411">
        <f t="shared" ref="AD1111" si="3414">AD1110</f>
        <v>0</v>
      </c>
      <c r="AE1111" s="411">
        <f t="shared" ref="AE1111" si="3415">AE1110</f>
        <v>0</v>
      </c>
      <c r="AF1111" s="411">
        <f t="shared" ref="AF1111" si="3416">AF1110</f>
        <v>0</v>
      </c>
      <c r="AG1111" s="411">
        <f t="shared" ref="AG1111" si="3417">AG1110</f>
        <v>0</v>
      </c>
      <c r="AH1111" s="411">
        <f t="shared" ref="AH1111" si="3418">AH1110</f>
        <v>0</v>
      </c>
      <c r="AI1111" s="411">
        <f t="shared" ref="AI1111" si="3419">AI1110</f>
        <v>0</v>
      </c>
      <c r="AJ1111" s="411">
        <f t="shared" ref="AJ1111" si="3420">AJ1110</f>
        <v>0</v>
      </c>
      <c r="AK1111" s="411">
        <f t="shared" ref="AK1111" si="3421">AK1110</f>
        <v>0</v>
      </c>
      <c r="AL1111" s="411">
        <f t="shared" ref="AL1111" si="3422">AL1110</f>
        <v>0</v>
      </c>
      <c r="AM1111" s="306"/>
    </row>
    <row r="1112" spans="1:39" ht="15" hidden="1" customHeight="1" outlineLevel="1">
      <c r="A1112" s="531"/>
      <c r="B1112" s="294"/>
      <c r="C1112" s="305"/>
      <c r="D1112" s="291"/>
      <c r="E1112" s="291"/>
      <c r="F1112" s="291"/>
      <c r="G1112" s="291"/>
      <c r="H1112" s="291"/>
      <c r="I1112" s="291"/>
      <c r="J1112" s="291"/>
      <c r="K1112" s="291"/>
      <c r="L1112" s="291"/>
      <c r="M1112" s="291"/>
      <c r="N1112" s="291"/>
      <c r="O1112" s="291"/>
      <c r="P1112" s="291"/>
      <c r="Q1112" s="291"/>
      <c r="R1112" s="291"/>
      <c r="S1112" s="291"/>
      <c r="T1112" s="291"/>
      <c r="U1112" s="291"/>
      <c r="V1112" s="291"/>
      <c r="W1112" s="291"/>
      <c r="X1112" s="291"/>
      <c r="Y1112" s="301"/>
      <c r="Z1112" s="301"/>
      <c r="AA1112" s="301"/>
      <c r="AB1112" s="301"/>
      <c r="AC1112" s="301"/>
      <c r="AD1112" s="301"/>
      <c r="AE1112" s="301"/>
      <c r="AF1112" s="301"/>
      <c r="AG1112" s="301"/>
      <c r="AH1112" s="301"/>
      <c r="AI1112" s="301"/>
      <c r="AJ1112" s="301"/>
      <c r="AK1112" s="301"/>
      <c r="AL1112" s="301"/>
      <c r="AM1112" s="306"/>
    </row>
    <row r="1113" spans="1:39" ht="15.75" collapsed="1">
      <c r="B1113" s="327" t="s">
        <v>347</v>
      </c>
      <c r="C1113" s="329"/>
      <c r="D1113" s="329">
        <f>SUM(D956:D1111)</f>
        <v>0</v>
      </c>
      <c r="E1113" s="329"/>
      <c r="F1113" s="329"/>
      <c r="G1113" s="329"/>
      <c r="H1113" s="329"/>
      <c r="I1113" s="329"/>
      <c r="J1113" s="329"/>
      <c r="K1113" s="329"/>
      <c r="L1113" s="329"/>
      <c r="M1113" s="329"/>
      <c r="N1113" s="329"/>
      <c r="O1113" s="329">
        <f>SUM(O956:O1111)</f>
        <v>0</v>
      </c>
      <c r="P1113" s="329"/>
      <c r="Q1113" s="329"/>
      <c r="R1113" s="329"/>
      <c r="S1113" s="329"/>
      <c r="T1113" s="329"/>
      <c r="U1113" s="329"/>
      <c r="V1113" s="329"/>
      <c r="W1113" s="329"/>
      <c r="X1113" s="329"/>
      <c r="Y1113" s="329">
        <f>IF(Y954="kWh",SUMPRODUCT(D956:D1111,Y956:Y1111))</f>
        <v>0</v>
      </c>
      <c r="Z1113" s="329">
        <f>IF(Z954="kWh",SUMPRODUCT(D956:D1111,Z956:Z1111))</f>
        <v>0</v>
      </c>
      <c r="AA1113" s="329">
        <f>IF(AA954="kw",SUMPRODUCT(N956:N1111,O956:O1111,AA956:AA1111),SUMPRODUCT(D956:D1111,AA956:AA1111))</f>
        <v>0</v>
      </c>
      <c r="AB1113" s="329">
        <f>IF(AB954="kw",SUMPRODUCT(N956:N1111,O956:O1111,AB956:AB1111),SUMPRODUCT(D956:D1111,AB956:AB1111))</f>
        <v>0</v>
      </c>
      <c r="AC1113" s="329">
        <f>IF(AC954="kw",SUMPRODUCT(N956:N1111,O956:O1111,AC956:AC1111),SUMPRODUCT(D956:D1111,AC956:AC1111))</f>
        <v>0</v>
      </c>
      <c r="AD1113" s="329">
        <f>IF(AD954="kw",SUMPRODUCT(N956:N1111,O956:O1111,AD956:AD1111),SUMPRODUCT(D956:D1111,AD956:AD1111))</f>
        <v>0</v>
      </c>
      <c r="AE1113" s="329">
        <f>IF(AE954="kw",SUMPRODUCT(N956:N1111,O956:O1111,AE956:AE1111),SUMPRODUCT(D956:D1111,AE956:AE1111))</f>
        <v>0</v>
      </c>
      <c r="AF1113" s="329">
        <f>IF(AF954="kw",SUMPRODUCT(N956:N1111,O956:O1111,AF956:AF1111),SUMPRODUCT(D956:D1111,AF956:AF1111))</f>
        <v>0</v>
      </c>
      <c r="AG1113" s="329">
        <f>IF(AG954="kw",SUMPRODUCT(N956:N1111,O956:O1111,AG956:AG1111),SUMPRODUCT(D956:D1111,AG956:AG1111))</f>
        <v>0</v>
      </c>
      <c r="AH1113" s="329">
        <f>IF(AH954="kw",SUMPRODUCT(N956:N1111,O956:O1111,AH956:AH1111),SUMPRODUCT(D956:D1111,AH956:AH1111))</f>
        <v>0</v>
      </c>
      <c r="AI1113" s="329">
        <f>IF(AI954="kw",SUMPRODUCT(N956:N1111,O956:O1111,AI956:AI1111),SUMPRODUCT(D956:D1111,AI956:AI1111))</f>
        <v>0</v>
      </c>
      <c r="AJ1113" s="329">
        <f>IF(AJ954="kw",SUMPRODUCT(N956:N1111,O956:O1111,AJ956:AJ1111),SUMPRODUCT(D956:D1111,AJ956:AJ1111))</f>
        <v>0</v>
      </c>
      <c r="AK1113" s="329">
        <f>IF(AK954="kw",SUMPRODUCT(N956:N1111,O956:O1111,AK956:AK1111),SUMPRODUCT(D956:D1111,AK956:AK1111))</f>
        <v>0</v>
      </c>
      <c r="AL1113" s="329">
        <f>IF(AL954="kw",SUMPRODUCT(N956:N1111,O956:O1111,AL956:AL1111),SUMPRODUCT(D956:D1111,AL956:AL1111))</f>
        <v>0</v>
      </c>
      <c r="AM1113" s="330"/>
    </row>
    <row r="1114" spans="1:39" ht="15.75">
      <c r="B1114" s="391" t="s">
        <v>348</v>
      </c>
      <c r="C1114" s="392"/>
      <c r="D1114" s="392"/>
      <c r="E1114" s="392"/>
      <c r="F1114" s="392"/>
      <c r="G1114" s="392"/>
      <c r="H1114" s="392"/>
      <c r="I1114" s="392"/>
      <c r="J1114" s="392"/>
      <c r="K1114" s="392"/>
      <c r="L1114" s="392"/>
      <c r="M1114" s="392"/>
      <c r="N1114" s="392"/>
      <c r="O1114" s="392"/>
      <c r="P1114" s="392"/>
      <c r="Q1114" s="392"/>
      <c r="R1114" s="392"/>
      <c r="S1114" s="392"/>
      <c r="T1114" s="392"/>
      <c r="U1114" s="392"/>
      <c r="V1114" s="392"/>
      <c r="W1114" s="392"/>
      <c r="X1114" s="392"/>
      <c r="Y1114" s="392">
        <f>HLOOKUP(Y770,'2. LRAMVA Threshold'!$B$42:$Q$53,12,FALSE)</f>
        <v>0</v>
      </c>
      <c r="Z1114" s="392">
        <f>HLOOKUP(Z770,'2. LRAMVA Threshold'!$B$42:$Q$53,12,FALSE)</f>
        <v>0</v>
      </c>
      <c r="AA1114" s="392">
        <f>HLOOKUP(AA770,'2. LRAMVA Threshold'!$B$42:$Q$53,12,FALSE)</f>
        <v>0</v>
      </c>
      <c r="AB1114" s="392">
        <f>HLOOKUP(AB770,'2. LRAMVA Threshold'!$B$42:$Q$53,12,FALSE)</f>
        <v>0</v>
      </c>
      <c r="AC1114" s="392">
        <f>HLOOKUP(AC770,'2. LRAMVA Threshold'!$B$42:$Q$53,12,FALSE)</f>
        <v>0</v>
      </c>
      <c r="AD1114" s="392">
        <f>HLOOKUP(AD770,'2. LRAMVA Threshold'!$B$42:$Q$53,12,FALSE)</f>
        <v>0</v>
      </c>
      <c r="AE1114" s="392">
        <f>HLOOKUP(AE770,'2. LRAMVA Threshold'!$B$42:$Q$53,12,FALSE)</f>
        <v>0</v>
      </c>
      <c r="AF1114" s="392">
        <f>HLOOKUP(AF770,'2. LRAMVA Threshold'!$B$42:$Q$53,12,FALSE)</f>
        <v>0</v>
      </c>
      <c r="AG1114" s="392">
        <f>HLOOKUP(AG770,'2. LRAMVA Threshold'!$B$42:$Q$53,12,FALSE)</f>
        <v>0</v>
      </c>
      <c r="AH1114" s="392">
        <f>HLOOKUP(AH770,'2. LRAMVA Threshold'!$B$42:$Q$53,12,FALSE)</f>
        <v>0</v>
      </c>
      <c r="AI1114" s="392">
        <f>HLOOKUP(AI770,'2. LRAMVA Threshold'!$B$42:$Q$53,12,FALSE)</f>
        <v>0</v>
      </c>
      <c r="AJ1114" s="392">
        <f>HLOOKUP(AJ770,'2. LRAMVA Threshold'!$B$42:$Q$53,12,FALSE)</f>
        <v>0</v>
      </c>
      <c r="AK1114" s="392">
        <f>HLOOKUP(AK770,'2. LRAMVA Threshold'!$B$42:$Q$53,12,FALSE)</f>
        <v>0</v>
      </c>
      <c r="AL1114" s="392">
        <f>HLOOKUP(AL770,'2. LRAMVA Threshold'!$B$42:$Q$53,12,FALSE)</f>
        <v>0</v>
      </c>
      <c r="AM1114" s="442"/>
    </row>
    <row r="1115" spans="1:39">
      <c r="B1115" s="394"/>
      <c r="C1115" s="432"/>
      <c r="D1115" s="433"/>
      <c r="E1115" s="433"/>
      <c r="F1115" s="433"/>
      <c r="G1115" s="433"/>
      <c r="H1115" s="433"/>
      <c r="I1115" s="433"/>
      <c r="J1115" s="433"/>
      <c r="K1115" s="433"/>
      <c r="L1115" s="433"/>
      <c r="M1115" s="433"/>
      <c r="N1115" s="433"/>
      <c r="O1115" s="434"/>
      <c r="P1115" s="433"/>
      <c r="Q1115" s="433"/>
      <c r="R1115" s="433"/>
      <c r="S1115" s="435"/>
      <c r="T1115" s="435"/>
      <c r="U1115" s="435"/>
      <c r="V1115" s="435"/>
      <c r="W1115" s="433"/>
      <c r="X1115" s="433"/>
      <c r="Y1115" s="436"/>
      <c r="Z1115" s="436"/>
      <c r="AA1115" s="436"/>
      <c r="AB1115" s="436"/>
      <c r="AC1115" s="436"/>
      <c r="AD1115" s="436"/>
      <c r="AE1115" s="436"/>
      <c r="AF1115" s="399"/>
      <c r="AG1115" s="399"/>
      <c r="AH1115" s="399"/>
      <c r="AI1115" s="399"/>
      <c r="AJ1115" s="399"/>
      <c r="AK1115" s="399"/>
      <c r="AL1115" s="399"/>
      <c r="AM1115" s="400"/>
    </row>
    <row r="1116" spans="1:39">
      <c r="B1116" s="324" t="s">
        <v>349</v>
      </c>
      <c r="C1116" s="338"/>
      <c r="D1116" s="338"/>
      <c r="E1116" s="376"/>
      <c r="F1116" s="376"/>
      <c r="G1116" s="376"/>
      <c r="H1116" s="376"/>
      <c r="I1116" s="376"/>
      <c r="J1116" s="376"/>
      <c r="K1116" s="376"/>
      <c r="L1116" s="376"/>
      <c r="M1116" s="376"/>
      <c r="N1116" s="376"/>
      <c r="O1116" s="291"/>
      <c r="P1116" s="340"/>
      <c r="Q1116" s="340"/>
      <c r="R1116" s="340"/>
      <c r="S1116" s="339"/>
      <c r="T1116" s="339"/>
      <c r="U1116" s="339"/>
      <c r="V1116" s="339"/>
      <c r="W1116" s="340"/>
      <c r="X1116" s="340"/>
      <c r="Y1116" s="341">
        <f>HLOOKUP(Y$35,'3.  Distribution Rates'!$C$122:$P$133,12,FALSE)</f>
        <v>0</v>
      </c>
      <c r="Z1116" s="341">
        <f>HLOOKUP(Z$35,'3.  Distribution Rates'!$C$122:$P$133,12,FALSE)</f>
        <v>0</v>
      </c>
      <c r="AA1116" s="341">
        <f>HLOOKUP(AA$35,'3.  Distribution Rates'!$C$122:$P$133,12,FALSE)</f>
        <v>0</v>
      </c>
      <c r="AB1116" s="341">
        <f>HLOOKUP(AB$35,'3.  Distribution Rates'!$C$122:$P$133,12,FALSE)</f>
        <v>0</v>
      </c>
      <c r="AC1116" s="341">
        <f>HLOOKUP(AC$35,'3.  Distribution Rates'!$C$122:$P$133,12,FALSE)</f>
        <v>0</v>
      </c>
      <c r="AD1116" s="341">
        <f>HLOOKUP(AD$35,'3.  Distribution Rates'!$C$122:$P$133,12,FALSE)</f>
        <v>0</v>
      </c>
      <c r="AE1116" s="341">
        <f>HLOOKUP(AE$35,'3.  Distribution Rates'!$C$122:$P$133,12,FALSE)</f>
        <v>0</v>
      </c>
      <c r="AF1116" s="341">
        <f>HLOOKUP(AF$35,'3.  Distribution Rates'!$C$122:$P$133,12,FALSE)</f>
        <v>0</v>
      </c>
      <c r="AG1116" s="341">
        <f>HLOOKUP(AG$35,'3.  Distribution Rates'!$C$122:$P$133,12,FALSE)</f>
        <v>0</v>
      </c>
      <c r="AH1116" s="341">
        <f>HLOOKUP(AH$35,'3.  Distribution Rates'!$C$122:$P$133,12,FALSE)</f>
        <v>0</v>
      </c>
      <c r="AI1116" s="341">
        <f>HLOOKUP(AI$35,'3.  Distribution Rates'!$C$122:$P$133,12,FALSE)</f>
        <v>0</v>
      </c>
      <c r="AJ1116" s="341">
        <f>HLOOKUP(AJ$35,'3.  Distribution Rates'!$C$122:$P$133,12,FALSE)</f>
        <v>0</v>
      </c>
      <c r="AK1116" s="341">
        <f>HLOOKUP(AK$35,'3.  Distribution Rates'!$C$122:$P$133,12,FALSE)</f>
        <v>0</v>
      </c>
      <c r="AL1116" s="341">
        <f>HLOOKUP(AL$35,'3.  Distribution Rates'!$C$122:$P$133,12,FALSE)</f>
        <v>0</v>
      </c>
      <c r="AM1116" s="444"/>
    </row>
    <row r="1117" spans="1:39">
      <c r="B1117" s="324" t="s">
        <v>353</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LRAM'!Y143*Y1116</f>
        <v>0</v>
      </c>
      <c r="Z1117" s="378">
        <f>'4.  2011-2014 LRAM'!Z143*Z1116</f>
        <v>0</v>
      </c>
      <c r="AA1117" s="378">
        <f>'4.  2011-2014 LRAM'!AA143*AA1116</f>
        <v>0</v>
      </c>
      <c r="AB1117" s="378">
        <f>'4.  2011-2014 LRAM'!AB143*AB1116</f>
        <v>0</v>
      </c>
      <c r="AC1117" s="378">
        <f>'4.  2011-2014 LRAM'!AC143*AC1116</f>
        <v>0</v>
      </c>
      <c r="AD1117" s="378">
        <f>'4.  2011-2014 LRAM'!AD143*AD1116</f>
        <v>0</v>
      </c>
      <c r="AE1117" s="378">
        <f>'4.  2011-2014 LRAM'!AE143*AE1116</f>
        <v>0</v>
      </c>
      <c r="AF1117" s="378">
        <f>'4.  2011-2014 LRAM'!AF143*AF1116</f>
        <v>0</v>
      </c>
      <c r="AG1117" s="378">
        <f>'4.  2011-2014 LRAM'!AG143*AG1116</f>
        <v>0</v>
      </c>
      <c r="AH1117" s="378">
        <f>'4.  2011-2014 LRAM'!AH143*AH1116</f>
        <v>0</v>
      </c>
      <c r="AI1117" s="378">
        <f>'4.  2011-2014 LRAM'!AI143*AI1116</f>
        <v>0</v>
      </c>
      <c r="AJ1117" s="378">
        <f>'4.  2011-2014 LRAM'!AJ143*AJ1116</f>
        <v>0</v>
      </c>
      <c r="AK1117" s="378">
        <f>'4.  2011-2014 LRAM'!AK143*AK1116</f>
        <v>0</v>
      </c>
      <c r="AL1117" s="378">
        <f>'4.  2011-2014 LRAM'!AL143*AL1116</f>
        <v>0</v>
      </c>
      <c r="AM1117" s="626">
        <f t="shared" ref="AM1117:AM1126" si="3423">SUM(Y1117:AL1117)</f>
        <v>0</v>
      </c>
    </row>
    <row r="1118" spans="1:39">
      <c r="B1118" s="324" t="s">
        <v>354</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'4.  2011-2014 LRAM'!Y272*Y1116</f>
        <v>0</v>
      </c>
      <c r="Z1118" s="378">
        <f>'4.  2011-2014 LRAM'!Z272*Z1116</f>
        <v>0</v>
      </c>
      <c r="AA1118" s="378">
        <f>'4.  2011-2014 LRAM'!AA272*AA1116</f>
        <v>0</v>
      </c>
      <c r="AB1118" s="378">
        <f>'4.  2011-2014 LRAM'!AB272*AB1116</f>
        <v>0</v>
      </c>
      <c r="AC1118" s="378">
        <f>'4.  2011-2014 LRAM'!AC272*AC1116</f>
        <v>0</v>
      </c>
      <c r="AD1118" s="378">
        <f>'4.  2011-2014 LRAM'!AD272*AD1116</f>
        <v>0</v>
      </c>
      <c r="AE1118" s="378">
        <f>'4.  2011-2014 LRAM'!AE272*AE1116</f>
        <v>0</v>
      </c>
      <c r="AF1118" s="378">
        <f>'4.  2011-2014 LRAM'!AF272*AF1116</f>
        <v>0</v>
      </c>
      <c r="AG1118" s="378">
        <f>'4.  2011-2014 LRAM'!AG272*AG1116</f>
        <v>0</v>
      </c>
      <c r="AH1118" s="378">
        <f>'4.  2011-2014 LRAM'!AH272*AH1116</f>
        <v>0</v>
      </c>
      <c r="AI1118" s="378">
        <f>'4.  2011-2014 LRAM'!AI272*AI1116</f>
        <v>0</v>
      </c>
      <c r="AJ1118" s="378">
        <f>'4.  2011-2014 LRAM'!AJ272*AJ1116</f>
        <v>0</v>
      </c>
      <c r="AK1118" s="378">
        <f>'4.  2011-2014 LRAM'!AK272*AK1116</f>
        <v>0</v>
      </c>
      <c r="AL1118" s="378">
        <f>'4.  2011-2014 LRAM'!AL272*AL1116</f>
        <v>0</v>
      </c>
      <c r="AM1118" s="626">
        <f t="shared" si="3423"/>
        <v>0</v>
      </c>
    </row>
    <row r="1119" spans="1:39">
      <c r="B1119" s="324" t="s">
        <v>355</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'4.  2011-2014 LRAM'!Y401*Y1116</f>
        <v>0</v>
      </c>
      <c r="Z1119" s="378">
        <f>'4.  2011-2014 LRAM'!Z401*Z1116</f>
        <v>0</v>
      </c>
      <c r="AA1119" s="378">
        <f>'4.  2011-2014 LRAM'!AA401*AA1116</f>
        <v>0</v>
      </c>
      <c r="AB1119" s="378">
        <f>'4.  2011-2014 LRAM'!AB401*AB1116</f>
        <v>0</v>
      </c>
      <c r="AC1119" s="378">
        <f>'4.  2011-2014 LRAM'!AC401*AC1116</f>
        <v>0</v>
      </c>
      <c r="AD1119" s="378">
        <f>'4.  2011-2014 LRAM'!AD401*AD1116</f>
        <v>0</v>
      </c>
      <c r="AE1119" s="378">
        <f>'4.  2011-2014 LRAM'!AE401*AE1116</f>
        <v>0</v>
      </c>
      <c r="AF1119" s="378">
        <f>'4.  2011-2014 LRAM'!AF401*AF1116</f>
        <v>0</v>
      </c>
      <c r="AG1119" s="378">
        <f>'4.  2011-2014 LRAM'!AG401*AG1116</f>
        <v>0</v>
      </c>
      <c r="AH1119" s="378">
        <f>'4.  2011-2014 LRAM'!AH401*AH1116</f>
        <v>0</v>
      </c>
      <c r="AI1119" s="378">
        <f>'4.  2011-2014 LRAM'!AI401*AI1116</f>
        <v>0</v>
      </c>
      <c r="AJ1119" s="378">
        <f>'4.  2011-2014 LRAM'!AJ401*AJ1116</f>
        <v>0</v>
      </c>
      <c r="AK1119" s="378">
        <f>'4.  2011-2014 LRAM'!AK401*AK1116</f>
        <v>0</v>
      </c>
      <c r="AL1119" s="378">
        <f>'4.  2011-2014 LRAM'!AL401*AL1116</f>
        <v>0</v>
      </c>
      <c r="AM1119" s="626">
        <f t="shared" si="3423"/>
        <v>0</v>
      </c>
    </row>
    <row r="1120" spans="1:39">
      <c r="B1120" s="324" t="s">
        <v>356</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'4.  2011-2014 LRAM'!Y531*Y1116</f>
        <v>0</v>
      </c>
      <c r="Z1120" s="378">
        <f>'4.  2011-2014 LRAM'!Z531*Z1116</f>
        <v>0</v>
      </c>
      <c r="AA1120" s="378">
        <f>'4.  2011-2014 LRAM'!AA531*AA1116</f>
        <v>0</v>
      </c>
      <c r="AB1120" s="378">
        <f>'4.  2011-2014 LRAM'!AB531*AB1116</f>
        <v>0</v>
      </c>
      <c r="AC1120" s="378">
        <f>'4.  2011-2014 LRAM'!AC531*AC1116</f>
        <v>0</v>
      </c>
      <c r="AD1120" s="378">
        <f>'4.  2011-2014 LRAM'!AD531*AD1116</f>
        <v>0</v>
      </c>
      <c r="AE1120" s="378">
        <f>'4.  2011-2014 LRAM'!AE531*AE1116</f>
        <v>0</v>
      </c>
      <c r="AF1120" s="378">
        <f>'4.  2011-2014 LRAM'!AF531*AF1116</f>
        <v>0</v>
      </c>
      <c r="AG1120" s="378">
        <f>'4.  2011-2014 LRAM'!AG531*AG1116</f>
        <v>0</v>
      </c>
      <c r="AH1120" s="378">
        <f>'4.  2011-2014 LRAM'!AH531*AH1116</f>
        <v>0</v>
      </c>
      <c r="AI1120" s="378">
        <f>'4.  2011-2014 LRAM'!AI531*AI1116</f>
        <v>0</v>
      </c>
      <c r="AJ1120" s="378">
        <f>'4.  2011-2014 LRAM'!AJ531*AJ1116</f>
        <v>0</v>
      </c>
      <c r="AK1120" s="378">
        <f>'4.  2011-2014 LRAM'!AK531*AK1116</f>
        <v>0</v>
      </c>
      <c r="AL1120" s="378">
        <f>'4.  2011-2014 LRAM'!AL531*AL1116</f>
        <v>0</v>
      </c>
      <c r="AM1120" s="626">
        <f t="shared" si="3423"/>
        <v>0</v>
      </c>
    </row>
    <row r="1121" spans="2:39">
      <c r="B1121" s="324" t="s">
        <v>357</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4">Y212*Y1116</f>
        <v>0</v>
      </c>
      <c r="Z1121" s="378">
        <f t="shared" si="3424"/>
        <v>0</v>
      </c>
      <c r="AA1121" s="378">
        <f t="shared" si="3424"/>
        <v>0</v>
      </c>
      <c r="AB1121" s="378">
        <f t="shared" si="3424"/>
        <v>0</v>
      </c>
      <c r="AC1121" s="378">
        <f t="shared" si="3424"/>
        <v>0</v>
      </c>
      <c r="AD1121" s="378">
        <f t="shared" si="3424"/>
        <v>0</v>
      </c>
      <c r="AE1121" s="378">
        <f t="shared" si="3424"/>
        <v>0</v>
      </c>
      <c r="AF1121" s="378">
        <f t="shared" si="3424"/>
        <v>0</v>
      </c>
      <c r="AG1121" s="378">
        <f t="shared" si="3424"/>
        <v>0</v>
      </c>
      <c r="AH1121" s="378">
        <f t="shared" si="3424"/>
        <v>0</v>
      </c>
      <c r="AI1121" s="378">
        <f t="shared" si="3424"/>
        <v>0</v>
      </c>
      <c r="AJ1121" s="378">
        <f t="shared" si="3424"/>
        <v>0</v>
      </c>
      <c r="AK1121" s="378">
        <f t="shared" si="3424"/>
        <v>0</v>
      </c>
      <c r="AL1121" s="378">
        <f t="shared" si="3424"/>
        <v>0</v>
      </c>
      <c r="AM1121" s="626">
        <f t="shared" si="3423"/>
        <v>0</v>
      </c>
    </row>
    <row r="1122" spans="2:39">
      <c r="B1122" s="324" t="s">
        <v>358</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5">Y398*Y1116</f>
        <v>0</v>
      </c>
      <c r="Z1122" s="378">
        <f t="shared" si="3425"/>
        <v>0</v>
      </c>
      <c r="AA1122" s="378">
        <f t="shared" si="3425"/>
        <v>0</v>
      </c>
      <c r="AB1122" s="378">
        <f t="shared" si="3425"/>
        <v>0</v>
      </c>
      <c r="AC1122" s="378">
        <f t="shared" si="3425"/>
        <v>0</v>
      </c>
      <c r="AD1122" s="378">
        <f t="shared" si="3425"/>
        <v>0</v>
      </c>
      <c r="AE1122" s="378">
        <f t="shared" si="3425"/>
        <v>0</v>
      </c>
      <c r="AF1122" s="378">
        <f t="shared" si="3425"/>
        <v>0</v>
      </c>
      <c r="AG1122" s="378">
        <f t="shared" si="3425"/>
        <v>0</v>
      </c>
      <c r="AH1122" s="378">
        <f t="shared" si="3425"/>
        <v>0</v>
      </c>
      <c r="AI1122" s="378">
        <f t="shared" si="3425"/>
        <v>0</v>
      </c>
      <c r="AJ1122" s="378">
        <f t="shared" si="3425"/>
        <v>0</v>
      </c>
      <c r="AK1122" s="378">
        <f t="shared" si="3425"/>
        <v>0</v>
      </c>
      <c r="AL1122" s="378">
        <f t="shared" si="3425"/>
        <v>0</v>
      </c>
      <c r="AM1122" s="626">
        <f t="shared" si="3423"/>
        <v>0</v>
      </c>
    </row>
    <row r="1123" spans="2:39">
      <c r="B1123" s="324" t="s">
        <v>359</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 t="shared" ref="Y1123:AL1123" si="3426">Y581*Y1116</f>
        <v>0</v>
      </c>
      <c r="Z1123" s="378">
        <f t="shared" si="3426"/>
        <v>0</v>
      </c>
      <c r="AA1123" s="378">
        <f t="shared" si="3426"/>
        <v>0</v>
      </c>
      <c r="AB1123" s="378">
        <f t="shared" si="3426"/>
        <v>0</v>
      </c>
      <c r="AC1123" s="378">
        <f t="shared" si="3426"/>
        <v>0</v>
      </c>
      <c r="AD1123" s="378">
        <f t="shared" si="3426"/>
        <v>0</v>
      </c>
      <c r="AE1123" s="378">
        <f t="shared" si="3426"/>
        <v>0</v>
      </c>
      <c r="AF1123" s="378">
        <f t="shared" si="3426"/>
        <v>0</v>
      </c>
      <c r="AG1123" s="378">
        <f t="shared" si="3426"/>
        <v>0</v>
      </c>
      <c r="AH1123" s="378">
        <f t="shared" si="3426"/>
        <v>0</v>
      </c>
      <c r="AI1123" s="378">
        <f t="shared" si="3426"/>
        <v>0</v>
      </c>
      <c r="AJ1123" s="378">
        <f t="shared" si="3426"/>
        <v>0</v>
      </c>
      <c r="AK1123" s="378">
        <f t="shared" si="3426"/>
        <v>0</v>
      </c>
      <c r="AL1123" s="378">
        <f t="shared" si="3426"/>
        <v>0</v>
      </c>
      <c r="AM1123" s="626">
        <f t="shared" si="3423"/>
        <v>0</v>
      </c>
    </row>
    <row r="1124" spans="2:39">
      <c r="B1124" s="324" t="s">
        <v>360</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 t="shared" ref="Y1124:AL1124" si="3427">Y764*Y1116</f>
        <v>0</v>
      </c>
      <c r="Z1124" s="378">
        <f t="shared" si="3427"/>
        <v>0</v>
      </c>
      <c r="AA1124" s="378">
        <f t="shared" si="3427"/>
        <v>0</v>
      </c>
      <c r="AB1124" s="378">
        <f t="shared" si="3427"/>
        <v>0</v>
      </c>
      <c r="AC1124" s="378">
        <f t="shared" si="3427"/>
        <v>0</v>
      </c>
      <c r="AD1124" s="378">
        <f t="shared" si="3427"/>
        <v>0</v>
      </c>
      <c r="AE1124" s="378">
        <f t="shared" si="3427"/>
        <v>0</v>
      </c>
      <c r="AF1124" s="378">
        <f t="shared" si="3427"/>
        <v>0</v>
      </c>
      <c r="AG1124" s="378">
        <f t="shared" si="3427"/>
        <v>0</v>
      </c>
      <c r="AH1124" s="378">
        <f t="shared" si="3427"/>
        <v>0</v>
      </c>
      <c r="AI1124" s="378">
        <f t="shared" si="3427"/>
        <v>0</v>
      </c>
      <c r="AJ1124" s="378">
        <f t="shared" si="3427"/>
        <v>0</v>
      </c>
      <c r="AK1124" s="378">
        <f t="shared" si="3427"/>
        <v>0</v>
      </c>
      <c r="AL1124" s="378">
        <f t="shared" si="3427"/>
        <v>0</v>
      </c>
      <c r="AM1124" s="626">
        <f t="shared" si="3423"/>
        <v>0</v>
      </c>
    </row>
    <row r="1125" spans="2:39">
      <c r="B1125" s="324" t="s">
        <v>361</v>
      </c>
      <c r="C1125" s="345"/>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8">
        <f t="shared" ref="Y1125:AL1125" si="3428">Y947*Y1116</f>
        <v>0</v>
      </c>
      <c r="Z1125" s="378">
        <f t="shared" si="3428"/>
        <v>0</v>
      </c>
      <c r="AA1125" s="378">
        <f t="shared" si="3428"/>
        <v>0</v>
      </c>
      <c r="AB1125" s="378">
        <f t="shared" si="3428"/>
        <v>0</v>
      </c>
      <c r="AC1125" s="378">
        <f t="shared" si="3428"/>
        <v>0</v>
      </c>
      <c r="AD1125" s="378">
        <f t="shared" si="3428"/>
        <v>0</v>
      </c>
      <c r="AE1125" s="378">
        <f t="shared" si="3428"/>
        <v>0</v>
      </c>
      <c r="AF1125" s="378">
        <f t="shared" si="3428"/>
        <v>0</v>
      </c>
      <c r="AG1125" s="378">
        <f t="shared" si="3428"/>
        <v>0</v>
      </c>
      <c r="AH1125" s="378">
        <f t="shared" si="3428"/>
        <v>0</v>
      </c>
      <c r="AI1125" s="378">
        <f t="shared" si="3428"/>
        <v>0</v>
      </c>
      <c r="AJ1125" s="378">
        <f t="shared" si="3428"/>
        <v>0</v>
      </c>
      <c r="AK1125" s="378">
        <f t="shared" si="3428"/>
        <v>0</v>
      </c>
      <c r="AL1125" s="378">
        <f t="shared" si="3428"/>
        <v>0</v>
      </c>
      <c r="AM1125" s="626">
        <f t="shared" si="3423"/>
        <v>0</v>
      </c>
    </row>
    <row r="1126" spans="2:39">
      <c r="B1126" s="324" t="s">
        <v>362</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Y1113*Y1116</f>
        <v>0</v>
      </c>
      <c r="Z1126" s="378">
        <f>Z1113*Z1116</f>
        <v>0</v>
      </c>
      <c r="AA1126" s="378">
        <f t="shared" ref="AA1126:AL1126" si="3429">AA1113*AA1116</f>
        <v>0</v>
      </c>
      <c r="AB1126" s="378">
        <f t="shared" si="3429"/>
        <v>0</v>
      </c>
      <c r="AC1126" s="378">
        <f t="shared" si="3429"/>
        <v>0</v>
      </c>
      <c r="AD1126" s="378">
        <f t="shared" si="3429"/>
        <v>0</v>
      </c>
      <c r="AE1126" s="378">
        <f t="shared" si="3429"/>
        <v>0</v>
      </c>
      <c r="AF1126" s="378">
        <f t="shared" si="3429"/>
        <v>0</v>
      </c>
      <c r="AG1126" s="378">
        <f t="shared" si="3429"/>
        <v>0</v>
      </c>
      <c r="AH1126" s="378">
        <f t="shared" si="3429"/>
        <v>0</v>
      </c>
      <c r="AI1126" s="378">
        <f t="shared" si="3429"/>
        <v>0</v>
      </c>
      <c r="AJ1126" s="378">
        <f t="shared" si="3429"/>
        <v>0</v>
      </c>
      <c r="AK1126" s="378">
        <f t="shared" si="3429"/>
        <v>0</v>
      </c>
      <c r="AL1126" s="378">
        <f t="shared" si="3429"/>
        <v>0</v>
      </c>
      <c r="AM1126" s="626">
        <f t="shared" si="3423"/>
        <v>0</v>
      </c>
    </row>
    <row r="1127" spans="2:39" ht="15.75">
      <c r="B1127" s="349" t="s">
        <v>352</v>
      </c>
      <c r="C1127" s="345"/>
      <c r="D1127" s="336"/>
      <c r="E1127" s="334"/>
      <c r="F1127" s="334"/>
      <c r="G1127" s="334"/>
      <c r="H1127" s="334"/>
      <c r="I1127" s="334"/>
      <c r="J1127" s="334"/>
      <c r="K1127" s="334"/>
      <c r="L1127" s="334"/>
      <c r="M1127" s="334"/>
      <c r="N1127" s="334"/>
      <c r="O1127" s="300"/>
      <c r="P1127" s="334"/>
      <c r="Q1127" s="334"/>
      <c r="R1127" s="334"/>
      <c r="S1127" s="336"/>
      <c r="T1127" s="336"/>
      <c r="U1127" s="336"/>
      <c r="V1127" s="336"/>
      <c r="W1127" s="334"/>
      <c r="X1127" s="334"/>
      <c r="Y1127" s="346">
        <f>SUM(Y1117:Y1126)</f>
        <v>0</v>
      </c>
      <c r="Z1127" s="346">
        <f t="shared" ref="Z1127:AE1127" si="3430">SUM(Z1117:Z1126)</f>
        <v>0</v>
      </c>
      <c r="AA1127" s="346">
        <f t="shared" si="3430"/>
        <v>0</v>
      </c>
      <c r="AB1127" s="346">
        <f t="shared" si="3430"/>
        <v>0</v>
      </c>
      <c r="AC1127" s="346">
        <f t="shared" si="3430"/>
        <v>0</v>
      </c>
      <c r="AD1127" s="346">
        <f t="shared" si="3430"/>
        <v>0</v>
      </c>
      <c r="AE1127" s="346">
        <f t="shared" si="3430"/>
        <v>0</v>
      </c>
      <c r="AF1127" s="346">
        <f>SUM(AF1117:AF1126)</f>
        <v>0</v>
      </c>
      <c r="AG1127" s="346">
        <f t="shared" ref="AG1127:AL1127" si="3431">SUM(AG1117:AG1126)</f>
        <v>0</v>
      </c>
      <c r="AH1127" s="346">
        <f t="shared" si="3431"/>
        <v>0</v>
      </c>
      <c r="AI1127" s="346">
        <f t="shared" si="3431"/>
        <v>0</v>
      </c>
      <c r="AJ1127" s="346">
        <f t="shared" si="3431"/>
        <v>0</v>
      </c>
      <c r="AK1127" s="346">
        <f t="shared" si="3431"/>
        <v>0</v>
      </c>
      <c r="AL1127" s="346">
        <f t="shared" si="3431"/>
        <v>0</v>
      </c>
      <c r="AM1127" s="407">
        <f>SUM(AM1117:AM1126)</f>
        <v>0</v>
      </c>
    </row>
    <row r="1128" spans="2:39" ht="15.75">
      <c r="B1128" s="349" t="s">
        <v>351</v>
      </c>
      <c r="C1128" s="345"/>
      <c r="D1128" s="350"/>
      <c r="E1128" s="334"/>
      <c r="F1128" s="334"/>
      <c r="G1128" s="334"/>
      <c r="H1128" s="334"/>
      <c r="I1128" s="334"/>
      <c r="J1128" s="334"/>
      <c r="K1128" s="334"/>
      <c r="L1128" s="334"/>
      <c r="M1128" s="334"/>
      <c r="N1128" s="334"/>
      <c r="O1128" s="300"/>
      <c r="P1128" s="334"/>
      <c r="Q1128" s="334"/>
      <c r="R1128" s="334"/>
      <c r="S1128" s="336"/>
      <c r="T1128" s="336"/>
      <c r="U1128" s="336"/>
      <c r="V1128" s="336"/>
      <c r="W1128" s="334"/>
      <c r="X1128" s="334"/>
      <c r="Y1128" s="347">
        <f>Y1114*Y1116</f>
        <v>0</v>
      </c>
      <c r="Z1128" s="347">
        <f t="shared" ref="Z1128:AE1128" si="3432">Z1114*Z1116</f>
        <v>0</v>
      </c>
      <c r="AA1128" s="347">
        <f>AA1114*AA1116</f>
        <v>0</v>
      </c>
      <c r="AB1128" s="347">
        <f t="shared" si="3432"/>
        <v>0</v>
      </c>
      <c r="AC1128" s="347">
        <f t="shared" si="3432"/>
        <v>0</v>
      </c>
      <c r="AD1128" s="347">
        <f t="shared" si="3432"/>
        <v>0</v>
      </c>
      <c r="AE1128" s="347">
        <f t="shared" si="3432"/>
        <v>0</v>
      </c>
      <c r="AF1128" s="347">
        <f t="shared" ref="AF1128:AL1128" si="3433">AF1114*AF1116</f>
        <v>0</v>
      </c>
      <c r="AG1128" s="347">
        <f t="shared" si="3433"/>
        <v>0</v>
      </c>
      <c r="AH1128" s="347">
        <f t="shared" si="3433"/>
        <v>0</v>
      </c>
      <c r="AI1128" s="347">
        <f t="shared" si="3433"/>
        <v>0</v>
      </c>
      <c r="AJ1128" s="347">
        <f t="shared" si="3433"/>
        <v>0</v>
      </c>
      <c r="AK1128" s="347">
        <f t="shared" si="3433"/>
        <v>0</v>
      </c>
      <c r="AL1128" s="347">
        <f t="shared" si="3433"/>
        <v>0</v>
      </c>
      <c r="AM1128" s="407">
        <f>SUM(Y1128:AL1128)</f>
        <v>0</v>
      </c>
    </row>
    <row r="1129" spans="2:39" ht="15.75">
      <c r="B1129" s="349" t="s">
        <v>350</v>
      </c>
      <c r="C1129" s="345"/>
      <c r="D1129" s="350"/>
      <c r="E1129" s="334"/>
      <c r="F1129" s="334"/>
      <c r="G1129" s="334"/>
      <c r="H1129" s="334"/>
      <c r="I1129" s="334"/>
      <c r="J1129" s="334"/>
      <c r="K1129" s="334"/>
      <c r="L1129" s="334"/>
      <c r="M1129" s="334"/>
      <c r="N1129" s="334"/>
      <c r="O1129" s="300"/>
      <c r="P1129" s="334"/>
      <c r="Q1129" s="334"/>
      <c r="R1129" s="334"/>
      <c r="S1129" s="350"/>
      <c r="T1129" s="350"/>
      <c r="U1129" s="350"/>
      <c r="V1129" s="350"/>
      <c r="W1129" s="334"/>
      <c r="X1129" s="334"/>
      <c r="Y1129" s="351"/>
      <c r="Z1129" s="351"/>
      <c r="AA1129" s="351"/>
      <c r="AB1129" s="351"/>
      <c r="AC1129" s="351"/>
      <c r="AD1129" s="351"/>
      <c r="AE1129" s="351"/>
      <c r="AF1129" s="351"/>
      <c r="AG1129" s="351"/>
      <c r="AH1129" s="351"/>
      <c r="AI1129" s="351"/>
      <c r="AJ1129" s="351"/>
      <c r="AK1129" s="351"/>
      <c r="AL1129" s="351"/>
      <c r="AM1129" s="407">
        <f>AM1127-AM1128</f>
        <v>0</v>
      </c>
    </row>
    <row r="1130" spans="2:39">
      <c r="B1130" s="381"/>
      <c r="C1130" s="445"/>
      <c r="D1130" s="445"/>
      <c r="E1130" s="446"/>
      <c r="F1130" s="446"/>
      <c r="G1130" s="446"/>
      <c r="H1130" s="446"/>
      <c r="I1130" s="446"/>
      <c r="J1130" s="446"/>
      <c r="K1130" s="446"/>
      <c r="L1130" s="446"/>
      <c r="M1130" s="446"/>
      <c r="N1130" s="446"/>
      <c r="O1130" s="447"/>
      <c r="P1130" s="446"/>
      <c r="Q1130" s="446"/>
      <c r="R1130" s="446"/>
      <c r="S1130" s="445"/>
      <c r="T1130" s="448"/>
      <c r="U1130" s="445"/>
      <c r="V1130" s="445"/>
      <c r="W1130" s="446"/>
      <c r="X1130" s="446"/>
      <c r="Y1130" s="449"/>
      <c r="Z1130" s="449"/>
      <c r="AA1130" s="449"/>
      <c r="AB1130" s="449"/>
      <c r="AC1130" s="449"/>
      <c r="AD1130" s="449"/>
      <c r="AE1130" s="449"/>
      <c r="AF1130" s="449"/>
      <c r="AG1130" s="449"/>
      <c r="AH1130" s="449"/>
      <c r="AI1130" s="449"/>
      <c r="AJ1130" s="449"/>
      <c r="AK1130" s="449"/>
      <c r="AL1130" s="449"/>
      <c r="AM1130" s="386"/>
    </row>
    <row r="1131" spans="2:39" ht="19.5" customHeight="1">
      <c r="B1131" s="368" t="s">
        <v>590</v>
      </c>
      <c r="C1131" s="387"/>
      <c r="D1131" s="388"/>
      <c r="E1131" s="388"/>
      <c r="F1131" s="388"/>
      <c r="G1131" s="388"/>
      <c r="H1131" s="388"/>
      <c r="I1131" s="388"/>
      <c r="J1131" s="388"/>
      <c r="K1131" s="388"/>
      <c r="L1131" s="388"/>
      <c r="M1131" s="388"/>
      <c r="N1131" s="388"/>
      <c r="O1131" s="388"/>
      <c r="P1131" s="388"/>
      <c r="Q1131" s="388"/>
      <c r="R1131" s="388"/>
      <c r="S1131" s="371"/>
      <c r="T1131" s="372"/>
      <c r="U1131" s="388"/>
      <c r="V1131" s="388"/>
      <c r="W1131" s="388"/>
      <c r="X1131" s="388"/>
      <c r="Y1131" s="409"/>
      <c r="Z1131" s="409"/>
      <c r="AA1131" s="409"/>
      <c r="AB1131" s="409"/>
      <c r="AC1131" s="409"/>
      <c r="AD1131" s="409"/>
      <c r="AE1131" s="409"/>
      <c r="AF1131" s="409"/>
      <c r="AG1131" s="409"/>
      <c r="AH1131" s="409"/>
      <c r="AI1131" s="409"/>
      <c r="AJ1131" s="409"/>
      <c r="AK1131" s="409"/>
      <c r="AL1131" s="409"/>
      <c r="AM1131" s="389"/>
    </row>
    <row r="1133" spans="2:39">
      <c r="B1133" s="587" t="s">
        <v>526</v>
      </c>
    </row>
  </sheetData>
  <sheetProtection formatCells="0" formatColumns="0" formatRows="0" insertColumns="0" insertRows="0" insertHyperlinks="0" deleteColumns="0" deleteRows="0" sort="0" autoFilter="0" pivotTables="0"/>
  <mergeCells count="45">
    <mergeCell ref="Y952:AM952"/>
    <mergeCell ref="P586:X586"/>
    <mergeCell ref="B769:B770"/>
    <mergeCell ref="C769:C770"/>
    <mergeCell ref="E769:M769"/>
    <mergeCell ref="N769:N770"/>
    <mergeCell ref="P769:X769"/>
    <mergeCell ref="Y769:AM769"/>
    <mergeCell ref="Y586:AM586"/>
    <mergeCell ref="P952:X952"/>
    <mergeCell ref="N952:N953"/>
    <mergeCell ref="B952:B953"/>
    <mergeCell ref="C952:C953"/>
    <mergeCell ref="E952:M952"/>
    <mergeCell ref="C403:C404"/>
    <mergeCell ref="E403:M403"/>
    <mergeCell ref="N403:N404"/>
    <mergeCell ref="B586:B587"/>
    <mergeCell ref="C586:C587"/>
    <mergeCell ref="E586:M586"/>
    <mergeCell ref="N586:N587"/>
    <mergeCell ref="B403:B404"/>
    <mergeCell ref="B217:B218"/>
    <mergeCell ref="C217:C218"/>
    <mergeCell ref="E217:M217"/>
    <mergeCell ref="N217:N218"/>
    <mergeCell ref="P217:X217"/>
    <mergeCell ref="Y403:AM403"/>
    <mergeCell ref="Y217:AM217"/>
    <mergeCell ref="N34:N35"/>
    <mergeCell ref="P34:X34"/>
    <mergeCell ref="Y34:AM34"/>
    <mergeCell ref="P403:X403"/>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5"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402" location="'5.  2015-2020 LRAM'!A1" display="Return to top"/>
    <hyperlink ref="D768" location="'5.  2015-2020 LRAM'!A1" display="Return to top"/>
    <hyperlink ref="D951" location="'5.  2015-2020 LRAM'!A1" display="Return to top"/>
    <hyperlink ref="B1133"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112" zoomScale="90" zoomScaleNormal="90" workbookViewId="0">
      <selection activeCell="A134" sqref="A134:XFD138"/>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7" t="s">
        <v>551</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1032" t="s">
        <v>669</v>
      </c>
      <c r="D8" s="1032"/>
      <c r="E8" s="1032"/>
      <c r="F8" s="1032"/>
      <c r="G8" s="1032"/>
      <c r="H8" s="1032"/>
      <c r="I8" s="1032"/>
      <c r="J8" s="1032"/>
      <c r="K8" s="1032"/>
      <c r="L8" s="1032"/>
      <c r="M8" s="1032"/>
      <c r="N8" s="1032"/>
      <c r="O8" s="1032"/>
      <c r="P8" s="1032"/>
      <c r="Q8" s="1032"/>
      <c r="R8" s="1032"/>
      <c r="S8" s="1032"/>
      <c r="T8" s="105"/>
      <c r="U8" s="105"/>
      <c r="V8" s="105"/>
      <c r="W8" s="105"/>
    </row>
    <row r="9" spans="1:28" s="9" customFormat="1" ht="46.9" customHeight="1">
      <c r="B9" s="55"/>
      <c r="C9" s="994" t="s">
        <v>681</v>
      </c>
      <c r="D9" s="994"/>
      <c r="E9" s="994"/>
      <c r="F9" s="994"/>
      <c r="G9" s="994"/>
      <c r="H9" s="994"/>
      <c r="I9" s="994"/>
      <c r="J9" s="994"/>
      <c r="K9" s="994"/>
      <c r="L9" s="994"/>
      <c r="M9" s="994"/>
      <c r="N9" s="994"/>
      <c r="O9" s="994"/>
      <c r="P9" s="994"/>
      <c r="Q9" s="994"/>
      <c r="R9" s="994"/>
      <c r="S9" s="994"/>
      <c r="T9" s="105"/>
      <c r="U9" s="105"/>
      <c r="V9" s="105"/>
      <c r="W9" s="105"/>
    </row>
    <row r="10" spans="1:28" s="9" customFormat="1" ht="37.9" customHeight="1">
      <c r="B10" s="88"/>
      <c r="C10" s="1015" t="s">
        <v>682</v>
      </c>
      <c r="D10" s="994"/>
      <c r="E10" s="994"/>
      <c r="F10" s="994"/>
      <c r="G10" s="994"/>
      <c r="H10" s="994"/>
      <c r="I10" s="994"/>
      <c r="J10" s="994"/>
      <c r="K10" s="994"/>
      <c r="L10" s="994"/>
      <c r="M10" s="994"/>
      <c r="N10" s="994"/>
      <c r="O10" s="994"/>
      <c r="P10" s="994"/>
      <c r="Q10" s="994"/>
      <c r="R10" s="994"/>
      <c r="S10" s="994"/>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1031" t="s">
        <v>235</v>
      </c>
      <c r="C12" s="1031"/>
      <c r="D12" s="181"/>
      <c r="E12" s="182" t="s">
        <v>236</v>
      </c>
      <c r="F12" s="51"/>
      <c r="G12" s="51"/>
      <c r="H12" s="44"/>
      <c r="I12" s="51"/>
      <c r="K12" s="589"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General Service 50 - 4,999 kW</v>
      </c>
      <c r="L14" s="204" t="str">
        <f>'1.  LRAMVA Summary'!G52</f>
        <v>Co-Generation 1,000 - 4,999 kW</v>
      </c>
      <c r="M14" s="204" t="str">
        <f>'1.  LRAMVA Summary'!H52</f>
        <v>Large User</v>
      </c>
      <c r="N14" s="204" t="str">
        <f>'1.  LRAMVA Summary'!I52</f>
        <v>Street Lighting</v>
      </c>
      <c r="O14" s="204" t="str">
        <f>'1.  LRAMVA Summary'!J52</f>
        <v>Sentinel Lighting</v>
      </c>
      <c r="P14" s="204" t="str">
        <f>'1.  LRAMVA Summary'!K52</f>
        <v>Unmetered Scattered Load</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7">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7">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7">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7">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7">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7">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233">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233">
        <f>+C46</f>
        <v>2.1700000000000001E-2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233">
        <f>+C47</f>
        <v>2.1700000000000001E-2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24.713194318134672</v>
      </c>
      <c r="J91" s="230">
        <f>(SUM('1.  LRAMVA Summary'!E$54:E$68)+SUM('1.  LRAMVA Summary'!E$69:E$70)*(MONTH($E91)-1)/12)*$H91</f>
        <v>22.697126013302054</v>
      </c>
      <c r="K91" s="230">
        <f>(SUM('1.  LRAMVA Summary'!F$54:F$68)+SUM('1.  LRAMVA Summary'!F$69:F$70)*(MONTH($E91)-1)/12)*$H91</f>
        <v>16.08716722016414</v>
      </c>
      <c r="L91" s="230">
        <f>(SUM('1.  LRAMVA Summary'!G$54:G$68)+SUM('1.  LRAMVA Summary'!G$69:G$70)*(MONTH($E91)-1)/12)*$H91</f>
        <v>1.8175795928888889</v>
      </c>
      <c r="M91" s="230">
        <f>(SUM('1.  LRAMVA Summary'!H$54:H$68)+SUM('1.  LRAMVA Summary'!H$69:H$70)*(MONTH($E91)-1)/12)*$H91</f>
        <v>-0.85768865416666662</v>
      </c>
      <c r="N91" s="230">
        <f>(SUM('1.  LRAMVA Summary'!I$54:I$68)+SUM('1.  LRAMVA Summary'!I$69:I$70)*(MONTH($E91)-1)/12)*$H91</f>
        <v>-0.57226251041666665</v>
      </c>
      <c r="O91" s="230">
        <f>(SUM('1.  LRAMVA Summary'!J$54:J$68)+SUM('1.  LRAMVA Summary'!J$69:J$70)*(MONTH($E91)-1)/12)*$H91</f>
        <v>-2.442097777777778E-2</v>
      </c>
      <c r="P91" s="230">
        <f>(SUM('1.  LRAMVA Summary'!K$54:K$68)+SUM('1.  LRAMVA Summary'!K$69:K$70)*(MONTH($E91)-1)/12)*$H91</f>
        <v>-8.9960054861111097E-2</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63.770734947267528</v>
      </c>
    </row>
    <row r="92" spans="2:23" s="9" customFormat="1" ht="14.25" customHeight="1">
      <c r="B92" s="66"/>
      <c r="E92" s="214">
        <v>42430</v>
      </c>
      <c r="F92" s="214" t="s">
        <v>183</v>
      </c>
      <c r="G92" s="215" t="s">
        <v>65</v>
      </c>
      <c r="H92" s="229">
        <f t="shared" si="34"/>
        <v>9.1666666666666665E-4</v>
      </c>
      <c r="I92" s="230">
        <f>(SUM('1.  LRAMVA Summary'!D$54:D$68)+SUM('1.  LRAMVA Summary'!D$69:D$70)*(MONTH($E92)-1)/12)*$H92</f>
        <v>49.426388636269344</v>
      </c>
      <c r="J92" s="230">
        <f>(SUM('1.  LRAMVA Summary'!E$54:E$68)+SUM('1.  LRAMVA Summary'!E$69:E$70)*(MONTH($E92)-1)/12)*$H92</f>
        <v>45.394252026604107</v>
      </c>
      <c r="K92" s="230">
        <f>(SUM('1.  LRAMVA Summary'!F$54:F$68)+SUM('1.  LRAMVA Summary'!F$69:F$70)*(MONTH($E92)-1)/12)*$H92</f>
        <v>32.17433444032828</v>
      </c>
      <c r="L92" s="230">
        <f>(SUM('1.  LRAMVA Summary'!G$54:G$68)+SUM('1.  LRAMVA Summary'!G$69:G$70)*(MONTH($E92)-1)/12)*$H92</f>
        <v>3.6351591857777779</v>
      </c>
      <c r="M92" s="230">
        <f>(SUM('1.  LRAMVA Summary'!H$54:H$68)+SUM('1.  LRAMVA Summary'!H$69:H$70)*(MONTH($E92)-1)/12)*$H92</f>
        <v>-1.7153773083333332</v>
      </c>
      <c r="N92" s="230">
        <f>(SUM('1.  LRAMVA Summary'!I$54:I$68)+SUM('1.  LRAMVA Summary'!I$69:I$70)*(MONTH($E92)-1)/12)*$H92</f>
        <v>-1.1445250208333333</v>
      </c>
      <c r="O92" s="230">
        <f>(SUM('1.  LRAMVA Summary'!J$54:J$68)+SUM('1.  LRAMVA Summary'!J$69:J$70)*(MONTH($E92)-1)/12)*$H92</f>
        <v>-4.8841955555555559E-2</v>
      </c>
      <c r="P92" s="230">
        <f>(SUM('1.  LRAMVA Summary'!K$54:K$68)+SUM('1.  LRAMVA Summary'!K$69:K$70)*(MONTH($E92)-1)/12)*$H92</f>
        <v>-0.17992010972222219</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127.54146989453506</v>
      </c>
    </row>
    <row r="93" spans="2:23" s="8" customFormat="1">
      <c r="B93" s="239"/>
      <c r="D93" s="9"/>
      <c r="E93" s="214">
        <v>42461</v>
      </c>
      <c r="F93" s="214" t="s">
        <v>183</v>
      </c>
      <c r="G93" s="215" t="s">
        <v>66</v>
      </c>
      <c r="H93" s="229">
        <f>$C$36/12</f>
        <v>9.1666666666666665E-4</v>
      </c>
      <c r="I93" s="230">
        <f>(SUM('1.  LRAMVA Summary'!D$54:D$68)+SUM('1.  LRAMVA Summary'!D$69:D$70)*(MONTH($E93)-1)/12)*$H93</f>
        <v>74.13958295440402</v>
      </c>
      <c r="J93" s="230">
        <f>(SUM('1.  LRAMVA Summary'!E$54:E$68)+SUM('1.  LRAMVA Summary'!E$69:E$70)*(MONTH($E93)-1)/12)*$H93</f>
        <v>68.091378039906161</v>
      </c>
      <c r="K93" s="230">
        <f>(SUM('1.  LRAMVA Summary'!F$54:F$68)+SUM('1.  LRAMVA Summary'!F$69:F$70)*(MONTH($E93)-1)/12)*$H93</f>
        <v>48.261501660492421</v>
      </c>
      <c r="L93" s="230">
        <f>(SUM('1.  LRAMVA Summary'!G$54:G$68)+SUM('1.  LRAMVA Summary'!G$69:G$70)*(MONTH($E93)-1)/12)*$H93</f>
        <v>5.4527387786666663</v>
      </c>
      <c r="M93" s="230">
        <f>(SUM('1.  LRAMVA Summary'!H$54:H$68)+SUM('1.  LRAMVA Summary'!H$69:H$70)*(MONTH($E93)-1)/12)*$H93</f>
        <v>-2.5730659624999999</v>
      </c>
      <c r="N93" s="230">
        <f>(SUM('1.  LRAMVA Summary'!I$54:I$68)+SUM('1.  LRAMVA Summary'!I$69:I$70)*(MONTH($E93)-1)/12)*$H93</f>
        <v>-1.7167875312499998</v>
      </c>
      <c r="O93" s="230">
        <f>(SUM('1.  LRAMVA Summary'!J$54:J$68)+SUM('1.  LRAMVA Summary'!J$69:J$70)*(MONTH($E93)-1)/12)*$H93</f>
        <v>-7.3262933333333335E-2</v>
      </c>
      <c r="P93" s="230">
        <f>(SUM('1.  LRAMVA Summary'!K$54:K$68)+SUM('1.  LRAMVA Summary'!K$69:K$70)*(MONTH($E93)-1)/12)*$H93</f>
        <v>-0.2698801645833333</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191.31220484180261</v>
      </c>
    </row>
    <row r="94" spans="2:23" s="9" customFormat="1">
      <c r="B94" s="66"/>
      <c r="E94" s="214">
        <v>42491</v>
      </c>
      <c r="F94" s="214" t="s">
        <v>183</v>
      </c>
      <c r="G94" s="215" t="s">
        <v>66</v>
      </c>
      <c r="H94" s="229">
        <f t="shared" ref="H94:H95" si="36">$C$36/12</f>
        <v>9.1666666666666665E-4</v>
      </c>
      <c r="I94" s="230">
        <f>(SUM('1.  LRAMVA Summary'!D$54:D$68)+SUM('1.  LRAMVA Summary'!D$69:D$70)*(MONTH($E94)-1)/12)*$H94</f>
        <v>98.852777272538688</v>
      </c>
      <c r="J94" s="230">
        <f>(SUM('1.  LRAMVA Summary'!E$54:E$68)+SUM('1.  LRAMVA Summary'!E$69:E$70)*(MONTH($E94)-1)/12)*$H94</f>
        <v>90.788504053208214</v>
      </c>
      <c r="K94" s="230">
        <f>(SUM('1.  LRAMVA Summary'!F$54:F$68)+SUM('1.  LRAMVA Summary'!F$69:F$70)*(MONTH($E94)-1)/12)*$H94</f>
        <v>64.348668880656561</v>
      </c>
      <c r="L94" s="230">
        <f>(SUM('1.  LRAMVA Summary'!G$54:G$68)+SUM('1.  LRAMVA Summary'!G$69:G$70)*(MONTH($E94)-1)/12)*$H94</f>
        <v>7.2703183715555557</v>
      </c>
      <c r="M94" s="230">
        <f>(SUM('1.  LRAMVA Summary'!H$54:H$68)+SUM('1.  LRAMVA Summary'!H$69:H$70)*(MONTH($E94)-1)/12)*$H94</f>
        <v>-3.4307546166666665</v>
      </c>
      <c r="N94" s="230">
        <f>(SUM('1.  LRAMVA Summary'!I$54:I$68)+SUM('1.  LRAMVA Summary'!I$69:I$70)*(MONTH($E94)-1)/12)*$H94</f>
        <v>-2.2890500416666666</v>
      </c>
      <c r="O94" s="230">
        <f>(SUM('1.  LRAMVA Summary'!J$54:J$68)+SUM('1.  LRAMVA Summary'!J$69:J$70)*(MONTH($E94)-1)/12)*$H94</f>
        <v>-9.7683911111111119E-2</v>
      </c>
      <c r="P94" s="230">
        <f>(SUM('1.  LRAMVA Summary'!K$54:K$68)+SUM('1.  LRAMVA Summary'!K$69:K$70)*(MONTH($E94)-1)/12)*$H94</f>
        <v>-0.35984021944444439</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255.08293978907011</v>
      </c>
    </row>
    <row r="95" spans="2:23" s="238" customFormat="1">
      <c r="B95" s="237"/>
      <c r="D95" s="9"/>
      <c r="E95" s="214">
        <v>42522</v>
      </c>
      <c r="F95" s="214" t="s">
        <v>183</v>
      </c>
      <c r="G95" s="215" t="s">
        <v>66</v>
      </c>
      <c r="H95" s="229">
        <f t="shared" si="36"/>
        <v>9.1666666666666665E-4</v>
      </c>
      <c r="I95" s="230">
        <f>(SUM('1.  LRAMVA Summary'!D$54:D$68)+SUM('1.  LRAMVA Summary'!D$69:D$70)*(MONTH($E95)-1)/12)*$H95</f>
        <v>123.56597159067336</v>
      </c>
      <c r="J95" s="230">
        <f>(SUM('1.  LRAMVA Summary'!E$54:E$68)+SUM('1.  LRAMVA Summary'!E$69:E$70)*(MONTH($E95)-1)/12)*$H95</f>
        <v>113.48563006651027</v>
      </c>
      <c r="K95" s="230">
        <f>(SUM('1.  LRAMVA Summary'!F$54:F$68)+SUM('1.  LRAMVA Summary'!F$69:F$70)*(MONTH($E95)-1)/12)*$H95</f>
        <v>80.435836100820694</v>
      </c>
      <c r="L95" s="230">
        <f>(SUM('1.  LRAMVA Summary'!G$54:G$68)+SUM('1.  LRAMVA Summary'!G$69:G$70)*(MONTH($E95)-1)/12)*$H95</f>
        <v>9.0878979644444442</v>
      </c>
      <c r="M95" s="230">
        <f>(SUM('1.  LRAMVA Summary'!H$54:H$68)+SUM('1.  LRAMVA Summary'!H$69:H$70)*(MONTH($E95)-1)/12)*$H95</f>
        <v>-4.2884432708333327</v>
      </c>
      <c r="N95" s="230">
        <f>(SUM('1.  LRAMVA Summary'!I$54:I$68)+SUM('1.  LRAMVA Summary'!I$69:I$70)*(MONTH($E95)-1)/12)*$H95</f>
        <v>-2.8613125520833331</v>
      </c>
      <c r="O95" s="230">
        <f>(SUM('1.  LRAMVA Summary'!J$54:J$68)+SUM('1.  LRAMVA Summary'!J$69:J$70)*(MONTH($E95)-1)/12)*$H95</f>
        <v>-0.1221048888888889</v>
      </c>
      <c r="P95" s="230">
        <f>(SUM('1.  LRAMVA Summary'!K$54:K$68)+SUM('1.  LRAMVA Summary'!K$69:K$70)*(MONTH($E95)-1)/12)*$H95</f>
        <v>-0.44980027430555558</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318.85367473633761</v>
      </c>
    </row>
    <row r="96" spans="2:23" s="9" customFormat="1">
      <c r="B96" s="66"/>
      <c r="E96" s="214">
        <v>42552</v>
      </c>
      <c r="F96" s="214" t="s">
        <v>183</v>
      </c>
      <c r="G96" s="215" t="s">
        <v>68</v>
      </c>
      <c r="H96" s="229">
        <f>$C$37/12</f>
        <v>9.1666666666666665E-4</v>
      </c>
      <c r="I96" s="230">
        <f>(SUM('1.  LRAMVA Summary'!D$54:D$68)+SUM('1.  LRAMVA Summary'!D$69:D$70)*(MONTH($E96)-1)/12)*$H96</f>
        <v>148.27916590880804</v>
      </c>
      <c r="J96" s="230">
        <f>(SUM('1.  LRAMVA Summary'!E$54:E$68)+SUM('1.  LRAMVA Summary'!E$69:E$70)*(MONTH($E96)-1)/12)*$H96</f>
        <v>136.18275607981232</v>
      </c>
      <c r="K96" s="230">
        <f>(SUM('1.  LRAMVA Summary'!F$54:F$68)+SUM('1.  LRAMVA Summary'!F$69:F$70)*(MONTH($E96)-1)/12)*$H96</f>
        <v>96.523003320984841</v>
      </c>
      <c r="L96" s="230">
        <f>(SUM('1.  LRAMVA Summary'!G$54:G$68)+SUM('1.  LRAMVA Summary'!G$69:G$70)*(MONTH($E96)-1)/12)*$H96</f>
        <v>10.905477557333333</v>
      </c>
      <c r="M96" s="230">
        <f>(SUM('1.  LRAMVA Summary'!H$54:H$68)+SUM('1.  LRAMVA Summary'!H$69:H$70)*(MONTH($E96)-1)/12)*$H96</f>
        <v>-5.1461319249999997</v>
      </c>
      <c r="N96" s="230">
        <f>(SUM('1.  LRAMVA Summary'!I$54:I$68)+SUM('1.  LRAMVA Summary'!I$69:I$70)*(MONTH($E96)-1)/12)*$H96</f>
        <v>-3.4335750624999997</v>
      </c>
      <c r="O96" s="230">
        <f>(SUM('1.  LRAMVA Summary'!J$54:J$68)+SUM('1.  LRAMVA Summary'!J$69:J$70)*(MONTH($E96)-1)/12)*$H96</f>
        <v>-0.14652586666666667</v>
      </c>
      <c r="P96" s="230">
        <f>(SUM('1.  LRAMVA Summary'!K$54:K$68)+SUM('1.  LRAMVA Summary'!K$69:K$70)*(MONTH($E96)-1)/12)*$H96</f>
        <v>-0.53976032916666661</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382.62440968360522</v>
      </c>
    </row>
    <row r="97" spans="2:23" s="9" customFormat="1">
      <c r="B97" s="66"/>
      <c r="E97" s="214">
        <v>42583</v>
      </c>
      <c r="F97" s="214" t="s">
        <v>183</v>
      </c>
      <c r="G97" s="215" t="s">
        <v>68</v>
      </c>
      <c r="H97" s="229">
        <f t="shared" ref="H97:H98" si="37">$C$37/12</f>
        <v>9.1666666666666665E-4</v>
      </c>
      <c r="I97" s="230">
        <f>(SUM('1.  LRAMVA Summary'!D$54:D$68)+SUM('1.  LRAMVA Summary'!D$69:D$70)*(MONTH($E97)-1)/12)*$H97</f>
        <v>172.99236022694271</v>
      </c>
      <c r="J97" s="230">
        <f>(SUM('1.  LRAMVA Summary'!E$54:E$68)+SUM('1.  LRAMVA Summary'!E$69:E$70)*(MONTH($E97)-1)/12)*$H97</f>
        <v>158.87988209311436</v>
      </c>
      <c r="K97" s="230">
        <f>(SUM('1.  LRAMVA Summary'!F$54:F$68)+SUM('1.  LRAMVA Summary'!F$69:F$70)*(MONTH($E97)-1)/12)*$H97</f>
        <v>112.61017054114897</v>
      </c>
      <c r="L97" s="230">
        <f>(SUM('1.  LRAMVA Summary'!G$54:G$68)+SUM('1.  LRAMVA Summary'!G$69:G$70)*(MONTH($E97)-1)/12)*$H97</f>
        <v>12.723057150222225</v>
      </c>
      <c r="M97" s="230">
        <f>(SUM('1.  LRAMVA Summary'!H$54:H$68)+SUM('1.  LRAMVA Summary'!H$69:H$70)*(MONTH($E97)-1)/12)*$H97</f>
        <v>-6.0038205791666668</v>
      </c>
      <c r="N97" s="230">
        <f>(SUM('1.  LRAMVA Summary'!I$54:I$68)+SUM('1.  LRAMVA Summary'!I$69:I$70)*(MONTH($E97)-1)/12)*$H97</f>
        <v>-4.0058375729166666</v>
      </c>
      <c r="O97" s="230">
        <f>(SUM('1.  LRAMVA Summary'!J$54:J$68)+SUM('1.  LRAMVA Summary'!J$69:J$70)*(MONTH($E97)-1)/12)*$H97</f>
        <v>-0.17094684444444447</v>
      </c>
      <c r="P97" s="230">
        <f>(SUM('1.  LRAMVA Summary'!K$54:K$68)+SUM('1.  LRAMVA Summary'!K$69:K$70)*(MONTH($E97)-1)/12)*$H97</f>
        <v>-0.62972038402777775</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446.39514463087272</v>
      </c>
    </row>
    <row r="98" spans="2:23" s="9" customFormat="1">
      <c r="B98" s="66"/>
      <c r="E98" s="214">
        <v>42614</v>
      </c>
      <c r="F98" s="214" t="s">
        <v>183</v>
      </c>
      <c r="G98" s="215" t="s">
        <v>68</v>
      </c>
      <c r="H98" s="229">
        <f t="shared" si="37"/>
        <v>9.1666666666666665E-4</v>
      </c>
      <c r="I98" s="230">
        <f>(SUM('1.  LRAMVA Summary'!D$54:D$68)+SUM('1.  LRAMVA Summary'!D$69:D$70)*(MONTH($E98)-1)/12)*$H98</f>
        <v>197.70555454507738</v>
      </c>
      <c r="J98" s="230">
        <f>(SUM('1.  LRAMVA Summary'!E$54:E$68)+SUM('1.  LRAMVA Summary'!E$69:E$70)*(MONTH($E98)-1)/12)*$H98</f>
        <v>181.57700810641643</v>
      </c>
      <c r="K98" s="230">
        <f>(SUM('1.  LRAMVA Summary'!F$54:F$68)+SUM('1.  LRAMVA Summary'!F$69:F$70)*(MONTH($E98)-1)/12)*$H98</f>
        <v>128.69733776131312</v>
      </c>
      <c r="L98" s="230">
        <f>(SUM('1.  LRAMVA Summary'!G$54:G$68)+SUM('1.  LRAMVA Summary'!G$69:G$70)*(MONTH($E98)-1)/12)*$H98</f>
        <v>14.540636743111111</v>
      </c>
      <c r="M98" s="230">
        <f>(SUM('1.  LRAMVA Summary'!H$54:H$68)+SUM('1.  LRAMVA Summary'!H$69:H$70)*(MONTH($E98)-1)/12)*$H98</f>
        <v>-6.861509233333333</v>
      </c>
      <c r="N98" s="230">
        <f>(SUM('1.  LRAMVA Summary'!I$54:I$68)+SUM('1.  LRAMVA Summary'!I$69:I$70)*(MONTH($E98)-1)/12)*$H98</f>
        <v>-4.5781000833333332</v>
      </c>
      <c r="O98" s="230">
        <f>(SUM('1.  LRAMVA Summary'!J$54:J$68)+SUM('1.  LRAMVA Summary'!J$69:J$70)*(MONTH($E98)-1)/12)*$H98</f>
        <v>-0.19536782222222224</v>
      </c>
      <c r="P98" s="230">
        <f>(SUM('1.  LRAMVA Summary'!K$54:K$68)+SUM('1.  LRAMVA Summary'!K$69:K$70)*(MONTH($E98)-1)/12)*$H98</f>
        <v>-0.71968043888888877</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510.16587957814022</v>
      </c>
    </row>
    <row r="99" spans="2:23" s="9" customFormat="1">
      <c r="B99" s="66"/>
      <c r="E99" s="214">
        <v>42644</v>
      </c>
      <c r="F99" s="214" t="s">
        <v>183</v>
      </c>
      <c r="G99" s="215" t="s">
        <v>69</v>
      </c>
      <c r="H99" s="210">
        <f>$C$38/12</f>
        <v>9.1666666666666665E-4</v>
      </c>
      <c r="I99" s="230">
        <f>(SUM('1.  LRAMVA Summary'!D$54:D$68)+SUM('1.  LRAMVA Summary'!D$69:D$70)*(MONTH($E99)-1)/12)*$H99</f>
        <v>222.41874886321204</v>
      </c>
      <c r="J99" s="230">
        <f>(SUM('1.  LRAMVA Summary'!E$54:E$68)+SUM('1.  LRAMVA Summary'!E$69:E$70)*(MONTH($E99)-1)/12)*$H99</f>
        <v>204.27413411971847</v>
      </c>
      <c r="K99" s="230">
        <f>(SUM('1.  LRAMVA Summary'!F$54:F$68)+SUM('1.  LRAMVA Summary'!F$69:F$70)*(MONTH($E99)-1)/12)*$H99</f>
        <v>144.78450498147726</v>
      </c>
      <c r="L99" s="230">
        <f>(SUM('1.  LRAMVA Summary'!G$54:G$68)+SUM('1.  LRAMVA Summary'!G$69:G$70)*(MONTH($E99)-1)/12)*$H99</f>
        <v>16.358216336000002</v>
      </c>
      <c r="M99" s="230">
        <f>(SUM('1.  LRAMVA Summary'!H$54:H$68)+SUM('1.  LRAMVA Summary'!H$69:H$70)*(MONTH($E99)-1)/12)*$H99</f>
        <v>-7.7191978874999991</v>
      </c>
      <c r="N99" s="230">
        <f>(SUM('1.  LRAMVA Summary'!I$54:I$68)+SUM('1.  LRAMVA Summary'!I$69:I$70)*(MONTH($E99)-1)/12)*$H99</f>
        <v>-5.1503625937499997</v>
      </c>
      <c r="O99" s="230">
        <f>(SUM('1.  LRAMVA Summary'!J$54:J$68)+SUM('1.  LRAMVA Summary'!J$69:J$70)*(MONTH($E99)-1)/12)*$H99</f>
        <v>-0.21978880000000001</v>
      </c>
      <c r="P99" s="230">
        <f>(SUM('1.  LRAMVA Summary'!K$54:K$68)+SUM('1.  LRAMVA Summary'!K$69:K$70)*(MONTH($E99)-1)/12)*$H99</f>
        <v>-0.80964049374999991</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573.93661452540812</v>
      </c>
    </row>
    <row r="100" spans="2:23" s="9" customFormat="1">
      <c r="B100" s="66"/>
      <c r="E100" s="214">
        <v>42675</v>
      </c>
      <c r="F100" s="214" t="s">
        <v>183</v>
      </c>
      <c r="G100" s="215" t="s">
        <v>69</v>
      </c>
      <c r="H100" s="210">
        <f t="shared" ref="H100:H101" si="38">$C$38/12</f>
        <v>9.1666666666666665E-4</v>
      </c>
      <c r="I100" s="230">
        <f>(SUM('1.  LRAMVA Summary'!D$54:D$68)+SUM('1.  LRAMVA Summary'!D$69:D$70)*(MONTH($E100)-1)/12)*$H100</f>
        <v>247.13194318134671</v>
      </c>
      <c r="J100" s="230">
        <f>(SUM('1.  LRAMVA Summary'!E$54:E$68)+SUM('1.  LRAMVA Summary'!E$69:E$70)*(MONTH($E100)-1)/12)*$H100</f>
        <v>226.97126013302054</v>
      </c>
      <c r="K100" s="230">
        <f>(SUM('1.  LRAMVA Summary'!F$54:F$68)+SUM('1.  LRAMVA Summary'!F$69:F$70)*(MONTH($E100)-1)/12)*$H100</f>
        <v>160.87167220164139</v>
      </c>
      <c r="L100" s="230">
        <f>(SUM('1.  LRAMVA Summary'!G$54:G$68)+SUM('1.  LRAMVA Summary'!G$69:G$70)*(MONTH($E100)-1)/12)*$H100</f>
        <v>18.175795928888888</v>
      </c>
      <c r="M100" s="230">
        <f>(SUM('1.  LRAMVA Summary'!H$54:H$68)+SUM('1.  LRAMVA Summary'!H$69:H$70)*(MONTH($E100)-1)/12)*$H100</f>
        <v>-8.5768865416666653</v>
      </c>
      <c r="N100" s="230">
        <f>(SUM('1.  LRAMVA Summary'!I$54:I$68)+SUM('1.  LRAMVA Summary'!I$69:I$70)*(MONTH($E100)-1)/12)*$H100</f>
        <v>-5.7226251041666663</v>
      </c>
      <c r="O100" s="230">
        <f>(SUM('1.  LRAMVA Summary'!J$54:J$68)+SUM('1.  LRAMVA Summary'!J$69:J$70)*(MONTH($E100)-1)/12)*$H100</f>
        <v>-0.2442097777777778</v>
      </c>
      <c r="P100" s="230">
        <f>(SUM('1.  LRAMVA Summary'!K$54:K$68)+SUM('1.  LRAMVA Summary'!K$69:K$70)*(MONTH($E100)-1)/12)*$H100</f>
        <v>-0.89960054861111116</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637.70734947267522</v>
      </c>
    </row>
    <row r="101" spans="2:23" s="9" customFormat="1">
      <c r="B101" s="66"/>
      <c r="E101" s="214">
        <v>42705</v>
      </c>
      <c r="F101" s="214" t="s">
        <v>183</v>
      </c>
      <c r="G101" s="215" t="s">
        <v>69</v>
      </c>
      <c r="H101" s="210">
        <f t="shared" si="38"/>
        <v>9.1666666666666665E-4</v>
      </c>
      <c r="I101" s="230">
        <f>(SUM('1.  LRAMVA Summary'!D$54:D$68)+SUM('1.  LRAMVA Summary'!D$69:D$70)*(MONTH($E101)-1)/12)*$H101</f>
        <v>271.84513749948138</v>
      </c>
      <c r="J101" s="230">
        <f>(SUM('1.  LRAMVA Summary'!E$54:E$68)+SUM('1.  LRAMVA Summary'!E$69:E$70)*(MONTH($E101)-1)/12)*$H101</f>
        <v>249.6683861463226</v>
      </c>
      <c r="K101" s="230">
        <f>(SUM('1.  LRAMVA Summary'!F$54:F$68)+SUM('1.  LRAMVA Summary'!F$69:F$70)*(MONTH($E101)-1)/12)*$H101</f>
        <v>176.95883942180552</v>
      </c>
      <c r="L101" s="230">
        <f>(SUM('1.  LRAMVA Summary'!G$54:G$68)+SUM('1.  LRAMVA Summary'!G$69:G$70)*(MONTH($E101)-1)/12)*$H101</f>
        <v>19.993375521777779</v>
      </c>
      <c r="M101" s="230">
        <f>(SUM('1.  LRAMVA Summary'!H$54:H$68)+SUM('1.  LRAMVA Summary'!H$69:H$70)*(MONTH($E101)-1)/12)*$H101</f>
        <v>-9.4345751958333324</v>
      </c>
      <c r="N101" s="230">
        <f>(SUM('1.  LRAMVA Summary'!I$54:I$68)+SUM('1.  LRAMVA Summary'!I$69:I$70)*(MONTH($E101)-1)/12)*$H101</f>
        <v>-6.2948876145833337</v>
      </c>
      <c r="O101" s="230">
        <f>(SUM('1.  LRAMVA Summary'!J$54:J$68)+SUM('1.  LRAMVA Summary'!J$69:J$70)*(MONTH($E101)-1)/12)*$H101</f>
        <v>-0.2686307555555556</v>
      </c>
      <c r="P101" s="230">
        <f>(SUM('1.  LRAMVA Summary'!K$54:K$68)+SUM('1.  LRAMVA Summary'!K$69:K$70)*(MONTH($E101)-1)/12)*$H101</f>
        <v>-0.98956060347222197</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701.47808441994277</v>
      </c>
    </row>
    <row r="102" spans="2:23" s="9" customFormat="1" ht="15.75" thickBot="1">
      <c r="B102" s="66"/>
      <c r="E102" s="216" t="s">
        <v>466</v>
      </c>
      <c r="F102" s="216"/>
      <c r="G102" s="217"/>
      <c r="H102" s="218"/>
      <c r="I102" s="219">
        <f>SUM(I89:I101)</f>
        <v>1631.0708249968882</v>
      </c>
      <c r="J102" s="219">
        <f>SUM(J89:J101)</f>
        <v>1498.0103168779353</v>
      </c>
      <c r="K102" s="219">
        <f t="shared" ref="K102:O102" si="39">SUM(K89:K101)</f>
        <v>1061.7530365308332</v>
      </c>
      <c r="L102" s="219">
        <f t="shared" si="39"/>
        <v>119.96025313066667</v>
      </c>
      <c r="M102" s="219">
        <f t="shared" si="39"/>
        <v>-56.607451175000001</v>
      </c>
      <c r="N102" s="219">
        <f t="shared" si="39"/>
        <v>-37.7693256875</v>
      </c>
      <c r="O102" s="219">
        <f t="shared" si="39"/>
        <v>-1.6117845333333336</v>
      </c>
      <c r="P102" s="219">
        <f t="shared" ref="P102:V102" si="40">SUM(P89:P101)</f>
        <v>-5.9373636208333327</v>
      </c>
      <c r="Q102" s="219">
        <f t="shared" si="40"/>
        <v>0</v>
      </c>
      <c r="R102" s="219">
        <f t="shared" si="40"/>
        <v>0</v>
      </c>
      <c r="S102" s="219">
        <f t="shared" si="40"/>
        <v>0</v>
      </c>
      <c r="T102" s="219">
        <f t="shared" si="40"/>
        <v>0</v>
      </c>
      <c r="U102" s="219">
        <f t="shared" si="40"/>
        <v>0</v>
      </c>
      <c r="V102" s="219">
        <f t="shared" si="40"/>
        <v>0</v>
      </c>
      <c r="W102" s="219">
        <f>SUM(W89:W101)</f>
        <v>4208.8685065196569</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1631.0708249968882</v>
      </c>
      <c r="J104" s="228">
        <f t="shared" ref="J104" si="41">J102+J103</f>
        <v>1498.0103168779353</v>
      </c>
      <c r="K104" s="228">
        <f t="shared" ref="K104" si="42">K102+K103</f>
        <v>1061.7530365308332</v>
      </c>
      <c r="L104" s="228">
        <f t="shared" ref="L104" si="43">L102+L103</f>
        <v>119.96025313066667</v>
      </c>
      <c r="M104" s="228">
        <f t="shared" ref="M104" si="44">M102+M103</f>
        <v>-56.607451175000001</v>
      </c>
      <c r="N104" s="228">
        <f t="shared" ref="N104" si="45">N102+N103</f>
        <v>-37.7693256875</v>
      </c>
      <c r="O104" s="228">
        <f t="shared" ref="O104:V104" si="46">O102+O103</f>
        <v>-1.6117845333333336</v>
      </c>
      <c r="P104" s="228">
        <f t="shared" si="46"/>
        <v>-5.9373636208333327</v>
      </c>
      <c r="Q104" s="228">
        <f t="shared" si="46"/>
        <v>0</v>
      </c>
      <c r="R104" s="228">
        <f t="shared" si="46"/>
        <v>0</v>
      </c>
      <c r="S104" s="228">
        <f t="shared" si="46"/>
        <v>0</v>
      </c>
      <c r="T104" s="228">
        <f t="shared" si="46"/>
        <v>0</v>
      </c>
      <c r="U104" s="228">
        <f t="shared" si="46"/>
        <v>0</v>
      </c>
      <c r="V104" s="228">
        <f t="shared" si="46"/>
        <v>0</v>
      </c>
      <c r="W104" s="228">
        <f t="shared" ref="W104" si="47">W102+W103</f>
        <v>4208.8685065196569</v>
      </c>
    </row>
    <row r="105" spans="2:23" s="9" customFormat="1">
      <c r="B105" s="66"/>
      <c r="E105" s="214">
        <v>42736</v>
      </c>
      <c r="F105" s="214" t="s">
        <v>184</v>
      </c>
      <c r="G105" s="215" t="s">
        <v>65</v>
      </c>
      <c r="H105" s="240">
        <f>$C$39/12</f>
        <v>9.1666666666666665E-4</v>
      </c>
      <c r="I105" s="230">
        <f>(SUM('1.  LRAMVA Summary'!D$54:D$71)+SUM('1.  LRAMVA Summary'!D$72:D$73)*(MONTH($E105)-1)/12)*$H105</f>
        <v>296.55833181761608</v>
      </c>
      <c r="J105" s="230">
        <f>(SUM('1.  LRAMVA Summary'!E$54:E$71)+SUM('1.  LRAMVA Summary'!E$72:E$73)*(MONTH($E105)-1)/12)*$H105</f>
        <v>272.36551215962464</v>
      </c>
      <c r="K105" s="230">
        <f>(SUM('1.  LRAMVA Summary'!F$54:F$71)+SUM('1.  LRAMVA Summary'!F$72:F$73)*(MONTH($E105)-1)/12)*$H105</f>
        <v>193.04600664196968</v>
      </c>
      <c r="L105" s="230">
        <f>(SUM('1.  LRAMVA Summary'!G$54:G$71)+SUM('1.  LRAMVA Summary'!G$72:G$73)*(MONTH($E105)-1)/12)*$H105</f>
        <v>21.810955114666665</v>
      </c>
      <c r="M105" s="230">
        <f>(SUM('1.  LRAMVA Summary'!H$54:H$71)+SUM('1.  LRAMVA Summary'!H$72:H$73)*(MONTH($E105)-1)/12)*$H105</f>
        <v>-10.292263849999999</v>
      </c>
      <c r="N105" s="230">
        <f>(SUM('1.  LRAMVA Summary'!I$54:I$71)+SUM('1.  LRAMVA Summary'!I$72:I$73)*(MONTH($E105)-1)/12)*$H105</f>
        <v>-6.8671501249999993</v>
      </c>
      <c r="O105" s="230">
        <f>(SUM('1.  LRAMVA Summary'!J$54:J$71)+SUM('1.  LRAMVA Summary'!J$72:J$73)*(MONTH($E105)-1)/12)*$H105</f>
        <v>-0.29305173333333334</v>
      </c>
      <c r="P105" s="230">
        <f>(SUM('1.  LRAMVA Summary'!K$54:K$71)+SUM('1.  LRAMVA Summary'!K$72:K$73)*(MONTH($E105)-1)/12)*$H105</f>
        <v>-1.0795206583333332</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765.24881936721044</v>
      </c>
    </row>
    <row r="106" spans="2:23" s="9" customFormat="1">
      <c r="B106" s="66"/>
      <c r="E106" s="214">
        <v>42767</v>
      </c>
      <c r="F106" s="214" t="s">
        <v>184</v>
      </c>
      <c r="G106" s="215" t="s">
        <v>65</v>
      </c>
      <c r="H106" s="240">
        <f t="shared" ref="H106:H107" si="48">$C$39/12</f>
        <v>9.1666666666666665E-4</v>
      </c>
      <c r="I106" s="230">
        <f>(SUM('1.  LRAMVA Summary'!D$54:D$71)+SUM('1.  LRAMVA Summary'!D$72:D$73)*(MONTH($E106)-1)/12)*$H106</f>
        <v>296.55833181761608</v>
      </c>
      <c r="J106" s="230">
        <f>(SUM('1.  LRAMVA Summary'!E$54:E$71)+SUM('1.  LRAMVA Summary'!E$72:E$73)*(MONTH($E106)-1)/12)*$H106</f>
        <v>272.36551215962464</v>
      </c>
      <c r="K106" s="230">
        <f>(SUM('1.  LRAMVA Summary'!F$54:F$71)+SUM('1.  LRAMVA Summary'!F$72:F$73)*(MONTH($E106)-1)/12)*$H106</f>
        <v>193.04600664196968</v>
      </c>
      <c r="L106" s="230">
        <f>(SUM('1.  LRAMVA Summary'!G$54:G$71)+SUM('1.  LRAMVA Summary'!G$72:G$73)*(MONTH($E106)-1)/12)*$H106</f>
        <v>21.810955114666665</v>
      </c>
      <c r="M106" s="230">
        <f>(SUM('1.  LRAMVA Summary'!H$54:H$71)+SUM('1.  LRAMVA Summary'!H$72:H$73)*(MONTH($E106)-1)/12)*$H106</f>
        <v>-10.292263849999999</v>
      </c>
      <c r="N106" s="230">
        <f>(SUM('1.  LRAMVA Summary'!I$54:I$71)+SUM('1.  LRAMVA Summary'!I$72:I$73)*(MONTH($E106)-1)/12)*$H106</f>
        <v>-6.8671501249999993</v>
      </c>
      <c r="O106" s="230">
        <f>(SUM('1.  LRAMVA Summary'!J$54:J$71)+SUM('1.  LRAMVA Summary'!J$72:J$73)*(MONTH($E106)-1)/12)*$H106</f>
        <v>-0.29305173333333334</v>
      </c>
      <c r="P106" s="230">
        <f>(SUM('1.  LRAMVA Summary'!K$54:K$71)+SUM('1.  LRAMVA Summary'!K$72:K$73)*(MONTH($E106)-1)/12)*$H106</f>
        <v>-1.0795206583333332</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765.24881936721044</v>
      </c>
    </row>
    <row r="107" spans="2:23" s="9" customFormat="1">
      <c r="B107" s="66"/>
      <c r="E107" s="214">
        <v>42795</v>
      </c>
      <c r="F107" s="214" t="s">
        <v>184</v>
      </c>
      <c r="G107" s="215" t="s">
        <v>65</v>
      </c>
      <c r="H107" s="240">
        <f t="shared" si="48"/>
        <v>9.1666666666666665E-4</v>
      </c>
      <c r="I107" s="230">
        <f>(SUM('1.  LRAMVA Summary'!D$54:D$71)+SUM('1.  LRAMVA Summary'!D$72:D$73)*(MONTH($E107)-1)/12)*$H107</f>
        <v>296.55833181761608</v>
      </c>
      <c r="J107" s="230">
        <f>(SUM('1.  LRAMVA Summary'!E$54:E$71)+SUM('1.  LRAMVA Summary'!E$72:E$73)*(MONTH($E107)-1)/12)*$H107</f>
        <v>272.36551215962464</v>
      </c>
      <c r="K107" s="230">
        <f>(SUM('1.  LRAMVA Summary'!F$54:F$71)+SUM('1.  LRAMVA Summary'!F$72:F$73)*(MONTH($E107)-1)/12)*$H107</f>
        <v>193.04600664196968</v>
      </c>
      <c r="L107" s="230">
        <f>(SUM('1.  LRAMVA Summary'!G$54:G$71)+SUM('1.  LRAMVA Summary'!G$72:G$73)*(MONTH($E107)-1)/12)*$H107</f>
        <v>21.810955114666665</v>
      </c>
      <c r="M107" s="230">
        <f>(SUM('1.  LRAMVA Summary'!H$54:H$71)+SUM('1.  LRAMVA Summary'!H$72:H$73)*(MONTH($E107)-1)/12)*$H107</f>
        <v>-10.292263849999999</v>
      </c>
      <c r="N107" s="230">
        <f>(SUM('1.  LRAMVA Summary'!I$54:I$71)+SUM('1.  LRAMVA Summary'!I$72:I$73)*(MONTH($E107)-1)/12)*$H107</f>
        <v>-6.8671501249999993</v>
      </c>
      <c r="O107" s="230">
        <f>(SUM('1.  LRAMVA Summary'!J$54:J$71)+SUM('1.  LRAMVA Summary'!J$72:J$73)*(MONTH($E107)-1)/12)*$H107</f>
        <v>-0.29305173333333334</v>
      </c>
      <c r="P107" s="230">
        <f>(SUM('1.  LRAMVA Summary'!K$54:K$71)+SUM('1.  LRAMVA Summary'!K$72:K$73)*(MONTH($E107)-1)/12)*$H107</f>
        <v>-1.0795206583333332</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765.24881936721044</v>
      </c>
    </row>
    <row r="108" spans="2:23" s="8" customFormat="1">
      <c r="B108" s="239"/>
      <c r="E108" s="214">
        <v>42826</v>
      </c>
      <c r="F108" s="214" t="s">
        <v>184</v>
      </c>
      <c r="G108" s="215" t="s">
        <v>66</v>
      </c>
      <c r="H108" s="240">
        <f>$C$40/12</f>
        <v>9.1666666666666665E-4</v>
      </c>
      <c r="I108" s="230">
        <f>(SUM('1.  LRAMVA Summary'!D$54:D$71)+SUM('1.  LRAMVA Summary'!D$72:D$73)*(MONTH($E108)-1)/12)*$H108</f>
        <v>296.55833181761608</v>
      </c>
      <c r="J108" s="230">
        <f>(SUM('1.  LRAMVA Summary'!E$54:E$71)+SUM('1.  LRAMVA Summary'!E$72:E$73)*(MONTH($E108)-1)/12)*$H108</f>
        <v>272.36551215962464</v>
      </c>
      <c r="K108" s="230">
        <f>(SUM('1.  LRAMVA Summary'!F$54:F$71)+SUM('1.  LRAMVA Summary'!F$72:F$73)*(MONTH($E108)-1)/12)*$H108</f>
        <v>193.04600664196968</v>
      </c>
      <c r="L108" s="230">
        <f>(SUM('1.  LRAMVA Summary'!G$54:G$71)+SUM('1.  LRAMVA Summary'!G$72:G$73)*(MONTH($E108)-1)/12)*$H108</f>
        <v>21.810955114666665</v>
      </c>
      <c r="M108" s="230">
        <f>(SUM('1.  LRAMVA Summary'!H$54:H$71)+SUM('1.  LRAMVA Summary'!H$72:H$73)*(MONTH($E108)-1)/12)*$H108</f>
        <v>-10.292263849999999</v>
      </c>
      <c r="N108" s="230">
        <f>(SUM('1.  LRAMVA Summary'!I$54:I$71)+SUM('1.  LRAMVA Summary'!I$72:I$73)*(MONTH($E108)-1)/12)*$H108</f>
        <v>-6.8671501249999993</v>
      </c>
      <c r="O108" s="230">
        <f>(SUM('1.  LRAMVA Summary'!J$54:J$71)+SUM('1.  LRAMVA Summary'!J$72:J$73)*(MONTH($E108)-1)/12)*$H108</f>
        <v>-0.29305173333333334</v>
      </c>
      <c r="P108" s="230">
        <f>(SUM('1.  LRAMVA Summary'!K$54:K$71)+SUM('1.  LRAMVA Summary'!K$72:K$73)*(MONTH($E108)-1)/12)*$H108</f>
        <v>-1.0795206583333332</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765.24881936721044</v>
      </c>
    </row>
    <row r="109" spans="2:23" s="9" customFormat="1">
      <c r="B109" s="66"/>
      <c r="E109" s="214">
        <v>42856</v>
      </c>
      <c r="F109" s="214" t="s">
        <v>184</v>
      </c>
      <c r="G109" s="215" t="s">
        <v>66</v>
      </c>
      <c r="H109" s="240">
        <f t="shared" ref="H109:H110" si="50">$C$40/12</f>
        <v>9.1666666666666665E-4</v>
      </c>
      <c r="I109" s="230">
        <f>(SUM('1.  LRAMVA Summary'!D$54:D$71)+SUM('1.  LRAMVA Summary'!D$72:D$73)*(MONTH($E109)-1)/12)*$H109</f>
        <v>296.55833181761608</v>
      </c>
      <c r="J109" s="230">
        <f>(SUM('1.  LRAMVA Summary'!E$54:E$71)+SUM('1.  LRAMVA Summary'!E$72:E$73)*(MONTH($E109)-1)/12)*$H109</f>
        <v>272.36551215962464</v>
      </c>
      <c r="K109" s="230">
        <f>(SUM('1.  LRAMVA Summary'!F$54:F$71)+SUM('1.  LRAMVA Summary'!F$72:F$73)*(MONTH($E109)-1)/12)*$H109</f>
        <v>193.04600664196968</v>
      </c>
      <c r="L109" s="230">
        <f>(SUM('1.  LRAMVA Summary'!G$54:G$71)+SUM('1.  LRAMVA Summary'!G$72:G$73)*(MONTH($E109)-1)/12)*$H109</f>
        <v>21.810955114666665</v>
      </c>
      <c r="M109" s="230">
        <f>(SUM('1.  LRAMVA Summary'!H$54:H$71)+SUM('1.  LRAMVA Summary'!H$72:H$73)*(MONTH($E109)-1)/12)*$H109</f>
        <v>-10.292263849999999</v>
      </c>
      <c r="N109" s="230">
        <f>(SUM('1.  LRAMVA Summary'!I$54:I$71)+SUM('1.  LRAMVA Summary'!I$72:I$73)*(MONTH($E109)-1)/12)*$H109</f>
        <v>-6.8671501249999993</v>
      </c>
      <c r="O109" s="230">
        <f>(SUM('1.  LRAMVA Summary'!J$54:J$71)+SUM('1.  LRAMVA Summary'!J$72:J$73)*(MONTH($E109)-1)/12)*$H109</f>
        <v>-0.29305173333333334</v>
      </c>
      <c r="P109" s="230">
        <f>(SUM('1.  LRAMVA Summary'!K$54:K$71)+SUM('1.  LRAMVA Summary'!K$72:K$73)*(MONTH($E109)-1)/12)*$H109</f>
        <v>-1.0795206583333332</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765.24881936721044</v>
      </c>
    </row>
    <row r="110" spans="2:23" s="238" customFormat="1">
      <c r="B110" s="237"/>
      <c r="E110" s="214">
        <v>42887</v>
      </c>
      <c r="F110" s="214" t="s">
        <v>184</v>
      </c>
      <c r="G110" s="215" t="s">
        <v>66</v>
      </c>
      <c r="H110" s="240">
        <f t="shared" si="50"/>
        <v>9.1666666666666665E-4</v>
      </c>
      <c r="I110" s="230">
        <f>(SUM('1.  LRAMVA Summary'!D$54:D$71)+SUM('1.  LRAMVA Summary'!D$72:D$73)*(MONTH($E110)-1)/12)*$H110</f>
        <v>296.55833181761608</v>
      </c>
      <c r="J110" s="230">
        <f>(SUM('1.  LRAMVA Summary'!E$54:E$71)+SUM('1.  LRAMVA Summary'!E$72:E$73)*(MONTH($E110)-1)/12)*$H110</f>
        <v>272.36551215962464</v>
      </c>
      <c r="K110" s="230">
        <f>(SUM('1.  LRAMVA Summary'!F$54:F$71)+SUM('1.  LRAMVA Summary'!F$72:F$73)*(MONTH($E110)-1)/12)*$H110</f>
        <v>193.04600664196968</v>
      </c>
      <c r="L110" s="230">
        <f>(SUM('1.  LRAMVA Summary'!G$54:G$71)+SUM('1.  LRAMVA Summary'!G$72:G$73)*(MONTH($E110)-1)/12)*$H110</f>
        <v>21.810955114666665</v>
      </c>
      <c r="M110" s="230">
        <f>(SUM('1.  LRAMVA Summary'!H$54:H$71)+SUM('1.  LRAMVA Summary'!H$72:H$73)*(MONTH($E110)-1)/12)*$H110</f>
        <v>-10.292263849999999</v>
      </c>
      <c r="N110" s="230">
        <f>(SUM('1.  LRAMVA Summary'!I$54:I$71)+SUM('1.  LRAMVA Summary'!I$72:I$73)*(MONTH($E110)-1)/12)*$H110</f>
        <v>-6.8671501249999993</v>
      </c>
      <c r="O110" s="230">
        <f>(SUM('1.  LRAMVA Summary'!J$54:J$71)+SUM('1.  LRAMVA Summary'!J$72:J$73)*(MONTH($E110)-1)/12)*$H110</f>
        <v>-0.29305173333333334</v>
      </c>
      <c r="P110" s="230">
        <f>(SUM('1.  LRAMVA Summary'!K$54:K$71)+SUM('1.  LRAMVA Summary'!K$72:K$73)*(MONTH($E110)-1)/12)*$H110</f>
        <v>-1.0795206583333332</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765.24881936721044</v>
      </c>
    </row>
    <row r="111" spans="2:23" s="9" customFormat="1">
      <c r="B111" s="66"/>
      <c r="E111" s="214">
        <v>42917</v>
      </c>
      <c r="F111" s="214" t="s">
        <v>184</v>
      </c>
      <c r="G111" s="215" t="s">
        <v>68</v>
      </c>
      <c r="H111" s="240">
        <f>$C$41/12</f>
        <v>9.1666666666666665E-4</v>
      </c>
      <c r="I111" s="230">
        <f>(SUM('1.  LRAMVA Summary'!D$54:D$71)+SUM('1.  LRAMVA Summary'!D$72:D$73)*(MONTH($E111)-1)/12)*$H111</f>
        <v>296.55833181761608</v>
      </c>
      <c r="J111" s="230">
        <f>(SUM('1.  LRAMVA Summary'!E$54:E$71)+SUM('1.  LRAMVA Summary'!E$72:E$73)*(MONTH($E111)-1)/12)*$H111</f>
        <v>272.36551215962464</v>
      </c>
      <c r="K111" s="230">
        <f>(SUM('1.  LRAMVA Summary'!F$54:F$71)+SUM('1.  LRAMVA Summary'!F$72:F$73)*(MONTH($E111)-1)/12)*$H111</f>
        <v>193.04600664196968</v>
      </c>
      <c r="L111" s="230">
        <f>(SUM('1.  LRAMVA Summary'!G$54:G$71)+SUM('1.  LRAMVA Summary'!G$72:G$73)*(MONTH($E111)-1)/12)*$H111</f>
        <v>21.810955114666665</v>
      </c>
      <c r="M111" s="230">
        <f>(SUM('1.  LRAMVA Summary'!H$54:H$71)+SUM('1.  LRAMVA Summary'!H$72:H$73)*(MONTH($E111)-1)/12)*$H111</f>
        <v>-10.292263849999999</v>
      </c>
      <c r="N111" s="230">
        <f>(SUM('1.  LRAMVA Summary'!I$54:I$71)+SUM('1.  LRAMVA Summary'!I$72:I$73)*(MONTH($E111)-1)/12)*$H111</f>
        <v>-6.8671501249999993</v>
      </c>
      <c r="O111" s="230">
        <f>(SUM('1.  LRAMVA Summary'!J$54:J$71)+SUM('1.  LRAMVA Summary'!J$72:J$73)*(MONTH($E111)-1)/12)*$H111</f>
        <v>-0.29305173333333334</v>
      </c>
      <c r="P111" s="230">
        <f>(SUM('1.  LRAMVA Summary'!K$54:K$71)+SUM('1.  LRAMVA Summary'!K$72:K$73)*(MONTH($E111)-1)/12)*$H111</f>
        <v>-1.0795206583333332</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765.24881936721044</v>
      </c>
    </row>
    <row r="112" spans="2:23" s="9" customFormat="1">
      <c r="B112" s="66"/>
      <c r="E112" s="214">
        <v>42948</v>
      </c>
      <c r="F112" s="214" t="s">
        <v>184</v>
      </c>
      <c r="G112" s="215" t="s">
        <v>68</v>
      </c>
      <c r="H112" s="240">
        <f t="shared" ref="H112:H113" si="51">$C$41/12</f>
        <v>9.1666666666666665E-4</v>
      </c>
      <c r="I112" s="230">
        <f>(SUM('1.  LRAMVA Summary'!D$54:D$71)+SUM('1.  LRAMVA Summary'!D$72:D$73)*(MONTH($E112)-1)/12)*$H112</f>
        <v>296.55833181761608</v>
      </c>
      <c r="J112" s="230">
        <f>(SUM('1.  LRAMVA Summary'!E$54:E$71)+SUM('1.  LRAMVA Summary'!E$72:E$73)*(MONTH($E112)-1)/12)*$H112</f>
        <v>272.36551215962464</v>
      </c>
      <c r="K112" s="230">
        <f>(SUM('1.  LRAMVA Summary'!F$54:F$71)+SUM('1.  LRAMVA Summary'!F$72:F$73)*(MONTH($E112)-1)/12)*$H112</f>
        <v>193.04600664196968</v>
      </c>
      <c r="L112" s="230">
        <f>(SUM('1.  LRAMVA Summary'!G$54:G$71)+SUM('1.  LRAMVA Summary'!G$72:G$73)*(MONTH($E112)-1)/12)*$H112</f>
        <v>21.810955114666665</v>
      </c>
      <c r="M112" s="230">
        <f>(SUM('1.  LRAMVA Summary'!H$54:H$71)+SUM('1.  LRAMVA Summary'!H$72:H$73)*(MONTH($E112)-1)/12)*$H112</f>
        <v>-10.292263849999999</v>
      </c>
      <c r="N112" s="230">
        <f>(SUM('1.  LRAMVA Summary'!I$54:I$71)+SUM('1.  LRAMVA Summary'!I$72:I$73)*(MONTH($E112)-1)/12)*$H112</f>
        <v>-6.8671501249999993</v>
      </c>
      <c r="O112" s="230">
        <f>(SUM('1.  LRAMVA Summary'!J$54:J$71)+SUM('1.  LRAMVA Summary'!J$72:J$73)*(MONTH($E112)-1)/12)*$H112</f>
        <v>-0.29305173333333334</v>
      </c>
      <c r="P112" s="230">
        <f>(SUM('1.  LRAMVA Summary'!K$54:K$71)+SUM('1.  LRAMVA Summary'!K$72:K$73)*(MONTH($E112)-1)/12)*$H112</f>
        <v>-1.0795206583333332</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765.24881936721044</v>
      </c>
    </row>
    <row r="113" spans="2:23" s="9" customFormat="1">
      <c r="B113" s="66"/>
      <c r="E113" s="214">
        <v>42979</v>
      </c>
      <c r="F113" s="214" t="s">
        <v>184</v>
      </c>
      <c r="G113" s="215" t="s">
        <v>68</v>
      </c>
      <c r="H113" s="240">
        <f t="shared" si="51"/>
        <v>9.1666666666666665E-4</v>
      </c>
      <c r="I113" s="230">
        <f>(SUM('1.  LRAMVA Summary'!D$54:D$71)+SUM('1.  LRAMVA Summary'!D$72:D$73)*(MONTH($E113)-1)/12)*$H113</f>
        <v>296.55833181761608</v>
      </c>
      <c r="J113" s="230">
        <f>(SUM('1.  LRAMVA Summary'!E$54:E$71)+SUM('1.  LRAMVA Summary'!E$72:E$73)*(MONTH($E113)-1)/12)*$H113</f>
        <v>272.36551215962464</v>
      </c>
      <c r="K113" s="230">
        <f>(SUM('1.  LRAMVA Summary'!F$54:F$71)+SUM('1.  LRAMVA Summary'!F$72:F$73)*(MONTH($E113)-1)/12)*$H113</f>
        <v>193.04600664196968</v>
      </c>
      <c r="L113" s="230">
        <f>(SUM('1.  LRAMVA Summary'!G$54:G$71)+SUM('1.  LRAMVA Summary'!G$72:G$73)*(MONTH($E113)-1)/12)*$H113</f>
        <v>21.810955114666665</v>
      </c>
      <c r="M113" s="230">
        <f>(SUM('1.  LRAMVA Summary'!H$54:H$71)+SUM('1.  LRAMVA Summary'!H$72:H$73)*(MONTH($E113)-1)/12)*$H113</f>
        <v>-10.292263849999999</v>
      </c>
      <c r="N113" s="230">
        <f>(SUM('1.  LRAMVA Summary'!I$54:I$71)+SUM('1.  LRAMVA Summary'!I$72:I$73)*(MONTH($E113)-1)/12)*$H113</f>
        <v>-6.8671501249999993</v>
      </c>
      <c r="O113" s="230">
        <f>(SUM('1.  LRAMVA Summary'!J$54:J$71)+SUM('1.  LRAMVA Summary'!J$72:J$73)*(MONTH($E113)-1)/12)*$H113</f>
        <v>-0.29305173333333334</v>
      </c>
      <c r="P113" s="230">
        <f>(SUM('1.  LRAMVA Summary'!K$54:K$71)+SUM('1.  LRAMVA Summary'!K$72:K$73)*(MONTH($E113)-1)/12)*$H113</f>
        <v>-1.0795206583333332</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765.24881936721044</v>
      </c>
    </row>
    <row r="114" spans="2:23" s="9" customFormat="1">
      <c r="B114" s="66"/>
      <c r="E114" s="214">
        <v>43009</v>
      </c>
      <c r="F114" s="214" t="s">
        <v>184</v>
      </c>
      <c r="G114" s="215" t="s">
        <v>69</v>
      </c>
      <c r="H114" s="240">
        <f>$C$42/12</f>
        <v>1.25E-3</v>
      </c>
      <c r="I114" s="230">
        <f>(SUM('1.  LRAMVA Summary'!D$54:D$71)+SUM('1.  LRAMVA Summary'!D$72:D$73)*(MONTH($E114)-1)/12)*$H114</f>
        <v>404.39772520584012</v>
      </c>
      <c r="J114" s="230">
        <f>(SUM('1.  LRAMVA Summary'!E$54:E$71)+SUM('1.  LRAMVA Summary'!E$72:E$73)*(MONTH($E114)-1)/12)*$H114</f>
        <v>371.40751658130637</v>
      </c>
      <c r="K114" s="230">
        <f>(SUM('1.  LRAMVA Summary'!F$54:F$71)+SUM('1.  LRAMVA Summary'!F$72:F$73)*(MONTH($E114)-1)/12)*$H114</f>
        <v>263.24455451177687</v>
      </c>
      <c r="L114" s="230">
        <f>(SUM('1.  LRAMVA Summary'!G$54:G$71)+SUM('1.  LRAMVA Summary'!G$72:G$73)*(MONTH($E114)-1)/12)*$H114</f>
        <v>29.742211520000001</v>
      </c>
      <c r="M114" s="230">
        <f>(SUM('1.  LRAMVA Summary'!H$54:H$71)+SUM('1.  LRAMVA Summary'!H$72:H$73)*(MONTH($E114)-1)/12)*$H114</f>
        <v>-14.03490525</v>
      </c>
      <c r="N114" s="230">
        <f>(SUM('1.  LRAMVA Summary'!I$54:I$71)+SUM('1.  LRAMVA Summary'!I$72:I$73)*(MONTH($E114)-1)/12)*$H114</f>
        <v>-9.3642956250000005</v>
      </c>
      <c r="O114" s="230">
        <f>(SUM('1.  LRAMVA Summary'!J$54:J$71)+SUM('1.  LRAMVA Summary'!J$72:J$73)*(MONTH($E114)-1)/12)*$H114</f>
        <v>-0.39961600000000003</v>
      </c>
      <c r="P114" s="230">
        <f>(SUM('1.  LRAMVA Summary'!K$54:K$71)+SUM('1.  LRAMVA Summary'!K$72:K$73)*(MONTH($E114)-1)/12)*$H114</f>
        <v>-1.4720736249999999</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1043.5211173189234</v>
      </c>
    </row>
    <row r="115" spans="2:23" s="9" customFormat="1">
      <c r="B115" s="66"/>
      <c r="E115" s="214">
        <v>43040</v>
      </c>
      <c r="F115" s="214" t="s">
        <v>184</v>
      </c>
      <c r="G115" s="215" t="s">
        <v>69</v>
      </c>
      <c r="H115" s="240">
        <f t="shared" ref="H115:H116" si="52">$C$42/12</f>
        <v>1.25E-3</v>
      </c>
      <c r="I115" s="230">
        <f>(SUM('1.  LRAMVA Summary'!D$54:D$71)+SUM('1.  LRAMVA Summary'!D$72:D$73)*(MONTH($E115)-1)/12)*$H115</f>
        <v>404.39772520584012</v>
      </c>
      <c r="J115" s="230">
        <f>(SUM('1.  LRAMVA Summary'!E$54:E$71)+SUM('1.  LRAMVA Summary'!E$72:E$73)*(MONTH($E115)-1)/12)*$H115</f>
        <v>371.40751658130637</v>
      </c>
      <c r="K115" s="230">
        <f>(SUM('1.  LRAMVA Summary'!F$54:F$71)+SUM('1.  LRAMVA Summary'!F$72:F$73)*(MONTH($E115)-1)/12)*$H115</f>
        <v>263.24455451177687</v>
      </c>
      <c r="L115" s="230">
        <f>(SUM('1.  LRAMVA Summary'!G$54:G$71)+SUM('1.  LRAMVA Summary'!G$72:G$73)*(MONTH($E115)-1)/12)*$H115</f>
        <v>29.742211520000001</v>
      </c>
      <c r="M115" s="230">
        <f>(SUM('1.  LRAMVA Summary'!H$54:H$71)+SUM('1.  LRAMVA Summary'!H$72:H$73)*(MONTH($E115)-1)/12)*$H115</f>
        <v>-14.03490525</v>
      </c>
      <c r="N115" s="230">
        <f>(SUM('1.  LRAMVA Summary'!I$54:I$71)+SUM('1.  LRAMVA Summary'!I$72:I$73)*(MONTH($E115)-1)/12)*$H115</f>
        <v>-9.3642956250000005</v>
      </c>
      <c r="O115" s="230">
        <f>(SUM('1.  LRAMVA Summary'!J$54:J$71)+SUM('1.  LRAMVA Summary'!J$72:J$73)*(MONTH($E115)-1)/12)*$H115</f>
        <v>-0.39961600000000003</v>
      </c>
      <c r="P115" s="230">
        <f>(SUM('1.  LRAMVA Summary'!K$54:K$71)+SUM('1.  LRAMVA Summary'!K$72:K$73)*(MONTH($E115)-1)/12)*$H115</f>
        <v>-1.4720736249999999</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1043.5211173189234</v>
      </c>
    </row>
    <row r="116" spans="2:23" s="9" customFormat="1">
      <c r="B116" s="66"/>
      <c r="E116" s="214">
        <v>43070</v>
      </c>
      <c r="F116" s="214" t="s">
        <v>184</v>
      </c>
      <c r="G116" s="215" t="s">
        <v>69</v>
      </c>
      <c r="H116" s="240">
        <f t="shared" si="52"/>
        <v>1.25E-3</v>
      </c>
      <c r="I116" s="230">
        <f>(SUM('1.  LRAMVA Summary'!D$54:D$71)+SUM('1.  LRAMVA Summary'!D$72:D$73)*(MONTH($E116)-1)/12)*$H116</f>
        <v>404.39772520584012</v>
      </c>
      <c r="J116" s="230">
        <f>(SUM('1.  LRAMVA Summary'!E$54:E$71)+SUM('1.  LRAMVA Summary'!E$72:E$73)*(MONTH($E116)-1)/12)*$H116</f>
        <v>371.40751658130637</v>
      </c>
      <c r="K116" s="230">
        <f>(SUM('1.  LRAMVA Summary'!F$54:F$71)+SUM('1.  LRAMVA Summary'!F$72:F$73)*(MONTH($E116)-1)/12)*$H116</f>
        <v>263.24455451177687</v>
      </c>
      <c r="L116" s="230">
        <f>(SUM('1.  LRAMVA Summary'!G$54:G$71)+SUM('1.  LRAMVA Summary'!G$72:G$73)*(MONTH($E116)-1)/12)*$H116</f>
        <v>29.742211520000001</v>
      </c>
      <c r="M116" s="230">
        <f>(SUM('1.  LRAMVA Summary'!H$54:H$71)+SUM('1.  LRAMVA Summary'!H$72:H$73)*(MONTH($E116)-1)/12)*$H116</f>
        <v>-14.03490525</v>
      </c>
      <c r="N116" s="230">
        <f>(SUM('1.  LRAMVA Summary'!I$54:I$71)+SUM('1.  LRAMVA Summary'!I$72:I$73)*(MONTH($E116)-1)/12)*$H116</f>
        <v>-9.3642956250000005</v>
      </c>
      <c r="O116" s="230">
        <f>(SUM('1.  LRAMVA Summary'!J$54:J$71)+SUM('1.  LRAMVA Summary'!J$72:J$73)*(MONTH($E116)-1)/12)*$H116</f>
        <v>-0.39961600000000003</v>
      </c>
      <c r="P116" s="230">
        <f>(SUM('1.  LRAMVA Summary'!K$54:K$71)+SUM('1.  LRAMVA Summary'!K$72:K$73)*(MONTH($E116)-1)/12)*$H116</f>
        <v>-1.4720736249999999</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1043.5211173189234</v>
      </c>
    </row>
    <row r="117" spans="2:23" s="9" customFormat="1" ht="15.75" thickBot="1">
      <c r="B117" s="66"/>
      <c r="E117" s="216" t="s">
        <v>467</v>
      </c>
      <c r="F117" s="216"/>
      <c r="G117" s="217"/>
      <c r="H117" s="218"/>
      <c r="I117" s="219">
        <f>SUM(I104:I116)</f>
        <v>5513.2889869729524</v>
      </c>
      <c r="J117" s="219">
        <f>SUM(J104:J116)</f>
        <v>5063.522476058477</v>
      </c>
      <c r="K117" s="219">
        <f t="shared" ref="K117:O117" si="53">SUM(K104:K116)</f>
        <v>3588.9007598438911</v>
      </c>
      <c r="L117" s="219">
        <f t="shared" si="53"/>
        <v>405.48548372266669</v>
      </c>
      <c r="M117" s="219">
        <f t="shared" si="53"/>
        <v>-191.34254157500004</v>
      </c>
      <c r="N117" s="219">
        <f t="shared" si="53"/>
        <v>-127.66656368749997</v>
      </c>
      <c r="O117" s="219">
        <f t="shared" si="53"/>
        <v>-5.4480981333333336</v>
      </c>
      <c r="P117" s="219">
        <f t="shared" ref="P117:V117" si="54">SUM(P104:P116)</f>
        <v>-20.06927042083333</v>
      </c>
      <c r="Q117" s="219">
        <f t="shared" si="54"/>
        <v>0</v>
      </c>
      <c r="R117" s="219">
        <f t="shared" si="54"/>
        <v>0</v>
      </c>
      <c r="S117" s="219">
        <f t="shared" si="54"/>
        <v>0</v>
      </c>
      <c r="T117" s="219">
        <f t="shared" si="54"/>
        <v>0</v>
      </c>
      <c r="U117" s="219">
        <f t="shared" si="54"/>
        <v>0</v>
      </c>
      <c r="V117" s="219">
        <f t="shared" si="54"/>
        <v>0</v>
      </c>
      <c r="W117" s="219">
        <f>SUM(W104:W116)</f>
        <v>14226.671232781324</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5513.2889869729524</v>
      </c>
      <c r="J119" s="228">
        <f t="shared" ref="J119" si="55">J117+J118</f>
        <v>5063.522476058477</v>
      </c>
      <c r="K119" s="228">
        <f t="shared" ref="K119" si="56">K117+K118</f>
        <v>3588.9007598438911</v>
      </c>
      <c r="L119" s="228">
        <f t="shared" ref="L119" si="57">L117+L118</f>
        <v>405.48548372266669</v>
      </c>
      <c r="M119" s="228">
        <f t="shared" ref="M119" si="58">M117+M118</f>
        <v>-191.34254157500004</v>
      </c>
      <c r="N119" s="228">
        <f t="shared" ref="N119" si="59">N117+N118</f>
        <v>-127.66656368749997</v>
      </c>
      <c r="O119" s="228">
        <f t="shared" ref="O119:V119" si="60">O117+O118</f>
        <v>-5.4480981333333336</v>
      </c>
      <c r="P119" s="228">
        <f t="shared" si="60"/>
        <v>-20.06927042083333</v>
      </c>
      <c r="Q119" s="228">
        <f t="shared" si="60"/>
        <v>0</v>
      </c>
      <c r="R119" s="228">
        <f t="shared" si="60"/>
        <v>0</v>
      </c>
      <c r="S119" s="228">
        <f t="shared" si="60"/>
        <v>0</v>
      </c>
      <c r="T119" s="228">
        <f t="shared" si="60"/>
        <v>0</v>
      </c>
      <c r="U119" s="228">
        <f t="shared" si="60"/>
        <v>0</v>
      </c>
      <c r="V119" s="228">
        <f t="shared" si="60"/>
        <v>0</v>
      </c>
      <c r="W119" s="228">
        <f t="shared" ref="W119" si="61">W117+W118</f>
        <v>14226.671232781324</v>
      </c>
    </row>
    <row r="120" spans="2:23" s="9" customFormat="1">
      <c r="B120" s="66"/>
      <c r="E120" s="214">
        <v>43101</v>
      </c>
      <c r="F120" s="214" t="s">
        <v>185</v>
      </c>
      <c r="G120" s="215" t="s">
        <v>65</v>
      </c>
      <c r="H120" s="240">
        <f>$C$43/12</f>
        <v>1.25E-3</v>
      </c>
      <c r="I120" s="230">
        <f>(SUM('1.  LRAMVA Summary'!D$54:D$74)+SUM('1.  LRAMVA Summary'!D$75:D$76)*(MONTH($E120)-1)/12)*$H120</f>
        <v>404.39772520584012</v>
      </c>
      <c r="J120" s="230">
        <f>(SUM('1.  LRAMVA Summary'!E$54:E$74)+SUM('1.  LRAMVA Summary'!E$75:E$76)*(MONTH($E120)-1)/12)*$H120</f>
        <v>371.40751658130637</v>
      </c>
      <c r="K120" s="230">
        <f>(SUM('1.  LRAMVA Summary'!F$54:F$74)+SUM('1.  LRAMVA Summary'!F$75:F$76)*(MONTH($E120)-1)/12)*$H120</f>
        <v>263.24455451177687</v>
      </c>
      <c r="L120" s="230">
        <f>(SUM('1.  LRAMVA Summary'!G$54:G$74)+SUM('1.  LRAMVA Summary'!G$75:G$76)*(MONTH($E120)-1)/12)*$H120</f>
        <v>29.742211520000001</v>
      </c>
      <c r="M120" s="230">
        <f>(SUM('1.  LRAMVA Summary'!H$54:H$74)+SUM('1.  LRAMVA Summary'!H$75:H$76)*(MONTH($E120)-1)/12)*$H120</f>
        <v>-14.03490525</v>
      </c>
      <c r="N120" s="230">
        <f>(SUM('1.  LRAMVA Summary'!I$54:I$74)+SUM('1.  LRAMVA Summary'!I$75:I$76)*(MONTH($E120)-1)/12)*$H120</f>
        <v>-9.3642956250000005</v>
      </c>
      <c r="O120" s="230">
        <f>(SUM('1.  LRAMVA Summary'!J$54:J$74)+SUM('1.  LRAMVA Summary'!J$75:J$76)*(MONTH($E120)-1)/12)*$H120</f>
        <v>-0.39961600000000003</v>
      </c>
      <c r="P120" s="230">
        <f>(SUM('1.  LRAMVA Summary'!K$54:K$74)+SUM('1.  LRAMVA Summary'!K$75:K$76)*(MONTH($E120)-1)/12)*$H120</f>
        <v>-1.4720736249999999</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1043.5211173189234</v>
      </c>
    </row>
    <row r="121" spans="2:23" s="9" customFormat="1">
      <c r="B121" s="66"/>
      <c r="E121" s="214">
        <v>43132</v>
      </c>
      <c r="F121" s="214" t="s">
        <v>185</v>
      </c>
      <c r="G121" s="215" t="s">
        <v>65</v>
      </c>
      <c r="H121" s="240">
        <f t="shared" ref="H121:H122" si="62">$C$43/12</f>
        <v>1.25E-3</v>
      </c>
      <c r="I121" s="230">
        <f>(SUM('1.  LRAMVA Summary'!D$54:D$74)+SUM('1.  LRAMVA Summary'!D$75:D$76)*(MONTH($E121)-1)/12)*$H121</f>
        <v>404.39772520584012</v>
      </c>
      <c r="J121" s="230">
        <f>(SUM('1.  LRAMVA Summary'!E$54:E$74)+SUM('1.  LRAMVA Summary'!E$75:E$76)*(MONTH($E121)-1)/12)*$H121</f>
        <v>371.40751658130637</v>
      </c>
      <c r="K121" s="230">
        <f>(SUM('1.  LRAMVA Summary'!F$54:F$74)+SUM('1.  LRAMVA Summary'!F$75:F$76)*(MONTH($E121)-1)/12)*$H121</f>
        <v>263.24455451177687</v>
      </c>
      <c r="L121" s="230">
        <f>(SUM('1.  LRAMVA Summary'!G$54:G$74)+SUM('1.  LRAMVA Summary'!G$75:G$76)*(MONTH($E121)-1)/12)*$H121</f>
        <v>29.742211520000001</v>
      </c>
      <c r="M121" s="230">
        <f>(SUM('1.  LRAMVA Summary'!H$54:H$74)+SUM('1.  LRAMVA Summary'!H$75:H$76)*(MONTH($E121)-1)/12)*$H121</f>
        <v>-14.03490525</v>
      </c>
      <c r="N121" s="230">
        <f>(SUM('1.  LRAMVA Summary'!I$54:I$74)+SUM('1.  LRAMVA Summary'!I$75:I$76)*(MONTH($E121)-1)/12)*$H121</f>
        <v>-9.3642956250000005</v>
      </c>
      <c r="O121" s="230">
        <f>(SUM('1.  LRAMVA Summary'!J$54:J$74)+SUM('1.  LRAMVA Summary'!J$75:J$76)*(MONTH($E121)-1)/12)*$H121</f>
        <v>-0.39961600000000003</v>
      </c>
      <c r="P121" s="230">
        <f>(SUM('1.  LRAMVA Summary'!K$54:K$74)+SUM('1.  LRAMVA Summary'!K$75:K$76)*(MONTH($E121)-1)/12)*$H121</f>
        <v>-1.4720736249999999</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1043.5211173189234</v>
      </c>
    </row>
    <row r="122" spans="2:23" s="9" customFormat="1">
      <c r="B122" s="66"/>
      <c r="E122" s="214">
        <v>43160</v>
      </c>
      <c r="F122" s="214" t="s">
        <v>185</v>
      </c>
      <c r="G122" s="215" t="s">
        <v>65</v>
      </c>
      <c r="H122" s="240">
        <f t="shared" si="62"/>
        <v>1.25E-3</v>
      </c>
      <c r="I122" s="230">
        <f>(SUM('1.  LRAMVA Summary'!D$54:D$74)+SUM('1.  LRAMVA Summary'!D$75:D$76)*(MONTH($E122)-1)/12)*$H122</f>
        <v>404.39772520584012</v>
      </c>
      <c r="J122" s="230">
        <f>(SUM('1.  LRAMVA Summary'!E$54:E$74)+SUM('1.  LRAMVA Summary'!E$75:E$76)*(MONTH($E122)-1)/12)*$H122</f>
        <v>371.40751658130637</v>
      </c>
      <c r="K122" s="230">
        <f>(SUM('1.  LRAMVA Summary'!F$54:F$74)+SUM('1.  LRAMVA Summary'!F$75:F$76)*(MONTH($E122)-1)/12)*$H122</f>
        <v>263.24455451177687</v>
      </c>
      <c r="L122" s="230">
        <f>(SUM('1.  LRAMVA Summary'!G$54:G$74)+SUM('1.  LRAMVA Summary'!G$75:G$76)*(MONTH($E122)-1)/12)*$H122</f>
        <v>29.742211520000001</v>
      </c>
      <c r="M122" s="230">
        <f>(SUM('1.  LRAMVA Summary'!H$54:H$74)+SUM('1.  LRAMVA Summary'!H$75:H$76)*(MONTH($E122)-1)/12)*$H122</f>
        <v>-14.03490525</v>
      </c>
      <c r="N122" s="230">
        <f>(SUM('1.  LRAMVA Summary'!I$54:I$74)+SUM('1.  LRAMVA Summary'!I$75:I$76)*(MONTH($E122)-1)/12)*$H122</f>
        <v>-9.3642956250000005</v>
      </c>
      <c r="O122" s="230">
        <f>(SUM('1.  LRAMVA Summary'!J$54:J$74)+SUM('1.  LRAMVA Summary'!J$75:J$76)*(MONTH($E122)-1)/12)*$H122</f>
        <v>-0.39961600000000003</v>
      </c>
      <c r="P122" s="230">
        <f>(SUM('1.  LRAMVA Summary'!K$54:K$74)+SUM('1.  LRAMVA Summary'!K$75:K$76)*(MONTH($E122)-1)/12)*$H122</f>
        <v>-1.4720736249999999</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1043.5211173189234</v>
      </c>
    </row>
    <row r="123" spans="2:23" s="8" customFormat="1">
      <c r="B123" s="239"/>
      <c r="E123" s="214">
        <v>43191</v>
      </c>
      <c r="F123" s="214" t="s">
        <v>185</v>
      </c>
      <c r="G123" s="215" t="s">
        <v>66</v>
      </c>
      <c r="H123" s="240">
        <f>$C$44/12</f>
        <v>1.575E-3</v>
      </c>
      <c r="I123" s="230">
        <f>(SUM('1.  LRAMVA Summary'!D$54:D$74)+SUM('1.  LRAMVA Summary'!D$75:D$76)*(MONTH($E123)-1)/12)*$H123</f>
        <v>509.54113375935856</v>
      </c>
      <c r="J123" s="230">
        <f>(SUM('1.  LRAMVA Summary'!E$54:E$74)+SUM('1.  LRAMVA Summary'!E$75:E$76)*(MONTH($E123)-1)/12)*$H123</f>
        <v>467.97347089244596</v>
      </c>
      <c r="K123" s="230">
        <f>(SUM('1.  LRAMVA Summary'!F$54:F$74)+SUM('1.  LRAMVA Summary'!F$75:F$76)*(MONTH($E123)-1)/12)*$H123</f>
        <v>331.6881386848388</v>
      </c>
      <c r="L123" s="230">
        <f>(SUM('1.  LRAMVA Summary'!G$54:G$74)+SUM('1.  LRAMVA Summary'!G$75:G$76)*(MONTH($E123)-1)/12)*$H123</f>
        <v>37.475186515200001</v>
      </c>
      <c r="M123" s="230">
        <f>(SUM('1.  LRAMVA Summary'!H$54:H$74)+SUM('1.  LRAMVA Summary'!H$75:H$76)*(MONTH($E123)-1)/12)*$H123</f>
        <v>-17.683980614999999</v>
      </c>
      <c r="N123" s="230">
        <f>(SUM('1.  LRAMVA Summary'!I$54:I$74)+SUM('1.  LRAMVA Summary'!I$75:I$76)*(MONTH($E123)-1)/12)*$H123</f>
        <v>-11.799012487500001</v>
      </c>
      <c r="O123" s="230">
        <f>(SUM('1.  LRAMVA Summary'!J$54:J$74)+SUM('1.  LRAMVA Summary'!J$75:J$76)*(MONTH($E123)-1)/12)*$H123</f>
        <v>-0.5035161600000001</v>
      </c>
      <c r="P123" s="230">
        <f>(SUM('1.  LRAMVA Summary'!K$54:K$74)+SUM('1.  LRAMVA Summary'!K$75:K$76)*(MONTH($E123)-1)/12)*$H123</f>
        <v>-1.8548127674999999</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1314.8366078218432</v>
      </c>
    </row>
    <row r="124" spans="2:23" s="9" customFormat="1">
      <c r="B124" s="66"/>
      <c r="E124" s="214">
        <v>43221</v>
      </c>
      <c r="F124" s="214" t="s">
        <v>185</v>
      </c>
      <c r="G124" s="215" t="s">
        <v>66</v>
      </c>
      <c r="H124" s="240">
        <f t="shared" ref="H124:H125" si="64">$C$44/12</f>
        <v>1.575E-3</v>
      </c>
      <c r="I124" s="230">
        <f>(SUM('1.  LRAMVA Summary'!D$54:D$74)+SUM('1.  LRAMVA Summary'!D$75:D$76)*(MONTH($E124)-1)/12)*$H124</f>
        <v>509.54113375935856</v>
      </c>
      <c r="J124" s="230">
        <f>(SUM('1.  LRAMVA Summary'!E$54:E$74)+SUM('1.  LRAMVA Summary'!E$75:E$76)*(MONTH($E124)-1)/12)*$H124</f>
        <v>467.97347089244596</v>
      </c>
      <c r="K124" s="230">
        <f>(SUM('1.  LRAMVA Summary'!F$54:F$74)+SUM('1.  LRAMVA Summary'!F$75:F$76)*(MONTH($E124)-1)/12)*$H124</f>
        <v>331.6881386848388</v>
      </c>
      <c r="L124" s="230">
        <f>(SUM('1.  LRAMVA Summary'!G$54:G$74)+SUM('1.  LRAMVA Summary'!G$75:G$76)*(MONTH($E124)-1)/12)*$H124</f>
        <v>37.475186515200001</v>
      </c>
      <c r="M124" s="230">
        <f>(SUM('1.  LRAMVA Summary'!H$54:H$74)+SUM('1.  LRAMVA Summary'!H$75:H$76)*(MONTH($E124)-1)/12)*$H124</f>
        <v>-17.683980614999999</v>
      </c>
      <c r="N124" s="230">
        <f>(SUM('1.  LRAMVA Summary'!I$54:I$74)+SUM('1.  LRAMVA Summary'!I$75:I$76)*(MONTH($E124)-1)/12)*$H124</f>
        <v>-11.799012487500001</v>
      </c>
      <c r="O124" s="230">
        <f>(SUM('1.  LRAMVA Summary'!J$54:J$74)+SUM('1.  LRAMVA Summary'!J$75:J$76)*(MONTH($E124)-1)/12)*$H124</f>
        <v>-0.5035161600000001</v>
      </c>
      <c r="P124" s="230">
        <f>(SUM('1.  LRAMVA Summary'!K$54:K$74)+SUM('1.  LRAMVA Summary'!K$75:K$76)*(MONTH($E124)-1)/12)*$H124</f>
        <v>-1.8548127674999999</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1314.8366078218432</v>
      </c>
    </row>
    <row r="125" spans="2:23" s="238" customFormat="1">
      <c r="B125" s="237"/>
      <c r="E125" s="214">
        <v>43252</v>
      </c>
      <c r="F125" s="214" t="s">
        <v>185</v>
      </c>
      <c r="G125" s="215" t="s">
        <v>66</v>
      </c>
      <c r="H125" s="240">
        <f t="shared" si="64"/>
        <v>1.575E-3</v>
      </c>
      <c r="I125" s="230">
        <f>(SUM('1.  LRAMVA Summary'!D$54:D$74)+SUM('1.  LRAMVA Summary'!D$75:D$76)*(MONTH($E125)-1)/12)*$H125</f>
        <v>509.54113375935856</v>
      </c>
      <c r="J125" s="230">
        <f>(SUM('1.  LRAMVA Summary'!E$54:E$74)+SUM('1.  LRAMVA Summary'!E$75:E$76)*(MONTH($E125)-1)/12)*$H125</f>
        <v>467.97347089244596</v>
      </c>
      <c r="K125" s="230">
        <f>(SUM('1.  LRAMVA Summary'!F$54:F$74)+SUM('1.  LRAMVA Summary'!F$75:F$76)*(MONTH($E125)-1)/12)*$H125</f>
        <v>331.6881386848388</v>
      </c>
      <c r="L125" s="230">
        <f>(SUM('1.  LRAMVA Summary'!G$54:G$74)+SUM('1.  LRAMVA Summary'!G$75:G$76)*(MONTH($E125)-1)/12)*$H125</f>
        <v>37.475186515200001</v>
      </c>
      <c r="M125" s="230">
        <f>(SUM('1.  LRAMVA Summary'!H$54:H$74)+SUM('1.  LRAMVA Summary'!H$75:H$76)*(MONTH($E125)-1)/12)*$H125</f>
        <v>-17.683980614999999</v>
      </c>
      <c r="N125" s="230">
        <f>(SUM('1.  LRAMVA Summary'!I$54:I$74)+SUM('1.  LRAMVA Summary'!I$75:I$76)*(MONTH($E125)-1)/12)*$H125</f>
        <v>-11.799012487500001</v>
      </c>
      <c r="O125" s="230">
        <f>(SUM('1.  LRAMVA Summary'!J$54:J$74)+SUM('1.  LRAMVA Summary'!J$75:J$76)*(MONTH($E125)-1)/12)*$H125</f>
        <v>-0.5035161600000001</v>
      </c>
      <c r="P125" s="230">
        <f>(SUM('1.  LRAMVA Summary'!K$54:K$74)+SUM('1.  LRAMVA Summary'!K$75:K$76)*(MONTH($E125)-1)/12)*$H125</f>
        <v>-1.8548127674999999</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1314.8366078218432</v>
      </c>
    </row>
    <row r="126" spans="2:23" s="9" customFormat="1">
      <c r="B126" s="66"/>
      <c r="E126" s="214">
        <v>43282</v>
      </c>
      <c r="F126" s="214" t="s">
        <v>185</v>
      </c>
      <c r="G126" s="215" t="s">
        <v>68</v>
      </c>
      <c r="H126" s="240">
        <f>$C$45/12</f>
        <v>1.575E-3</v>
      </c>
      <c r="I126" s="230">
        <f>(SUM('1.  LRAMVA Summary'!D$54:D$74)+SUM('1.  LRAMVA Summary'!D$75:D$76)*(MONTH($E126)-1)/12)*$H126</f>
        <v>509.54113375935856</v>
      </c>
      <c r="J126" s="230">
        <f>(SUM('1.  LRAMVA Summary'!E$54:E$74)+SUM('1.  LRAMVA Summary'!E$75:E$76)*(MONTH($E126)-1)/12)*$H126</f>
        <v>467.97347089244596</v>
      </c>
      <c r="K126" s="230">
        <f>(SUM('1.  LRAMVA Summary'!F$54:F$74)+SUM('1.  LRAMVA Summary'!F$75:F$76)*(MONTH($E126)-1)/12)*$H126</f>
        <v>331.6881386848388</v>
      </c>
      <c r="L126" s="230">
        <f>(SUM('1.  LRAMVA Summary'!G$54:G$74)+SUM('1.  LRAMVA Summary'!G$75:G$76)*(MONTH($E126)-1)/12)*$H126</f>
        <v>37.475186515200001</v>
      </c>
      <c r="M126" s="230">
        <f>(SUM('1.  LRAMVA Summary'!H$54:H$74)+SUM('1.  LRAMVA Summary'!H$75:H$76)*(MONTH($E126)-1)/12)*$H126</f>
        <v>-17.683980614999999</v>
      </c>
      <c r="N126" s="230">
        <f>(SUM('1.  LRAMVA Summary'!I$54:I$74)+SUM('1.  LRAMVA Summary'!I$75:I$76)*(MONTH($E126)-1)/12)*$H126</f>
        <v>-11.799012487500001</v>
      </c>
      <c r="O126" s="230">
        <f>(SUM('1.  LRAMVA Summary'!J$54:J$74)+SUM('1.  LRAMVA Summary'!J$75:J$76)*(MONTH($E126)-1)/12)*$H126</f>
        <v>-0.5035161600000001</v>
      </c>
      <c r="P126" s="230">
        <f>(SUM('1.  LRAMVA Summary'!K$54:K$74)+SUM('1.  LRAMVA Summary'!K$75:K$76)*(MONTH($E126)-1)/12)*$H126</f>
        <v>-1.8548127674999999</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1314.8366078218432</v>
      </c>
    </row>
    <row r="127" spans="2:23" s="9" customFormat="1">
      <c r="B127" s="66"/>
      <c r="E127" s="214">
        <v>43313</v>
      </c>
      <c r="F127" s="214" t="s">
        <v>185</v>
      </c>
      <c r="G127" s="215" t="s">
        <v>68</v>
      </c>
      <c r="H127" s="240">
        <f t="shared" ref="H127:H128" si="65">$C$45/12</f>
        <v>1.575E-3</v>
      </c>
      <c r="I127" s="230">
        <f>(SUM('1.  LRAMVA Summary'!D$54:D$74)+SUM('1.  LRAMVA Summary'!D$75:D$76)*(MONTH($E127)-1)/12)*$H127</f>
        <v>509.54113375935856</v>
      </c>
      <c r="J127" s="230">
        <f>(SUM('1.  LRAMVA Summary'!E$54:E$74)+SUM('1.  LRAMVA Summary'!E$75:E$76)*(MONTH($E127)-1)/12)*$H127</f>
        <v>467.97347089244596</v>
      </c>
      <c r="K127" s="230">
        <f>(SUM('1.  LRAMVA Summary'!F$54:F$74)+SUM('1.  LRAMVA Summary'!F$75:F$76)*(MONTH($E127)-1)/12)*$H127</f>
        <v>331.6881386848388</v>
      </c>
      <c r="L127" s="230">
        <f>(SUM('1.  LRAMVA Summary'!G$54:G$74)+SUM('1.  LRAMVA Summary'!G$75:G$76)*(MONTH($E127)-1)/12)*$H127</f>
        <v>37.475186515200001</v>
      </c>
      <c r="M127" s="230">
        <f>(SUM('1.  LRAMVA Summary'!H$54:H$74)+SUM('1.  LRAMVA Summary'!H$75:H$76)*(MONTH($E127)-1)/12)*$H127</f>
        <v>-17.683980614999999</v>
      </c>
      <c r="N127" s="230">
        <f>(SUM('1.  LRAMVA Summary'!I$54:I$74)+SUM('1.  LRAMVA Summary'!I$75:I$76)*(MONTH($E127)-1)/12)*$H127</f>
        <v>-11.799012487500001</v>
      </c>
      <c r="O127" s="230">
        <f>(SUM('1.  LRAMVA Summary'!J$54:J$74)+SUM('1.  LRAMVA Summary'!J$75:J$76)*(MONTH($E127)-1)/12)*$H127</f>
        <v>-0.5035161600000001</v>
      </c>
      <c r="P127" s="230">
        <f>(SUM('1.  LRAMVA Summary'!K$54:K$74)+SUM('1.  LRAMVA Summary'!K$75:K$76)*(MONTH($E127)-1)/12)*$H127</f>
        <v>-1.8548127674999999</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1314.8366078218432</v>
      </c>
    </row>
    <row r="128" spans="2:23" s="9" customFormat="1">
      <c r="B128" s="66"/>
      <c r="E128" s="214">
        <v>43344</v>
      </c>
      <c r="F128" s="214" t="s">
        <v>185</v>
      </c>
      <c r="G128" s="215" t="s">
        <v>68</v>
      </c>
      <c r="H128" s="240">
        <f t="shared" si="65"/>
        <v>1.575E-3</v>
      </c>
      <c r="I128" s="230">
        <f>(SUM('1.  LRAMVA Summary'!D$54:D$74)+SUM('1.  LRAMVA Summary'!D$75:D$76)*(MONTH($E128)-1)/12)*$H128</f>
        <v>509.54113375935856</v>
      </c>
      <c r="J128" s="230">
        <f>(SUM('1.  LRAMVA Summary'!E$54:E$74)+SUM('1.  LRAMVA Summary'!E$75:E$76)*(MONTH($E128)-1)/12)*$H128</f>
        <v>467.97347089244596</v>
      </c>
      <c r="K128" s="230">
        <f>(SUM('1.  LRAMVA Summary'!F$54:F$74)+SUM('1.  LRAMVA Summary'!F$75:F$76)*(MONTH($E128)-1)/12)*$H128</f>
        <v>331.6881386848388</v>
      </c>
      <c r="L128" s="230">
        <f>(SUM('1.  LRAMVA Summary'!G$54:G$74)+SUM('1.  LRAMVA Summary'!G$75:G$76)*(MONTH($E128)-1)/12)*$H128</f>
        <v>37.475186515200001</v>
      </c>
      <c r="M128" s="230">
        <f>(SUM('1.  LRAMVA Summary'!H$54:H$74)+SUM('1.  LRAMVA Summary'!H$75:H$76)*(MONTH($E128)-1)/12)*$H128</f>
        <v>-17.683980614999999</v>
      </c>
      <c r="N128" s="230">
        <f>(SUM('1.  LRAMVA Summary'!I$54:I$74)+SUM('1.  LRAMVA Summary'!I$75:I$76)*(MONTH($E128)-1)/12)*$H128</f>
        <v>-11.799012487500001</v>
      </c>
      <c r="O128" s="230">
        <f>(SUM('1.  LRAMVA Summary'!J$54:J$74)+SUM('1.  LRAMVA Summary'!J$75:J$76)*(MONTH($E128)-1)/12)*$H128</f>
        <v>-0.5035161600000001</v>
      </c>
      <c r="P128" s="230">
        <f>(SUM('1.  LRAMVA Summary'!K$54:K$74)+SUM('1.  LRAMVA Summary'!K$75:K$76)*(MONTH($E128)-1)/12)*$H128</f>
        <v>-1.8548127674999999</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1314.8366078218432</v>
      </c>
    </row>
    <row r="129" spans="2:23" s="9" customFormat="1">
      <c r="B129" s="66"/>
      <c r="E129" s="214">
        <v>43374</v>
      </c>
      <c r="F129" s="214" t="s">
        <v>185</v>
      </c>
      <c r="G129" s="215" t="s">
        <v>69</v>
      </c>
      <c r="H129" s="240">
        <f>$C$46/12</f>
        <v>1.8083333333333335E-3</v>
      </c>
      <c r="I129" s="230">
        <f>(SUM('1.  LRAMVA Summary'!D$54:D$74)+SUM('1.  LRAMVA Summary'!D$75:D$76)*(MONTH($E129)-1)/12)*$H129</f>
        <v>585.02870913111542</v>
      </c>
      <c r="J129" s="230">
        <f>(SUM('1.  LRAMVA Summary'!E$54:E$74)+SUM('1.  LRAMVA Summary'!E$75:E$76)*(MONTH($E129)-1)/12)*$H129</f>
        <v>537.30287398762323</v>
      </c>
      <c r="K129" s="230">
        <f>(SUM('1.  LRAMVA Summary'!F$54:F$74)+SUM('1.  LRAMVA Summary'!F$75:F$76)*(MONTH($E129)-1)/12)*$H129</f>
        <v>380.82712219370387</v>
      </c>
      <c r="L129" s="230">
        <f>(SUM('1.  LRAMVA Summary'!G$54:G$74)+SUM('1.  LRAMVA Summary'!G$75:G$76)*(MONTH($E129)-1)/12)*$H129</f>
        <v>43.027065998933338</v>
      </c>
      <c r="M129" s="230">
        <f>(SUM('1.  LRAMVA Summary'!H$54:H$74)+SUM('1.  LRAMVA Summary'!H$75:H$76)*(MONTH($E129)-1)/12)*$H129</f>
        <v>-20.303829595</v>
      </c>
      <c r="N129" s="230">
        <f>(SUM('1.  LRAMVA Summary'!I$54:I$74)+SUM('1.  LRAMVA Summary'!I$75:I$76)*(MONTH($E129)-1)/12)*$H129</f>
        <v>-13.5470143375</v>
      </c>
      <c r="O129" s="230">
        <f>(SUM('1.  LRAMVA Summary'!J$54:J$74)+SUM('1.  LRAMVA Summary'!J$75:J$76)*(MONTH($E129)-1)/12)*$H129</f>
        <v>-0.57811114666666674</v>
      </c>
      <c r="P129" s="230">
        <f>(SUM('1.  LRAMVA Summary'!K$54:K$74)+SUM('1.  LRAMVA Summary'!K$75:K$76)*(MONTH($E129)-1)/12)*$H129</f>
        <v>-2.1295998441666666</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1509.6272163880424</v>
      </c>
    </row>
    <row r="130" spans="2:23" s="9" customFormat="1">
      <c r="B130" s="66"/>
      <c r="E130" s="214">
        <v>43405</v>
      </c>
      <c r="F130" s="214" t="s">
        <v>185</v>
      </c>
      <c r="G130" s="215" t="s">
        <v>69</v>
      </c>
      <c r="H130" s="240">
        <f t="shared" ref="H130:H131" si="66">$C$46/12</f>
        <v>1.8083333333333335E-3</v>
      </c>
      <c r="I130" s="230">
        <f>(SUM('1.  LRAMVA Summary'!D$54:D$74)+SUM('1.  LRAMVA Summary'!D$75:D$76)*(MONTH($E130)-1)/12)*$H130</f>
        <v>585.02870913111542</v>
      </c>
      <c r="J130" s="230">
        <f>(SUM('1.  LRAMVA Summary'!E$54:E$74)+SUM('1.  LRAMVA Summary'!E$75:E$76)*(MONTH($E130)-1)/12)*$H130</f>
        <v>537.30287398762323</v>
      </c>
      <c r="K130" s="230">
        <f>(SUM('1.  LRAMVA Summary'!F$54:F$74)+SUM('1.  LRAMVA Summary'!F$75:F$76)*(MONTH($E130)-1)/12)*$H130</f>
        <v>380.82712219370387</v>
      </c>
      <c r="L130" s="230">
        <f>(SUM('1.  LRAMVA Summary'!G$54:G$74)+SUM('1.  LRAMVA Summary'!G$75:G$76)*(MONTH($E130)-1)/12)*$H130</f>
        <v>43.027065998933338</v>
      </c>
      <c r="M130" s="230">
        <f>(SUM('1.  LRAMVA Summary'!H$54:H$74)+SUM('1.  LRAMVA Summary'!H$75:H$76)*(MONTH($E130)-1)/12)*$H130</f>
        <v>-20.303829595</v>
      </c>
      <c r="N130" s="230">
        <f>(SUM('1.  LRAMVA Summary'!I$54:I$74)+SUM('1.  LRAMVA Summary'!I$75:I$76)*(MONTH($E130)-1)/12)*$H130</f>
        <v>-13.5470143375</v>
      </c>
      <c r="O130" s="230">
        <f>(SUM('1.  LRAMVA Summary'!J$54:J$74)+SUM('1.  LRAMVA Summary'!J$75:J$76)*(MONTH($E130)-1)/12)*$H130</f>
        <v>-0.57811114666666674</v>
      </c>
      <c r="P130" s="230">
        <f>(SUM('1.  LRAMVA Summary'!K$54:K$74)+SUM('1.  LRAMVA Summary'!K$75:K$76)*(MONTH($E130)-1)/12)*$H130</f>
        <v>-2.1295998441666666</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1509.6272163880424</v>
      </c>
    </row>
    <row r="131" spans="2:23" s="9" customFormat="1">
      <c r="B131" s="66"/>
      <c r="E131" s="214">
        <v>43435</v>
      </c>
      <c r="F131" s="214" t="s">
        <v>185</v>
      </c>
      <c r="G131" s="215" t="s">
        <v>69</v>
      </c>
      <c r="H131" s="240">
        <f t="shared" si="66"/>
        <v>1.8083333333333335E-3</v>
      </c>
      <c r="I131" s="230">
        <f>(SUM('1.  LRAMVA Summary'!D$54:D$74)+SUM('1.  LRAMVA Summary'!D$75:D$76)*(MONTH($E131)-1)/12)*$H131</f>
        <v>585.02870913111542</v>
      </c>
      <c r="J131" s="230">
        <f>(SUM('1.  LRAMVA Summary'!E$54:E$74)+SUM('1.  LRAMVA Summary'!E$75:E$76)*(MONTH($E131)-1)/12)*$H131</f>
        <v>537.30287398762323</v>
      </c>
      <c r="K131" s="230">
        <f>(SUM('1.  LRAMVA Summary'!F$54:F$74)+SUM('1.  LRAMVA Summary'!F$75:F$76)*(MONTH($E131)-1)/12)*$H131</f>
        <v>380.82712219370387</v>
      </c>
      <c r="L131" s="230">
        <f>(SUM('1.  LRAMVA Summary'!G$54:G$74)+SUM('1.  LRAMVA Summary'!G$75:G$76)*(MONTH($E131)-1)/12)*$H131</f>
        <v>43.027065998933338</v>
      </c>
      <c r="M131" s="230">
        <f>(SUM('1.  LRAMVA Summary'!H$54:H$74)+SUM('1.  LRAMVA Summary'!H$75:H$76)*(MONTH($E131)-1)/12)*$H131</f>
        <v>-20.303829595</v>
      </c>
      <c r="N131" s="230">
        <f>(SUM('1.  LRAMVA Summary'!I$54:I$74)+SUM('1.  LRAMVA Summary'!I$75:I$76)*(MONTH($E131)-1)/12)*$H131</f>
        <v>-13.5470143375</v>
      </c>
      <c r="O131" s="230">
        <f>(SUM('1.  LRAMVA Summary'!J$54:J$74)+SUM('1.  LRAMVA Summary'!J$75:J$76)*(MONTH($E131)-1)/12)*$H131</f>
        <v>-0.57811114666666674</v>
      </c>
      <c r="P131" s="230">
        <f>(SUM('1.  LRAMVA Summary'!K$54:K$74)+SUM('1.  LRAMVA Summary'!K$75:K$76)*(MONTH($E131)-1)/12)*$H131</f>
        <v>-2.1295998441666666</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1509.6272163880424</v>
      </c>
    </row>
    <row r="132" spans="2:23" s="9" customFormat="1" ht="15.75" thickBot="1">
      <c r="B132" s="66"/>
      <c r="E132" s="216" t="s">
        <v>468</v>
      </c>
      <c r="F132" s="216"/>
      <c r="G132" s="217"/>
      <c r="H132" s="218"/>
      <c r="I132" s="219">
        <f>SUM(I119:I131)</f>
        <v>11538.815092539966</v>
      </c>
      <c r="J132" s="219">
        <f>SUM(J119:J131)</f>
        <v>10597.494473119941</v>
      </c>
      <c r="K132" s="219">
        <f t="shared" ref="K132:O132" si="67">SUM(K119:K131)</f>
        <v>7511.2446220693682</v>
      </c>
      <c r="L132" s="219">
        <f t="shared" si="67"/>
        <v>848.64443537066688</v>
      </c>
      <c r="M132" s="219">
        <f t="shared" si="67"/>
        <v>-400.46262980000012</v>
      </c>
      <c r="N132" s="219">
        <f t="shared" si="67"/>
        <v>-267.19456849999995</v>
      </c>
      <c r="O132" s="219">
        <f t="shared" si="67"/>
        <v>-11.402376533333333</v>
      </c>
      <c r="P132" s="219">
        <f t="shared" ref="P132:V132" si="68">SUM(P119:P131)</f>
        <v>-42.003167433333338</v>
      </c>
      <c r="Q132" s="219">
        <f t="shared" si="68"/>
        <v>0</v>
      </c>
      <c r="R132" s="219">
        <f t="shared" si="68"/>
        <v>0</v>
      </c>
      <c r="S132" s="219">
        <f t="shared" si="68"/>
        <v>0</v>
      </c>
      <c r="T132" s="219">
        <f t="shared" si="68"/>
        <v>0</v>
      </c>
      <c r="U132" s="219">
        <f t="shared" si="68"/>
        <v>0</v>
      </c>
      <c r="V132" s="219">
        <f t="shared" si="68"/>
        <v>0</v>
      </c>
      <c r="W132" s="219">
        <f>SUM(W119:W131)</f>
        <v>29775.135880833273</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11538.815092539966</v>
      </c>
      <c r="J134" s="228">
        <f t="shared" ref="J134" si="69">J132+J133</f>
        <v>10597.494473119941</v>
      </c>
      <c r="K134" s="228">
        <f t="shared" ref="K134" si="70">K132+K133</f>
        <v>7511.2446220693682</v>
      </c>
      <c r="L134" s="228">
        <f t="shared" ref="L134" si="71">L132+L133</f>
        <v>848.64443537066688</v>
      </c>
      <c r="M134" s="228">
        <f t="shared" ref="M134" si="72">M132+M133</f>
        <v>-400.46262980000012</v>
      </c>
      <c r="N134" s="228">
        <f t="shared" ref="N134" si="73">N132+N133</f>
        <v>-267.19456849999995</v>
      </c>
      <c r="O134" s="228">
        <f t="shared" ref="O134:V134" si="74">O132+O133</f>
        <v>-11.402376533333333</v>
      </c>
      <c r="P134" s="228">
        <f t="shared" si="74"/>
        <v>-42.003167433333338</v>
      </c>
      <c r="Q134" s="228">
        <f t="shared" si="74"/>
        <v>0</v>
      </c>
      <c r="R134" s="228">
        <f t="shared" si="74"/>
        <v>0</v>
      </c>
      <c r="S134" s="228">
        <f t="shared" si="74"/>
        <v>0</v>
      </c>
      <c r="T134" s="228">
        <f t="shared" si="74"/>
        <v>0</v>
      </c>
      <c r="U134" s="228">
        <f t="shared" si="74"/>
        <v>0</v>
      </c>
      <c r="V134" s="228">
        <f t="shared" si="74"/>
        <v>0</v>
      </c>
      <c r="W134" s="228">
        <f>W132+W133</f>
        <v>29775.135880833273</v>
      </c>
    </row>
    <row r="135" spans="2:23" s="9" customFormat="1">
      <c r="B135" s="66"/>
      <c r="E135" s="214">
        <v>43466</v>
      </c>
      <c r="F135" s="214" t="s">
        <v>186</v>
      </c>
      <c r="G135" s="215" t="s">
        <v>65</v>
      </c>
      <c r="H135" s="240">
        <f>$C$47/12</f>
        <v>1.8083333333333335E-3</v>
      </c>
      <c r="I135" s="230">
        <f>(SUM('1.  LRAMVA Summary'!D$54:D$77)+SUM('1.  LRAMVA Summary'!D$78:D$79)*(MONTH($E135)-1)/12)*$H135</f>
        <v>585.02870913111542</v>
      </c>
      <c r="J135" s="230">
        <f>(SUM('1.  LRAMVA Summary'!E$54:E$77)+SUM('1.  LRAMVA Summary'!E$78:E$79)*(MONTH($E135)-1)/12)*$H135</f>
        <v>537.30287398762323</v>
      </c>
      <c r="K135" s="230">
        <f>(SUM('1.  LRAMVA Summary'!F$54:F$77)+SUM('1.  LRAMVA Summary'!F$78:F$79)*(MONTH($E135)-1)/12)*$H135</f>
        <v>380.82712219370387</v>
      </c>
      <c r="L135" s="230">
        <f>(SUM('1.  LRAMVA Summary'!G$54:G$77)+SUM('1.  LRAMVA Summary'!G$78:G$79)*(MONTH($E135)-1)/12)*$H135</f>
        <v>43.027065998933338</v>
      </c>
      <c r="M135" s="230">
        <f>(SUM('1.  LRAMVA Summary'!H$54:H$77)+SUM('1.  LRAMVA Summary'!H$78:H$79)*(MONTH($E135)-1)/12)*$H135</f>
        <v>-20.303829595</v>
      </c>
      <c r="N135" s="230">
        <f>(SUM('1.  LRAMVA Summary'!I$54:I$77)+SUM('1.  LRAMVA Summary'!I$78:I$79)*(MONTH($E135)-1)/12)*$H135</f>
        <v>-13.5470143375</v>
      </c>
      <c r="O135" s="230">
        <f>(SUM('1.  LRAMVA Summary'!J$54:J$77)+SUM('1.  LRAMVA Summary'!J$78:J$79)*(MONTH($E135)-1)/12)*$H135</f>
        <v>-0.57811114666666674</v>
      </c>
      <c r="P135" s="230">
        <f>(SUM('1.  LRAMVA Summary'!K$54:K$77)+SUM('1.  LRAMVA Summary'!K$78:K$79)*(MONTH($E135)-1)/12)*$H135</f>
        <v>-2.1295998441666666</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1509.6272163880424</v>
      </c>
    </row>
    <row r="136" spans="2:23" s="9" customFormat="1">
      <c r="B136" s="66"/>
      <c r="E136" s="214">
        <v>43497</v>
      </c>
      <c r="F136" s="214" t="s">
        <v>186</v>
      </c>
      <c r="G136" s="215" t="s">
        <v>65</v>
      </c>
      <c r="H136" s="240">
        <f t="shared" ref="H136:H137" si="75">$C$47/12</f>
        <v>1.8083333333333335E-3</v>
      </c>
      <c r="I136" s="230">
        <f>(SUM('1.  LRAMVA Summary'!D$54:D$77)+SUM('1.  LRAMVA Summary'!D$78:D$79)*(MONTH($E136)-1)/12)*$H136</f>
        <v>585.02870913111542</v>
      </c>
      <c r="J136" s="230">
        <f>(SUM('1.  LRAMVA Summary'!E$54:E$77)+SUM('1.  LRAMVA Summary'!E$78:E$79)*(MONTH($E136)-1)/12)*$H136</f>
        <v>537.30287398762323</v>
      </c>
      <c r="K136" s="230">
        <f>(SUM('1.  LRAMVA Summary'!F$54:F$77)+SUM('1.  LRAMVA Summary'!F$78:F$79)*(MONTH($E136)-1)/12)*$H136</f>
        <v>380.82712219370387</v>
      </c>
      <c r="L136" s="230">
        <f>(SUM('1.  LRAMVA Summary'!G$54:G$77)+SUM('1.  LRAMVA Summary'!G$78:G$79)*(MONTH($E136)-1)/12)*$H136</f>
        <v>43.027065998933338</v>
      </c>
      <c r="M136" s="230">
        <f>(SUM('1.  LRAMVA Summary'!H$54:H$77)+SUM('1.  LRAMVA Summary'!H$78:H$79)*(MONTH($E136)-1)/12)*$H136</f>
        <v>-20.303829595</v>
      </c>
      <c r="N136" s="230">
        <f>(SUM('1.  LRAMVA Summary'!I$54:I$77)+SUM('1.  LRAMVA Summary'!I$78:I$79)*(MONTH($E136)-1)/12)*$H136</f>
        <v>-13.5470143375</v>
      </c>
      <c r="O136" s="230">
        <f>(SUM('1.  LRAMVA Summary'!J$54:J$77)+SUM('1.  LRAMVA Summary'!J$78:J$79)*(MONTH($E136)-1)/12)*$H136</f>
        <v>-0.57811114666666674</v>
      </c>
      <c r="P136" s="230">
        <f>(SUM('1.  LRAMVA Summary'!K$54:K$77)+SUM('1.  LRAMVA Summary'!K$78:K$79)*(MONTH($E136)-1)/12)*$H136</f>
        <v>-2.1295998441666666</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1509.6272163880424</v>
      </c>
    </row>
    <row r="137" spans="2:23" s="9" customFormat="1">
      <c r="B137" s="66"/>
      <c r="E137" s="214">
        <v>43525</v>
      </c>
      <c r="F137" s="214" t="s">
        <v>186</v>
      </c>
      <c r="G137" s="215" t="s">
        <v>65</v>
      </c>
      <c r="H137" s="240">
        <f t="shared" si="75"/>
        <v>1.8083333333333335E-3</v>
      </c>
      <c r="I137" s="230">
        <f>(SUM('1.  LRAMVA Summary'!D$54:D$77)+SUM('1.  LRAMVA Summary'!D$78:D$79)*(MONTH($E137)-1)/12)*$H137</f>
        <v>585.02870913111542</v>
      </c>
      <c r="J137" s="230">
        <f>(SUM('1.  LRAMVA Summary'!E$54:E$77)+SUM('1.  LRAMVA Summary'!E$78:E$79)*(MONTH($E137)-1)/12)*$H137</f>
        <v>537.30287398762323</v>
      </c>
      <c r="K137" s="230">
        <f>(SUM('1.  LRAMVA Summary'!F$54:F$77)+SUM('1.  LRAMVA Summary'!F$78:F$79)*(MONTH($E137)-1)/12)*$H137</f>
        <v>380.82712219370387</v>
      </c>
      <c r="L137" s="230">
        <f>(SUM('1.  LRAMVA Summary'!G$54:G$77)+SUM('1.  LRAMVA Summary'!G$78:G$79)*(MONTH($E137)-1)/12)*$H137</f>
        <v>43.027065998933338</v>
      </c>
      <c r="M137" s="230">
        <f>(SUM('1.  LRAMVA Summary'!H$54:H$77)+SUM('1.  LRAMVA Summary'!H$78:H$79)*(MONTH($E137)-1)/12)*$H137</f>
        <v>-20.303829595</v>
      </c>
      <c r="N137" s="230">
        <f>(SUM('1.  LRAMVA Summary'!I$54:I$77)+SUM('1.  LRAMVA Summary'!I$78:I$79)*(MONTH($E137)-1)/12)*$H137</f>
        <v>-13.5470143375</v>
      </c>
      <c r="O137" s="230">
        <f>(SUM('1.  LRAMVA Summary'!J$54:J$77)+SUM('1.  LRAMVA Summary'!J$78:J$79)*(MONTH($E137)-1)/12)*$H137</f>
        <v>-0.57811114666666674</v>
      </c>
      <c r="P137" s="230">
        <f>(SUM('1.  LRAMVA Summary'!K$54:K$77)+SUM('1.  LRAMVA Summary'!K$78:K$79)*(MONTH($E137)-1)/12)*$H137</f>
        <v>-2.1295998441666666</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1509.6272163880424</v>
      </c>
    </row>
    <row r="138" spans="2:23" s="8" customFormat="1">
      <c r="B138" s="239"/>
      <c r="E138" s="214">
        <v>43556</v>
      </c>
      <c r="F138" s="214" t="s">
        <v>186</v>
      </c>
      <c r="G138" s="215" t="s">
        <v>66</v>
      </c>
      <c r="H138" s="240">
        <f>$C$48/12</f>
        <v>1.8083333333333335E-3</v>
      </c>
      <c r="I138" s="230">
        <f>(SUM('1.  LRAMVA Summary'!D$54:D$77)+SUM('1.  LRAMVA Summary'!D$78:D$79)*(MONTH($E138)-1)/12)*$H138</f>
        <v>585.02870913111542</v>
      </c>
      <c r="J138" s="230">
        <f>(SUM('1.  LRAMVA Summary'!E$54:E$77)+SUM('1.  LRAMVA Summary'!E$78:E$79)*(MONTH($E138)-1)/12)*$H138</f>
        <v>537.30287398762323</v>
      </c>
      <c r="K138" s="230">
        <f>(SUM('1.  LRAMVA Summary'!F$54:F$77)+SUM('1.  LRAMVA Summary'!F$78:F$79)*(MONTH($E138)-1)/12)*$H138</f>
        <v>380.82712219370387</v>
      </c>
      <c r="L138" s="230">
        <f>(SUM('1.  LRAMVA Summary'!G$54:G$77)+SUM('1.  LRAMVA Summary'!G$78:G$79)*(MONTH($E138)-1)/12)*$H138</f>
        <v>43.027065998933338</v>
      </c>
      <c r="M138" s="230">
        <f>(SUM('1.  LRAMVA Summary'!H$54:H$77)+SUM('1.  LRAMVA Summary'!H$78:H$79)*(MONTH($E138)-1)/12)*$H138</f>
        <v>-20.303829595</v>
      </c>
      <c r="N138" s="230">
        <f>(SUM('1.  LRAMVA Summary'!I$54:I$77)+SUM('1.  LRAMVA Summary'!I$78:I$79)*(MONTH($E138)-1)/12)*$H138</f>
        <v>-13.5470143375</v>
      </c>
      <c r="O138" s="230">
        <f>(SUM('1.  LRAMVA Summary'!J$54:J$77)+SUM('1.  LRAMVA Summary'!J$78:J$79)*(MONTH($E138)-1)/12)*$H138</f>
        <v>-0.57811114666666674</v>
      </c>
      <c r="P138" s="230">
        <f>(SUM('1.  LRAMVA Summary'!K$54:K$77)+SUM('1.  LRAMVA Summary'!K$78:K$79)*(MONTH($E138)-1)/12)*$H138</f>
        <v>-2.1295998441666666</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1509.6272163880424</v>
      </c>
    </row>
    <row r="139" spans="2:23" s="9" customFormat="1">
      <c r="B139" s="66"/>
      <c r="E139" s="214">
        <v>43586</v>
      </c>
      <c r="F139" s="214" t="s">
        <v>186</v>
      </c>
      <c r="G139" s="215" t="s">
        <v>66</v>
      </c>
      <c r="H139" s="240">
        <f>$C$48/12</f>
        <v>1.8083333333333335E-3</v>
      </c>
      <c r="I139" s="230">
        <f>(SUM('1.  LRAMVA Summary'!D$54:D$77)+SUM('1.  LRAMVA Summary'!D$78:D$79)*(MONTH($E139)-1)/12)*$H139</f>
        <v>585.02870913111542</v>
      </c>
      <c r="J139" s="230">
        <f>(SUM('1.  LRAMVA Summary'!E$54:E$77)+SUM('1.  LRAMVA Summary'!E$78:E$79)*(MONTH($E139)-1)/12)*$H139</f>
        <v>537.30287398762323</v>
      </c>
      <c r="K139" s="230">
        <f>(SUM('1.  LRAMVA Summary'!F$54:F$77)+SUM('1.  LRAMVA Summary'!F$78:F$79)*(MONTH($E139)-1)/12)*$H139</f>
        <v>380.82712219370387</v>
      </c>
      <c r="L139" s="230">
        <f>(SUM('1.  LRAMVA Summary'!G$54:G$77)+SUM('1.  LRAMVA Summary'!G$78:G$79)*(MONTH($E139)-1)/12)*$H139</f>
        <v>43.027065998933338</v>
      </c>
      <c r="M139" s="230">
        <f>(SUM('1.  LRAMVA Summary'!H$54:H$77)+SUM('1.  LRAMVA Summary'!H$78:H$79)*(MONTH($E139)-1)/12)*$H139</f>
        <v>-20.303829595</v>
      </c>
      <c r="N139" s="230">
        <f>(SUM('1.  LRAMVA Summary'!I$54:I$77)+SUM('1.  LRAMVA Summary'!I$78:I$79)*(MONTH($E139)-1)/12)*$H139</f>
        <v>-13.5470143375</v>
      </c>
      <c r="O139" s="230">
        <f>(SUM('1.  LRAMVA Summary'!J$54:J$77)+SUM('1.  LRAMVA Summary'!J$78:J$79)*(MONTH($E139)-1)/12)*$H139</f>
        <v>-0.57811114666666674</v>
      </c>
      <c r="P139" s="230">
        <f>(SUM('1.  LRAMVA Summary'!K$54:K$77)+SUM('1.  LRAMVA Summary'!K$78:K$79)*(MONTH($E139)-1)/12)*$H139</f>
        <v>-2.1295998441666666</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1509.6272163880424</v>
      </c>
    </row>
    <row r="140" spans="2:23" s="9" customFormat="1">
      <c r="B140" s="66"/>
      <c r="E140" s="214">
        <v>43617</v>
      </c>
      <c r="F140" s="214" t="s">
        <v>186</v>
      </c>
      <c r="G140" s="215" t="s">
        <v>66</v>
      </c>
      <c r="H140" s="240">
        <f t="shared" ref="H140" si="77">$C$48/12</f>
        <v>1.8083333333333335E-3</v>
      </c>
      <c r="I140" s="230">
        <f>(SUM('1.  LRAMVA Summary'!D$54:D$77)+SUM('1.  LRAMVA Summary'!D$78:D$79)*(MONTH($E140)-1)/12)*$H140</f>
        <v>585.02870913111542</v>
      </c>
      <c r="J140" s="230">
        <f>(SUM('1.  LRAMVA Summary'!E$54:E$77)+SUM('1.  LRAMVA Summary'!E$78:E$79)*(MONTH($E140)-1)/12)*$H140</f>
        <v>537.30287398762323</v>
      </c>
      <c r="K140" s="230">
        <f>(SUM('1.  LRAMVA Summary'!F$54:F$77)+SUM('1.  LRAMVA Summary'!F$78:F$79)*(MONTH($E140)-1)/12)*$H140</f>
        <v>380.82712219370387</v>
      </c>
      <c r="L140" s="230">
        <f>(SUM('1.  LRAMVA Summary'!G$54:G$77)+SUM('1.  LRAMVA Summary'!G$78:G$79)*(MONTH($E140)-1)/12)*$H140</f>
        <v>43.027065998933338</v>
      </c>
      <c r="M140" s="230">
        <f>(SUM('1.  LRAMVA Summary'!H$54:H$77)+SUM('1.  LRAMVA Summary'!H$78:H$79)*(MONTH($E140)-1)/12)*$H140</f>
        <v>-20.303829595</v>
      </c>
      <c r="N140" s="230">
        <f>(SUM('1.  LRAMVA Summary'!I$54:I$77)+SUM('1.  LRAMVA Summary'!I$78:I$79)*(MONTH($E140)-1)/12)*$H140</f>
        <v>-13.5470143375</v>
      </c>
      <c r="O140" s="230">
        <f>(SUM('1.  LRAMVA Summary'!J$54:J$77)+SUM('1.  LRAMVA Summary'!J$78:J$79)*(MONTH($E140)-1)/12)*$H140</f>
        <v>-0.57811114666666674</v>
      </c>
      <c r="P140" s="230">
        <f>(SUM('1.  LRAMVA Summary'!K$54:K$77)+SUM('1.  LRAMVA Summary'!K$78:K$79)*(MONTH($E140)-1)/12)*$H140</f>
        <v>-2.1295998441666666</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1509.6272163880424</v>
      </c>
    </row>
    <row r="141" spans="2:23" s="9" customFormat="1">
      <c r="B141" s="66"/>
      <c r="E141" s="214">
        <v>43647</v>
      </c>
      <c r="F141" s="214" t="s">
        <v>186</v>
      </c>
      <c r="G141" s="215" t="s">
        <v>68</v>
      </c>
      <c r="H141" s="240">
        <f>$C$49/12</f>
        <v>0</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0</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0</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0</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0</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0</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75" thickBot="1">
      <c r="B147" s="66"/>
      <c r="E147" s="216" t="s">
        <v>469</v>
      </c>
      <c r="F147" s="216"/>
      <c r="G147" s="217"/>
      <c r="H147" s="218"/>
      <c r="I147" s="219">
        <f>SUM(I134:I146)</f>
        <v>15048.987347326654</v>
      </c>
      <c r="J147" s="219">
        <f>SUM(J134:J146)</f>
        <v>13821.311717045677</v>
      </c>
      <c r="K147" s="219">
        <f t="shared" ref="K147:O147" si="80">SUM(K134:K146)</f>
        <v>9796.2073552315887</v>
      </c>
      <c r="L147" s="219">
        <f t="shared" si="80"/>
        <v>1106.8068313642671</v>
      </c>
      <c r="M147" s="219">
        <f t="shared" si="80"/>
        <v>-522.28560737000021</v>
      </c>
      <c r="N147" s="219">
        <f t="shared" si="80"/>
        <v>-348.47665452499996</v>
      </c>
      <c r="O147" s="219">
        <f t="shared" si="80"/>
        <v>-14.87104341333333</v>
      </c>
      <c r="P147" s="219">
        <f t="shared" ref="P147:V147" si="81">SUM(P134:P146)</f>
        <v>-54.780766498333357</v>
      </c>
      <c r="Q147" s="219">
        <f t="shared" si="81"/>
        <v>0</v>
      </c>
      <c r="R147" s="219">
        <f t="shared" si="81"/>
        <v>0</v>
      </c>
      <c r="S147" s="219">
        <f t="shared" si="81"/>
        <v>0</v>
      </c>
      <c r="T147" s="219">
        <f t="shared" si="81"/>
        <v>0</v>
      </c>
      <c r="U147" s="219">
        <f t="shared" si="81"/>
        <v>0</v>
      </c>
      <c r="V147" s="219">
        <f t="shared" si="81"/>
        <v>0</v>
      </c>
      <c r="W147" s="219">
        <f>SUM(W134:W146)</f>
        <v>38832.899179161526</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15048.987347326654</v>
      </c>
      <c r="J149" s="228">
        <f t="shared" ref="J149" si="82">J147+J148</f>
        <v>13821.311717045677</v>
      </c>
      <c r="K149" s="228">
        <f t="shared" ref="K149" si="83">K147+K148</f>
        <v>9796.2073552315887</v>
      </c>
      <c r="L149" s="228">
        <f t="shared" ref="L149" si="84">L147+L148</f>
        <v>1106.8068313642671</v>
      </c>
      <c r="M149" s="228">
        <f t="shared" ref="M149" si="85">M147+M148</f>
        <v>-522.28560737000021</v>
      </c>
      <c r="N149" s="228">
        <f t="shared" ref="N149" si="86">N147+N148</f>
        <v>-348.47665452499996</v>
      </c>
      <c r="O149" s="228">
        <f t="shared" ref="O149:V149" si="87">O147+O148</f>
        <v>-14.87104341333333</v>
      </c>
      <c r="P149" s="228">
        <f t="shared" si="87"/>
        <v>-54.780766498333357</v>
      </c>
      <c r="Q149" s="228">
        <f t="shared" si="87"/>
        <v>0</v>
      </c>
      <c r="R149" s="228">
        <f t="shared" si="87"/>
        <v>0</v>
      </c>
      <c r="S149" s="228">
        <f t="shared" si="87"/>
        <v>0</v>
      </c>
      <c r="T149" s="228">
        <f t="shared" si="87"/>
        <v>0</v>
      </c>
      <c r="U149" s="228">
        <f t="shared" si="87"/>
        <v>0</v>
      </c>
      <c r="V149" s="228">
        <f t="shared" si="87"/>
        <v>0</v>
      </c>
      <c r="W149" s="228">
        <f>W147+W148</f>
        <v>38832.899179161526</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0</v>
      </c>
    </row>
    <row r="152" spans="2:23" s="9" customFormat="1">
      <c r="B152" s="66"/>
      <c r="E152" s="214">
        <v>43891</v>
      </c>
      <c r="F152" s="214" t="s">
        <v>187</v>
      </c>
      <c r="G152" s="215" t="s">
        <v>65</v>
      </c>
      <c r="H152" s="240">
        <f t="shared" si="88"/>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v>
      </c>
    </row>
    <row r="154" spans="2:23" s="9" customFormat="1">
      <c r="B154" s="66"/>
      <c r="E154" s="214">
        <v>43952</v>
      </c>
      <c r="F154" s="214" t="s">
        <v>187</v>
      </c>
      <c r="G154" s="215" t="s">
        <v>66</v>
      </c>
      <c r="H154" s="240">
        <f t="shared" ref="H154:H155" si="90">$C$52/12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f t="shared" si="9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1">$C$53/12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1"/>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SUM(I149:I161)</f>
        <v>15048.987347326654</v>
      </c>
      <c r="J162" s="219">
        <f>SUM(J149:J161)</f>
        <v>13821.311717045677</v>
      </c>
      <c r="K162" s="219">
        <f t="shared" ref="K162:O162" si="93">SUM(K149:K161)</f>
        <v>9796.2073552315887</v>
      </c>
      <c r="L162" s="219">
        <f t="shared" si="93"/>
        <v>1106.8068313642671</v>
      </c>
      <c r="M162" s="219">
        <f t="shared" si="93"/>
        <v>-522.28560737000021</v>
      </c>
      <c r="N162" s="219">
        <f t="shared" si="93"/>
        <v>-348.47665452499996</v>
      </c>
      <c r="O162" s="219">
        <f t="shared" si="93"/>
        <v>-14.87104341333333</v>
      </c>
      <c r="P162" s="219">
        <f t="shared" ref="P162:V162" si="94">SUM(P149:P161)</f>
        <v>-54.780766498333357</v>
      </c>
      <c r="Q162" s="219">
        <f t="shared" si="94"/>
        <v>0</v>
      </c>
      <c r="R162" s="219">
        <f t="shared" si="94"/>
        <v>0</v>
      </c>
      <c r="S162" s="219">
        <f t="shared" si="94"/>
        <v>0</v>
      </c>
      <c r="T162" s="219">
        <f t="shared" si="94"/>
        <v>0</v>
      </c>
      <c r="U162" s="219">
        <f t="shared" si="94"/>
        <v>0</v>
      </c>
      <c r="V162" s="219">
        <f t="shared" si="94"/>
        <v>0</v>
      </c>
      <c r="W162" s="219">
        <f>SUM(W149:W161)</f>
        <v>38832.899179161526</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6" t="s">
        <v>526</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228"/>
  <sheetViews>
    <sheetView topLeftCell="A22" zoomScale="90" zoomScaleNormal="90" workbookViewId="0">
      <pane xSplit="4" ySplit="5" topLeftCell="E144" activePane="bottomRight" state="frozen"/>
      <selection activeCell="A22" sqref="A22"/>
      <selection pane="topRight" activeCell="E22" sqref="E22"/>
      <selection pane="bottomLeft" activeCell="A27" sqref="A27"/>
      <selection pane="bottomRight" activeCell="A178" sqref="A178"/>
    </sheetView>
  </sheetViews>
  <sheetFormatPr defaultColWidth="9.140625" defaultRowHeight="15" outlineLevelRow="1"/>
  <cols>
    <col min="1" max="1" width="5.85546875" style="12" customWidth="1"/>
    <col min="2" max="2" width="24.28515625" style="12" customWidth="1"/>
    <col min="3" max="3" width="18.1406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2" customWidth="1"/>
    <col min="11" max="11" width="2" style="16" customWidth="1"/>
    <col min="12" max="41" width="9.140625" style="12"/>
    <col min="42" max="42" width="2.140625" style="12" customWidth="1"/>
    <col min="43" max="43" width="12.5703125" style="12" customWidth="1"/>
    <col min="44" max="64" width="12" style="12" bestFit="1" customWidth="1"/>
    <col min="65" max="67" width="10.42578125" style="12" customWidth="1"/>
    <col min="68"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8"/>
      <c r="D13" s="634" t="s">
        <v>406</v>
      </c>
      <c r="E13" s="17"/>
      <c r="F13" s="177"/>
      <c r="G13" s="178"/>
      <c r="H13" s="179"/>
      <c r="K13" s="179"/>
      <c r="L13" s="177"/>
      <c r="M13" s="177"/>
      <c r="N13" s="177"/>
      <c r="O13" s="177"/>
      <c r="P13" s="177"/>
      <c r="Q13" s="180"/>
    </row>
    <row r="14" spans="2:73" ht="30" customHeight="1" outlineLevel="1" thickBot="1">
      <c r="B14" s="90"/>
      <c r="D14" s="607" t="s">
        <v>551</v>
      </c>
      <c r="I14" s="12"/>
      <c r="J14" s="12"/>
      <c r="BU14" s="12"/>
    </row>
    <row r="15" spans="2:73" ht="26.25" customHeight="1" outlineLevel="1">
      <c r="C15" s="90"/>
      <c r="I15" s="12"/>
      <c r="J15" s="12"/>
    </row>
    <row r="16" spans="2:73" ht="23.25" customHeight="1" outlineLevel="1">
      <c r="B16" s="116" t="s">
        <v>505</v>
      </c>
      <c r="C16" s="90"/>
      <c r="D16" s="612" t="s">
        <v>617</v>
      </c>
      <c r="E16" s="602"/>
      <c r="F16" s="602"/>
      <c r="G16" s="613"/>
      <c r="H16" s="602"/>
      <c r="I16" s="602"/>
      <c r="J16" s="602"/>
      <c r="K16" s="637"/>
      <c r="L16" s="602"/>
      <c r="M16" s="602"/>
      <c r="N16" s="602"/>
      <c r="O16" s="602"/>
      <c r="P16" s="602"/>
      <c r="Q16" s="602"/>
      <c r="R16" s="602"/>
      <c r="S16" s="602"/>
      <c r="T16" s="602"/>
      <c r="U16" s="602"/>
      <c r="V16" s="602"/>
      <c r="W16" s="602"/>
      <c r="X16" s="602"/>
      <c r="Y16" s="602"/>
      <c r="Z16" s="602"/>
      <c r="AA16" s="602"/>
      <c r="AB16" s="602"/>
      <c r="AC16" s="602"/>
      <c r="AD16" s="602"/>
      <c r="AE16" s="602"/>
      <c r="AF16" s="602"/>
      <c r="AG16" s="602"/>
    </row>
    <row r="17" spans="2:73" ht="23.25" customHeight="1" outlineLevel="1">
      <c r="B17" s="687" t="s">
        <v>611</v>
      </c>
      <c r="C17" s="90"/>
      <c r="D17" s="608" t="s">
        <v>589</v>
      </c>
      <c r="E17" s="602"/>
      <c r="F17" s="602"/>
      <c r="G17" s="613"/>
      <c r="H17" s="602"/>
      <c r="I17" s="602"/>
      <c r="J17" s="602"/>
      <c r="K17" s="637"/>
      <c r="L17" s="602"/>
      <c r="M17" s="602"/>
      <c r="N17" s="602"/>
      <c r="O17" s="602"/>
      <c r="P17" s="602"/>
      <c r="Q17" s="602"/>
      <c r="R17" s="602"/>
      <c r="S17" s="602"/>
      <c r="T17" s="602"/>
      <c r="U17" s="602"/>
      <c r="V17" s="602"/>
      <c r="W17" s="602"/>
      <c r="X17" s="602"/>
      <c r="Y17" s="602"/>
      <c r="Z17" s="602"/>
      <c r="AA17" s="602"/>
      <c r="AB17" s="602"/>
      <c r="AC17" s="602"/>
      <c r="AD17" s="602"/>
      <c r="AE17" s="602"/>
      <c r="AF17" s="602"/>
      <c r="AG17" s="602"/>
    </row>
    <row r="18" spans="2:73" ht="23.25" customHeight="1" outlineLevel="1">
      <c r="C18" s="90"/>
      <c r="D18" s="608" t="s">
        <v>624</v>
      </c>
      <c r="E18" s="602"/>
      <c r="F18" s="602"/>
      <c r="G18" s="613"/>
      <c r="H18" s="602"/>
      <c r="I18" s="602"/>
      <c r="J18" s="602"/>
      <c r="K18" s="637"/>
      <c r="L18" s="602"/>
      <c r="M18" s="602"/>
      <c r="N18" s="602"/>
      <c r="O18" s="602"/>
      <c r="P18" s="602"/>
      <c r="Q18" s="602"/>
      <c r="R18" s="602"/>
      <c r="S18" s="602"/>
      <c r="T18" s="602"/>
      <c r="U18" s="602"/>
      <c r="V18" s="602"/>
      <c r="W18" s="602"/>
      <c r="X18" s="602"/>
      <c r="Y18" s="602"/>
      <c r="Z18" s="602"/>
      <c r="AA18" s="602"/>
      <c r="AB18" s="602"/>
      <c r="AC18" s="602"/>
      <c r="AD18" s="602"/>
      <c r="AE18" s="602"/>
      <c r="AF18" s="602"/>
      <c r="AG18" s="602"/>
    </row>
    <row r="19" spans="2:73" ht="23.25" customHeight="1" outlineLevel="1">
      <c r="C19" s="90"/>
      <c r="D19" s="608" t="s">
        <v>623</v>
      </c>
      <c r="E19" s="602"/>
      <c r="F19" s="602"/>
      <c r="G19" s="613"/>
      <c r="H19" s="602"/>
      <c r="I19" s="602"/>
      <c r="J19" s="602"/>
      <c r="K19" s="637"/>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2:73" ht="23.25" customHeight="1" outlineLevel="1">
      <c r="C20" s="90"/>
      <c r="D20" s="608" t="s">
        <v>625</v>
      </c>
      <c r="E20" s="602"/>
      <c r="F20" s="602"/>
      <c r="G20" s="613"/>
      <c r="H20" s="602"/>
      <c r="I20" s="602"/>
      <c r="J20" s="602"/>
      <c r="K20" s="637"/>
      <c r="L20" s="602"/>
      <c r="M20" s="602"/>
      <c r="N20" s="602"/>
      <c r="O20" s="602"/>
      <c r="P20" s="602"/>
      <c r="Q20" s="602"/>
      <c r="R20" s="602"/>
      <c r="S20" s="602"/>
      <c r="T20" s="602"/>
      <c r="U20" s="602"/>
      <c r="V20" s="602"/>
      <c r="W20" s="602"/>
      <c r="X20" s="602"/>
      <c r="Y20" s="602"/>
      <c r="Z20" s="602"/>
      <c r="AA20" s="602"/>
      <c r="AB20" s="602"/>
      <c r="AC20" s="602"/>
      <c r="AD20" s="602"/>
      <c r="AE20" s="602"/>
      <c r="AF20" s="602"/>
      <c r="AG20" s="602"/>
    </row>
    <row r="21" spans="2:73" ht="23.25" customHeight="1" outlineLevel="1">
      <c r="C21" s="90"/>
      <c r="D21" s="700" t="s">
        <v>635</v>
      </c>
      <c r="E21" s="602"/>
      <c r="F21" s="602"/>
      <c r="G21" s="613"/>
      <c r="H21" s="602"/>
      <c r="I21" s="602"/>
      <c r="J21" s="602"/>
      <c r="K21" s="637"/>
      <c r="L21" s="602"/>
      <c r="M21" s="602"/>
      <c r="N21" s="602"/>
      <c r="O21" s="602"/>
      <c r="P21" s="602"/>
      <c r="Q21" s="602"/>
      <c r="R21" s="602"/>
      <c r="S21" s="602"/>
      <c r="T21" s="602"/>
      <c r="U21" s="602"/>
      <c r="V21" s="602"/>
      <c r="W21" s="602"/>
      <c r="X21" s="602"/>
      <c r="Y21" s="602"/>
      <c r="Z21" s="602"/>
      <c r="AA21" s="602"/>
      <c r="AB21" s="602"/>
      <c r="AC21" s="602"/>
      <c r="AD21" s="602"/>
      <c r="AE21" s="602"/>
      <c r="AF21" s="602"/>
      <c r="AG21" s="602"/>
    </row>
    <row r="22" spans="2:73">
      <c r="I22" s="12"/>
      <c r="J22" s="12"/>
    </row>
    <row r="23" spans="2:73" ht="15.75">
      <c r="B23" s="182" t="s">
        <v>594</v>
      </c>
      <c r="H23" s="10"/>
      <c r="I23" s="10"/>
      <c r="J23" s="10"/>
    </row>
    <row r="24" spans="2:73" s="667" customFormat="1" ht="21" customHeight="1">
      <c r="B24" s="699" t="s">
        <v>598</v>
      </c>
      <c r="C24" s="1033" t="s">
        <v>599</v>
      </c>
      <c r="D24" s="1033"/>
      <c r="E24" s="1033"/>
      <c r="F24" s="1033"/>
      <c r="G24" s="1033"/>
      <c r="H24" s="675" t="s">
        <v>596</v>
      </c>
      <c r="I24" s="675" t="s">
        <v>595</v>
      </c>
      <c r="J24" s="675" t="s">
        <v>597</v>
      </c>
      <c r="K24" s="666"/>
      <c r="L24" s="667" t="s">
        <v>599</v>
      </c>
      <c r="AQ24" s="667" t="s">
        <v>599</v>
      </c>
      <c r="BU24" s="666"/>
    </row>
    <row r="25" spans="2:73" s="250" customFormat="1" ht="49.5" customHeight="1">
      <c r="B25" s="245" t="s">
        <v>473</v>
      </c>
      <c r="C25" s="245" t="s">
        <v>211</v>
      </c>
      <c r="D25" s="625" t="s">
        <v>474</v>
      </c>
      <c r="E25" s="245" t="s">
        <v>208</v>
      </c>
      <c r="F25" s="245" t="s">
        <v>475</v>
      </c>
      <c r="G25" s="245" t="s">
        <v>476</v>
      </c>
      <c r="H25" s="625" t="s">
        <v>477</v>
      </c>
      <c r="I25" s="633" t="s">
        <v>587</v>
      </c>
      <c r="J25" s="640" t="s">
        <v>588</v>
      </c>
      <c r="K25" s="638"/>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8"/>
      <c r="I26" s="631"/>
      <c r="J26" s="631"/>
      <c r="K26" s="639"/>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757" t="s">
        <v>699</v>
      </c>
      <c r="C27" s="757" t="s">
        <v>700</v>
      </c>
      <c r="D27" s="767" t="s">
        <v>2</v>
      </c>
      <c r="E27" s="757" t="s">
        <v>701</v>
      </c>
      <c r="F27" s="757" t="s">
        <v>29</v>
      </c>
      <c r="G27" s="757" t="s">
        <v>702</v>
      </c>
      <c r="H27" s="757">
        <v>2011</v>
      </c>
      <c r="I27" s="756" t="s">
        <v>575</v>
      </c>
      <c r="J27" s="756" t="s">
        <v>593</v>
      </c>
      <c r="K27" s="755"/>
      <c r="L27" s="761">
        <v>12.347649701395289</v>
      </c>
      <c r="M27" s="762">
        <v>12.347649701395289</v>
      </c>
      <c r="N27" s="762">
        <v>12.347649701395289</v>
      </c>
      <c r="O27" s="762">
        <v>5.4767620208709475</v>
      </c>
      <c r="P27" s="762">
        <v>0</v>
      </c>
      <c r="Q27" s="762">
        <v>0</v>
      </c>
      <c r="R27" s="762">
        <v>0</v>
      </c>
      <c r="S27" s="762">
        <v>0</v>
      </c>
      <c r="T27" s="762">
        <v>0</v>
      </c>
      <c r="U27" s="762">
        <v>0</v>
      </c>
      <c r="V27" s="762">
        <v>0</v>
      </c>
      <c r="W27" s="762">
        <v>0</v>
      </c>
      <c r="X27" s="762">
        <v>0</v>
      </c>
      <c r="Y27" s="762">
        <v>0</v>
      </c>
      <c r="Z27" s="762">
        <v>0</v>
      </c>
      <c r="AA27" s="762">
        <v>0</v>
      </c>
      <c r="AB27" s="762">
        <v>0</v>
      </c>
      <c r="AC27" s="762">
        <v>0</v>
      </c>
      <c r="AD27" s="762">
        <v>0</v>
      </c>
      <c r="AE27" s="762">
        <v>0</v>
      </c>
      <c r="AF27" s="762">
        <v>0</v>
      </c>
      <c r="AG27" s="762">
        <v>0</v>
      </c>
      <c r="AH27" s="762">
        <v>0</v>
      </c>
      <c r="AI27" s="762">
        <v>0</v>
      </c>
      <c r="AJ27" s="762">
        <v>0</v>
      </c>
      <c r="AK27" s="762">
        <v>0</v>
      </c>
      <c r="AL27" s="762">
        <v>0</v>
      </c>
      <c r="AM27" s="762">
        <v>0</v>
      </c>
      <c r="AN27" s="762">
        <v>0</v>
      </c>
      <c r="AO27" s="763">
        <v>0</v>
      </c>
      <c r="AP27" s="755"/>
      <c r="AQ27" s="768">
        <v>15909.726688812758</v>
      </c>
      <c r="AR27" s="769">
        <v>15909.726688812758</v>
      </c>
      <c r="AS27" s="770">
        <v>15909.726688812758</v>
      </c>
      <c r="AT27" s="769">
        <v>9765.405008980455</v>
      </c>
      <c r="AU27" s="770">
        <v>0</v>
      </c>
      <c r="AV27" s="769">
        <v>0</v>
      </c>
      <c r="AW27" s="770">
        <v>0</v>
      </c>
      <c r="AX27" s="769">
        <v>0</v>
      </c>
      <c r="AY27" s="770">
        <v>0</v>
      </c>
      <c r="AZ27" s="769">
        <v>0</v>
      </c>
      <c r="BA27" s="770">
        <v>0</v>
      </c>
      <c r="BB27" s="769">
        <v>0</v>
      </c>
      <c r="BC27" s="770">
        <v>0</v>
      </c>
      <c r="BD27" s="769">
        <v>0</v>
      </c>
      <c r="BE27" s="770">
        <v>0</v>
      </c>
      <c r="BF27" s="769">
        <v>0</v>
      </c>
      <c r="BG27" s="770">
        <v>0</v>
      </c>
      <c r="BH27" s="769">
        <v>0</v>
      </c>
      <c r="BI27" s="770">
        <v>0</v>
      </c>
      <c r="BJ27" s="769">
        <v>0</v>
      </c>
      <c r="BK27" s="770">
        <v>0</v>
      </c>
      <c r="BL27" s="769">
        <v>0</v>
      </c>
      <c r="BM27" s="770">
        <v>0</v>
      </c>
      <c r="BN27" s="769">
        <v>0</v>
      </c>
      <c r="BO27" s="770">
        <v>0</v>
      </c>
      <c r="BP27" s="769">
        <v>0</v>
      </c>
      <c r="BQ27" s="770">
        <v>0</v>
      </c>
      <c r="BR27" s="769">
        <v>0</v>
      </c>
      <c r="BS27" s="770">
        <v>0</v>
      </c>
      <c r="BT27" s="771">
        <v>0</v>
      </c>
      <c r="BU27" s="16"/>
    </row>
    <row r="28" spans="2:73" s="17" customFormat="1" ht="15.75">
      <c r="B28" s="757" t="s">
        <v>699</v>
      </c>
      <c r="C28" s="757" t="s">
        <v>700</v>
      </c>
      <c r="D28" s="767" t="s">
        <v>1</v>
      </c>
      <c r="E28" s="757" t="s">
        <v>701</v>
      </c>
      <c r="F28" s="757" t="s">
        <v>29</v>
      </c>
      <c r="G28" s="757" t="s">
        <v>702</v>
      </c>
      <c r="H28" s="757">
        <v>2011</v>
      </c>
      <c r="I28" s="756" t="s">
        <v>575</v>
      </c>
      <c r="J28" s="756" t="s">
        <v>593</v>
      </c>
      <c r="K28" s="755"/>
      <c r="L28" s="761">
        <v>166.58710682609188</v>
      </c>
      <c r="M28" s="762">
        <v>166.58710682609188</v>
      </c>
      <c r="N28" s="762">
        <v>166.58710682609188</v>
      </c>
      <c r="O28" s="762">
        <v>153.26953664588436</v>
      </c>
      <c r="P28" s="762">
        <v>84.246907234997494</v>
      </c>
      <c r="Q28" s="762">
        <v>0</v>
      </c>
      <c r="R28" s="762">
        <v>0</v>
      </c>
      <c r="S28" s="762">
        <v>0</v>
      </c>
      <c r="T28" s="762">
        <v>0</v>
      </c>
      <c r="U28" s="762">
        <v>0</v>
      </c>
      <c r="V28" s="762">
        <v>0</v>
      </c>
      <c r="W28" s="762">
        <v>0</v>
      </c>
      <c r="X28" s="762">
        <v>0</v>
      </c>
      <c r="Y28" s="762">
        <v>0</v>
      </c>
      <c r="Z28" s="762">
        <v>0</v>
      </c>
      <c r="AA28" s="762">
        <v>0</v>
      </c>
      <c r="AB28" s="762">
        <v>0</v>
      </c>
      <c r="AC28" s="762">
        <v>0</v>
      </c>
      <c r="AD28" s="762">
        <v>0</v>
      </c>
      <c r="AE28" s="762">
        <v>0</v>
      </c>
      <c r="AF28" s="762">
        <v>0</v>
      </c>
      <c r="AG28" s="762">
        <v>0</v>
      </c>
      <c r="AH28" s="762">
        <v>0</v>
      </c>
      <c r="AI28" s="762">
        <v>0</v>
      </c>
      <c r="AJ28" s="762">
        <v>0</v>
      </c>
      <c r="AK28" s="762">
        <v>0</v>
      </c>
      <c r="AL28" s="762">
        <v>0</v>
      </c>
      <c r="AM28" s="762">
        <v>0</v>
      </c>
      <c r="AN28" s="762">
        <v>0</v>
      </c>
      <c r="AO28" s="763">
        <v>0</v>
      </c>
      <c r="AP28" s="755"/>
      <c r="AQ28" s="772">
        <v>1002610.1028071475</v>
      </c>
      <c r="AR28" s="773">
        <v>1002610.1028071475</v>
      </c>
      <c r="AS28" s="774">
        <v>1002610.1028071475</v>
      </c>
      <c r="AT28" s="773">
        <v>990700.80680557282</v>
      </c>
      <c r="AU28" s="774">
        <v>640759.69350864447</v>
      </c>
      <c r="AV28" s="773">
        <v>0</v>
      </c>
      <c r="AW28" s="774">
        <v>0</v>
      </c>
      <c r="AX28" s="773">
        <v>0</v>
      </c>
      <c r="AY28" s="774">
        <v>0</v>
      </c>
      <c r="AZ28" s="773">
        <v>0</v>
      </c>
      <c r="BA28" s="774">
        <v>0</v>
      </c>
      <c r="BB28" s="773">
        <v>0</v>
      </c>
      <c r="BC28" s="774">
        <v>0</v>
      </c>
      <c r="BD28" s="773">
        <v>0</v>
      </c>
      <c r="BE28" s="774">
        <v>0</v>
      </c>
      <c r="BF28" s="773">
        <v>0</v>
      </c>
      <c r="BG28" s="774">
        <v>0</v>
      </c>
      <c r="BH28" s="773">
        <v>0</v>
      </c>
      <c r="BI28" s="774">
        <v>0</v>
      </c>
      <c r="BJ28" s="773">
        <v>0</v>
      </c>
      <c r="BK28" s="774">
        <v>0</v>
      </c>
      <c r="BL28" s="773">
        <v>0</v>
      </c>
      <c r="BM28" s="774">
        <v>0</v>
      </c>
      <c r="BN28" s="773">
        <v>0</v>
      </c>
      <c r="BO28" s="774">
        <v>0</v>
      </c>
      <c r="BP28" s="773">
        <v>0</v>
      </c>
      <c r="BQ28" s="774">
        <v>0</v>
      </c>
      <c r="BR28" s="773">
        <v>0</v>
      </c>
      <c r="BS28" s="774">
        <v>0</v>
      </c>
      <c r="BT28" s="775">
        <v>0</v>
      </c>
      <c r="BU28" s="16"/>
    </row>
    <row r="29" spans="2:73" s="17" customFormat="1" ht="16.5" customHeight="1">
      <c r="B29" s="757" t="s">
        <v>699</v>
      </c>
      <c r="C29" s="757" t="s">
        <v>700</v>
      </c>
      <c r="D29" s="767" t="s">
        <v>5</v>
      </c>
      <c r="E29" s="757" t="s">
        <v>701</v>
      </c>
      <c r="F29" s="757" t="s">
        <v>29</v>
      </c>
      <c r="G29" s="757" t="s">
        <v>702</v>
      </c>
      <c r="H29" s="757">
        <v>2011</v>
      </c>
      <c r="I29" s="756" t="s">
        <v>575</v>
      </c>
      <c r="J29" s="756" t="s">
        <v>593</v>
      </c>
      <c r="K29" s="755"/>
      <c r="L29" s="761">
        <v>45.918256791882662</v>
      </c>
      <c r="M29" s="762">
        <v>45.918256791882662</v>
      </c>
      <c r="N29" s="762">
        <v>45.918256791882662</v>
      </c>
      <c r="O29" s="762">
        <v>45.918256791882662</v>
      </c>
      <c r="P29" s="762">
        <v>42.71983887140923</v>
      </c>
      <c r="Q29" s="762">
        <v>39.225702020079787</v>
      </c>
      <c r="R29" s="762">
        <v>31.728993286556491</v>
      </c>
      <c r="S29" s="762">
        <v>31.522410126473282</v>
      </c>
      <c r="T29" s="762">
        <v>38.214964898276165</v>
      </c>
      <c r="U29" s="762">
        <v>18.127890923388634</v>
      </c>
      <c r="V29" s="762">
        <v>2.5779589330773209</v>
      </c>
      <c r="W29" s="762">
        <v>2.5768866268777861</v>
      </c>
      <c r="X29" s="762">
        <v>2.5768866268777861</v>
      </c>
      <c r="Y29" s="762">
        <v>2.3918073677410403</v>
      </c>
      <c r="Z29" s="762">
        <v>2.3918073677410403</v>
      </c>
      <c r="AA29" s="762">
        <v>2.0187740831258933</v>
      </c>
      <c r="AB29" s="762">
        <v>0</v>
      </c>
      <c r="AC29" s="762">
        <v>0</v>
      </c>
      <c r="AD29" s="762">
        <v>0</v>
      </c>
      <c r="AE29" s="762">
        <v>0</v>
      </c>
      <c r="AF29" s="762">
        <v>0</v>
      </c>
      <c r="AG29" s="762">
        <v>0</v>
      </c>
      <c r="AH29" s="762">
        <v>0</v>
      </c>
      <c r="AI29" s="762">
        <v>0</v>
      </c>
      <c r="AJ29" s="762">
        <v>0</v>
      </c>
      <c r="AK29" s="762">
        <v>0</v>
      </c>
      <c r="AL29" s="762">
        <v>0</v>
      </c>
      <c r="AM29" s="762">
        <v>0</v>
      </c>
      <c r="AN29" s="762">
        <v>0</v>
      </c>
      <c r="AO29" s="763">
        <v>0</v>
      </c>
      <c r="AP29" s="755"/>
      <c r="AQ29" s="776">
        <v>802520.90508921072</v>
      </c>
      <c r="AR29" s="777">
        <v>802520.90508921072</v>
      </c>
      <c r="AS29" s="778">
        <v>802520.90508921072</v>
      </c>
      <c r="AT29" s="777">
        <v>802520.90508921072</v>
      </c>
      <c r="AU29" s="778">
        <v>733445.00574889511</v>
      </c>
      <c r="AV29" s="777">
        <v>657982.49540003017</v>
      </c>
      <c r="AW29" s="778">
        <v>496076.85619454773</v>
      </c>
      <c r="AX29" s="777">
        <v>494267.18771221885</v>
      </c>
      <c r="AY29" s="778">
        <v>638805.59740139928</v>
      </c>
      <c r="AZ29" s="777">
        <v>204987.14889626345</v>
      </c>
      <c r="BA29" s="778">
        <v>73809.240517128099</v>
      </c>
      <c r="BB29" s="777">
        <v>64972.210753015177</v>
      </c>
      <c r="BC29" s="778">
        <v>64972.210753015177</v>
      </c>
      <c r="BD29" s="777">
        <v>47984.706583553329</v>
      </c>
      <c r="BE29" s="778">
        <v>47984.706583553329</v>
      </c>
      <c r="BF29" s="777">
        <v>43599.254013747232</v>
      </c>
      <c r="BG29" s="778">
        <v>0</v>
      </c>
      <c r="BH29" s="777">
        <v>0</v>
      </c>
      <c r="BI29" s="778">
        <v>0</v>
      </c>
      <c r="BJ29" s="777">
        <v>0</v>
      </c>
      <c r="BK29" s="778">
        <v>0</v>
      </c>
      <c r="BL29" s="777">
        <v>0</v>
      </c>
      <c r="BM29" s="778">
        <v>0</v>
      </c>
      <c r="BN29" s="777">
        <v>0</v>
      </c>
      <c r="BO29" s="778">
        <v>0</v>
      </c>
      <c r="BP29" s="777">
        <v>0</v>
      </c>
      <c r="BQ29" s="778">
        <v>0</v>
      </c>
      <c r="BR29" s="777">
        <v>0</v>
      </c>
      <c r="BS29" s="778">
        <v>0</v>
      </c>
      <c r="BT29" s="779">
        <v>0</v>
      </c>
      <c r="BU29" s="16"/>
    </row>
    <row r="30" spans="2:73" s="17" customFormat="1" ht="15.75">
      <c r="B30" s="757" t="s">
        <v>699</v>
      </c>
      <c r="C30" s="757" t="s">
        <v>700</v>
      </c>
      <c r="D30" s="767" t="s">
        <v>4</v>
      </c>
      <c r="E30" s="757" t="s">
        <v>701</v>
      </c>
      <c r="F30" s="757" t="s">
        <v>29</v>
      </c>
      <c r="G30" s="757" t="s">
        <v>702</v>
      </c>
      <c r="H30" s="757">
        <v>2011</v>
      </c>
      <c r="I30" s="756" t="s">
        <v>575</v>
      </c>
      <c r="J30" s="756" t="s">
        <v>593</v>
      </c>
      <c r="K30" s="755"/>
      <c r="L30" s="761">
        <v>31.770678402816777</v>
      </c>
      <c r="M30" s="762">
        <v>31.770678402816777</v>
      </c>
      <c r="N30" s="762">
        <v>31.770678402816777</v>
      </c>
      <c r="O30" s="762">
        <v>31.770678402816777</v>
      </c>
      <c r="P30" s="762">
        <v>29.872703267353447</v>
      </c>
      <c r="Q30" s="762">
        <v>27.799245380165342</v>
      </c>
      <c r="R30" s="762">
        <v>23.504325918708858</v>
      </c>
      <c r="S30" s="762">
        <v>23.259705224388114</v>
      </c>
      <c r="T30" s="762">
        <v>27.231138247039549</v>
      </c>
      <c r="U30" s="762">
        <v>15.311255387295622</v>
      </c>
      <c r="V30" s="762">
        <v>1.8872912208333121</v>
      </c>
      <c r="W30" s="762">
        <v>1.886143460738273</v>
      </c>
      <c r="X30" s="762">
        <v>1.886143460738273</v>
      </c>
      <c r="Y30" s="762">
        <v>1.8507665442976375</v>
      </c>
      <c r="Z30" s="762">
        <v>1.8507665442976375</v>
      </c>
      <c r="AA30" s="762">
        <v>1.7498661295740274</v>
      </c>
      <c r="AB30" s="762">
        <v>0</v>
      </c>
      <c r="AC30" s="762">
        <v>0</v>
      </c>
      <c r="AD30" s="762">
        <v>0</v>
      </c>
      <c r="AE30" s="762">
        <v>0</v>
      </c>
      <c r="AF30" s="762">
        <v>0</v>
      </c>
      <c r="AG30" s="762">
        <v>0</v>
      </c>
      <c r="AH30" s="762">
        <v>0</v>
      </c>
      <c r="AI30" s="762">
        <v>0</v>
      </c>
      <c r="AJ30" s="762">
        <v>0</v>
      </c>
      <c r="AK30" s="762">
        <v>0</v>
      </c>
      <c r="AL30" s="762">
        <v>0</v>
      </c>
      <c r="AM30" s="762">
        <v>0</v>
      </c>
      <c r="AN30" s="762">
        <v>0</v>
      </c>
      <c r="AO30" s="763">
        <v>0</v>
      </c>
      <c r="AP30" s="755"/>
      <c r="AQ30" s="772">
        <v>512644.05706321611</v>
      </c>
      <c r="AR30" s="773">
        <v>512644.05706321611</v>
      </c>
      <c r="AS30" s="774">
        <v>512644.05706321611</v>
      </c>
      <c r="AT30" s="773">
        <v>512644.05706321611</v>
      </c>
      <c r="AU30" s="774">
        <v>471653.68536461063</v>
      </c>
      <c r="AV30" s="773">
        <v>426873.43091912864</v>
      </c>
      <c r="AW30" s="774">
        <v>334116.50178385893</v>
      </c>
      <c r="AX30" s="773">
        <v>331973.62450160919</v>
      </c>
      <c r="AY30" s="774">
        <v>417744.25064569671</v>
      </c>
      <c r="AZ30" s="773">
        <v>160311.77964261107</v>
      </c>
      <c r="BA30" s="774">
        <v>51683.809280899877</v>
      </c>
      <c r="BB30" s="773">
        <v>42224.953101272025</v>
      </c>
      <c r="BC30" s="774">
        <v>42224.953101272025</v>
      </c>
      <c r="BD30" s="773">
        <v>38977.881990543341</v>
      </c>
      <c r="BE30" s="774">
        <v>38977.881990543341</v>
      </c>
      <c r="BF30" s="773">
        <v>37791.676894929224</v>
      </c>
      <c r="BG30" s="774">
        <v>0</v>
      </c>
      <c r="BH30" s="773">
        <v>0</v>
      </c>
      <c r="BI30" s="774">
        <v>0</v>
      </c>
      <c r="BJ30" s="773">
        <v>0</v>
      </c>
      <c r="BK30" s="774">
        <v>0</v>
      </c>
      <c r="BL30" s="773">
        <v>0</v>
      </c>
      <c r="BM30" s="774">
        <v>0</v>
      </c>
      <c r="BN30" s="773">
        <v>0</v>
      </c>
      <c r="BO30" s="774">
        <v>0</v>
      </c>
      <c r="BP30" s="773">
        <v>0</v>
      </c>
      <c r="BQ30" s="774">
        <v>0</v>
      </c>
      <c r="BR30" s="773">
        <v>0</v>
      </c>
      <c r="BS30" s="774">
        <v>0</v>
      </c>
      <c r="BT30" s="775">
        <v>0</v>
      </c>
      <c r="BU30" s="16"/>
    </row>
    <row r="31" spans="2:73" s="17" customFormat="1" ht="15.75">
      <c r="B31" s="757" t="s">
        <v>699</v>
      </c>
      <c r="C31" s="757" t="s">
        <v>700</v>
      </c>
      <c r="D31" s="767" t="s">
        <v>3</v>
      </c>
      <c r="E31" s="757" t="s">
        <v>701</v>
      </c>
      <c r="F31" s="757" t="s">
        <v>29</v>
      </c>
      <c r="G31" s="757" t="s">
        <v>702</v>
      </c>
      <c r="H31" s="757">
        <v>2011</v>
      </c>
      <c r="I31" s="756" t="s">
        <v>575</v>
      </c>
      <c r="J31" s="756" t="s">
        <v>593</v>
      </c>
      <c r="K31" s="755"/>
      <c r="L31" s="761">
        <v>1052.0535760732341</v>
      </c>
      <c r="M31" s="762">
        <v>1052.0535760732341</v>
      </c>
      <c r="N31" s="762">
        <v>1052.0535760732341</v>
      </c>
      <c r="O31" s="762">
        <v>1052.0535760732341</v>
      </c>
      <c r="P31" s="762">
        <v>1052.0535760732341</v>
      </c>
      <c r="Q31" s="762">
        <v>1052.0535760732341</v>
      </c>
      <c r="R31" s="762">
        <v>1052.0535760732341</v>
      </c>
      <c r="S31" s="762">
        <v>1052.0535760732341</v>
      </c>
      <c r="T31" s="762">
        <v>1052.0535760732341</v>
      </c>
      <c r="U31" s="762">
        <v>1052.0535760732341</v>
      </c>
      <c r="V31" s="762">
        <v>1052.0535760732341</v>
      </c>
      <c r="W31" s="762">
        <v>1052.0535760732341</v>
      </c>
      <c r="X31" s="762">
        <v>1052.0535760732341</v>
      </c>
      <c r="Y31" s="762">
        <v>1052.0535760732341</v>
      </c>
      <c r="Z31" s="762">
        <v>1052.0535760732341</v>
      </c>
      <c r="AA31" s="762">
        <v>1052.0535760732341</v>
      </c>
      <c r="AB31" s="762">
        <v>1052.0535760732341</v>
      </c>
      <c r="AC31" s="762">
        <v>1052.0535760732341</v>
      </c>
      <c r="AD31" s="762">
        <v>828.03568769161529</v>
      </c>
      <c r="AE31" s="762">
        <v>0</v>
      </c>
      <c r="AF31" s="762">
        <v>0</v>
      </c>
      <c r="AG31" s="762">
        <v>0</v>
      </c>
      <c r="AH31" s="762">
        <v>0</v>
      </c>
      <c r="AI31" s="762">
        <v>0</v>
      </c>
      <c r="AJ31" s="762">
        <v>0</v>
      </c>
      <c r="AK31" s="762">
        <v>0</v>
      </c>
      <c r="AL31" s="762">
        <v>0</v>
      </c>
      <c r="AM31" s="762">
        <v>0</v>
      </c>
      <c r="AN31" s="762">
        <v>0</v>
      </c>
      <c r="AO31" s="763">
        <v>0</v>
      </c>
      <c r="AP31" s="755"/>
      <c r="AQ31" s="776">
        <v>1901868.190360378</v>
      </c>
      <c r="AR31" s="777">
        <v>1901868.190360378</v>
      </c>
      <c r="AS31" s="778">
        <v>1901868.190360378</v>
      </c>
      <c r="AT31" s="777">
        <v>1901868.190360378</v>
      </c>
      <c r="AU31" s="778">
        <v>1901868.190360378</v>
      </c>
      <c r="AV31" s="777">
        <v>1901868.190360378</v>
      </c>
      <c r="AW31" s="778">
        <v>1901868.190360378</v>
      </c>
      <c r="AX31" s="777">
        <v>1901868.190360378</v>
      </c>
      <c r="AY31" s="778">
        <v>1901868.190360378</v>
      </c>
      <c r="AZ31" s="777">
        <v>1901868.190360378</v>
      </c>
      <c r="BA31" s="778">
        <v>1901868.190360378</v>
      </c>
      <c r="BB31" s="777">
        <v>1901868.190360378</v>
      </c>
      <c r="BC31" s="778">
        <v>1901868.190360378</v>
      </c>
      <c r="BD31" s="777">
        <v>1901868.190360378</v>
      </c>
      <c r="BE31" s="778">
        <v>1901868.190360378</v>
      </c>
      <c r="BF31" s="777">
        <v>1901868.190360378</v>
      </c>
      <c r="BG31" s="778">
        <v>1901868.190360378</v>
      </c>
      <c r="BH31" s="777">
        <v>1901868.190360378</v>
      </c>
      <c r="BI31" s="778">
        <v>1701514.6113076357</v>
      </c>
      <c r="BJ31" s="777">
        <v>0</v>
      </c>
      <c r="BK31" s="778">
        <v>0</v>
      </c>
      <c r="BL31" s="777">
        <v>0</v>
      </c>
      <c r="BM31" s="778">
        <v>0</v>
      </c>
      <c r="BN31" s="777">
        <v>0</v>
      </c>
      <c r="BO31" s="778">
        <v>0</v>
      </c>
      <c r="BP31" s="777">
        <v>0</v>
      </c>
      <c r="BQ31" s="778">
        <v>0</v>
      </c>
      <c r="BR31" s="777">
        <v>0</v>
      </c>
      <c r="BS31" s="778">
        <v>0</v>
      </c>
      <c r="BT31" s="779">
        <v>0</v>
      </c>
      <c r="BU31" s="16"/>
    </row>
    <row r="32" spans="2:73" s="17" customFormat="1" ht="15.75">
      <c r="B32" s="780" t="s">
        <v>699</v>
      </c>
      <c r="C32" s="780" t="s">
        <v>700</v>
      </c>
      <c r="D32" s="780" t="s">
        <v>6</v>
      </c>
      <c r="E32" s="780" t="s">
        <v>701</v>
      </c>
      <c r="F32" s="780" t="s">
        <v>29</v>
      </c>
      <c r="G32" s="780" t="s">
        <v>702</v>
      </c>
      <c r="H32" s="780">
        <v>2011</v>
      </c>
      <c r="I32" s="781" t="s">
        <v>575</v>
      </c>
      <c r="J32" s="781" t="s">
        <v>593</v>
      </c>
      <c r="K32" s="782"/>
      <c r="L32" s="783">
        <v>0</v>
      </c>
      <c r="M32" s="784">
        <v>0</v>
      </c>
      <c r="N32" s="784">
        <v>0</v>
      </c>
      <c r="O32" s="784">
        <v>0</v>
      </c>
      <c r="P32" s="784">
        <v>0</v>
      </c>
      <c r="Q32" s="784">
        <v>0</v>
      </c>
      <c r="R32" s="784">
        <v>0</v>
      </c>
      <c r="S32" s="784">
        <v>0</v>
      </c>
      <c r="T32" s="784">
        <v>0</v>
      </c>
      <c r="U32" s="784">
        <v>0</v>
      </c>
      <c r="V32" s="784">
        <v>0</v>
      </c>
      <c r="W32" s="784">
        <v>0</v>
      </c>
      <c r="X32" s="784">
        <v>0</v>
      </c>
      <c r="Y32" s="784">
        <v>0</v>
      </c>
      <c r="Z32" s="784">
        <v>0</v>
      </c>
      <c r="AA32" s="784">
        <v>0</v>
      </c>
      <c r="AB32" s="784">
        <v>0</v>
      </c>
      <c r="AC32" s="784">
        <v>0</v>
      </c>
      <c r="AD32" s="784">
        <v>0</v>
      </c>
      <c r="AE32" s="784">
        <v>0</v>
      </c>
      <c r="AF32" s="784">
        <v>0</v>
      </c>
      <c r="AG32" s="784">
        <v>0</v>
      </c>
      <c r="AH32" s="784">
        <v>0</v>
      </c>
      <c r="AI32" s="784">
        <v>0</v>
      </c>
      <c r="AJ32" s="784">
        <v>0</v>
      </c>
      <c r="AK32" s="784">
        <v>0</v>
      </c>
      <c r="AL32" s="784">
        <v>0</v>
      </c>
      <c r="AM32" s="784">
        <v>0</v>
      </c>
      <c r="AN32" s="784">
        <v>0</v>
      </c>
      <c r="AO32" s="785">
        <v>0</v>
      </c>
      <c r="AP32" s="782"/>
      <c r="AQ32" s="786">
        <v>0</v>
      </c>
      <c r="AR32" s="787">
        <v>0</v>
      </c>
      <c r="AS32" s="788">
        <v>0</v>
      </c>
      <c r="AT32" s="787">
        <v>0</v>
      </c>
      <c r="AU32" s="788">
        <v>0</v>
      </c>
      <c r="AV32" s="787">
        <v>0</v>
      </c>
      <c r="AW32" s="788">
        <v>0</v>
      </c>
      <c r="AX32" s="787">
        <v>0</v>
      </c>
      <c r="AY32" s="788">
        <v>0</v>
      </c>
      <c r="AZ32" s="787">
        <v>0</v>
      </c>
      <c r="BA32" s="788">
        <v>0</v>
      </c>
      <c r="BB32" s="787">
        <v>0</v>
      </c>
      <c r="BC32" s="788">
        <v>0</v>
      </c>
      <c r="BD32" s="787">
        <v>0</v>
      </c>
      <c r="BE32" s="788">
        <v>0</v>
      </c>
      <c r="BF32" s="787">
        <v>0</v>
      </c>
      <c r="BG32" s="788">
        <v>0</v>
      </c>
      <c r="BH32" s="787">
        <v>0</v>
      </c>
      <c r="BI32" s="788">
        <v>0</v>
      </c>
      <c r="BJ32" s="787">
        <v>0</v>
      </c>
      <c r="BK32" s="788">
        <v>0</v>
      </c>
      <c r="BL32" s="787">
        <v>0</v>
      </c>
      <c r="BM32" s="788">
        <v>0</v>
      </c>
      <c r="BN32" s="787">
        <v>0</v>
      </c>
      <c r="BO32" s="788">
        <v>0</v>
      </c>
      <c r="BP32" s="787">
        <v>0</v>
      </c>
      <c r="BQ32" s="788">
        <v>0</v>
      </c>
      <c r="BR32" s="787">
        <v>0</v>
      </c>
      <c r="BS32" s="788">
        <v>0</v>
      </c>
      <c r="BT32" s="789">
        <v>0</v>
      </c>
      <c r="BU32" s="16"/>
    </row>
    <row r="33" spans="2:73" s="17" customFormat="1" ht="15.75">
      <c r="B33" s="757" t="s">
        <v>699</v>
      </c>
      <c r="C33" s="757" t="s">
        <v>703</v>
      </c>
      <c r="D33" s="767" t="s">
        <v>704</v>
      </c>
      <c r="E33" s="757" t="s">
        <v>701</v>
      </c>
      <c r="F33" s="757" t="s">
        <v>705</v>
      </c>
      <c r="G33" s="757" t="s">
        <v>706</v>
      </c>
      <c r="H33" s="757">
        <v>2011</v>
      </c>
      <c r="I33" s="756" t="s">
        <v>575</v>
      </c>
      <c r="J33" s="756" t="s">
        <v>593</v>
      </c>
      <c r="K33" s="755"/>
      <c r="L33" s="761">
        <v>486.93769999999995</v>
      </c>
      <c r="M33" s="762">
        <v>0</v>
      </c>
      <c r="N33" s="762">
        <v>0</v>
      </c>
      <c r="O33" s="762">
        <v>0</v>
      </c>
      <c r="P33" s="762">
        <v>0</v>
      </c>
      <c r="Q33" s="762">
        <v>0</v>
      </c>
      <c r="R33" s="762">
        <v>0</v>
      </c>
      <c r="S33" s="762">
        <v>0</v>
      </c>
      <c r="T33" s="762">
        <v>0</v>
      </c>
      <c r="U33" s="762">
        <v>0</v>
      </c>
      <c r="V33" s="762">
        <v>0</v>
      </c>
      <c r="W33" s="762">
        <v>0</v>
      </c>
      <c r="X33" s="762">
        <v>0</v>
      </c>
      <c r="Y33" s="762">
        <v>0</v>
      </c>
      <c r="Z33" s="762">
        <v>0</v>
      </c>
      <c r="AA33" s="762">
        <v>0</v>
      </c>
      <c r="AB33" s="762">
        <v>0</v>
      </c>
      <c r="AC33" s="762">
        <v>0</v>
      </c>
      <c r="AD33" s="762">
        <v>0</v>
      </c>
      <c r="AE33" s="762">
        <v>0</v>
      </c>
      <c r="AF33" s="762">
        <v>0</v>
      </c>
      <c r="AG33" s="762">
        <v>0</v>
      </c>
      <c r="AH33" s="762">
        <v>0</v>
      </c>
      <c r="AI33" s="762">
        <v>0</v>
      </c>
      <c r="AJ33" s="762">
        <v>0</v>
      </c>
      <c r="AK33" s="762">
        <v>0</v>
      </c>
      <c r="AL33" s="762">
        <v>0</v>
      </c>
      <c r="AM33" s="762">
        <v>0</v>
      </c>
      <c r="AN33" s="762">
        <v>0</v>
      </c>
      <c r="AO33" s="763">
        <v>0</v>
      </c>
      <c r="AP33" s="755"/>
      <c r="AQ33" s="768">
        <v>19011.5</v>
      </c>
      <c r="AR33" s="769">
        <v>0</v>
      </c>
      <c r="AS33" s="770">
        <v>0</v>
      </c>
      <c r="AT33" s="769">
        <v>0</v>
      </c>
      <c r="AU33" s="770">
        <v>0</v>
      </c>
      <c r="AV33" s="769">
        <v>0</v>
      </c>
      <c r="AW33" s="770">
        <v>0</v>
      </c>
      <c r="AX33" s="769">
        <v>0</v>
      </c>
      <c r="AY33" s="770">
        <v>0</v>
      </c>
      <c r="AZ33" s="769">
        <v>0</v>
      </c>
      <c r="BA33" s="770">
        <v>0</v>
      </c>
      <c r="BB33" s="769">
        <v>0</v>
      </c>
      <c r="BC33" s="770">
        <v>0</v>
      </c>
      <c r="BD33" s="769">
        <v>0</v>
      </c>
      <c r="BE33" s="770">
        <v>0</v>
      </c>
      <c r="BF33" s="769">
        <v>0</v>
      </c>
      <c r="BG33" s="770">
        <v>0</v>
      </c>
      <c r="BH33" s="769">
        <v>0</v>
      </c>
      <c r="BI33" s="770">
        <v>0</v>
      </c>
      <c r="BJ33" s="769">
        <v>0</v>
      </c>
      <c r="BK33" s="770">
        <v>0</v>
      </c>
      <c r="BL33" s="769">
        <v>0</v>
      </c>
      <c r="BM33" s="770">
        <v>0</v>
      </c>
      <c r="BN33" s="769">
        <v>0</v>
      </c>
      <c r="BO33" s="770">
        <v>0</v>
      </c>
      <c r="BP33" s="769">
        <v>0</v>
      </c>
      <c r="BQ33" s="770">
        <v>0</v>
      </c>
      <c r="BR33" s="769">
        <v>0</v>
      </c>
      <c r="BS33" s="770">
        <v>0</v>
      </c>
      <c r="BT33" s="771">
        <v>0</v>
      </c>
      <c r="BU33" s="16"/>
    </row>
    <row r="34" spans="2:73" s="17" customFormat="1" ht="15.75">
      <c r="B34" s="757" t="s">
        <v>699</v>
      </c>
      <c r="C34" s="757" t="s">
        <v>703</v>
      </c>
      <c r="D34" s="767" t="s">
        <v>21</v>
      </c>
      <c r="E34" s="757" t="s">
        <v>701</v>
      </c>
      <c r="F34" s="757" t="s">
        <v>705</v>
      </c>
      <c r="G34" s="757" t="s">
        <v>702</v>
      </c>
      <c r="H34" s="757">
        <v>2011</v>
      </c>
      <c r="I34" s="756" t="s">
        <v>575</v>
      </c>
      <c r="J34" s="756" t="s">
        <v>593</v>
      </c>
      <c r="K34" s="755"/>
      <c r="L34" s="761">
        <v>55.929686802310655</v>
      </c>
      <c r="M34" s="762">
        <v>55.886480950753047</v>
      </c>
      <c r="N34" s="762">
        <v>55.886480950753047</v>
      </c>
      <c r="O34" s="762">
        <v>51.523266021455612</v>
      </c>
      <c r="P34" s="762">
        <v>51.523266021455612</v>
      </c>
      <c r="Q34" s="762">
        <v>51.484092716043385</v>
      </c>
      <c r="R34" s="762">
        <v>9.1757707147939929</v>
      </c>
      <c r="S34" s="762">
        <v>9.1757707147939929</v>
      </c>
      <c r="T34" s="762">
        <v>9.1757707147939929</v>
      </c>
      <c r="U34" s="762">
        <v>9.1757707147939929</v>
      </c>
      <c r="V34" s="762">
        <v>8.6469310917288951</v>
      </c>
      <c r="W34" s="762">
        <v>8.6469310917288951</v>
      </c>
      <c r="X34" s="762">
        <v>0</v>
      </c>
      <c r="Y34" s="762">
        <v>0</v>
      </c>
      <c r="Z34" s="762">
        <v>0</v>
      </c>
      <c r="AA34" s="762">
        <v>0</v>
      </c>
      <c r="AB34" s="762">
        <v>0</v>
      </c>
      <c r="AC34" s="762">
        <v>0</v>
      </c>
      <c r="AD34" s="762">
        <v>0</v>
      </c>
      <c r="AE34" s="762">
        <v>0</v>
      </c>
      <c r="AF34" s="762">
        <v>0</v>
      </c>
      <c r="AG34" s="762">
        <v>0</v>
      </c>
      <c r="AH34" s="762">
        <v>0</v>
      </c>
      <c r="AI34" s="762">
        <v>0</v>
      </c>
      <c r="AJ34" s="762">
        <v>0</v>
      </c>
      <c r="AK34" s="762">
        <v>0</v>
      </c>
      <c r="AL34" s="762">
        <v>0</v>
      </c>
      <c r="AM34" s="762">
        <v>0</v>
      </c>
      <c r="AN34" s="762">
        <v>0</v>
      </c>
      <c r="AO34" s="763">
        <v>0</v>
      </c>
      <c r="AP34" s="755"/>
      <c r="AQ34" s="772">
        <v>145929.31798808309</v>
      </c>
      <c r="AR34" s="773">
        <v>145808.63898511758</v>
      </c>
      <c r="AS34" s="774">
        <v>145808.63898511758</v>
      </c>
      <c r="AT34" s="773">
        <v>133724.13097455451</v>
      </c>
      <c r="AU34" s="774">
        <v>133724.13097455451</v>
      </c>
      <c r="AV34" s="773">
        <v>133694.72607550709</v>
      </c>
      <c r="AW34" s="774">
        <v>25775.032905748096</v>
      </c>
      <c r="AX34" s="773">
        <v>25775.032905748096</v>
      </c>
      <c r="AY34" s="774">
        <v>25775.032905748096</v>
      </c>
      <c r="AZ34" s="773">
        <v>25775.032905748096</v>
      </c>
      <c r="BA34" s="774">
        <v>22297.60954440189</v>
      </c>
      <c r="BB34" s="773">
        <v>22297.60954440189</v>
      </c>
      <c r="BC34" s="774">
        <v>0</v>
      </c>
      <c r="BD34" s="773">
        <v>0</v>
      </c>
      <c r="BE34" s="774">
        <v>0</v>
      </c>
      <c r="BF34" s="773">
        <v>0</v>
      </c>
      <c r="BG34" s="774">
        <v>0</v>
      </c>
      <c r="BH34" s="773">
        <v>0</v>
      </c>
      <c r="BI34" s="774">
        <v>0</v>
      </c>
      <c r="BJ34" s="773">
        <v>0</v>
      </c>
      <c r="BK34" s="774">
        <v>0</v>
      </c>
      <c r="BL34" s="773">
        <v>0</v>
      </c>
      <c r="BM34" s="774">
        <v>0</v>
      </c>
      <c r="BN34" s="773">
        <v>0</v>
      </c>
      <c r="BO34" s="774">
        <v>0</v>
      </c>
      <c r="BP34" s="773">
        <v>0</v>
      </c>
      <c r="BQ34" s="774">
        <v>0</v>
      </c>
      <c r="BR34" s="773">
        <v>0</v>
      </c>
      <c r="BS34" s="774">
        <v>0</v>
      </c>
      <c r="BT34" s="775">
        <v>0</v>
      </c>
      <c r="BU34" s="16"/>
    </row>
    <row r="35" spans="2:73" s="17" customFormat="1" ht="15.75">
      <c r="B35" s="757" t="s">
        <v>699</v>
      </c>
      <c r="C35" s="757" t="s">
        <v>703</v>
      </c>
      <c r="D35" s="767" t="s">
        <v>22</v>
      </c>
      <c r="E35" s="757" t="s">
        <v>701</v>
      </c>
      <c r="F35" s="757" t="s">
        <v>705</v>
      </c>
      <c r="G35" s="757" t="s">
        <v>702</v>
      </c>
      <c r="H35" s="757">
        <v>2011</v>
      </c>
      <c r="I35" s="756" t="s">
        <v>575</v>
      </c>
      <c r="J35" s="756" t="s">
        <v>593</v>
      </c>
      <c r="K35" s="755"/>
      <c r="L35" s="761">
        <v>1033.790126365408</v>
      </c>
      <c r="M35" s="762">
        <v>1033.790126365408</v>
      </c>
      <c r="N35" s="762">
        <v>1033.790126365408</v>
      </c>
      <c r="O35" s="762">
        <v>1024.4983947403766</v>
      </c>
      <c r="P35" s="762">
        <v>860.51588354302521</v>
      </c>
      <c r="Q35" s="762">
        <v>765.02679116126899</v>
      </c>
      <c r="R35" s="762">
        <v>639.73889490811018</v>
      </c>
      <c r="S35" s="762">
        <v>583.51773106103292</v>
      </c>
      <c r="T35" s="762">
        <v>500.18507117671152</v>
      </c>
      <c r="U35" s="762">
        <v>500.18507117671152</v>
      </c>
      <c r="V35" s="762">
        <v>497.33113223815775</v>
      </c>
      <c r="W35" s="762">
        <v>415.81507522125059</v>
      </c>
      <c r="X35" s="762">
        <v>158.67377983080291</v>
      </c>
      <c r="Y35" s="762">
        <v>103.213958835566</v>
      </c>
      <c r="Z35" s="762">
        <v>102.06423063350337</v>
      </c>
      <c r="AA35" s="762">
        <v>33.977964352268053</v>
      </c>
      <c r="AB35" s="762">
        <v>32.315637636453225</v>
      </c>
      <c r="AC35" s="762">
        <v>31.519775881681088</v>
      </c>
      <c r="AD35" s="762">
        <v>31.519775881681088</v>
      </c>
      <c r="AE35" s="762">
        <v>31.519775881681088</v>
      </c>
      <c r="AF35" s="762">
        <v>0</v>
      </c>
      <c r="AG35" s="762">
        <v>0</v>
      </c>
      <c r="AH35" s="762">
        <v>0</v>
      </c>
      <c r="AI35" s="762">
        <v>0</v>
      </c>
      <c r="AJ35" s="762">
        <v>0</v>
      </c>
      <c r="AK35" s="762">
        <v>0</v>
      </c>
      <c r="AL35" s="762">
        <v>0</v>
      </c>
      <c r="AM35" s="762">
        <v>0</v>
      </c>
      <c r="AN35" s="762">
        <v>0</v>
      </c>
      <c r="AO35" s="763">
        <v>0</v>
      </c>
      <c r="AP35" s="755"/>
      <c r="AQ35" s="776">
        <v>5260353.2070921771</v>
      </c>
      <c r="AR35" s="777">
        <v>5260353.2070921771</v>
      </c>
      <c r="AS35" s="778">
        <v>5260353.2070921771</v>
      </c>
      <c r="AT35" s="777">
        <v>5224701.1992085502</v>
      </c>
      <c r="AU35" s="778">
        <v>4362380.7742387922</v>
      </c>
      <c r="AV35" s="777">
        <v>3995992.8917881618</v>
      </c>
      <c r="AW35" s="778">
        <v>3496930.6005774019</v>
      </c>
      <c r="AX35" s="777">
        <v>3223770.0424540779</v>
      </c>
      <c r="AY35" s="778">
        <v>2853944.9025876089</v>
      </c>
      <c r="AZ35" s="777">
        <v>2853944.9025876089</v>
      </c>
      <c r="BA35" s="778">
        <v>2816964.9672229257</v>
      </c>
      <c r="BB35" s="777">
        <v>2383564.9922527107</v>
      </c>
      <c r="BC35" s="778">
        <v>636497.23979497526</v>
      </c>
      <c r="BD35" s="777">
        <v>423700.09334918868</v>
      </c>
      <c r="BE35" s="778">
        <v>415687.03883761435</v>
      </c>
      <c r="BF35" s="777">
        <v>310764.0141486075</v>
      </c>
      <c r="BG35" s="778">
        <v>165471.96928394207</v>
      </c>
      <c r="BH35" s="777">
        <v>95911.406561622542</v>
      </c>
      <c r="BI35" s="778">
        <v>95911.406561622542</v>
      </c>
      <c r="BJ35" s="777">
        <v>95911.406561622542</v>
      </c>
      <c r="BK35" s="778">
        <v>0</v>
      </c>
      <c r="BL35" s="777">
        <v>0</v>
      </c>
      <c r="BM35" s="778">
        <v>0</v>
      </c>
      <c r="BN35" s="777">
        <v>0</v>
      </c>
      <c r="BO35" s="778">
        <v>0</v>
      </c>
      <c r="BP35" s="777">
        <v>0</v>
      </c>
      <c r="BQ35" s="778">
        <v>0</v>
      </c>
      <c r="BR35" s="777">
        <v>0</v>
      </c>
      <c r="BS35" s="778">
        <v>0</v>
      </c>
      <c r="BT35" s="779">
        <v>0</v>
      </c>
      <c r="BU35" s="16"/>
    </row>
    <row r="36" spans="2:73" s="17" customFormat="1" ht="15.75">
      <c r="B36" s="757" t="s">
        <v>699</v>
      </c>
      <c r="C36" s="757" t="s">
        <v>707</v>
      </c>
      <c r="D36" s="767" t="s">
        <v>9</v>
      </c>
      <c r="E36" s="757" t="s">
        <v>701</v>
      </c>
      <c r="F36" s="757" t="s">
        <v>707</v>
      </c>
      <c r="G36" s="757" t="s">
        <v>706</v>
      </c>
      <c r="H36" s="757">
        <v>2011</v>
      </c>
      <c r="I36" s="756" t="s">
        <v>575</v>
      </c>
      <c r="J36" s="756" t="s">
        <v>593</v>
      </c>
      <c r="K36" s="755"/>
      <c r="L36" s="761">
        <v>2137.239</v>
      </c>
      <c r="M36" s="762">
        <v>0</v>
      </c>
      <c r="N36" s="762">
        <v>0</v>
      </c>
      <c r="O36" s="762">
        <v>0</v>
      </c>
      <c r="P36" s="762">
        <v>0</v>
      </c>
      <c r="Q36" s="762">
        <v>0</v>
      </c>
      <c r="R36" s="762">
        <v>0</v>
      </c>
      <c r="S36" s="762">
        <v>0</v>
      </c>
      <c r="T36" s="762">
        <v>0</v>
      </c>
      <c r="U36" s="762">
        <v>0</v>
      </c>
      <c r="V36" s="762">
        <v>0</v>
      </c>
      <c r="W36" s="762">
        <v>0</v>
      </c>
      <c r="X36" s="762">
        <v>0</v>
      </c>
      <c r="Y36" s="762">
        <v>0</v>
      </c>
      <c r="Z36" s="762">
        <v>0</v>
      </c>
      <c r="AA36" s="762">
        <v>0</v>
      </c>
      <c r="AB36" s="762">
        <v>0</v>
      </c>
      <c r="AC36" s="762">
        <v>0</v>
      </c>
      <c r="AD36" s="762">
        <v>0</v>
      </c>
      <c r="AE36" s="762">
        <v>0</v>
      </c>
      <c r="AF36" s="762">
        <v>0</v>
      </c>
      <c r="AG36" s="762">
        <v>0</v>
      </c>
      <c r="AH36" s="762">
        <v>0</v>
      </c>
      <c r="AI36" s="762">
        <v>0</v>
      </c>
      <c r="AJ36" s="762">
        <v>0</v>
      </c>
      <c r="AK36" s="762">
        <v>0</v>
      </c>
      <c r="AL36" s="762">
        <v>0</v>
      </c>
      <c r="AM36" s="762">
        <v>0</v>
      </c>
      <c r="AN36" s="762">
        <v>0</v>
      </c>
      <c r="AO36" s="763">
        <v>0</v>
      </c>
      <c r="AP36" s="755"/>
      <c r="AQ36" s="776">
        <v>125453.59999999999</v>
      </c>
      <c r="AR36" s="777">
        <v>0</v>
      </c>
      <c r="AS36" s="778">
        <v>0</v>
      </c>
      <c r="AT36" s="777">
        <v>0</v>
      </c>
      <c r="AU36" s="778">
        <v>0</v>
      </c>
      <c r="AV36" s="777">
        <v>0</v>
      </c>
      <c r="AW36" s="778">
        <v>0</v>
      </c>
      <c r="AX36" s="777">
        <v>0</v>
      </c>
      <c r="AY36" s="778">
        <v>0</v>
      </c>
      <c r="AZ36" s="777">
        <v>0</v>
      </c>
      <c r="BA36" s="778">
        <v>0</v>
      </c>
      <c r="BB36" s="777">
        <v>0</v>
      </c>
      <c r="BC36" s="778">
        <v>0</v>
      </c>
      <c r="BD36" s="777">
        <v>0</v>
      </c>
      <c r="BE36" s="778">
        <v>0</v>
      </c>
      <c r="BF36" s="777">
        <v>0</v>
      </c>
      <c r="BG36" s="778">
        <v>0</v>
      </c>
      <c r="BH36" s="777">
        <v>0</v>
      </c>
      <c r="BI36" s="778">
        <v>0</v>
      </c>
      <c r="BJ36" s="777">
        <v>0</v>
      </c>
      <c r="BK36" s="778">
        <v>0</v>
      </c>
      <c r="BL36" s="777">
        <v>0</v>
      </c>
      <c r="BM36" s="778">
        <v>0</v>
      </c>
      <c r="BN36" s="777">
        <v>0</v>
      </c>
      <c r="BO36" s="778">
        <v>0</v>
      </c>
      <c r="BP36" s="777">
        <v>0</v>
      </c>
      <c r="BQ36" s="778">
        <v>0</v>
      </c>
      <c r="BR36" s="777">
        <v>0</v>
      </c>
      <c r="BS36" s="778">
        <v>0</v>
      </c>
      <c r="BT36" s="779">
        <v>0</v>
      </c>
      <c r="BU36" s="16"/>
    </row>
    <row r="37" spans="2:73" s="17" customFormat="1" ht="15.75">
      <c r="B37" s="757" t="s">
        <v>699</v>
      </c>
      <c r="C37" s="757" t="s">
        <v>707</v>
      </c>
      <c r="D37" s="767" t="s">
        <v>22</v>
      </c>
      <c r="E37" s="757" t="s">
        <v>701</v>
      </c>
      <c r="F37" s="757" t="s">
        <v>707</v>
      </c>
      <c r="G37" s="757" t="s">
        <v>702</v>
      </c>
      <c r="H37" s="757">
        <v>2011</v>
      </c>
      <c r="I37" s="756" t="s">
        <v>575</v>
      </c>
      <c r="J37" s="756" t="s">
        <v>593</v>
      </c>
      <c r="K37" s="755"/>
      <c r="L37" s="761">
        <v>128.07239331829879</v>
      </c>
      <c r="M37" s="762">
        <v>128.07239331829879</v>
      </c>
      <c r="N37" s="762">
        <v>128.07239331829879</v>
      </c>
      <c r="O37" s="762">
        <v>127.29633446925551</v>
      </c>
      <c r="P37" s="762">
        <v>127.29633446925551</v>
      </c>
      <c r="Q37" s="762">
        <v>127.29633446925551</v>
      </c>
      <c r="R37" s="762">
        <v>110.7646020326866</v>
      </c>
      <c r="S37" s="762">
        <v>103.8464296206716</v>
      </c>
      <c r="T37" s="762">
        <v>85.946769651251671</v>
      </c>
      <c r="U37" s="762">
        <v>85.946769651251671</v>
      </c>
      <c r="V37" s="762">
        <v>84.801558484825662</v>
      </c>
      <c r="W37" s="762">
        <v>84.801558484825662</v>
      </c>
      <c r="X37" s="762">
        <v>0</v>
      </c>
      <c r="Y37" s="762">
        <v>0</v>
      </c>
      <c r="Z37" s="762">
        <v>0</v>
      </c>
      <c r="AA37" s="762">
        <v>0</v>
      </c>
      <c r="AB37" s="762">
        <v>0</v>
      </c>
      <c r="AC37" s="762">
        <v>0</v>
      </c>
      <c r="AD37" s="762">
        <v>0</v>
      </c>
      <c r="AE37" s="762">
        <v>0</v>
      </c>
      <c r="AF37" s="762">
        <v>0</v>
      </c>
      <c r="AG37" s="762">
        <v>0</v>
      </c>
      <c r="AH37" s="762">
        <v>0</v>
      </c>
      <c r="AI37" s="762">
        <v>0</v>
      </c>
      <c r="AJ37" s="762">
        <v>0</v>
      </c>
      <c r="AK37" s="762">
        <v>0</v>
      </c>
      <c r="AL37" s="762">
        <v>0</v>
      </c>
      <c r="AM37" s="762">
        <v>0</v>
      </c>
      <c r="AN37" s="762">
        <v>0</v>
      </c>
      <c r="AO37" s="763">
        <v>0</v>
      </c>
      <c r="AP37" s="755"/>
      <c r="AQ37" s="772">
        <v>756174.20009140868</v>
      </c>
      <c r="AR37" s="773">
        <v>756174.20009140868</v>
      </c>
      <c r="AS37" s="774">
        <v>756174.20009140868</v>
      </c>
      <c r="AT37" s="773">
        <v>753196.49288668134</v>
      </c>
      <c r="AU37" s="774">
        <v>753196.49288668134</v>
      </c>
      <c r="AV37" s="773">
        <v>753196.49288668134</v>
      </c>
      <c r="AW37" s="774">
        <v>691185.78818136337</v>
      </c>
      <c r="AX37" s="773">
        <v>669580.58272756718</v>
      </c>
      <c r="AY37" s="774">
        <v>606177.72785132204</v>
      </c>
      <c r="AZ37" s="773">
        <v>606177.72785132204</v>
      </c>
      <c r="BA37" s="774">
        <v>591338.64550753182</v>
      </c>
      <c r="BB37" s="773">
        <v>591338.64550753182</v>
      </c>
      <c r="BC37" s="774">
        <v>0</v>
      </c>
      <c r="BD37" s="773">
        <v>0</v>
      </c>
      <c r="BE37" s="774">
        <v>0</v>
      </c>
      <c r="BF37" s="773">
        <v>0</v>
      </c>
      <c r="BG37" s="774">
        <v>0</v>
      </c>
      <c r="BH37" s="773">
        <v>0</v>
      </c>
      <c r="BI37" s="774">
        <v>0</v>
      </c>
      <c r="BJ37" s="773">
        <v>0</v>
      </c>
      <c r="BK37" s="774">
        <v>0</v>
      </c>
      <c r="BL37" s="773">
        <v>0</v>
      </c>
      <c r="BM37" s="774">
        <v>0</v>
      </c>
      <c r="BN37" s="773">
        <v>0</v>
      </c>
      <c r="BO37" s="774">
        <v>0</v>
      </c>
      <c r="BP37" s="773">
        <v>0</v>
      </c>
      <c r="BQ37" s="774">
        <v>0</v>
      </c>
      <c r="BR37" s="773">
        <v>0</v>
      </c>
      <c r="BS37" s="774">
        <v>0</v>
      </c>
      <c r="BT37" s="775">
        <v>0</v>
      </c>
      <c r="BU37" s="16"/>
    </row>
    <row r="38" spans="2:73" s="17" customFormat="1" ht="15.75">
      <c r="B38" s="757" t="s">
        <v>699</v>
      </c>
      <c r="C38" s="757" t="s">
        <v>708</v>
      </c>
      <c r="D38" s="767" t="s">
        <v>16</v>
      </c>
      <c r="E38" s="757" t="s">
        <v>701</v>
      </c>
      <c r="F38" s="757" t="s">
        <v>705</v>
      </c>
      <c r="G38" s="757" t="s">
        <v>702</v>
      </c>
      <c r="H38" s="757">
        <v>2011</v>
      </c>
      <c r="I38" s="756" t="s">
        <v>575</v>
      </c>
      <c r="J38" s="756" t="s">
        <v>593</v>
      </c>
      <c r="K38" s="755"/>
      <c r="L38" s="761">
        <v>1359.1766759999996</v>
      </c>
      <c r="M38" s="762">
        <v>1359.1766759999996</v>
      </c>
      <c r="N38" s="762">
        <v>1359.1766759999996</v>
      </c>
      <c r="O38" s="762">
        <v>1359.1766759999996</v>
      </c>
      <c r="P38" s="762">
        <v>1359.1766759999996</v>
      </c>
      <c r="Q38" s="762">
        <v>1359.1766759999996</v>
      </c>
      <c r="R38" s="762">
        <v>1359.1766759999996</v>
      </c>
      <c r="S38" s="762">
        <v>1359.1766759999996</v>
      </c>
      <c r="T38" s="762">
        <v>1359.1766759999996</v>
      </c>
      <c r="U38" s="762">
        <v>1359.1766759999996</v>
      </c>
      <c r="V38" s="762">
        <v>1359.1766759999996</v>
      </c>
      <c r="W38" s="762">
        <v>1359.1766759999996</v>
      </c>
      <c r="X38" s="762">
        <v>1359.1766759999996</v>
      </c>
      <c r="Y38" s="762">
        <v>0</v>
      </c>
      <c r="Z38" s="762">
        <v>0</v>
      </c>
      <c r="AA38" s="762">
        <v>0</v>
      </c>
      <c r="AB38" s="762">
        <v>0</v>
      </c>
      <c r="AC38" s="762">
        <v>0</v>
      </c>
      <c r="AD38" s="762">
        <v>0</v>
      </c>
      <c r="AE38" s="762">
        <v>0</v>
      </c>
      <c r="AF38" s="762">
        <v>0</v>
      </c>
      <c r="AG38" s="762">
        <v>0</v>
      </c>
      <c r="AH38" s="762">
        <v>0</v>
      </c>
      <c r="AI38" s="762">
        <v>0</v>
      </c>
      <c r="AJ38" s="762">
        <v>0</v>
      </c>
      <c r="AK38" s="762">
        <v>0</v>
      </c>
      <c r="AL38" s="762">
        <v>0</v>
      </c>
      <c r="AM38" s="762">
        <v>0</v>
      </c>
      <c r="AN38" s="762">
        <v>0</v>
      </c>
      <c r="AO38" s="763">
        <v>0</v>
      </c>
      <c r="AP38" s="755"/>
      <c r="AQ38" s="776">
        <v>9726531.2293120399</v>
      </c>
      <c r="AR38" s="777">
        <v>9726531.2293120399</v>
      </c>
      <c r="AS38" s="778">
        <v>9726531.2293120399</v>
      </c>
      <c r="AT38" s="777">
        <v>9726531.2293120399</v>
      </c>
      <c r="AU38" s="778">
        <v>9726531.2293120399</v>
      </c>
      <c r="AV38" s="777">
        <v>9726531.2293120399</v>
      </c>
      <c r="AW38" s="778">
        <v>9726531.2293120399</v>
      </c>
      <c r="AX38" s="777">
        <v>9726531.2293120399</v>
      </c>
      <c r="AY38" s="778">
        <v>9726531.2293120399</v>
      </c>
      <c r="AZ38" s="777">
        <v>9726531.2293120399</v>
      </c>
      <c r="BA38" s="778">
        <v>9726531.2293120399</v>
      </c>
      <c r="BB38" s="777">
        <v>9726531.2293120399</v>
      </c>
      <c r="BC38" s="778">
        <v>9726531.2293120399</v>
      </c>
      <c r="BD38" s="777">
        <v>0</v>
      </c>
      <c r="BE38" s="778">
        <v>0</v>
      </c>
      <c r="BF38" s="777">
        <v>0</v>
      </c>
      <c r="BG38" s="778">
        <v>0</v>
      </c>
      <c r="BH38" s="777">
        <v>0</v>
      </c>
      <c r="BI38" s="778">
        <v>0</v>
      </c>
      <c r="BJ38" s="777">
        <v>0</v>
      </c>
      <c r="BK38" s="778">
        <v>0</v>
      </c>
      <c r="BL38" s="777">
        <v>0</v>
      </c>
      <c r="BM38" s="778">
        <v>0</v>
      </c>
      <c r="BN38" s="777">
        <v>0</v>
      </c>
      <c r="BO38" s="778">
        <v>0</v>
      </c>
      <c r="BP38" s="777">
        <v>0</v>
      </c>
      <c r="BQ38" s="778">
        <v>0</v>
      </c>
      <c r="BR38" s="777">
        <v>0</v>
      </c>
      <c r="BS38" s="778">
        <v>0</v>
      </c>
      <c r="BT38" s="779">
        <v>0</v>
      </c>
      <c r="BU38" s="16"/>
    </row>
    <row r="39" spans="2:73" s="937" customFormat="1" ht="16.5" thickBot="1">
      <c r="B39" s="925" t="s">
        <v>699</v>
      </c>
      <c r="C39" s="925" t="s">
        <v>708</v>
      </c>
      <c r="D39" s="926" t="s">
        <v>17</v>
      </c>
      <c r="E39" s="925" t="s">
        <v>701</v>
      </c>
      <c r="F39" s="925" t="s">
        <v>705</v>
      </c>
      <c r="G39" s="925" t="s">
        <v>702</v>
      </c>
      <c r="H39" s="925">
        <v>2011</v>
      </c>
      <c r="I39" s="927" t="s">
        <v>575</v>
      </c>
      <c r="J39" s="927" t="s">
        <v>593</v>
      </c>
      <c r="K39" s="928"/>
      <c r="L39" s="929">
        <v>168.59511961909956</v>
      </c>
      <c r="M39" s="930">
        <v>168.59511961909956</v>
      </c>
      <c r="N39" s="930">
        <v>168.59511961909956</v>
      </c>
      <c r="O39" s="930">
        <v>168.59511961909956</v>
      </c>
      <c r="P39" s="930">
        <v>168.59511961909956</v>
      </c>
      <c r="Q39" s="930">
        <v>168.59511961909956</v>
      </c>
      <c r="R39" s="930">
        <v>168.59511961909956</v>
      </c>
      <c r="S39" s="930">
        <v>168.59511961909956</v>
      </c>
      <c r="T39" s="930">
        <v>168.59511961909956</v>
      </c>
      <c r="U39" s="930">
        <v>168.59511961909956</v>
      </c>
      <c r="V39" s="930">
        <v>168.59511961909956</v>
      </c>
      <c r="W39" s="930">
        <v>168.59511961909956</v>
      </c>
      <c r="X39" s="930">
        <v>168.59511961909956</v>
      </c>
      <c r="Y39" s="930">
        <v>168.59511961909956</v>
      </c>
      <c r="Z39" s="930">
        <v>168.59511961909956</v>
      </c>
      <c r="AA39" s="930">
        <v>45.78011961909958</v>
      </c>
      <c r="AB39" s="930">
        <v>45.78011961909958</v>
      </c>
      <c r="AC39" s="930">
        <v>45.78011961909958</v>
      </c>
      <c r="AD39" s="930">
        <v>45.78011961909958</v>
      </c>
      <c r="AE39" s="930">
        <v>45.78011961909958</v>
      </c>
      <c r="AF39" s="930">
        <v>45.78011961909958</v>
      </c>
      <c r="AG39" s="930">
        <v>45.78011961909958</v>
      </c>
      <c r="AH39" s="930">
        <v>45.78011961909958</v>
      </c>
      <c r="AI39" s="930">
        <v>45.78011961909958</v>
      </c>
      <c r="AJ39" s="930">
        <v>45.78011961909958</v>
      </c>
      <c r="AK39" s="930">
        <v>45.78011961909958</v>
      </c>
      <c r="AL39" s="930">
        <v>0</v>
      </c>
      <c r="AM39" s="930">
        <v>0</v>
      </c>
      <c r="AN39" s="930">
        <v>0</v>
      </c>
      <c r="AO39" s="931">
        <v>0</v>
      </c>
      <c r="AP39" s="928"/>
      <c r="AQ39" s="932">
        <v>865904.53436369542</v>
      </c>
      <c r="AR39" s="933">
        <v>865904.53436369542</v>
      </c>
      <c r="AS39" s="934">
        <v>865904.53436369542</v>
      </c>
      <c r="AT39" s="933">
        <v>865904.53436369542</v>
      </c>
      <c r="AU39" s="934">
        <v>865904.53436369542</v>
      </c>
      <c r="AV39" s="933">
        <v>865904.53436369542</v>
      </c>
      <c r="AW39" s="934">
        <v>865904.53436369542</v>
      </c>
      <c r="AX39" s="933">
        <v>865904.53436369542</v>
      </c>
      <c r="AY39" s="934">
        <v>865904.53436369542</v>
      </c>
      <c r="AZ39" s="933">
        <v>865904.53436369542</v>
      </c>
      <c r="BA39" s="934">
        <v>865904.53436369542</v>
      </c>
      <c r="BB39" s="933">
        <v>865904.53436369542</v>
      </c>
      <c r="BC39" s="934">
        <v>865904.53436369542</v>
      </c>
      <c r="BD39" s="933">
        <v>865904.53436369542</v>
      </c>
      <c r="BE39" s="934">
        <v>865904.53436369542</v>
      </c>
      <c r="BF39" s="933">
        <v>235126.69436369545</v>
      </c>
      <c r="BG39" s="934">
        <v>235126.69436369545</v>
      </c>
      <c r="BH39" s="933">
        <v>235126.69436369545</v>
      </c>
      <c r="BI39" s="934">
        <v>235126.69436369545</v>
      </c>
      <c r="BJ39" s="933">
        <v>235126.69436369545</v>
      </c>
      <c r="BK39" s="934">
        <v>235126.69436369545</v>
      </c>
      <c r="BL39" s="933">
        <v>235126.69436369545</v>
      </c>
      <c r="BM39" s="934">
        <v>235126.69436369545</v>
      </c>
      <c r="BN39" s="933">
        <v>235126.69436369545</v>
      </c>
      <c r="BO39" s="934">
        <v>235126.69436369545</v>
      </c>
      <c r="BP39" s="933">
        <v>235126.69436369545</v>
      </c>
      <c r="BQ39" s="934">
        <v>0</v>
      </c>
      <c r="BR39" s="933">
        <v>0</v>
      </c>
      <c r="BS39" s="934">
        <v>0</v>
      </c>
      <c r="BT39" s="935">
        <v>0</v>
      </c>
      <c r="BU39" s="936"/>
    </row>
    <row r="40" spans="2:73" s="17" customFormat="1" ht="15.75">
      <c r="B40" s="757" t="s">
        <v>699</v>
      </c>
      <c r="C40" s="757" t="s">
        <v>703</v>
      </c>
      <c r="D40" s="767" t="s">
        <v>21</v>
      </c>
      <c r="E40" s="757" t="s">
        <v>701</v>
      </c>
      <c r="F40" s="757" t="s">
        <v>709</v>
      </c>
      <c r="G40" s="757" t="s">
        <v>702</v>
      </c>
      <c r="H40" s="757">
        <v>2012</v>
      </c>
      <c r="I40" s="756" t="s">
        <v>576</v>
      </c>
      <c r="J40" s="756" t="s">
        <v>593</v>
      </c>
      <c r="K40" s="755"/>
      <c r="L40" s="761">
        <v>0</v>
      </c>
      <c r="M40" s="762">
        <v>60.597877903871876</v>
      </c>
      <c r="N40" s="762">
        <v>60.597877903871876</v>
      </c>
      <c r="O40" s="762">
        <v>58.312486695509399</v>
      </c>
      <c r="P40" s="762">
        <v>51.846945127027354</v>
      </c>
      <c r="Q40" s="762">
        <v>51.671715661284473</v>
      </c>
      <c r="R40" s="762">
        <v>12.506483820348905</v>
      </c>
      <c r="S40" s="762">
        <v>12.506483820348905</v>
      </c>
      <c r="T40" s="762">
        <v>12.506483820348905</v>
      </c>
      <c r="U40" s="762">
        <v>12.506483820348905</v>
      </c>
      <c r="V40" s="762">
        <v>12.506483820348905</v>
      </c>
      <c r="W40" s="762">
        <v>11.259500481757385</v>
      </c>
      <c r="X40" s="762">
        <v>11.259500481757385</v>
      </c>
      <c r="Y40" s="762">
        <v>0</v>
      </c>
      <c r="Z40" s="762">
        <v>0</v>
      </c>
      <c r="AA40" s="762">
        <v>0</v>
      </c>
      <c r="AB40" s="762">
        <v>0</v>
      </c>
      <c r="AC40" s="762">
        <v>0</v>
      </c>
      <c r="AD40" s="762">
        <v>0</v>
      </c>
      <c r="AE40" s="762">
        <v>0</v>
      </c>
      <c r="AF40" s="762">
        <v>0</v>
      </c>
      <c r="AG40" s="762">
        <v>0</v>
      </c>
      <c r="AH40" s="762">
        <v>0</v>
      </c>
      <c r="AI40" s="762">
        <v>0</v>
      </c>
      <c r="AJ40" s="762">
        <v>0</v>
      </c>
      <c r="AK40" s="762">
        <v>0</v>
      </c>
      <c r="AL40" s="762">
        <v>0</v>
      </c>
      <c r="AM40" s="762">
        <v>0</v>
      </c>
      <c r="AN40" s="762">
        <v>0</v>
      </c>
      <c r="AO40" s="763">
        <v>0</v>
      </c>
      <c r="AP40" s="755"/>
      <c r="AQ40" s="772">
        <v>0</v>
      </c>
      <c r="AR40" s="773">
        <v>228413.92503895517</v>
      </c>
      <c r="AS40" s="774">
        <v>228413.92503895526</v>
      </c>
      <c r="AT40" s="773">
        <v>217602.94739341774</v>
      </c>
      <c r="AU40" s="774">
        <v>190951.8184831925</v>
      </c>
      <c r="AV40" s="773">
        <v>190007.42819420126</v>
      </c>
      <c r="AW40" s="774">
        <v>53569.059090019931</v>
      </c>
      <c r="AX40" s="773">
        <v>53569.059090019931</v>
      </c>
      <c r="AY40" s="774">
        <v>53569.059090019931</v>
      </c>
      <c r="AZ40" s="773">
        <v>53569.059090019931</v>
      </c>
      <c r="BA40" s="774">
        <v>53569.059090019931</v>
      </c>
      <c r="BB40" s="773">
        <v>41367.598681671028</v>
      </c>
      <c r="BC40" s="774">
        <v>41367.598681671028</v>
      </c>
      <c r="BD40" s="773">
        <v>0</v>
      </c>
      <c r="BE40" s="774">
        <v>0</v>
      </c>
      <c r="BF40" s="773">
        <v>0</v>
      </c>
      <c r="BG40" s="774">
        <v>0</v>
      </c>
      <c r="BH40" s="773">
        <v>0</v>
      </c>
      <c r="BI40" s="774">
        <v>0</v>
      </c>
      <c r="BJ40" s="773">
        <v>0</v>
      </c>
      <c r="BK40" s="774">
        <v>0</v>
      </c>
      <c r="BL40" s="773">
        <v>0</v>
      </c>
      <c r="BM40" s="774">
        <v>0</v>
      </c>
      <c r="BN40" s="773">
        <v>0</v>
      </c>
      <c r="BO40" s="774">
        <v>0</v>
      </c>
      <c r="BP40" s="773">
        <v>0</v>
      </c>
      <c r="BQ40" s="774">
        <v>0</v>
      </c>
      <c r="BR40" s="773">
        <v>0</v>
      </c>
      <c r="BS40" s="774">
        <v>0</v>
      </c>
      <c r="BT40" s="775">
        <v>0</v>
      </c>
      <c r="BU40" s="16"/>
    </row>
    <row r="41" spans="2:73" s="17" customFormat="1" ht="15.75">
      <c r="B41" s="757" t="s">
        <v>699</v>
      </c>
      <c r="C41" s="757" t="s">
        <v>703</v>
      </c>
      <c r="D41" s="767" t="s">
        <v>22</v>
      </c>
      <c r="E41" s="757" t="s">
        <v>701</v>
      </c>
      <c r="F41" s="757" t="s">
        <v>709</v>
      </c>
      <c r="G41" s="757" t="s">
        <v>702</v>
      </c>
      <c r="H41" s="757">
        <v>2012</v>
      </c>
      <c r="I41" s="756" t="s">
        <v>576</v>
      </c>
      <c r="J41" s="756" t="s">
        <v>593</v>
      </c>
      <c r="K41" s="755"/>
      <c r="L41" s="761">
        <v>0</v>
      </c>
      <c r="M41" s="762">
        <v>2147.8007640231222</v>
      </c>
      <c r="N41" s="762">
        <v>2077.7601688220866</v>
      </c>
      <c r="O41" s="762">
        <v>2010.2171528662875</v>
      </c>
      <c r="P41" s="762">
        <v>1777.859409371169</v>
      </c>
      <c r="Q41" s="762">
        <v>1777.859409371169</v>
      </c>
      <c r="R41" s="762">
        <v>1615.4367891983309</v>
      </c>
      <c r="S41" s="762">
        <v>1589.5444163404886</v>
      </c>
      <c r="T41" s="762">
        <v>1589.5444163404886</v>
      </c>
      <c r="U41" s="762">
        <v>1548.1472928915218</v>
      </c>
      <c r="V41" s="762">
        <v>1198.9918104695578</v>
      </c>
      <c r="W41" s="762">
        <v>1164.7547141741404</v>
      </c>
      <c r="X41" s="762">
        <v>1164.7547141741404</v>
      </c>
      <c r="Y41" s="762">
        <v>601.76155246498877</v>
      </c>
      <c r="Z41" s="762">
        <v>366.35380074583645</v>
      </c>
      <c r="AA41" s="762">
        <v>366.35380074583645</v>
      </c>
      <c r="AB41" s="762">
        <v>130.5154700020382</v>
      </c>
      <c r="AC41" s="762">
        <v>85.183190300206277</v>
      </c>
      <c r="AD41" s="762">
        <v>85.183190300206277</v>
      </c>
      <c r="AE41" s="762">
        <v>85.183190300206277</v>
      </c>
      <c r="AF41" s="762">
        <v>85.183190300206277</v>
      </c>
      <c r="AG41" s="762">
        <v>0</v>
      </c>
      <c r="AH41" s="762">
        <v>0</v>
      </c>
      <c r="AI41" s="762">
        <v>0</v>
      </c>
      <c r="AJ41" s="762">
        <v>0</v>
      </c>
      <c r="AK41" s="762">
        <v>0</v>
      </c>
      <c r="AL41" s="762">
        <v>0</v>
      </c>
      <c r="AM41" s="762">
        <v>0</v>
      </c>
      <c r="AN41" s="762">
        <v>0</v>
      </c>
      <c r="AO41" s="763">
        <v>0</v>
      </c>
      <c r="AP41" s="755"/>
      <c r="AQ41" s="776">
        <v>0</v>
      </c>
      <c r="AR41" s="777">
        <v>10433794.649767514</v>
      </c>
      <c r="AS41" s="778">
        <v>10191231.50266424</v>
      </c>
      <c r="AT41" s="777">
        <v>9970144.801926963</v>
      </c>
      <c r="AU41" s="778">
        <v>9212345.3767926339</v>
      </c>
      <c r="AV41" s="777">
        <v>9212345.3767926339</v>
      </c>
      <c r="AW41" s="778">
        <v>8677299.2204352934</v>
      </c>
      <c r="AX41" s="777">
        <v>8489687.8775433712</v>
      </c>
      <c r="AY41" s="778">
        <v>8489687.8775433712</v>
      </c>
      <c r="AZ41" s="777">
        <v>8313162.262314003</v>
      </c>
      <c r="BA41" s="778">
        <v>6393104.3015342597</v>
      </c>
      <c r="BB41" s="777">
        <v>5950388.5875340523</v>
      </c>
      <c r="BC41" s="778">
        <v>5766799.0569843967</v>
      </c>
      <c r="BD41" s="777">
        <v>2505791.2683338756</v>
      </c>
      <c r="BE41" s="778">
        <v>1734300.0080142277</v>
      </c>
      <c r="BF41" s="777">
        <v>1734300.0080142277</v>
      </c>
      <c r="BG41" s="778">
        <v>367456.32838519895</v>
      </c>
      <c r="BH41" s="777">
        <v>253581.74837859569</v>
      </c>
      <c r="BI41" s="778">
        <v>253581.74837859569</v>
      </c>
      <c r="BJ41" s="777">
        <v>253581.74837859569</v>
      </c>
      <c r="BK41" s="778">
        <v>253581.74837859569</v>
      </c>
      <c r="BL41" s="777">
        <v>0</v>
      </c>
      <c r="BM41" s="778">
        <v>0</v>
      </c>
      <c r="BN41" s="777">
        <v>0</v>
      </c>
      <c r="BO41" s="778">
        <v>0</v>
      </c>
      <c r="BP41" s="777">
        <v>0</v>
      </c>
      <c r="BQ41" s="778">
        <v>0</v>
      </c>
      <c r="BR41" s="777">
        <v>0</v>
      </c>
      <c r="BS41" s="778">
        <v>0</v>
      </c>
      <c r="BT41" s="779">
        <v>0</v>
      </c>
      <c r="BU41" s="16"/>
    </row>
    <row r="42" spans="2:73" s="17" customFormat="1" ht="15.75">
      <c r="B42" s="757" t="s">
        <v>699</v>
      </c>
      <c r="C42" s="757" t="s">
        <v>703</v>
      </c>
      <c r="D42" s="767" t="s">
        <v>17</v>
      </c>
      <c r="E42" s="757" t="s">
        <v>701</v>
      </c>
      <c r="F42" s="757" t="s">
        <v>709</v>
      </c>
      <c r="G42" s="757" t="s">
        <v>702</v>
      </c>
      <c r="H42" s="757">
        <v>2012</v>
      </c>
      <c r="I42" s="756" t="s">
        <v>576</v>
      </c>
      <c r="J42" s="756" t="s">
        <v>593</v>
      </c>
      <c r="K42" s="755"/>
      <c r="L42" s="761">
        <v>0</v>
      </c>
      <c r="M42" s="762">
        <v>4.8441399999999994</v>
      </c>
      <c r="N42" s="762">
        <v>4.8441399999999994</v>
      </c>
      <c r="O42" s="762">
        <v>4.8441399999999994</v>
      </c>
      <c r="P42" s="762">
        <v>4.8441399999999994</v>
      </c>
      <c r="Q42" s="762">
        <v>4.8441399999999994</v>
      </c>
      <c r="R42" s="762">
        <v>4.8441399999999994</v>
      </c>
      <c r="S42" s="762">
        <v>4.8441399999999994</v>
      </c>
      <c r="T42" s="762">
        <v>4.8441399999999994</v>
      </c>
      <c r="U42" s="762">
        <v>4.8441399999999994</v>
      </c>
      <c r="V42" s="762">
        <v>2.989E-2</v>
      </c>
      <c r="W42" s="762">
        <v>2.989E-2</v>
      </c>
      <c r="X42" s="762">
        <v>2.989E-2</v>
      </c>
      <c r="Y42" s="762">
        <v>2.989E-2</v>
      </c>
      <c r="Z42" s="762">
        <v>2.989E-2</v>
      </c>
      <c r="AA42" s="762">
        <v>2.989E-2</v>
      </c>
      <c r="AB42" s="762">
        <v>0</v>
      </c>
      <c r="AC42" s="762">
        <v>0</v>
      </c>
      <c r="AD42" s="762">
        <v>0</v>
      </c>
      <c r="AE42" s="762">
        <v>0</v>
      </c>
      <c r="AF42" s="762">
        <v>0</v>
      </c>
      <c r="AG42" s="762">
        <v>0</v>
      </c>
      <c r="AH42" s="762">
        <v>0</v>
      </c>
      <c r="AI42" s="762">
        <v>0</v>
      </c>
      <c r="AJ42" s="762">
        <v>0</v>
      </c>
      <c r="AK42" s="762">
        <v>0</v>
      </c>
      <c r="AL42" s="762">
        <v>0</v>
      </c>
      <c r="AM42" s="762">
        <v>0</v>
      </c>
      <c r="AN42" s="762">
        <v>0</v>
      </c>
      <c r="AO42" s="763">
        <v>0</v>
      </c>
      <c r="AP42" s="755"/>
      <c r="AQ42" s="790">
        <v>0</v>
      </c>
      <c r="AR42" s="791">
        <v>19535.32</v>
      </c>
      <c r="AS42" s="792">
        <v>19535.32</v>
      </c>
      <c r="AT42" s="791">
        <v>19535.32</v>
      </c>
      <c r="AU42" s="792">
        <v>19535.32</v>
      </c>
      <c r="AV42" s="791">
        <v>19535.32</v>
      </c>
      <c r="AW42" s="792">
        <v>19535.32</v>
      </c>
      <c r="AX42" s="791">
        <v>19535.32</v>
      </c>
      <c r="AY42" s="792">
        <v>19535.32</v>
      </c>
      <c r="AZ42" s="791">
        <v>19535.32</v>
      </c>
      <c r="BA42" s="792">
        <v>120.53999999999999</v>
      </c>
      <c r="BB42" s="791">
        <v>120.53999999999999</v>
      </c>
      <c r="BC42" s="792">
        <v>120.53999999999999</v>
      </c>
      <c r="BD42" s="791">
        <v>120.53999999999999</v>
      </c>
      <c r="BE42" s="792">
        <v>120.53999999999999</v>
      </c>
      <c r="BF42" s="791">
        <v>120.53999999999999</v>
      </c>
      <c r="BG42" s="792">
        <v>0</v>
      </c>
      <c r="BH42" s="791">
        <v>0</v>
      </c>
      <c r="BI42" s="792">
        <v>0</v>
      </c>
      <c r="BJ42" s="791">
        <v>0</v>
      </c>
      <c r="BK42" s="792">
        <v>0</v>
      </c>
      <c r="BL42" s="791">
        <v>0</v>
      </c>
      <c r="BM42" s="792">
        <v>0</v>
      </c>
      <c r="BN42" s="791">
        <v>0</v>
      </c>
      <c r="BO42" s="792">
        <v>0</v>
      </c>
      <c r="BP42" s="791">
        <v>0</v>
      </c>
      <c r="BQ42" s="792">
        <v>0</v>
      </c>
      <c r="BR42" s="791">
        <v>0</v>
      </c>
      <c r="BS42" s="792">
        <v>0</v>
      </c>
      <c r="BT42" s="793">
        <v>0</v>
      </c>
      <c r="BU42" s="16"/>
    </row>
    <row r="43" spans="2:73" s="17" customFormat="1" ht="15.75">
      <c r="B43" s="757" t="s">
        <v>699</v>
      </c>
      <c r="C43" s="757" t="s">
        <v>700</v>
      </c>
      <c r="D43" s="767" t="s">
        <v>2</v>
      </c>
      <c r="E43" s="757" t="s">
        <v>701</v>
      </c>
      <c r="F43" s="757" t="s">
        <v>29</v>
      </c>
      <c r="G43" s="757" t="s">
        <v>702</v>
      </c>
      <c r="H43" s="757">
        <v>2012</v>
      </c>
      <c r="I43" s="756" t="s">
        <v>576</v>
      </c>
      <c r="J43" s="756" t="s">
        <v>593</v>
      </c>
      <c r="K43" s="755"/>
      <c r="L43" s="761">
        <v>0</v>
      </c>
      <c r="M43" s="762">
        <v>9.6838200119798508</v>
      </c>
      <c r="N43" s="762">
        <v>9.6838200119798508</v>
      </c>
      <c r="O43" s="762">
        <v>9.6838200119798508</v>
      </c>
      <c r="P43" s="762">
        <v>9.6257654099822609</v>
      </c>
      <c r="Q43" s="762">
        <v>0</v>
      </c>
      <c r="R43" s="762">
        <v>0</v>
      </c>
      <c r="S43" s="762">
        <v>0</v>
      </c>
      <c r="T43" s="762">
        <v>0</v>
      </c>
      <c r="U43" s="762">
        <v>0</v>
      </c>
      <c r="V43" s="762">
        <v>0</v>
      </c>
      <c r="W43" s="762">
        <v>0</v>
      </c>
      <c r="X43" s="762">
        <v>0</v>
      </c>
      <c r="Y43" s="762">
        <v>0</v>
      </c>
      <c r="Z43" s="762">
        <v>0</v>
      </c>
      <c r="AA43" s="762">
        <v>0</v>
      </c>
      <c r="AB43" s="762">
        <v>0</v>
      </c>
      <c r="AC43" s="762">
        <v>0</v>
      </c>
      <c r="AD43" s="762">
        <v>0</v>
      </c>
      <c r="AE43" s="762">
        <v>0</v>
      </c>
      <c r="AF43" s="762">
        <v>0</v>
      </c>
      <c r="AG43" s="762">
        <v>0</v>
      </c>
      <c r="AH43" s="762">
        <v>0</v>
      </c>
      <c r="AI43" s="762">
        <v>0</v>
      </c>
      <c r="AJ43" s="762">
        <v>0</v>
      </c>
      <c r="AK43" s="762">
        <v>0</v>
      </c>
      <c r="AL43" s="762">
        <v>0</v>
      </c>
      <c r="AM43" s="762">
        <v>0</v>
      </c>
      <c r="AN43" s="762">
        <v>0</v>
      </c>
      <c r="AO43" s="763">
        <v>0</v>
      </c>
      <c r="AP43" s="755"/>
      <c r="AQ43" s="761">
        <v>0</v>
      </c>
      <c r="AR43" s="762">
        <v>17215.249939992696</v>
      </c>
      <c r="AS43" s="762">
        <v>17215.249939992696</v>
      </c>
      <c r="AT43" s="762">
        <v>17215.249939992696</v>
      </c>
      <c r="AU43" s="762">
        <v>17163.334355536423</v>
      </c>
      <c r="AV43" s="762">
        <v>0</v>
      </c>
      <c r="AW43" s="762">
        <v>0</v>
      </c>
      <c r="AX43" s="762">
        <v>0</v>
      </c>
      <c r="AY43" s="762">
        <v>0</v>
      </c>
      <c r="AZ43" s="762">
        <v>0</v>
      </c>
      <c r="BA43" s="762">
        <v>0</v>
      </c>
      <c r="BB43" s="762">
        <v>0</v>
      </c>
      <c r="BC43" s="762">
        <v>0</v>
      </c>
      <c r="BD43" s="762">
        <v>0</v>
      </c>
      <c r="BE43" s="762">
        <v>0</v>
      </c>
      <c r="BF43" s="762">
        <v>0</v>
      </c>
      <c r="BG43" s="762">
        <v>0</v>
      </c>
      <c r="BH43" s="762">
        <v>0</v>
      </c>
      <c r="BI43" s="762">
        <v>0</v>
      </c>
      <c r="BJ43" s="762">
        <v>0</v>
      </c>
      <c r="BK43" s="762">
        <v>0</v>
      </c>
      <c r="BL43" s="762">
        <v>0</v>
      </c>
      <c r="BM43" s="762">
        <v>0</v>
      </c>
      <c r="BN43" s="762">
        <v>0</v>
      </c>
      <c r="BO43" s="762">
        <v>0</v>
      </c>
      <c r="BP43" s="762">
        <v>0</v>
      </c>
      <c r="BQ43" s="762">
        <v>0</v>
      </c>
      <c r="BR43" s="762">
        <v>0</v>
      </c>
      <c r="BS43" s="762">
        <v>0</v>
      </c>
      <c r="BT43" s="763">
        <v>0</v>
      </c>
      <c r="BU43" s="16"/>
    </row>
    <row r="44" spans="2:73" s="17" customFormat="1" ht="15.75">
      <c r="B44" s="757" t="s">
        <v>699</v>
      </c>
      <c r="C44" s="757" t="s">
        <v>700</v>
      </c>
      <c r="D44" s="767" t="s">
        <v>1</v>
      </c>
      <c r="E44" s="757" t="s">
        <v>701</v>
      </c>
      <c r="F44" s="757" t="s">
        <v>29</v>
      </c>
      <c r="G44" s="757" t="s">
        <v>702</v>
      </c>
      <c r="H44" s="757">
        <v>2012</v>
      </c>
      <c r="I44" s="756" t="s">
        <v>576</v>
      </c>
      <c r="J44" s="756" t="s">
        <v>593</v>
      </c>
      <c r="K44" s="755"/>
      <c r="L44" s="761">
        <v>0</v>
      </c>
      <c r="M44" s="762">
        <v>178.8497180755846</v>
      </c>
      <c r="N44" s="762">
        <v>178.8497180755846</v>
      </c>
      <c r="O44" s="762">
        <v>178.8497180755846</v>
      </c>
      <c r="P44" s="762">
        <v>153.75146132113238</v>
      </c>
      <c r="Q44" s="762">
        <v>61.312620439510439</v>
      </c>
      <c r="R44" s="762">
        <v>0</v>
      </c>
      <c r="S44" s="762">
        <v>0</v>
      </c>
      <c r="T44" s="762">
        <v>0</v>
      </c>
      <c r="U44" s="762">
        <v>0</v>
      </c>
      <c r="V44" s="762">
        <v>0</v>
      </c>
      <c r="W44" s="762">
        <v>0</v>
      </c>
      <c r="X44" s="762">
        <v>0</v>
      </c>
      <c r="Y44" s="762">
        <v>0</v>
      </c>
      <c r="Z44" s="762">
        <v>0</v>
      </c>
      <c r="AA44" s="762">
        <v>0</v>
      </c>
      <c r="AB44" s="762">
        <v>0</v>
      </c>
      <c r="AC44" s="762">
        <v>0</v>
      </c>
      <c r="AD44" s="762">
        <v>0</v>
      </c>
      <c r="AE44" s="762">
        <v>0</v>
      </c>
      <c r="AF44" s="762">
        <v>0</v>
      </c>
      <c r="AG44" s="762">
        <v>0</v>
      </c>
      <c r="AH44" s="762">
        <v>0</v>
      </c>
      <c r="AI44" s="762">
        <v>0</v>
      </c>
      <c r="AJ44" s="762">
        <v>0</v>
      </c>
      <c r="AK44" s="762">
        <v>0</v>
      </c>
      <c r="AL44" s="762">
        <v>0</v>
      </c>
      <c r="AM44" s="762">
        <v>0</v>
      </c>
      <c r="AN44" s="762">
        <v>0</v>
      </c>
      <c r="AO44" s="763">
        <v>0</v>
      </c>
      <c r="AP44" s="755"/>
      <c r="AQ44" s="761">
        <v>0</v>
      </c>
      <c r="AR44" s="762">
        <v>855872.57084482047</v>
      </c>
      <c r="AS44" s="762">
        <v>855872.57084482047</v>
      </c>
      <c r="AT44" s="762">
        <v>855872.57084482047</v>
      </c>
      <c r="AU44" s="762">
        <v>833428.34379982296</v>
      </c>
      <c r="AV44" s="762">
        <v>466327.5741558944</v>
      </c>
      <c r="AW44" s="762">
        <v>0</v>
      </c>
      <c r="AX44" s="762">
        <v>0</v>
      </c>
      <c r="AY44" s="762">
        <v>0</v>
      </c>
      <c r="AZ44" s="762">
        <v>0</v>
      </c>
      <c r="BA44" s="762">
        <v>0</v>
      </c>
      <c r="BB44" s="762">
        <v>0</v>
      </c>
      <c r="BC44" s="762">
        <v>0</v>
      </c>
      <c r="BD44" s="762">
        <v>0</v>
      </c>
      <c r="BE44" s="762">
        <v>0</v>
      </c>
      <c r="BF44" s="762">
        <v>0</v>
      </c>
      <c r="BG44" s="762">
        <v>0</v>
      </c>
      <c r="BH44" s="762">
        <v>0</v>
      </c>
      <c r="BI44" s="762">
        <v>0</v>
      </c>
      <c r="BJ44" s="762">
        <v>0</v>
      </c>
      <c r="BK44" s="762">
        <v>0</v>
      </c>
      <c r="BL44" s="762">
        <v>0</v>
      </c>
      <c r="BM44" s="762">
        <v>0</v>
      </c>
      <c r="BN44" s="762">
        <v>0</v>
      </c>
      <c r="BO44" s="762">
        <v>0</v>
      </c>
      <c r="BP44" s="762">
        <v>0</v>
      </c>
      <c r="BQ44" s="762">
        <v>0</v>
      </c>
      <c r="BR44" s="762">
        <v>0</v>
      </c>
      <c r="BS44" s="762">
        <v>0</v>
      </c>
      <c r="BT44" s="763">
        <v>0</v>
      </c>
      <c r="BU44" s="16"/>
    </row>
    <row r="45" spans="2:73" s="17" customFormat="1" ht="15.75">
      <c r="B45" s="757" t="s">
        <v>699</v>
      </c>
      <c r="C45" s="757" t="s">
        <v>700</v>
      </c>
      <c r="D45" s="767" t="s">
        <v>5</v>
      </c>
      <c r="E45" s="757" t="s">
        <v>701</v>
      </c>
      <c r="F45" s="757" t="s">
        <v>29</v>
      </c>
      <c r="G45" s="757" t="s">
        <v>702</v>
      </c>
      <c r="H45" s="757">
        <v>2012</v>
      </c>
      <c r="I45" s="756" t="s">
        <v>576</v>
      </c>
      <c r="J45" s="756" t="s">
        <v>593</v>
      </c>
      <c r="K45" s="755"/>
      <c r="L45" s="761">
        <v>0</v>
      </c>
      <c r="M45" s="762">
        <v>40.415784665990714</v>
      </c>
      <c r="N45" s="762">
        <v>40.415784665990714</v>
      </c>
      <c r="O45" s="762">
        <v>40.415784665990714</v>
      </c>
      <c r="P45" s="762">
        <v>40.415784665990714</v>
      </c>
      <c r="Q45" s="762">
        <v>36.99334819658025</v>
      </c>
      <c r="R45" s="762">
        <v>31.305090275645391</v>
      </c>
      <c r="S45" s="762">
        <v>23.436020652933301</v>
      </c>
      <c r="T45" s="762">
        <v>23.349491655724535</v>
      </c>
      <c r="U45" s="762">
        <v>23.349491655724535</v>
      </c>
      <c r="V45" s="762">
        <v>15.05834470526683</v>
      </c>
      <c r="W45" s="762">
        <v>5.8914148575533023</v>
      </c>
      <c r="X45" s="762">
        <v>5.8908975805624051</v>
      </c>
      <c r="Y45" s="762">
        <v>5.8908975805624051</v>
      </c>
      <c r="Z45" s="762">
        <v>5.7898054268342518</v>
      </c>
      <c r="AA45" s="762">
        <v>5.7898054268342518</v>
      </c>
      <c r="AB45" s="762">
        <v>5.6459539771819713</v>
      </c>
      <c r="AC45" s="762">
        <v>1.5841457827676633</v>
      </c>
      <c r="AD45" s="762">
        <v>1.5841457827676633</v>
      </c>
      <c r="AE45" s="762">
        <v>1.5841457827676633</v>
      </c>
      <c r="AF45" s="762">
        <v>1.5841457827676633</v>
      </c>
      <c r="AG45" s="762">
        <v>0</v>
      </c>
      <c r="AH45" s="762">
        <v>0</v>
      </c>
      <c r="AI45" s="762">
        <v>0</v>
      </c>
      <c r="AJ45" s="762">
        <v>0</v>
      </c>
      <c r="AK45" s="762">
        <v>0</v>
      </c>
      <c r="AL45" s="762">
        <v>0</v>
      </c>
      <c r="AM45" s="762">
        <v>0</v>
      </c>
      <c r="AN45" s="762">
        <v>0</v>
      </c>
      <c r="AO45" s="763">
        <v>0</v>
      </c>
      <c r="AP45" s="755"/>
      <c r="AQ45" s="761">
        <v>0</v>
      </c>
      <c r="AR45" s="762">
        <v>731361.17532777414</v>
      </c>
      <c r="AS45" s="762">
        <v>731361.17532777414</v>
      </c>
      <c r="AT45" s="762">
        <v>731361.17532777414</v>
      </c>
      <c r="AU45" s="762">
        <v>731361.17532777414</v>
      </c>
      <c r="AV45" s="762">
        <v>657447.17067367653</v>
      </c>
      <c r="AW45" s="762">
        <v>534598.4556720769</v>
      </c>
      <c r="AX45" s="762">
        <v>364650.97705116658</v>
      </c>
      <c r="AY45" s="762">
        <v>363892.98303561774</v>
      </c>
      <c r="AZ45" s="762">
        <v>363892.98303561774</v>
      </c>
      <c r="BA45" s="762">
        <v>184829.94424398663</v>
      </c>
      <c r="BB45" s="762">
        <v>137167.92689326682</v>
      </c>
      <c r="BC45" s="762">
        <v>132904.97274190193</v>
      </c>
      <c r="BD45" s="762">
        <v>132904.97274190193</v>
      </c>
      <c r="BE45" s="762">
        <v>123626.22702524613</v>
      </c>
      <c r="BF45" s="762">
        <v>123626.22702524613</v>
      </c>
      <c r="BG45" s="762">
        <v>121935.0811260303</v>
      </c>
      <c r="BH45" s="762">
        <v>34212.631792235406</v>
      </c>
      <c r="BI45" s="762">
        <v>34212.631792235406</v>
      </c>
      <c r="BJ45" s="762">
        <v>34212.631792235406</v>
      </c>
      <c r="BK45" s="762">
        <v>34212.631792235406</v>
      </c>
      <c r="BL45" s="762">
        <v>0</v>
      </c>
      <c r="BM45" s="762">
        <v>0</v>
      </c>
      <c r="BN45" s="762">
        <v>0</v>
      </c>
      <c r="BO45" s="762">
        <v>0</v>
      </c>
      <c r="BP45" s="762">
        <v>0</v>
      </c>
      <c r="BQ45" s="762">
        <v>0</v>
      </c>
      <c r="BR45" s="762">
        <v>0</v>
      </c>
      <c r="BS45" s="762">
        <v>0</v>
      </c>
      <c r="BT45" s="763">
        <v>0</v>
      </c>
      <c r="BU45" s="16"/>
    </row>
    <row r="46" spans="2:73" s="17" customFormat="1" ht="15.75">
      <c r="B46" s="757" t="s">
        <v>699</v>
      </c>
      <c r="C46" s="757" t="s">
        <v>700</v>
      </c>
      <c r="D46" s="767" t="s">
        <v>4</v>
      </c>
      <c r="E46" s="757" t="s">
        <v>701</v>
      </c>
      <c r="F46" s="757" t="s">
        <v>29</v>
      </c>
      <c r="G46" s="757" t="s">
        <v>702</v>
      </c>
      <c r="H46" s="757">
        <v>2012</v>
      </c>
      <c r="I46" s="756" t="s">
        <v>576</v>
      </c>
      <c r="J46" s="756" t="s">
        <v>593</v>
      </c>
      <c r="K46" s="755"/>
      <c r="L46" s="761">
        <v>0</v>
      </c>
      <c r="M46" s="762">
        <v>6.2922503370783707</v>
      </c>
      <c r="N46" s="762">
        <v>6.2922503370783707</v>
      </c>
      <c r="O46" s="762">
        <v>6.2922503370783707</v>
      </c>
      <c r="P46" s="762">
        <v>6.2922503370783707</v>
      </c>
      <c r="Q46" s="762">
        <v>6.2656893916396879</v>
      </c>
      <c r="R46" s="762">
        <v>6.2656893916396879</v>
      </c>
      <c r="S46" s="762">
        <v>5.3443086311186079</v>
      </c>
      <c r="T46" s="762">
        <v>5.3331509446364249</v>
      </c>
      <c r="U46" s="762">
        <v>5.3331509446364249</v>
      </c>
      <c r="V46" s="762">
        <v>5.3331509446364249</v>
      </c>
      <c r="W46" s="762">
        <v>9.8101649855027562E-2</v>
      </c>
      <c r="X46" s="762">
        <v>9.8034088686570486E-2</v>
      </c>
      <c r="Y46" s="762">
        <v>9.8034088686570486E-2</v>
      </c>
      <c r="Z46" s="762">
        <v>9.4503968850406406E-2</v>
      </c>
      <c r="AA46" s="762">
        <v>9.4503968850406406E-2</v>
      </c>
      <c r="AB46" s="762">
        <v>8.8274181660740747E-2</v>
      </c>
      <c r="AC46" s="762">
        <v>0</v>
      </c>
      <c r="AD46" s="762">
        <v>0</v>
      </c>
      <c r="AE46" s="762">
        <v>0</v>
      </c>
      <c r="AF46" s="762">
        <v>0</v>
      </c>
      <c r="AG46" s="762">
        <v>0</v>
      </c>
      <c r="AH46" s="762">
        <v>0</v>
      </c>
      <c r="AI46" s="762">
        <v>0</v>
      </c>
      <c r="AJ46" s="762">
        <v>0</v>
      </c>
      <c r="AK46" s="762">
        <v>0</v>
      </c>
      <c r="AL46" s="762">
        <v>0</v>
      </c>
      <c r="AM46" s="762">
        <v>0</v>
      </c>
      <c r="AN46" s="762">
        <v>0</v>
      </c>
      <c r="AO46" s="763">
        <v>0</v>
      </c>
      <c r="AP46" s="755"/>
      <c r="AQ46" s="761">
        <v>0</v>
      </c>
      <c r="AR46" s="762">
        <v>38182.472865509808</v>
      </c>
      <c r="AS46" s="762">
        <v>38182.472865509808</v>
      </c>
      <c r="AT46" s="762">
        <v>38182.472865509808</v>
      </c>
      <c r="AU46" s="762">
        <v>38182.472865509808</v>
      </c>
      <c r="AV46" s="762">
        <v>37608.838887985548</v>
      </c>
      <c r="AW46" s="762">
        <v>37608.838887985548</v>
      </c>
      <c r="AX46" s="762">
        <v>17709.87438417333</v>
      </c>
      <c r="AY46" s="762">
        <v>17612.1330505894</v>
      </c>
      <c r="AZ46" s="762">
        <v>17612.1330505894</v>
      </c>
      <c r="BA46" s="762">
        <v>17612.1330505894</v>
      </c>
      <c r="BB46" s="762">
        <v>2860.4803749655839</v>
      </c>
      <c r="BC46" s="762">
        <v>2303.6990593185092</v>
      </c>
      <c r="BD46" s="762">
        <v>2303.6990593185092</v>
      </c>
      <c r="BE46" s="762">
        <v>1979.6869268124576</v>
      </c>
      <c r="BF46" s="762">
        <v>1979.6869268124576</v>
      </c>
      <c r="BG46" s="762">
        <v>1906.4483248779131</v>
      </c>
      <c r="BH46" s="762">
        <v>0</v>
      </c>
      <c r="BI46" s="762">
        <v>0</v>
      </c>
      <c r="BJ46" s="762">
        <v>0</v>
      </c>
      <c r="BK46" s="762">
        <v>0</v>
      </c>
      <c r="BL46" s="762">
        <v>0</v>
      </c>
      <c r="BM46" s="762">
        <v>0</v>
      </c>
      <c r="BN46" s="762">
        <v>0</v>
      </c>
      <c r="BO46" s="762">
        <v>0</v>
      </c>
      <c r="BP46" s="762">
        <v>0</v>
      </c>
      <c r="BQ46" s="762">
        <v>0</v>
      </c>
      <c r="BR46" s="762">
        <v>0</v>
      </c>
      <c r="BS46" s="762">
        <v>0</v>
      </c>
      <c r="BT46" s="763">
        <v>0</v>
      </c>
      <c r="BU46" s="16"/>
    </row>
    <row r="47" spans="2:73" s="17" customFormat="1" ht="15.75">
      <c r="B47" s="757" t="s">
        <v>699</v>
      </c>
      <c r="C47" s="757" t="s">
        <v>700</v>
      </c>
      <c r="D47" s="767" t="s">
        <v>3</v>
      </c>
      <c r="E47" s="757" t="s">
        <v>701</v>
      </c>
      <c r="F47" s="757" t="s">
        <v>29</v>
      </c>
      <c r="G47" s="757" t="s">
        <v>702</v>
      </c>
      <c r="H47" s="757">
        <v>2012</v>
      </c>
      <c r="I47" s="756" t="s">
        <v>576</v>
      </c>
      <c r="J47" s="756" t="s">
        <v>593</v>
      </c>
      <c r="K47" s="755"/>
      <c r="L47" s="761">
        <v>0</v>
      </c>
      <c r="M47" s="762">
        <v>651.58252157138111</v>
      </c>
      <c r="N47" s="762">
        <v>651.58252157138111</v>
      </c>
      <c r="O47" s="762">
        <v>651.58252157138111</v>
      </c>
      <c r="P47" s="762">
        <v>651.58252157138111</v>
      </c>
      <c r="Q47" s="762">
        <v>651.58252157138111</v>
      </c>
      <c r="R47" s="762">
        <v>651.58252157138111</v>
      </c>
      <c r="S47" s="762">
        <v>651.58252157138111</v>
      </c>
      <c r="T47" s="762">
        <v>651.58252157138111</v>
      </c>
      <c r="U47" s="762">
        <v>651.58252157138111</v>
      </c>
      <c r="V47" s="762">
        <v>651.58252157138111</v>
      </c>
      <c r="W47" s="762">
        <v>651.58252157138111</v>
      </c>
      <c r="X47" s="762">
        <v>651.58252157138111</v>
      </c>
      <c r="Y47" s="762">
        <v>651.58252157138111</v>
      </c>
      <c r="Z47" s="762">
        <v>651.58252157138111</v>
      </c>
      <c r="AA47" s="762">
        <v>651.58252157138111</v>
      </c>
      <c r="AB47" s="762">
        <v>651.58252157138111</v>
      </c>
      <c r="AC47" s="762">
        <v>651.58252157138111</v>
      </c>
      <c r="AD47" s="762">
        <v>651.58252157138111</v>
      </c>
      <c r="AE47" s="762">
        <v>500.20049960462086</v>
      </c>
      <c r="AF47" s="762">
        <v>0</v>
      </c>
      <c r="AG47" s="762">
        <v>0</v>
      </c>
      <c r="AH47" s="762">
        <v>0</v>
      </c>
      <c r="AI47" s="762">
        <v>0</v>
      </c>
      <c r="AJ47" s="762">
        <v>0</v>
      </c>
      <c r="AK47" s="762">
        <v>0</v>
      </c>
      <c r="AL47" s="762">
        <v>0</v>
      </c>
      <c r="AM47" s="762">
        <v>0</v>
      </c>
      <c r="AN47" s="762">
        <v>0</v>
      </c>
      <c r="AO47" s="763">
        <v>0</v>
      </c>
      <c r="AP47" s="755"/>
      <c r="AQ47" s="761">
        <v>0</v>
      </c>
      <c r="AR47" s="762">
        <v>1100981.4338764725</v>
      </c>
      <c r="AS47" s="762">
        <v>1100981.4338764725</v>
      </c>
      <c r="AT47" s="762">
        <v>1100981.4338764725</v>
      </c>
      <c r="AU47" s="762">
        <v>1100981.4338764725</v>
      </c>
      <c r="AV47" s="762">
        <v>1100981.4338764725</v>
      </c>
      <c r="AW47" s="762">
        <v>1100981.4338764725</v>
      </c>
      <c r="AX47" s="762">
        <v>1100981.4338764725</v>
      </c>
      <c r="AY47" s="762">
        <v>1100981.4338764725</v>
      </c>
      <c r="AZ47" s="762">
        <v>1100981.4338764725</v>
      </c>
      <c r="BA47" s="762">
        <v>1100981.4338764725</v>
      </c>
      <c r="BB47" s="762">
        <v>1100981.4338764725</v>
      </c>
      <c r="BC47" s="762">
        <v>1100981.4338764725</v>
      </c>
      <c r="BD47" s="762">
        <v>1100981.4338764725</v>
      </c>
      <c r="BE47" s="762">
        <v>1100981.4338764725</v>
      </c>
      <c r="BF47" s="762">
        <v>1100981.4338764725</v>
      </c>
      <c r="BG47" s="762">
        <v>1100981.4338764725</v>
      </c>
      <c r="BH47" s="762">
        <v>1100981.4338764725</v>
      </c>
      <c r="BI47" s="762">
        <v>1100981.4338764725</v>
      </c>
      <c r="BJ47" s="762">
        <v>965607.39157572726</v>
      </c>
      <c r="BK47" s="762">
        <v>0</v>
      </c>
      <c r="BL47" s="762">
        <v>0</v>
      </c>
      <c r="BM47" s="762">
        <v>0</v>
      </c>
      <c r="BN47" s="762">
        <v>0</v>
      </c>
      <c r="BO47" s="762">
        <v>0</v>
      </c>
      <c r="BP47" s="762">
        <v>0</v>
      </c>
      <c r="BQ47" s="762">
        <v>0</v>
      </c>
      <c r="BR47" s="762">
        <v>0</v>
      </c>
      <c r="BS47" s="762">
        <v>0</v>
      </c>
      <c r="BT47" s="763">
        <v>0</v>
      </c>
      <c r="BU47" s="16"/>
    </row>
    <row r="48" spans="2:73" s="17" customFormat="1" ht="15.75">
      <c r="B48" s="757" t="s">
        <v>699</v>
      </c>
      <c r="C48" s="757" t="s">
        <v>710</v>
      </c>
      <c r="D48" s="767" t="s">
        <v>14</v>
      </c>
      <c r="E48" s="757" t="s">
        <v>701</v>
      </c>
      <c r="F48" s="757" t="s">
        <v>29</v>
      </c>
      <c r="G48" s="757" t="s">
        <v>702</v>
      </c>
      <c r="H48" s="757">
        <v>2012</v>
      </c>
      <c r="I48" s="756" t="s">
        <v>576</v>
      </c>
      <c r="J48" s="756" t="s">
        <v>593</v>
      </c>
      <c r="K48" s="755"/>
      <c r="L48" s="761">
        <v>0</v>
      </c>
      <c r="M48" s="762">
        <v>28.958367743529347</v>
      </c>
      <c r="N48" s="762">
        <v>28.958367743529347</v>
      </c>
      <c r="O48" s="762">
        <v>28.958367743529347</v>
      </c>
      <c r="P48" s="762">
        <v>28.958367743529347</v>
      </c>
      <c r="Q48" s="762">
        <v>28.958367743529347</v>
      </c>
      <c r="R48" s="762">
        <v>28.958367743529347</v>
      </c>
      <c r="S48" s="762">
        <v>28.958367743529347</v>
      </c>
      <c r="T48" s="762">
        <v>28.958367743529347</v>
      </c>
      <c r="U48" s="762">
        <v>17.445824098307664</v>
      </c>
      <c r="V48" s="762">
        <v>11.271970149595285</v>
      </c>
      <c r="W48" s="762">
        <v>11.26961481571197</v>
      </c>
      <c r="X48" s="762">
        <v>11.26961481571197</v>
      </c>
      <c r="Y48" s="762">
        <v>9.3731775432825</v>
      </c>
      <c r="Z48" s="762">
        <v>9.3731775432825</v>
      </c>
      <c r="AA48" s="762">
        <v>5.8385554254054988</v>
      </c>
      <c r="AB48" s="762">
        <v>5.8385554254054988</v>
      </c>
      <c r="AC48" s="762">
        <v>5.8385554254054988</v>
      </c>
      <c r="AD48" s="762">
        <v>5.8385554254054988</v>
      </c>
      <c r="AE48" s="762">
        <v>5.8385554254054988</v>
      </c>
      <c r="AF48" s="762">
        <v>5.8385554254054988</v>
      </c>
      <c r="AG48" s="762">
        <v>5.8385554254054988</v>
      </c>
      <c r="AH48" s="762">
        <v>0</v>
      </c>
      <c r="AI48" s="762">
        <v>0</v>
      </c>
      <c r="AJ48" s="762">
        <v>0</v>
      </c>
      <c r="AK48" s="762">
        <v>0</v>
      </c>
      <c r="AL48" s="762">
        <v>0</v>
      </c>
      <c r="AM48" s="762">
        <v>0</v>
      </c>
      <c r="AN48" s="762">
        <v>0</v>
      </c>
      <c r="AO48" s="763">
        <v>0</v>
      </c>
      <c r="AP48" s="755"/>
      <c r="AQ48" s="761">
        <v>0</v>
      </c>
      <c r="AR48" s="762">
        <v>304467</v>
      </c>
      <c r="AS48" s="762">
        <v>304467</v>
      </c>
      <c r="AT48" s="762">
        <v>304467</v>
      </c>
      <c r="AU48" s="762">
        <v>304467</v>
      </c>
      <c r="AV48" s="762">
        <v>304467</v>
      </c>
      <c r="AW48" s="762">
        <v>304467</v>
      </c>
      <c r="AX48" s="762">
        <v>304467</v>
      </c>
      <c r="AY48" s="762">
        <v>304467</v>
      </c>
      <c r="AZ48" s="762">
        <v>82843</v>
      </c>
      <c r="BA48" s="762">
        <v>77077</v>
      </c>
      <c r="BB48" s="762">
        <v>77024</v>
      </c>
      <c r="BC48" s="762">
        <v>77024</v>
      </c>
      <c r="BD48" s="762">
        <v>70719</v>
      </c>
      <c r="BE48" s="762">
        <v>70719</v>
      </c>
      <c r="BF48" s="762">
        <v>43044.000000000007</v>
      </c>
      <c r="BG48" s="762">
        <v>43044.000000000007</v>
      </c>
      <c r="BH48" s="762">
        <v>43044.000000000007</v>
      </c>
      <c r="BI48" s="762">
        <v>43044.000000000007</v>
      </c>
      <c r="BJ48" s="762">
        <v>43044.000000000007</v>
      </c>
      <c r="BK48" s="762">
        <v>43044.000000000007</v>
      </c>
      <c r="BL48" s="762">
        <v>43044.000000000007</v>
      </c>
      <c r="BM48" s="762">
        <v>0</v>
      </c>
      <c r="BN48" s="762">
        <v>0</v>
      </c>
      <c r="BO48" s="762">
        <v>0</v>
      </c>
      <c r="BP48" s="762">
        <v>0</v>
      </c>
      <c r="BQ48" s="762">
        <v>0</v>
      </c>
      <c r="BR48" s="762">
        <v>0</v>
      </c>
      <c r="BS48" s="762">
        <v>0</v>
      </c>
      <c r="BT48" s="763">
        <v>0</v>
      </c>
      <c r="BU48" s="16"/>
    </row>
    <row r="49" spans="2:73" s="17" customFormat="1" ht="15.75">
      <c r="B49" s="757" t="s">
        <v>699</v>
      </c>
      <c r="C49" s="757" t="s">
        <v>707</v>
      </c>
      <c r="D49" s="767" t="s">
        <v>9</v>
      </c>
      <c r="E49" s="757" t="s">
        <v>701</v>
      </c>
      <c r="F49" s="757" t="s">
        <v>707</v>
      </c>
      <c r="G49" s="757" t="s">
        <v>706</v>
      </c>
      <c r="H49" s="757">
        <v>2012</v>
      </c>
      <c r="I49" s="756" t="s">
        <v>576</v>
      </c>
      <c r="J49" s="756" t="s">
        <v>593</v>
      </c>
      <c r="K49" s="755"/>
      <c r="L49" s="761">
        <v>0</v>
      </c>
      <c r="M49" s="762">
        <v>994.35941510000009</v>
      </c>
      <c r="N49" s="762">
        <v>0</v>
      </c>
      <c r="O49" s="762">
        <v>0</v>
      </c>
      <c r="P49" s="762">
        <v>0</v>
      </c>
      <c r="Q49" s="762">
        <v>0</v>
      </c>
      <c r="R49" s="762">
        <v>0</v>
      </c>
      <c r="S49" s="762">
        <v>0</v>
      </c>
      <c r="T49" s="762">
        <v>0</v>
      </c>
      <c r="U49" s="762">
        <v>0</v>
      </c>
      <c r="V49" s="762">
        <v>0</v>
      </c>
      <c r="W49" s="762">
        <v>0</v>
      </c>
      <c r="X49" s="762">
        <v>0</v>
      </c>
      <c r="Y49" s="762">
        <v>0</v>
      </c>
      <c r="Z49" s="762">
        <v>0</v>
      </c>
      <c r="AA49" s="762">
        <v>0</v>
      </c>
      <c r="AB49" s="762">
        <v>0</v>
      </c>
      <c r="AC49" s="762">
        <v>0</v>
      </c>
      <c r="AD49" s="762">
        <v>0</v>
      </c>
      <c r="AE49" s="762">
        <v>0</v>
      </c>
      <c r="AF49" s="762">
        <v>0</v>
      </c>
      <c r="AG49" s="762">
        <v>0</v>
      </c>
      <c r="AH49" s="762">
        <v>0</v>
      </c>
      <c r="AI49" s="762">
        <v>0</v>
      </c>
      <c r="AJ49" s="762">
        <v>0</v>
      </c>
      <c r="AK49" s="762">
        <v>0</v>
      </c>
      <c r="AL49" s="762">
        <v>0</v>
      </c>
      <c r="AM49" s="762">
        <v>0</v>
      </c>
      <c r="AN49" s="762">
        <v>0</v>
      </c>
      <c r="AO49" s="763">
        <v>0</v>
      </c>
      <c r="AP49" s="755"/>
      <c r="AQ49" s="761">
        <v>0</v>
      </c>
      <c r="AR49" s="762">
        <v>23963.63</v>
      </c>
      <c r="AS49" s="762">
        <v>0</v>
      </c>
      <c r="AT49" s="762">
        <v>0</v>
      </c>
      <c r="AU49" s="762">
        <v>0</v>
      </c>
      <c r="AV49" s="762">
        <v>0</v>
      </c>
      <c r="AW49" s="762">
        <v>0</v>
      </c>
      <c r="AX49" s="762">
        <v>0</v>
      </c>
      <c r="AY49" s="762">
        <v>0</v>
      </c>
      <c r="AZ49" s="762">
        <v>0</v>
      </c>
      <c r="BA49" s="762">
        <v>0</v>
      </c>
      <c r="BB49" s="762">
        <v>0</v>
      </c>
      <c r="BC49" s="762">
        <v>0</v>
      </c>
      <c r="BD49" s="762">
        <v>0</v>
      </c>
      <c r="BE49" s="762">
        <v>0</v>
      </c>
      <c r="BF49" s="762">
        <v>0</v>
      </c>
      <c r="BG49" s="762">
        <v>0</v>
      </c>
      <c r="BH49" s="762">
        <v>0</v>
      </c>
      <c r="BI49" s="762">
        <v>0</v>
      </c>
      <c r="BJ49" s="762">
        <v>0</v>
      </c>
      <c r="BK49" s="762">
        <v>0</v>
      </c>
      <c r="BL49" s="762">
        <v>0</v>
      </c>
      <c r="BM49" s="762">
        <v>0</v>
      </c>
      <c r="BN49" s="762">
        <v>0</v>
      </c>
      <c r="BO49" s="762">
        <v>0</v>
      </c>
      <c r="BP49" s="762">
        <v>0</v>
      </c>
      <c r="BQ49" s="762">
        <v>0</v>
      </c>
      <c r="BR49" s="762">
        <v>0</v>
      </c>
      <c r="BS49" s="762">
        <v>0</v>
      </c>
      <c r="BT49" s="763">
        <v>0</v>
      </c>
      <c r="BU49" s="16"/>
    </row>
    <row r="50" spans="2:73" s="17" customFormat="1" ht="15.75">
      <c r="B50" s="757" t="s">
        <v>699</v>
      </c>
      <c r="C50" s="757" t="s">
        <v>708</v>
      </c>
      <c r="D50" s="767" t="s">
        <v>17</v>
      </c>
      <c r="E50" s="757" t="s">
        <v>701</v>
      </c>
      <c r="F50" s="757" t="s">
        <v>709</v>
      </c>
      <c r="G50" s="757" t="s">
        <v>702</v>
      </c>
      <c r="H50" s="757">
        <v>2012</v>
      </c>
      <c r="I50" s="756" t="s">
        <v>576</v>
      </c>
      <c r="J50" s="756" t="s">
        <v>593</v>
      </c>
      <c r="K50" s="755"/>
      <c r="L50" s="761">
        <v>0</v>
      </c>
      <c r="M50" s="762">
        <v>94.875834437197753</v>
      </c>
      <c r="N50" s="762">
        <v>94.875834437197753</v>
      </c>
      <c r="O50" s="762">
        <v>94.875834437197753</v>
      </c>
      <c r="P50" s="762">
        <v>94.875834437197753</v>
      </c>
      <c r="Q50" s="762">
        <v>94.875834437197753</v>
      </c>
      <c r="R50" s="762">
        <v>94.875834437197753</v>
      </c>
      <c r="S50" s="762">
        <v>94.875834437197753</v>
      </c>
      <c r="T50" s="762">
        <v>94.875834437197753</v>
      </c>
      <c r="U50" s="762">
        <v>94.875834437197753</v>
      </c>
      <c r="V50" s="762">
        <v>94.875834437197753</v>
      </c>
      <c r="W50" s="762">
        <v>94.875834437197753</v>
      </c>
      <c r="X50" s="762">
        <v>94.875834437197753</v>
      </c>
      <c r="Y50" s="762">
        <v>0</v>
      </c>
      <c r="Z50" s="762">
        <v>0</v>
      </c>
      <c r="AA50" s="762">
        <v>0</v>
      </c>
      <c r="AB50" s="762">
        <v>0</v>
      </c>
      <c r="AC50" s="762">
        <v>0</v>
      </c>
      <c r="AD50" s="762">
        <v>0</v>
      </c>
      <c r="AE50" s="762">
        <v>0</v>
      </c>
      <c r="AF50" s="762">
        <v>0</v>
      </c>
      <c r="AG50" s="762">
        <v>0</v>
      </c>
      <c r="AH50" s="762">
        <v>0</v>
      </c>
      <c r="AI50" s="762">
        <v>0</v>
      </c>
      <c r="AJ50" s="762">
        <v>0</v>
      </c>
      <c r="AK50" s="762">
        <v>0</v>
      </c>
      <c r="AL50" s="762">
        <v>0</v>
      </c>
      <c r="AM50" s="762">
        <v>0</v>
      </c>
      <c r="AN50" s="762">
        <v>0</v>
      </c>
      <c r="AO50" s="763">
        <v>0</v>
      </c>
      <c r="AP50" s="755"/>
      <c r="AQ50" s="761">
        <v>0</v>
      </c>
      <c r="AR50" s="762">
        <v>273104.10836666153</v>
      </c>
      <c r="AS50" s="762">
        <v>273104.10836666153</v>
      </c>
      <c r="AT50" s="762">
        <v>273104.10836666153</v>
      </c>
      <c r="AU50" s="762">
        <v>273104.10836666153</v>
      </c>
      <c r="AV50" s="762">
        <v>273104.10836666153</v>
      </c>
      <c r="AW50" s="762">
        <v>273104.10836666153</v>
      </c>
      <c r="AX50" s="762">
        <v>273104.10836666153</v>
      </c>
      <c r="AY50" s="762">
        <v>273104.10836666153</v>
      </c>
      <c r="AZ50" s="762">
        <v>273104.10836666153</v>
      </c>
      <c r="BA50" s="762">
        <v>273104.10836666153</v>
      </c>
      <c r="BB50" s="762">
        <v>273104.10836666153</v>
      </c>
      <c r="BC50" s="762">
        <v>273104.10836666153</v>
      </c>
      <c r="BD50" s="762">
        <v>0</v>
      </c>
      <c r="BE50" s="762">
        <v>0</v>
      </c>
      <c r="BF50" s="762">
        <v>0</v>
      </c>
      <c r="BG50" s="762">
        <v>0</v>
      </c>
      <c r="BH50" s="762">
        <v>0</v>
      </c>
      <c r="BI50" s="762">
        <v>0</v>
      </c>
      <c r="BJ50" s="762">
        <v>0</v>
      </c>
      <c r="BK50" s="762">
        <v>0</v>
      </c>
      <c r="BL50" s="762">
        <v>0</v>
      </c>
      <c r="BM50" s="762">
        <v>0</v>
      </c>
      <c r="BN50" s="762">
        <v>0</v>
      </c>
      <c r="BO50" s="762">
        <v>0</v>
      </c>
      <c r="BP50" s="762">
        <v>0</v>
      </c>
      <c r="BQ50" s="762">
        <v>0</v>
      </c>
      <c r="BR50" s="762">
        <v>0</v>
      </c>
      <c r="BS50" s="762">
        <v>0</v>
      </c>
      <c r="BT50" s="763">
        <v>0</v>
      </c>
      <c r="BU50" s="16"/>
    </row>
    <row r="51" spans="2:73" s="17" customFormat="1" ht="15.75">
      <c r="B51" s="757" t="s">
        <v>699</v>
      </c>
      <c r="C51" s="757" t="s">
        <v>703</v>
      </c>
      <c r="D51" s="767" t="s">
        <v>704</v>
      </c>
      <c r="E51" s="757" t="s">
        <v>701</v>
      </c>
      <c r="F51" s="757" t="s">
        <v>709</v>
      </c>
      <c r="G51" s="757" t="s">
        <v>706</v>
      </c>
      <c r="H51" s="757">
        <v>2012</v>
      </c>
      <c r="I51" s="756" t="s">
        <v>576</v>
      </c>
      <c r="J51" s="756" t="s">
        <v>593</v>
      </c>
      <c r="K51" s="755"/>
      <c r="L51" s="761">
        <v>0</v>
      </c>
      <c r="M51" s="762">
        <v>533.25455550000004</v>
      </c>
      <c r="N51" s="762">
        <v>0</v>
      </c>
      <c r="O51" s="762">
        <v>0</v>
      </c>
      <c r="P51" s="762">
        <v>0</v>
      </c>
      <c r="Q51" s="762">
        <v>0</v>
      </c>
      <c r="R51" s="762">
        <v>0</v>
      </c>
      <c r="S51" s="762">
        <v>0</v>
      </c>
      <c r="T51" s="762">
        <v>0</v>
      </c>
      <c r="U51" s="762">
        <v>0</v>
      </c>
      <c r="V51" s="762">
        <v>0</v>
      </c>
      <c r="W51" s="762">
        <v>0</v>
      </c>
      <c r="X51" s="762">
        <v>0</v>
      </c>
      <c r="Y51" s="762">
        <v>0</v>
      </c>
      <c r="Z51" s="762">
        <v>0</v>
      </c>
      <c r="AA51" s="762">
        <v>0</v>
      </c>
      <c r="AB51" s="762">
        <v>0</v>
      </c>
      <c r="AC51" s="762">
        <v>0</v>
      </c>
      <c r="AD51" s="762">
        <v>0</v>
      </c>
      <c r="AE51" s="762">
        <v>0</v>
      </c>
      <c r="AF51" s="762">
        <v>0</v>
      </c>
      <c r="AG51" s="762">
        <v>0</v>
      </c>
      <c r="AH51" s="762">
        <v>0</v>
      </c>
      <c r="AI51" s="762">
        <v>0</v>
      </c>
      <c r="AJ51" s="762">
        <v>0</v>
      </c>
      <c r="AK51" s="762">
        <v>0</v>
      </c>
      <c r="AL51" s="762">
        <v>0</v>
      </c>
      <c r="AM51" s="762">
        <v>0</v>
      </c>
      <c r="AN51" s="762">
        <v>0</v>
      </c>
      <c r="AO51" s="763">
        <v>0</v>
      </c>
      <c r="AP51" s="755"/>
      <c r="AQ51" s="761">
        <v>0</v>
      </c>
      <c r="AR51" s="762">
        <v>7751.0259999999998</v>
      </c>
      <c r="AS51" s="762">
        <v>0</v>
      </c>
      <c r="AT51" s="762">
        <v>0</v>
      </c>
      <c r="AU51" s="762">
        <v>0</v>
      </c>
      <c r="AV51" s="762">
        <v>0</v>
      </c>
      <c r="AW51" s="762">
        <v>0</v>
      </c>
      <c r="AX51" s="762">
        <v>0</v>
      </c>
      <c r="AY51" s="762">
        <v>0</v>
      </c>
      <c r="AZ51" s="762">
        <v>0</v>
      </c>
      <c r="BA51" s="762">
        <v>0</v>
      </c>
      <c r="BB51" s="762">
        <v>0</v>
      </c>
      <c r="BC51" s="762">
        <v>0</v>
      </c>
      <c r="BD51" s="762">
        <v>0</v>
      </c>
      <c r="BE51" s="762">
        <v>0</v>
      </c>
      <c r="BF51" s="762">
        <v>0</v>
      </c>
      <c r="BG51" s="762">
        <v>0</v>
      </c>
      <c r="BH51" s="762">
        <v>0</v>
      </c>
      <c r="BI51" s="762">
        <v>0</v>
      </c>
      <c r="BJ51" s="762">
        <v>0</v>
      </c>
      <c r="BK51" s="762">
        <v>0</v>
      </c>
      <c r="BL51" s="762">
        <v>0</v>
      </c>
      <c r="BM51" s="762">
        <v>0</v>
      </c>
      <c r="BN51" s="762">
        <v>0</v>
      </c>
      <c r="BO51" s="762">
        <v>0</v>
      </c>
      <c r="BP51" s="762">
        <v>0</v>
      </c>
      <c r="BQ51" s="762">
        <v>0</v>
      </c>
      <c r="BR51" s="762">
        <v>0</v>
      </c>
      <c r="BS51" s="762">
        <v>0</v>
      </c>
      <c r="BT51" s="763">
        <v>0</v>
      </c>
      <c r="BU51" s="16"/>
    </row>
    <row r="52" spans="2:73">
      <c r="B52" s="757" t="s">
        <v>699</v>
      </c>
      <c r="C52" s="757" t="s">
        <v>707</v>
      </c>
      <c r="D52" s="767" t="s">
        <v>13</v>
      </c>
      <c r="E52" s="757" t="s">
        <v>701</v>
      </c>
      <c r="F52" s="757" t="s">
        <v>707</v>
      </c>
      <c r="G52" s="757"/>
      <c r="H52" s="757">
        <v>2012</v>
      </c>
      <c r="I52" s="756" t="s">
        <v>576</v>
      </c>
      <c r="J52" s="756" t="s">
        <v>593</v>
      </c>
      <c r="K52" s="755"/>
      <c r="L52" s="761">
        <v>0</v>
      </c>
      <c r="M52" s="762">
        <v>1.3593331359699423</v>
      </c>
      <c r="N52" s="762">
        <v>1.3593331359699423</v>
      </c>
      <c r="O52" s="762">
        <v>1.3593331359699423</v>
      </c>
      <c r="P52" s="762">
        <v>1.3593331359699423</v>
      </c>
      <c r="Q52" s="762">
        <v>1.3593331359699423</v>
      </c>
      <c r="R52" s="762">
        <v>1.3593331359699423</v>
      </c>
      <c r="S52" s="762">
        <v>1.3593331359699423</v>
      </c>
      <c r="T52" s="762">
        <v>1.3593331359699423</v>
      </c>
      <c r="U52" s="762">
        <v>1.3593331359699423</v>
      </c>
      <c r="V52" s="762">
        <v>1.3593331359699423</v>
      </c>
      <c r="W52" s="762">
        <v>1.3593331359699423</v>
      </c>
      <c r="X52" s="762">
        <v>1.3593331359699423</v>
      </c>
      <c r="Y52" s="762">
        <v>1.3593331359699423</v>
      </c>
      <c r="Z52" s="762">
        <v>1.3593331359699423</v>
      </c>
      <c r="AA52" s="762">
        <v>1.3593331359699423</v>
      </c>
      <c r="AB52" s="762">
        <v>1.3593331359699423</v>
      </c>
      <c r="AC52" s="762">
        <v>1.3593331359699423</v>
      </c>
      <c r="AD52" s="762">
        <v>1.3593331359699423</v>
      </c>
      <c r="AE52" s="762">
        <v>1.3593331359699423</v>
      </c>
      <c r="AF52" s="762">
        <v>1.3593331359699423</v>
      </c>
      <c r="AG52" s="762">
        <v>0</v>
      </c>
      <c r="AH52" s="762">
        <v>0</v>
      </c>
      <c r="AI52" s="762">
        <v>0</v>
      </c>
      <c r="AJ52" s="762">
        <v>0</v>
      </c>
      <c r="AK52" s="762">
        <v>0</v>
      </c>
      <c r="AL52" s="762">
        <v>0</v>
      </c>
      <c r="AM52" s="762">
        <v>0</v>
      </c>
      <c r="AN52" s="762">
        <v>0</v>
      </c>
      <c r="AO52" s="763">
        <v>0</v>
      </c>
      <c r="AP52" s="755"/>
      <c r="AQ52" s="761">
        <v>0</v>
      </c>
      <c r="AR52" s="762">
        <v>30445.024802451677</v>
      </c>
      <c r="AS52" s="762">
        <v>30445.024802451677</v>
      </c>
      <c r="AT52" s="762">
        <v>30445.024802451677</v>
      </c>
      <c r="AU52" s="762">
        <v>30445.024802451677</v>
      </c>
      <c r="AV52" s="762">
        <v>30445.024802451677</v>
      </c>
      <c r="AW52" s="762">
        <v>30445.024802451677</v>
      </c>
      <c r="AX52" s="762">
        <v>30445.024802451677</v>
      </c>
      <c r="AY52" s="762">
        <v>30445.024802451677</v>
      </c>
      <c r="AZ52" s="762">
        <v>30445.024802451677</v>
      </c>
      <c r="BA52" s="762">
        <v>30445.024802451677</v>
      </c>
      <c r="BB52" s="762">
        <v>30445.024802451677</v>
      </c>
      <c r="BC52" s="762">
        <v>30445.024802451677</v>
      </c>
      <c r="BD52" s="762">
        <v>30445.024802451677</v>
      </c>
      <c r="BE52" s="762">
        <v>30445.024802451677</v>
      </c>
      <c r="BF52" s="762">
        <v>30445.024802451677</v>
      </c>
      <c r="BG52" s="762">
        <v>30445.024802451677</v>
      </c>
      <c r="BH52" s="762">
        <v>30445.024802451677</v>
      </c>
      <c r="BI52" s="762">
        <v>30445.024802451677</v>
      </c>
      <c r="BJ52" s="762">
        <v>30445.024802451677</v>
      </c>
      <c r="BK52" s="762">
        <v>30445.024802451677</v>
      </c>
      <c r="BL52" s="762">
        <v>0</v>
      </c>
      <c r="BM52" s="762">
        <v>0</v>
      </c>
      <c r="BN52" s="762">
        <v>0</v>
      </c>
      <c r="BO52" s="762">
        <v>0</v>
      </c>
      <c r="BP52" s="762">
        <v>0</v>
      </c>
      <c r="BQ52" s="762">
        <v>0</v>
      </c>
      <c r="BR52" s="762">
        <v>0</v>
      </c>
      <c r="BS52" s="762">
        <v>0</v>
      </c>
      <c r="BT52" s="763">
        <v>0</v>
      </c>
    </row>
    <row r="53" spans="2:73">
      <c r="B53" s="757" t="s">
        <v>711</v>
      </c>
      <c r="C53" s="757" t="s">
        <v>707</v>
      </c>
      <c r="D53" s="794" t="s">
        <v>9</v>
      </c>
      <c r="E53" s="757" t="s">
        <v>701</v>
      </c>
      <c r="F53" s="757" t="s">
        <v>707</v>
      </c>
      <c r="G53" s="757" t="s">
        <v>706</v>
      </c>
      <c r="H53" s="757">
        <v>2012</v>
      </c>
      <c r="I53" s="756" t="s">
        <v>576</v>
      </c>
      <c r="J53" s="756" t="s">
        <v>593</v>
      </c>
      <c r="K53" s="755"/>
      <c r="L53" s="761">
        <v>0</v>
      </c>
      <c r="M53" s="762">
        <v>827.61433320000003</v>
      </c>
      <c r="N53" s="762">
        <v>0</v>
      </c>
      <c r="O53" s="762">
        <v>0</v>
      </c>
      <c r="P53" s="762">
        <v>0</v>
      </c>
      <c r="Q53" s="762">
        <v>0</v>
      </c>
      <c r="R53" s="762">
        <v>0</v>
      </c>
      <c r="S53" s="762">
        <v>0</v>
      </c>
      <c r="T53" s="762">
        <v>0</v>
      </c>
      <c r="U53" s="762">
        <v>0</v>
      </c>
      <c r="V53" s="762">
        <v>0</v>
      </c>
      <c r="W53" s="762">
        <v>0</v>
      </c>
      <c r="X53" s="762">
        <v>0</v>
      </c>
      <c r="Y53" s="762">
        <v>0</v>
      </c>
      <c r="Z53" s="762">
        <v>0</v>
      </c>
      <c r="AA53" s="762">
        <v>0</v>
      </c>
      <c r="AB53" s="762">
        <v>0</v>
      </c>
      <c r="AC53" s="762">
        <v>0</v>
      </c>
      <c r="AD53" s="762">
        <v>0</v>
      </c>
      <c r="AE53" s="762">
        <v>0</v>
      </c>
      <c r="AF53" s="762">
        <v>0</v>
      </c>
      <c r="AG53" s="762">
        <v>0</v>
      </c>
      <c r="AH53" s="762">
        <v>0</v>
      </c>
      <c r="AI53" s="762">
        <v>0</v>
      </c>
      <c r="AJ53" s="762">
        <v>0</v>
      </c>
      <c r="AK53" s="762">
        <v>0</v>
      </c>
      <c r="AL53" s="762">
        <v>0</v>
      </c>
      <c r="AM53" s="762">
        <v>0</v>
      </c>
      <c r="AN53" s="762">
        <v>0</v>
      </c>
      <c r="AO53" s="763">
        <v>0</v>
      </c>
      <c r="AP53" s="755"/>
      <c r="AQ53" s="761">
        <v>0</v>
      </c>
      <c r="AR53" s="762">
        <v>19945.14</v>
      </c>
      <c r="AS53" s="762">
        <v>0</v>
      </c>
      <c r="AT53" s="762">
        <v>0</v>
      </c>
      <c r="AU53" s="762">
        <v>0</v>
      </c>
      <c r="AV53" s="762">
        <v>0</v>
      </c>
      <c r="AW53" s="762">
        <v>0</v>
      </c>
      <c r="AX53" s="762">
        <v>0</v>
      </c>
      <c r="AY53" s="762">
        <v>0</v>
      </c>
      <c r="AZ53" s="762">
        <v>0</v>
      </c>
      <c r="BA53" s="762">
        <v>0</v>
      </c>
      <c r="BB53" s="762">
        <v>0</v>
      </c>
      <c r="BC53" s="762">
        <v>0</v>
      </c>
      <c r="BD53" s="762">
        <v>0</v>
      </c>
      <c r="BE53" s="762">
        <v>0</v>
      </c>
      <c r="BF53" s="762">
        <v>0</v>
      </c>
      <c r="BG53" s="762">
        <v>0</v>
      </c>
      <c r="BH53" s="762">
        <v>0</v>
      </c>
      <c r="BI53" s="762">
        <v>0</v>
      </c>
      <c r="BJ53" s="762">
        <v>0</v>
      </c>
      <c r="BK53" s="762">
        <v>0</v>
      </c>
      <c r="BL53" s="762">
        <v>0</v>
      </c>
      <c r="BM53" s="762">
        <v>0</v>
      </c>
      <c r="BN53" s="762">
        <v>0</v>
      </c>
      <c r="BO53" s="762">
        <v>0</v>
      </c>
      <c r="BP53" s="762">
        <v>0</v>
      </c>
      <c r="BQ53" s="762">
        <v>0</v>
      </c>
      <c r="BR53" s="762">
        <v>0</v>
      </c>
      <c r="BS53" s="762">
        <v>0</v>
      </c>
      <c r="BT53" s="763">
        <v>0</v>
      </c>
    </row>
    <row r="54" spans="2:73">
      <c r="B54" s="757" t="s">
        <v>711</v>
      </c>
      <c r="C54" s="757" t="s">
        <v>703</v>
      </c>
      <c r="D54" s="794" t="s">
        <v>9</v>
      </c>
      <c r="E54" s="757" t="s">
        <v>701</v>
      </c>
      <c r="F54" s="757" t="s">
        <v>703</v>
      </c>
      <c r="G54" s="757" t="s">
        <v>706</v>
      </c>
      <c r="H54" s="757">
        <v>2012</v>
      </c>
      <c r="I54" s="756" t="s">
        <v>576</v>
      </c>
      <c r="J54" s="756" t="s">
        <v>593</v>
      </c>
      <c r="K54" s="755"/>
      <c r="L54" s="761">
        <v>0</v>
      </c>
      <c r="M54" s="762">
        <v>604.00016700000003</v>
      </c>
      <c r="N54" s="762">
        <v>0</v>
      </c>
      <c r="O54" s="762">
        <v>0</v>
      </c>
      <c r="P54" s="762">
        <v>0</v>
      </c>
      <c r="Q54" s="762">
        <v>0</v>
      </c>
      <c r="R54" s="762">
        <v>0</v>
      </c>
      <c r="S54" s="762">
        <v>0</v>
      </c>
      <c r="T54" s="762">
        <v>0</v>
      </c>
      <c r="U54" s="762">
        <v>0</v>
      </c>
      <c r="V54" s="762">
        <v>0</v>
      </c>
      <c r="W54" s="762">
        <v>0</v>
      </c>
      <c r="X54" s="762">
        <v>0</v>
      </c>
      <c r="Y54" s="762">
        <v>0</v>
      </c>
      <c r="Z54" s="762">
        <v>0</v>
      </c>
      <c r="AA54" s="762">
        <v>0</v>
      </c>
      <c r="AB54" s="762">
        <v>0</v>
      </c>
      <c r="AC54" s="762">
        <v>0</v>
      </c>
      <c r="AD54" s="762">
        <v>0</v>
      </c>
      <c r="AE54" s="762">
        <v>0</v>
      </c>
      <c r="AF54" s="762">
        <v>0</v>
      </c>
      <c r="AG54" s="762">
        <v>0</v>
      </c>
      <c r="AH54" s="762">
        <v>0</v>
      </c>
      <c r="AI54" s="762">
        <v>0</v>
      </c>
      <c r="AJ54" s="762">
        <v>0</v>
      </c>
      <c r="AK54" s="762">
        <v>0</v>
      </c>
      <c r="AL54" s="762">
        <v>0</v>
      </c>
      <c r="AM54" s="762">
        <v>0</v>
      </c>
      <c r="AN54" s="762">
        <v>0</v>
      </c>
      <c r="AO54" s="763">
        <v>0</v>
      </c>
      <c r="AP54" s="755"/>
      <c r="AQ54" s="761">
        <v>0</v>
      </c>
      <c r="AR54" s="762">
        <v>8779.3359999999993</v>
      </c>
      <c r="AS54" s="762">
        <v>0</v>
      </c>
      <c r="AT54" s="762">
        <v>0</v>
      </c>
      <c r="AU54" s="762">
        <v>0</v>
      </c>
      <c r="AV54" s="762">
        <v>0</v>
      </c>
      <c r="AW54" s="762">
        <v>0</v>
      </c>
      <c r="AX54" s="762">
        <v>0</v>
      </c>
      <c r="AY54" s="762">
        <v>0</v>
      </c>
      <c r="AZ54" s="762">
        <v>0</v>
      </c>
      <c r="BA54" s="762">
        <v>0</v>
      </c>
      <c r="BB54" s="762">
        <v>0</v>
      </c>
      <c r="BC54" s="762">
        <v>0</v>
      </c>
      <c r="BD54" s="762">
        <v>0</v>
      </c>
      <c r="BE54" s="762">
        <v>0</v>
      </c>
      <c r="BF54" s="762">
        <v>0</v>
      </c>
      <c r="BG54" s="762">
        <v>0</v>
      </c>
      <c r="BH54" s="762">
        <v>0</v>
      </c>
      <c r="BI54" s="762">
        <v>0</v>
      </c>
      <c r="BJ54" s="762">
        <v>0</v>
      </c>
      <c r="BK54" s="762">
        <v>0</v>
      </c>
      <c r="BL54" s="762">
        <v>0</v>
      </c>
      <c r="BM54" s="762">
        <v>0</v>
      </c>
      <c r="BN54" s="762">
        <v>0</v>
      </c>
      <c r="BO54" s="762">
        <v>0</v>
      </c>
      <c r="BP54" s="762">
        <v>0</v>
      </c>
      <c r="BQ54" s="762">
        <v>0</v>
      </c>
      <c r="BR54" s="762">
        <v>0</v>
      </c>
      <c r="BS54" s="762">
        <v>0</v>
      </c>
      <c r="BT54" s="763">
        <v>0</v>
      </c>
    </row>
    <row r="55" spans="2:73">
      <c r="B55" s="757" t="s">
        <v>712</v>
      </c>
      <c r="C55" s="757" t="s">
        <v>703</v>
      </c>
      <c r="D55" s="767" t="s">
        <v>22</v>
      </c>
      <c r="E55" s="757" t="s">
        <v>701</v>
      </c>
      <c r="F55" s="757" t="s">
        <v>709</v>
      </c>
      <c r="G55" s="757" t="s">
        <v>702</v>
      </c>
      <c r="H55" s="757">
        <v>2011</v>
      </c>
      <c r="I55" s="756" t="s">
        <v>576</v>
      </c>
      <c r="J55" s="756" t="s">
        <v>586</v>
      </c>
      <c r="K55" s="755"/>
      <c r="L55" s="761">
        <v>56.32952183393251</v>
      </c>
      <c r="M55" s="762">
        <v>56.32952183393251</v>
      </c>
      <c r="N55" s="762">
        <v>56.32952183393251</v>
      </c>
      <c r="O55" s="762">
        <v>52.45339069324676</v>
      </c>
      <c r="P55" s="762">
        <v>47.460492873925205</v>
      </c>
      <c r="Q55" s="762">
        <v>43.340641711909164</v>
      </c>
      <c r="R55" s="762">
        <v>36.686503080336692</v>
      </c>
      <c r="S55" s="762">
        <v>36.686503080336692</v>
      </c>
      <c r="T55" s="762">
        <v>31.556597346582762</v>
      </c>
      <c r="U55" s="762">
        <v>31.556597346582762</v>
      </c>
      <c r="V55" s="762">
        <v>30.921391292190194</v>
      </c>
      <c r="W55" s="762">
        <v>29.774956804066271</v>
      </c>
      <c r="X55" s="762">
        <v>8.8776044273556263</v>
      </c>
      <c r="Y55" s="762">
        <v>8.8776044273556263</v>
      </c>
      <c r="Z55" s="762">
        <v>8.8776044273556263</v>
      </c>
      <c r="AA55" s="762">
        <v>8.8776044273556263</v>
      </c>
      <c r="AB55" s="762">
        <v>8.3784102895415042</v>
      </c>
      <c r="AC55" s="762">
        <v>8.3784102895415042</v>
      </c>
      <c r="AD55" s="762">
        <v>8.3784102895415042</v>
      </c>
      <c r="AE55" s="762">
        <v>8.3784102895415042</v>
      </c>
      <c r="AF55" s="762">
        <v>0</v>
      </c>
      <c r="AG55" s="762">
        <v>0</v>
      </c>
      <c r="AH55" s="762">
        <v>0</v>
      </c>
      <c r="AI55" s="762">
        <v>0</v>
      </c>
      <c r="AJ55" s="762">
        <v>0</v>
      </c>
      <c r="AK55" s="762">
        <v>0</v>
      </c>
      <c r="AL55" s="762">
        <v>0</v>
      </c>
      <c r="AM55" s="762">
        <v>0</v>
      </c>
      <c r="AN55" s="762">
        <v>0</v>
      </c>
      <c r="AO55" s="763">
        <v>0</v>
      </c>
      <c r="AP55" s="755"/>
      <c r="AQ55" s="761">
        <v>297630.48032766144</v>
      </c>
      <c r="AR55" s="762">
        <v>297630.48032766144</v>
      </c>
      <c r="AS55" s="762">
        <v>297630.48032766144</v>
      </c>
      <c r="AT55" s="762">
        <v>282788.57278358418</v>
      </c>
      <c r="AU55" s="762">
        <v>263665.20897658088</v>
      </c>
      <c r="AV55" s="762">
        <v>247873.22034083944</v>
      </c>
      <c r="AW55" s="762">
        <v>220043.23454668917</v>
      </c>
      <c r="AX55" s="762">
        <v>220043.23454668917</v>
      </c>
      <c r="AY55" s="762">
        <v>200292.1445136347</v>
      </c>
      <c r="AZ55" s="762">
        <v>200292.1445136347</v>
      </c>
      <c r="BA55" s="762">
        <v>192065.83070809281</v>
      </c>
      <c r="BB55" s="762">
        <v>178725.41671720191</v>
      </c>
      <c r="BC55" s="762">
        <v>36026.777470096276</v>
      </c>
      <c r="BD55" s="762">
        <v>36026.777470096276</v>
      </c>
      <c r="BE55" s="762">
        <v>36026.777470096276</v>
      </c>
      <c r="BF55" s="762">
        <v>36026.777470096276</v>
      </c>
      <c r="BG55" s="762">
        <v>32088.459944048482</v>
      </c>
      <c r="BH55" s="762">
        <v>32088.459944048482</v>
      </c>
      <c r="BI55" s="762">
        <v>32088.459944048482</v>
      </c>
      <c r="BJ55" s="762">
        <v>32088.459944048482</v>
      </c>
      <c r="BK55" s="762">
        <v>0</v>
      </c>
      <c r="BL55" s="762">
        <v>0</v>
      </c>
      <c r="BM55" s="762">
        <v>0</v>
      </c>
      <c r="BN55" s="762">
        <v>0</v>
      </c>
      <c r="BO55" s="762">
        <v>0</v>
      </c>
      <c r="BP55" s="762">
        <v>0</v>
      </c>
      <c r="BQ55" s="762">
        <v>0</v>
      </c>
      <c r="BR55" s="762">
        <v>0</v>
      </c>
      <c r="BS55" s="762">
        <v>0</v>
      </c>
      <c r="BT55" s="763">
        <v>0</v>
      </c>
    </row>
    <row r="56" spans="2:73">
      <c r="B56" s="757" t="s">
        <v>712</v>
      </c>
      <c r="C56" s="757" t="s">
        <v>703</v>
      </c>
      <c r="D56" s="767" t="s">
        <v>21</v>
      </c>
      <c r="E56" s="757" t="s">
        <v>701</v>
      </c>
      <c r="F56" s="757" t="s">
        <v>709</v>
      </c>
      <c r="G56" s="757" t="s">
        <v>702</v>
      </c>
      <c r="H56" s="757">
        <v>2011</v>
      </c>
      <c r="I56" s="756" t="s">
        <v>576</v>
      </c>
      <c r="J56" s="756" t="s">
        <v>586</v>
      </c>
      <c r="K56" s="755"/>
      <c r="L56" s="761">
        <v>9.1319887852156345</v>
      </c>
      <c r="M56" s="762">
        <v>9.1319887852156345</v>
      </c>
      <c r="N56" s="762">
        <v>9.1319887852156345</v>
      </c>
      <c r="O56" s="762">
        <v>2.4160712191013354</v>
      </c>
      <c r="P56" s="762">
        <v>2.4160712191013354</v>
      </c>
      <c r="Q56" s="762">
        <v>2.4160712191013354</v>
      </c>
      <c r="R56" s="762">
        <v>0.28688685434250483</v>
      </c>
      <c r="S56" s="762">
        <v>0.28688685434250483</v>
      </c>
      <c r="T56" s="762">
        <v>0.28688685434250483</v>
      </c>
      <c r="U56" s="762">
        <v>0.28688685434250483</v>
      </c>
      <c r="V56" s="762">
        <v>0.28688685434250483</v>
      </c>
      <c r="W56" s="762">
        <v>0.28688685434250483</v>
      </c>
      <c r="X56" s="762">
        <v>0</v>
      </c>
      <c r="Y56" s="762">
        <v>0</v>
      </c>
      <c r="Z56" s="762">
        <v>0</v>
      </c>
      <c r="AA56" s="762">
        <v>0</v>
      </c>
      <c r="AB56" s="762">
        <v>0</v>
      </c>
      <c r="AC56" s="762">
        <v>0</v>
      </c>
      <c r="AD56" s="762">
        <v>0</v>
      </c>
      <c r="AE56" s="762">
        <v>0</v>
      </c>
      <c r="AF56" s="762">
        <v>0</v>
      </c>
      <c r="AG56" s="762">
        <v>0</v>
      </c>
      <c r="AH56" s="762">
        <v>0</v>
      </c>
      <c r="AI56" s="762">
        <v>0</v>
      </c>
      <c r="AJ56" s="762">
        <v>0</v>
      </c>
      <c r="AK56" s="762">
        <v>0</v>
      </c>
      <c r="AL56" s="762">
        <v>0</v>
      </c>
      <c r="AM56" s="762">
        <v>0</v>
      </c>
      <c r="AN56" s="762">
        <v>0</v>
      </c>
      <c r="AO56" s="763">
        <v>0</v>
      </c>
      <c r="AP56" s="755"/>
      <c r="AQ56" s="761">
        <v>23307.595179282634</v>
      </c>
      <c r="AR56" s="762">
        <v>23307.595179282634</v>
      </c>
      <c r="AS56" s="762">
        <v>23307.595179282634</v>
      </c>
      <c r="AT56" s="762">
        <v>5599.4728733007951</v>
      </c>
      <c r="AU56" s="762">
        <v>5599.4728733007951</v>
      </c>
      <c r="AV56" s="762">
        <v>5599.4728733007951</v>
      </c>
      <c r="AW56" s="762">
        <v>669.42414806349291</v>
      </c>
      <c r="AX56" s="762">
        <v>669.42414806349291</v>
      </c>
      <c r="AY56" s="762">
        <v>669.42414806349291</v>
      </c>
      <c r="AZ56" s="762">
        <v>669.42414806349291</v>
      </c>
      <c r="BA56" s="762">
        <v>669.42414806349291</v>
      </c>
      <c r="BB56" s="762">
        <v>669.42414806349291</v>
      </c>
      <c r="BC56" s="762">
        <v>0</v>
      </c>
      <c r="BD56" s="762">
        <v>0</v>
      </c>
      <c r="BE56" s="762">
        <v>0</v>
      </c>
      <c r="BF56" s="762">
        <v>0</v>
      </c>
      <c r="BG56" s="762">
        <v>0</v>
      </c>
      <c r="BH56" s="762">
        <v>0</v>
      </c>
      <c r="BI56" s="762">
        <v>0</v>
      </c>
      <c r="BJ56" s="762">
        <v>0</v>
      </c>
      <c r="BK56" s="762">
        <v>0</v>
      </c>
      <c r="BL56" s="762">
        <v>0</v>
      </c>
      <c r="BM56" s="762">
        <v>0</v>
      </c>
      <c r="BN56" s="762">
        <v>0</v>
      </c>
      <c r="BO56" s="762">
        <v>0</v>
      </c>
      <c r="BP56" s="762">
        <v>0</v>
      </c>
      <c r="BQ56" s="762">
        <v>0</v>
      </c>
      <c r="BR56" s="762">
        <v>0</v>
      </c>
      <c r="BS56" s="762">
        <v>0</v>
      </c>
      <c r="BT56" s="763">
        <v>0</v>
      </c>
    </row>
    <row r="57" spans="2:73">
      <c r="B57" s="795" t="s">
        <v>712</v>
      </c>
      <c r="C57" s="795" t="s">
        <v>703</v>
      </c>
      <c r="D57" s="796" t="s">
        <v>20</v>
      </c>
      <c r="E57" s="795" t="s">
        <v>701</v>
      </c>
      <c r="F57" s="795" t="s">
        <v>709</v>
      </c>
      <c r="G57" s="795" t="s">
        <v>702</v>
      </c>
      <c r="H57" s="795">
        <v>2011</v>
      </c>
      <c r="I57" s="797" t="s">
        <v>576</v>
      </c>
      <c r="J57" s="797" t="s">
        <v>586</v>
      </c>
      <c r="K57" s="798"/>
      <c r="L57" s="799">
        <v>46.594571666083041</v>
      </c>
      <c r="M57" s="800">
        <v>46.594571666083041</v>
      </c>
      <c r="N57" s="800">
        <v>46.594571666083041</v>
      </c>
      <c r="O57" s="800">
        <v>46.594571666083041</v>
      </c>
      <c r="P57" s="800">
        <v>46.594571666083041</v>
      </c>
      <c r="Q57" s="800">
        <v>0</v>
      </c>
      <c r="R57" s="800">
        <v>0</v>
      </c>
      <c r="S57" s="800">
        <v>0</v>
      </c>
      <c r="T57" s="800">
        <v>0</v>
      </c>
      <c r="U57" s="800">
        <v>0</v>
      </c>
      <c r="V57" s="800">
        <v>0</v>
      </c>
      <c r="W57" s="800">
        <v>0</v>
      </c>
      <c r="X57" s="800">
        <v>0</v>
      </c>
      <c r="Y57" s="800">
        <v>0</v>
      </c>
      <c r="Z57" s="800">
        <v>0</v>
      </c>
      <c r="AA57" s="800">
        <v>0</v>
      </c>
      <c r="AB57" s="800">
        <v>0</v>
      </c>
      <c r="AC57" s="800">
        <v>0</v>
      </c>
      <c r="AD57" s="800">
        <v>0</v>
      </c>
      <c r="AE57" s="800">
        <v>0</v>
      </c>
      <c r="AF57" s="800">
        <v>0</v>
      </c>
      <c r="AG57" s="800">
        <v>0</v>
      </c>
      <c r="AH57" s="800">
        <v>0</v>
      </c>
      <c r="AI57" s="800">
        <v>0</v>
      </c>
      <c r="AJ57" s="800">
        <v>0</v>
      </c>
      <c r="AK57" s="800">
        <v>0</v>
      </c>
      <c r="AL57" s="800">
        <v>0</v>
      </c>
      <c r="AM57" s="800">
        <v>0</v>
      </c>
      <c r="AN57" s="800">
        <v>0</v>
      </c>
      <c r="AO57" s="801">
        <v>0</v>
      </c>
      <c r="AP57" s="798"/>
      <c r="AQ57" s="799">
        <v>226586.29016306772</v>
      </c>
      <c r="AR57" s="802">
        <v>226586.29016306772</v>
      </c>
      <c r="AS57" s="800">
        <v>226586.29016306772</v>
      </c>
      <c r="AT57" s="800">
        <v>226586.29016306772</v>
      </c>
      <c r="AU57" s="800">
        <v>226586.29016306772</v>
      </c>
      <c r="AV57" s="800">
        <v>0</v>
      </c>
      <c r="AW57" s="800">
        <v>0</v>
      </c>
      <c r="AX57" s="800">
        <v>0</v>
      </c>
      <c r="AY57" s="800">
        <v>0</v>
      </c>
      <c r="AZ57" s="800">
        <v>0</v>
      </c>
      <c r="BA57" s="800">
        <v>0</v>
      </c>
      <c r="BB57" s="800">
        <v>0</v>
      </c>
      <c r="BC57" s="800">
        <v>0</v>
      </c>
      <c r="BD57" s="800">
        <v>0</v>
      </c>
      <c r="BE57" s="800">
        <v>0</v>
      </c>
      <c r="BF57" s="800">
        <v>0</v>
      </c>
      <c r="BG57" s="800">
        <v>0</v>
      </c>
      <c r="BH57" s="800">
        <v>0</v>
      </c>
      <c r="BI57" s="800">
        <v>0</v>
      </c>
      <c r="BJ57" s="800">
        <v>0</v>
      </c>
      <c r="BK57" s="800">
        <v>0</v>
      </c>
      <c r="BL57" s="800">
        <v>0</v>
      </c>
      <c r="BM57" s="800">
        <v>0</v>
      </c>
      <c r="BN57" s="800">
        <v>0</v>
      </c>
      <c r="BO57" s="800">
        <v>0</v>
      </c>
      <c r="BP57" s="800">
        <v>0</v>
      </c>
      <c r="BQ57" s="800">
        <v>0</v>
      </c>
      <c r="BR57" s="800">
        <v>0</v>
      </c>
      <c r="BS57" s="800">
        <v>0</v>
      </c>
      <c r="BT57" s="801">
        <v>0</v>
      </c>
    </row>
    <row r="58" spans="2:73">
      <c r="B58" s="757" t="s">
        <v>712</v>
      </c>
      <c r="C58" s="757" t="s">
        <v>708</v>
      </c>
      <c r="D58" s="767" t="s">
        <v>17</v>
      </c>
      <c r="E58" s="757" t="s">
        <v>701</v>
      </c>
      <c r="F58" s="757" t="s">
        <v>709</v>
      </c>
      <c r="G58" s="757" t="s">
        <v>702</v>
      </c>
      <c r="H58" s="757">
        <v>2011</v>
      </c>
      <c r="I58" s="756" t="s">
        <v>576</v>
      </c>
      <c r="J58" s="756" t="s">
        <v>586</v>
      </c>
      <c r="K58" s="755"/>
      <c r="L58" s="761">
        <v>-1.7801196190995738</v>
      </c>
      <c r="M58" s="762">
        <v>-1.7801196190995738</v>
      </c>
      <c r="N58" s="762">
        <v>-1.7801196190995738</v>
      </c>
      <c r="O58" s="762">
        <v>-1.7801196190995738</v>
      </c>
      <c r="P58" s="762">
        <v>-1.7801196190995698</v>
      </c>
      <c r="Q58" s="762">
        <v>-1.7801196190995698</v>
      </c>
      <c r="R58" s="762">
        <v>-1.7801196190995698</v>
      </c>
      <c r="S58" s="762">
        <v>-1.7801196190995698</v>
      </c>
      <c r="T58" s="762">
        <v>-1.7801196190995698</v>
      </c>
      <c r="U58" s="762">
        <v>-1.7801196190995698</v>
      </c>
      <c r="V58" s="762">
        <v>-1.7801196190995698</v>
      </c>
      <c r="W58" s="762">
        <v>-1.7801196190995698</v>
      </c>
      <c r="X58" s="762">
        <v>-1.7801196190995698</v>
      </c>
      <c r="Y58" s="762">
        <v>-1.7801196190995698</v>
      </c>
      <c r="Z58" s="762">
        <v>-1.7801196190995698</v>
      </c>
      <c r="AA58" s="762">
        <v>0</v>
      </c>
      <c r="AB58" s="762">
        <v>0</v>
      </c>
      <c r="AC58" s="762">
        <v>0</v>
      </c>
      <c r="AD58" s="762">
        <v>0</v>
      </c>
      <c r="AE58" s="762">
        <v>0</v>
      </c>
      <c r="AF58" s="762">
        <v>0</v>
      </c>
      <c r="AG58" s="762">
        <v>0</v>
      </c>
      <c r="AH58" s="762">
        <v>0</v>
      </c>
      <c r="AI58" s="762">
        <v>0</v>
      </c>
      <c r="AJ58" s="762">
        <v>0</v>
      </c>
      <c r="AK58" s="762">
        <v>0</v>
      </c>
      <c r="AL58" s="762">
        <v>0</v>
      </c>
      <c r="AM58" s="762">
        <v>0</v>
      </c>
      <c r="AN58" s="762">
        <v>0</v>
      </c>
      <c r="AO58" s="763">
        <v>0</v>
      </c>
      <c r="AP58" s="755"/>
      <c r="AQ58" s="761">
        <v>-33544.694363695387</v>
      </c>
      <c r="AR58" s="762">
        <v>-33544.694363695387</v>
      </c>
      <c r="AS58" s="762">
        <v>-33544.694363695387</v>
      </c>
      <c r="AT58" s="762">
        <v>-33544.694363695387</v>
      </c>
      <c r="AU58" s="762">
        <v>-33544.694363695402</v>
      </c>
      <c r="AV58" s="762">
        <v>-33544.694363695402</v>
      </c>
      <c r="AW58" s="762">
        <v>-33544.694363695402</v>
      </c>
      <c r="AX58" s="762">
        <v>-33544.694363695402</v>
      </c>
      <c r="AY58" s="762">
        <v>-33544.694363695402</v>
      </c>
      <c r="AZ58" s="762">
        <v>-33544.694363695402</v>
      </c>
      <c r="BA58" s="762">
        <v>-33544.694363695402</v>
      </c>
      <c r="BB58" s="762">
        <v>-33544.694363695402</v>
      </c>
      <c r="BC58" s="762">
        <v>-33544.694363695402</v>
      </c>
      <c r="BD58" s="762">
        <v>-33544.694363695402</v>
      </c>
      <c r="BE58" s="762">
        <v>-33544.694363695402</v>
      </c>
      <c r="BF58" s="762">
        <v>0</v>
      </c>
      <c r="BG58" s="762">
        <v>0</v>
      </c>
      <c r="BH58" s="762">
        <v>0</v>
      </c>
      <c r="BI58" s="762">
        <v>0</v>
      </c>
      <c r="BJ58" s="762">
        <v>0</v>
      </c>
      <c r="BK58" s="762">
        <v>0</v>
      </c>
      <c r="BL58" s="762">
        <v>0</v>
      </c>
      <c r="BM58" s="762">
        <v>0</v>
      </c>
      <c r="BN58" s="762">
        <v>0</v>
      </c>
      <c r="BO58" s="762">
        <v>0</v>
      </c>
      <c r="BP58" s="762">
        <v>0</v>
      </c>
      <c r="BQ58" s="762">
        <v>0</v>
      </c>
      <c r="BR58" s="762">
        <v>0</v>
      </c>
      <c r="BS58" s="762">
        <v>0</v>
      </c>
      <c r="BT58" s="763">
        <v>0</v>
      </c>
    </row>
    <row r="59" spans="2:73" ht="15.75">
      <c r="B59" s="757" t="s">
        <v>712</v>
      </c>
      <c r="C59" s="757" t="s">
        <v>700</v>
      </c>
      <c r="D59" s="767" t="s">
        <v>3</v>
      </c>
      <c r="E59" s="757" t="s">
        <v>701</v>
      </c>
      <c r="F59" s="757" t="s">
        <v>29</v>
      </c>
      <c r="G59" s="757" t="s">
        <v>702</v>
      </c>
      <c r="H59" s="757">
        <v>2011</v>
      </c>
      <c r="I59" s="756" t="s">
        <v>576</v>
      </c>
      <c r="J59" s="756" t="s">
        <v>586</v>
      </c>
      <c r="K59" s="755"/>
      <c r="L59" s="761">
        <v>-136.99677966259429</v>
      </c>
      <c r="M59" s="762">
        <v>-136.99677966259429</v>
      </c>
      <c r="N59" s="762">
        <v>-136.99677966259429</v>
      </c>
      <c r="O59" s="762">
        <v>-136.99677966259429</v>
      </c>
      <c r="P59" s="762">
        <v>-136.99677966259429</v>
      </c>
      <c r="Q59" s="762">
        <v>-136.99677966259429</v>
      </c>
      <c r="R59" s="762">
        <v>-136.99677966259429</v>
      </c>
      <c r="S59" s="762">
        <v>-136.99677966259429</v>
      </c>
      <c r="T59" s="762">
        <v>-136.99677966259429</v>
      </c>
      <c r="U59" s="762">
        <v>-136.99677966259429</v>
      </c>
      <c r="V59" s="762">
        <v>-136.99677966259429</v>
      </c>
      <c r="W59" s="762">
        <v>-136.99677966259429</v>
      </c>
      <c r="X59" s="762">
        <v>-136.99677966259429</v>
      </c>
      <c r="Y59" s="762">
        <v>-136.99677966259429</v>
      </c>
      <c r="Z59" s="762">
        <v>-136.99677966259429</v>
      </c>
      <c r="AA59" s="762">
        <v>-136.99677966259429</v>
      </c>
      <c r="AB59" s="762">
        <v>-136.99677966259429</v>
      </c>
      <c r="AC59" s="762">
        <v>-136.99677966259429</v>
      </c>
      <c r="AD59" s="762">
        <v>-105.55975211742526</v>
      </c>
      <c r="AE59" s="762">
        <v>0</v>
      </c>
      <c r="AF59" s="762">
        <v>0</v>
      </c>
      <c r="AG59" s="762">
        <v>0</v>
      </c>
      <c r="AH59" s="762">
        <v>0</v>
      </c>
      <c r="AI59" s="762">
        <v>0</v>
      </c>
      <c r="AJ59" s="762">
        <v>0</v>
      </c>
      <c r="AK59" s="762">
        <v>0</v>
      </c>
      <c r="AL59" s="762">
        <v>0</v>
      </c>
      <c r="AM59" s="762">
        <v>0</v>
      </c>
      <c r="AN59" s="762">
        <v>0</v>
      </c>
      <c r="AO59" s="763">
        <v>0</v>
      </c>
      <c r="AP59" s="755"/>
      <c r="AQ59" s="761">
        <v>-245123.94888494851</v>
      </c>
      <c r="AR59" s="762">
        <v>-245123.94888494851</v>
      </c>
      <c r="AS59" s="762">
        <v>-245123.94888494851</v>
      </c>
      <c r="AT59" s="762">
        <v>-245123.94888494851</v>
      </c>
      <c r="AU59" s="762">
        <v>-245123.94888494851</v>
      </c>
      <c r="AV59" s="762">
        <v>-245123.94888494851</v>
      </c>
      <c r="AW59" s="762">
        <v>-245123.94888494851</v>
      </c>
      <c r="AX59" s="762">
        <v>-245123.94888494851</v>
      </c>
      <c r="AY59" s="762">
        <v>-245123.94888494851</v>
      </c>
      <c r="AZ59" s="762">
        <v>-245123.94888494851</v>
      </c>
      <c r="BA59" s="762">
        <v>-245123.94888494851</v>
      </c>
      <c r="BB59" s="762">
        <v>-245123.94888494851</v>
      </c>
      <c r="BC59" s="762">
        <v>-245123.94888494851</v>
      </c>
      <c r="BD59" s="762">
        <v>-245123.94888494851</v>
      </c>
      <c r="BE59" s="762">
        <v>-245123.94888494851</v>
      </c>
      <c r="BF59" s="762">
        <v>-245123.94888494851</v>
      </c>
      <c r="BG59" s="762">
        <v>-245123.94888494851</v>
      </c>
      <c r="BH59" s="762">
        <v>-245123.94888494851</v>
      </c>
      <c r="BI59" s="762">
        <v>-217059.36166911176</v>
      </c>
      <c r="BJ59" s="762">
        <v>0</v>
      </c>
      <c r="BK59" s="762">
        <v>0</v>
      </c>
      <c r="BL59" s="762">
        <v>0</v>
      </c>
      <c r="BM59" s="762">
        <v>0</v>
      </c>
      <c r="BN59" s="762">
        <v>0</v>
      </c>
      <c r="BO59" s="762">
        <v>0</v>
      </c>
      <c r="BP59" s="762">
        <v>0</v>
      </c>
      <c r="BQ59" s="762">
        <v>0</v>
      </c>
      <c r="BR59" s="762">
        <v>0</v>
      </c>
      <c r="BS59" s="762">
        <v>0</v>
      </c>
      <c r="BT59" s="763">
        <v>0</v>
      </c>
      <c r="BU59" s="163"/>
    </row>
    <row r="60" spans="2:73">
      <c r="B60" s="757" t="s">
        <v>712</v>
      </c>
      <c r="C60" s="757" t="s">
        <v>700</v>
      </c>
      <c r="D60" s="767" t="s">
        <v>5</v>
      </c>
      <c r="E60" s="757" t="s">
        <v>701</v>
      </c>
      <c r="F60" s="757" t="s">
        <v>29</v>
      </c>
      <c r="G60" s="757" t="s">
        <v>702</v>
      </c>
      <c r="H60" s="757">
        <v>2011</v>
      </c>
      <c r="I60" s="756" t="s">
        <v>576</v>
      </c>
      <c r="J60" s="756" t="s">
        <v>586</v>
      </c>
      <c r="K60" s="755"/>
      <c r="L60" s="761">
        <v>2.9455811146351376</v>
      </c>
      <c r="M60" s="762">
        <v>2.9455811146351376</v>
      </c>
      <c r="N60" s="762">
        <v>2.9455811146351376</v>
      </c>
      <c r="O60" s="762">
        <v>2.9455811146351376</v>
      </c>
      <c r="P60" s="762">
        <v>2.9455811146351376</v>
      </c>
      <c r="Q60" s="762">
        <v>2.6935573386667295</v>
      </c>
      <c r="R60" s="762">
        <v>1.5392440497859243</v>
      </c>
      <c r="S60" s="762">
        <v>1.5385637555337</v>
      </c>
      <c r="T60" s="762">
        <v>1.5385637555337</v>
      </c>
      <c r="U60" s="762">
        <v>0.48312403790509451</v>
      </c>
      <c r="V60" s="762">
        <v>0.20073204961721641</v>
      </c>
      <c r="W60" s="762">
        <v>0.20067831543586187</v>
      </c>
      <c r="X60" s="762">
        <v>0.20067831543586187</v>
      </c>
      <c r="Y60" s="762">
        <v>0.19145118692144472</v>
      </c>
      <c r="Z60" s="762">
        <v>0.19145118692144472</v>
      </c>
      <c r="AA60" s="762">
        <v>0.19102868867781783</v>
      </c>
      <c r="AB60" s="762">
        <v>0</v>
      </c>
      <c r="AC60" s="762">
        <v>0</v>
      </c>
      <c r="AD60" s="762">
        <v>0</v>
      </c>
      <c r="AE60" s="762">
        <v>0</v>
      </c>
      <c r="AF60" s="762">
        <v>0</v>
      </c>
      <c r="AG60" s="762">
        <v>0</v>
      </c>
      <c r="AH60" s="762">
        <v>0</v>
      </c>
      <c r="AI60" s="762">
        <v>0</v>
      </c>
      <c r="AJ60" s="762">
        <v>0</v>
      </c>
      <c r="AK60" s="762">
        <v>0</v>
      </c>
      <c r="AL60" s="762">
        <v>0</v>
      </c>
      <c r="AM60" s="762">
        <v>0</v>
      </c>
      <c r="AN60" s="762">
        <v>0</v>
      </c>
      <c r="AO60" s="763">
        <v>0</v>
      </c>
      <c r="AP60" s="755"/>
      <c r="AQ60" s="761">
        <v>59624.623371841466</v>
      </c>
      <c r="AR60" s="762">
        <v>59624.623371841466</v>
      </c>
      <c r="AS60" s="762">
        <v>59624.623371841466</v>
      </c>
      <c r="AT60" s="762">
        <v>59624.623371841466</v>
      </c>
      <c r="AU60" s="762">
        <v>59624.623371841466</v>
      </c>
      <c r="AV60" s="762">
        <v>54181.692081116591</v>
      </c>
      <c r="AW60" s="762">
        <v>29252.107976573792</v>
      </c>
      <c r="AX60" s="762">
        <v>29246.148598924308</v>
      </c>
      <c r="AY60" s="762">
        <v>29246.148598924308</v>
      </c>
      <c r="AZ60" s="762">
        <v>6451.9267344178397</v>
      </c>
      <c r="BA60" s="762">
        <v>5420.3370364196371</v>
      </c>
      <c r="BB60" s="762">
        <v>4977.5059120762207</v>
      </c>
      <c r="BC60" s="762">
        <v>4977.5059120762207</v>
      </c>
      <c r="BD60" s="762">
        <v>4130.5937035342031</v>
      </c>
      <c r="BE60" s="762">
        <v>4130.5937035342031</v>
      </c>
      <c r="BF60" s="762">
        <v>4125.6267311897291</v>
      </c>
      <c r="BG60" s="762">
        <v>0</v>
      </c>
      <c r="BH60" s="762">
        <v>0</v>
      </c>
      <c r="BI60" s="762">
        <v>0</v>
      </c>
      <c r="BJ60" s="762">
        <v>0</v>
      </c>
      <c r="BK60" s="762">
        <v>0</v>
      </c>
      <c r="BL60" s="762">
        <v>0</v>
      </c>
      <c r="BM60" s="762">
        <v>0</v>
      </c>
      <c r="BN60" s="762">
        <v>0</v>
      </c>
      <c r="BO60" s="762">
        <v>0</v>
      </c>
      <c r="BP60" s="762">
        <v>0</v>
      </c>
      <c r="BQ60" s="762">
        <v>0</v>
      </c>
      <c r="BR60" s="762">
        <v>0</v>
      </c>
      <c r="BS60" s="762">
        <v>0</v>
      </c>
      <c r="BT60" s="763">
        <v>0</v>
      </c>
    </row>
    <row r="61" spans="2:73" s="936" customFormat="1" ht="15.75" thickBot="1">
      <c r="B61" s="925" t="s">
        <v>712</v>
      </c>
      <c r="C61" s="925" t="s">
        <v>700</v>
      </c>
      <c r="D61" s="926" t="s">
        <v>4</v>
      </c>
      <c r="E61" s="925" t="s">
        <v>701</v>
      </c>
      <c r="F61" s="925" t="s">
        <v>29</v>
      </c>
      <c r="G61" s="925" t="s">
        <v>702</v>
      </c>
      <c r="H61" s="925">
        <v>2011</v>
      </c>
      <c r="I61" s="927" t="s">
        <v>576</v>
      </c>
      <c r="J61" s="927" t="s">
        <v>586</v>
      </c>
      <c r="K61" s="928"/>
      <c r="L61" s="929">
        <v>0.43963560258204665</v>
      </c>
      <c r="M61" s="930">
        <v>0.43963560258204665</v>
      </c>
      <c r="N61" s="930">
        <v>0.43963560258204665</v>
      </c>
      <c r="O61" s="930">
        <v>0.43963560258204665</v>
      </c>
      <c r="P61" s="930">
        <v>0.43963560258204665</v>
      </c>
      <c r="Q61" s="930">
        <v>0.40954877192100159</v>
      </c>
      <c r="R61" s="930">
        <v>0.28645881214891011</v>
      </c>
      <c r="S61" s="930">
        <v>0.28580299259309039</v>
      </c>
      <c r="T61" s="930">
        <v>0.28580299259309039</v>
      </c>
      <c r="U61" s="930">
        <v>0.15980362632213338</v>
      </c>
      <c r="V61" s="930">
        <v>2.1123870757139535E-2</v>
      </c>
      <c r="W61" s="930">
        <v>2.1101589069876473E-2</v>
      </c>
      <c r="X61" s="930">
        <v>2.1101589069876473E-2</v>
      </c>
      <c r="Y61" s="930">
        <v>2.0553702964386685E-2</v>
      </c>
      <c r="Z61" s="930">
        <v>2.0553702964386685E-2</v>
      </c>
      <c r="AA61" s="930">
        <v>2.0177787662456738E-2</v>
      </c>
      <c r="AB61" s="930">
        <v>0</v>
      </c>
      <c r="AC61" s="930">
        <v>0</v>
      </c>
      <c r="AD61" s="930">
        <v>0</v>
      </c>
      <c r="AE61" s="930">
        <v>0</v>
      </c>
      <c r="AF61" s="930">
        <v>0</v>
      </c>
      <c r="AG61" s="930">
        <v>0</v>
      </c>
      <c r="AH61" s="930">
        <v>0</v>
      </c>
      <c r="AI61" s="930">
        <v>0</v>
      </c>
      <c r="AJ61" s="930">
        <v>0</v>
      </c>
      <c r="AK61" s="930">
        <v>0</v>
      </c>
      <c r="AL61" s="930">
        <v>0</v>
      </c>
      <c r="AM61" s="930">
        <v>0</v>
      </c>
      <c r="AN61" s="930">
        <v>0</v>
      </c>
      <c r="AO61" s="931">
        <v>0</v>
      </c>
      <c r="AP61" s="928"/>
      <c r="AQ61" s="929">
        <v>7527.6647101171238</v>
      </c>
      <c r="AR61" s="930">
        <v>7527.6647101171238</v>
      </c>
      <c r="AS61" s="930">
        <v>7527.6647101171238</v>
      </c>
      <c r="AT61" s="930">
        <v>7527.6647101171238</v>
      </c>
      <c r="AU61" s="930">
        <v>7527.6647101171238</v>
      </c>
      <c r="AV61" s="930">
        <v>6877.882555975164</v>
      </c>
      <c r="AW61" s="930">
        <v>4219.521490463766</v>
      </c>
      <c r="AX61" s="930">
        <v>4213.7765111547851</v>
      </c>
      <c r="AY61" s="930">
        <v>4213.7765111547851</v>
      </c>
      <c r="AZ61" s="930">
        <v>1492.5812959316615</v>
      </c>
      <c r="BA61" s="930">
        <v>674.11124834564407</v>
      </c>
      <c r="BB61" s="930">
        <v>490.48465584460246</v>
      </c>
      <c r="BC61" s="930">
        <v>490.48465584460246</v>
      </c>
      <c r="BD61" s="930">
        <v>440.19691671700326</v>
      </c>
      <c r="BE61" s="930">
        <v>440.19691671700326</v>
      </c>
      <c r="BF61" s="930">
        <v>435.77758258552251</v>
      </c>
      <c r="BG61" s="930">
        <v>0</v>
      </c>
      <c r="BH61" s="930">
        <v>0</v>
      </c>
      <c r="BI61" s="930">
        <v>0</v>
      </c>
      <c r="BJ61" s="930">
        <v>0</v>
      </c>
      <c r="BK61" s="930">
        <v>0</v>
      </c>
      <c r="BL61" s="930">
        <v>0</v>
      </c>
      <c r="BM61" s="930">
        <v>0</v>
      </c>
      <c r="BN61" s="930">
        <v>0</v>
      </c>
      <c r="BO61" s="930">
        <v>0</v>
      </c>
      <c r="BP61" s="930">
        <v>0</v>
      </c>
      <c r="BQ61" s="930">
        <v>0</v>
      </c>
      <c r="BR61" s="930">
        <v>0</v>
      </c>
      <c r="BS61" s="930">
        <v>0</v>
      </c>
      <c r="BT61" s="931">
        <v>0</v>
      </c>
    </row>
    <row r="62" spans="2:73">
      <c r="B62" s="803" t="s">
        <v>208</v>
      </c>
      <c r="C62" s="803" t="s">
        <v>703</v>
      </c>
      <c r="D62" s="804" t="s">
        <v>713</v>
      </c>
      <c r="E62" s="803" t="s">
        <v>701</v>
      </c>
      <c r="F62" s="803" t="s">
        <v>705</v>
      </c>
      <c r="G62" s="803" t="s">
        <v>702</v>
      </c>
      <c r="H62" s="803">
        <v>2012</v>
      </c>
      <c r="I62" s="805" t="s">
        <v>577</v>
      </c>
      <c r="J62" s="805" t="s">
        <v>586</v>
      </c>
      <c r="K62" s="806"/>
      <c r="L62" s="807">
        <v>0</v>
      </c>
      <c r="M62" s="808">
        <v>5.1771746299999997</v>
      </c>
      <c r="N62" s="808">
        <v>5.1771746299999997</v>
      </c>
      <c r="O62" s="808">
        <v>5.1771746299999997</v>
      </c>
      <c r="P62" s="808">
        <v>5.1771746299999997</v>
      </c>
      <c r="Q62" s="808">
        <v>0</v>
      </c>
      <c r="R62" s="808">
        <v>0</v>
      </c>
      <c r="S62" s="808">
        <v>0</v>
      </c>
      <c r="T62" s="808">
        <v>0</v>
      </c>
      <c r="U62" s="808">
        <v>0</v>
      </c>
      <c r="V62" s="808">
        <v>0</v>
      </c>
      <c r="W62" s="808">
        <v>0</v>
      </c>
      <c r="X62" s="808">
        <v>0</v>
      </c>
      <c r="Y62" s="808">
        <v>0</v>
      </c>
      <c r="Z62" s="808">
        <v>0</v>
      </c>
      <c r="AA62" s="808">
        <v>0</v>
      </c>
      <c r="AB62" s="808">
        <v>0</v>
      </c>
      <c r="AC62" s="808">
        <v>0</v>
      </c>
      <c r="AD62" s="808">
        <v>0</v>
      </c>
      <c r="AE62" s="808">
        <v>0</v>
      </c>
      <c r="AF62" s="808">
        <v>0</v>
      </c>
      <c r="AG62" s="808">
        <v>0</v>
      </c>
      <c r="AH62" s="808">
        <v>0</v>
      </c>
      <c r="AI62" s="808">
        <v>0</v>
      </c>
      <c r="AJ62" s="808">
        <v>0</v>
      </c>
      <c r="AK62" s="808">
        <v>0</v>
      </c>
      <c r="AL62" s="808">
        <v>0</v>
      </c>
      <c r="AM62" s="808">
        <v>0</v>
      </c>
      <c r="AN62" s="808">
        <v>0</v>
      </c>
      <c r="AO62" s="809">
        <v>0</v>
      </c>
      <c r="AP62" s="806"/>
      <c r="AQ62" s="807">
        <v>0</v>
      </c>
      <c r="AR62" s="808">
        <v>25176.254462563</v>
      </c>
      <c r="AS62" s="808">
        <v>25176.254462563</v>
      </c>
      <c r="AT62" s="808">
        <v>25176.254462563</v>
      </c>
      <c r="AU62" s="808">
        <v>25176.254462563</v>
      </c>
      <c r="AV62" s="808">
        <v>0</v>
      </c>
      <c r="AW62" s="808">
        <v>0</v>
      </c>
      <c r="AX62" s="808">
        <v>0</v>
      </c>
      <c r="AY62" s="808">
        <v>0</v>
      </c>
      <c r="AZ62" s="808">
        <v>0</v>
      </c>
      <c r="BA62" s="808">
        <v>0</v>
      </c>
      <c r="BB62" s="808">
        <v>0</v>
      </c>
      <c r="BC62" s="808">
        <v>0</v>
      </c>
      <c r="BD62" s="808">
        <v>0</v>
      </c>
      <c r="BE62" s="808">
        <v>0</v>
      </c>
      <c r="BF62" s="808">
        <v>0</v>
      </c>
      <c r="BG62" s="808">
        <v>0</v>
      </c>
      <c r="BH62" s="808">
        <v>0</v>
      </c>
      <c r="BI62" s="808">
        <v>0</v>
      </c>
      <c r="BJ62" s="808">
        <v>0</v>
      </c>
      <c r="BK62" s="808">
        <v>0</v>
      </c>
      <c r="BL62" s="808">
        <v>0</v>
      </c>
      <c r="BM62" s="808">
        <v>0</v>
      </c>
      <c r="BN62" s="808">
        <v>0</v>
      </c>
      <c r="BO62" s="808">
        <v>0</v>
      </c>
      <c r="BP62" s="808">
        <v>0</v>
      </c>
      <c r="BQ62" s="808">
        <v>0</v>
      </c>
      <c r="BR62" s="808">
        <v>0</v>
      </c>
      <c r="BS62" s="808">
        <v>0</v>
      </c>
      <c r="BT62" s="809">
        <v>0</v>
      </c>
    </row>
    <row r="63" spans="2:73">
      <c r="B63" s="757" t="s">
        <v>208</v>
      </c>
      <c r="C63" s="757" t="s">
        <v>703</v>
      </c>
      <c r="D63" s="767" t="s">
        <v>713</v>
      </c>
      <c r="E63" s="757" t="s">
        <v>701</v>
      </c>
      <c r="F63" s="757" t="s">
        <v>705</v>
      </c>
      <c r="G63" s="757" t="s">
        <v>702</v>
      </c>
      <c r="H63" s="757">
        <v>2013</v>
      </c>
      <c r="I63" s="756" t="s">
        <v>577</v>
      </c>
      <c r="J63" s="756" t="s">
        <v>593</v>
      </c>
      <c r="K63" s="755"/>
      <c r="L63" s="761">
        <v>0</v>
      </c>
      <c r="M63" s="762">
        <v>0</v>
      </c>
      <c r="N63" s="762">
        <v>149.815502587</v>
      </c>
      <c r="O63" s="762">
        <v>149.815502587</v>
      </c>
      <c r="P63" s="762">
        <v>149.815502587</v>
      </c>
      <c r="Q63" s="762">
        <v>149.815502587</v>
      </c>
      <c r="R63" s="762">
        <v>0</v>
      </c>
      <c r="S63" s="762">
        <v>0</v>
      </c>
      <c r="T63" s="762">
        <v>0</v>
      </c>
      <c r="U63" s="762">
        <v>0</v>
      </c>
      <c r="V63" s="762">
        <v>0</v>
      </c>
      <c r="W63" s="762">
        <v>0</v>
      </c>
      <c r="X63" s="762">
        <v>0</v>
      </c>
      <c r="Y63" s="762">
        <v>0</v>
      </c>
      <c r="Z63" s="762">
        <v>0</v>
      </c>
      <c r="AA63" s="762">
        <v>0</v>
      </c>
      <c r="AB63" s="762">
        <v>0</v>
      </c>
      <c r="AC63" s="762">
        <v>0</v>
      </c>
      <c r="AD63" s="762">
        <v>0</v>
      </c>
      <c r="AE63" s="762">
        <v>0</v>
      </c>
      <c r="AF63" s="762">
        <v>0</v>
      </c>
      <c r="AG63" s="762">
        <v>0</v>
      </c>
      <c r="AH63" s="762">
        <v>0</v>
      </c>
      <c r="AI63" s="762">
        <v>0</v>
      </c>
      <c r="AJ63" s="762">
        <v>0</v>
      </c>
      <c r="AK63" s="762">
        <v>0</v>
      </c>
      <c r="AL63" s="762">
        <v>0</v>
      </c>
      <c r="AM63" s="762">
        <v>0</v>
      </c>
      <c r="AN63" s="762">
        <v>0</v>
      </c>
      <c r="AO63" s="763">
        <v>0</v>
      </c>
      <c r="AP63" s="755"/>
      <c r="AQ63" s="761">
        <v>0</v>
      </c>
      <c r="AR63" s="762">
        <v>0</v>
      </c>
      <c r="AS63" s="762">
        <v>823663.05254856602</v>
      </c>
      <c r="AT63" s="762">
        <v>823663.05254856602</v>
      </c>
      <c r="AU63" s="762">
        <v>823663.05254856602</v>
      </c>
      <c r="AV63" s="762">
        <v>823663.05254856602</v>
      </c>
      <c r="AW63" s="762">
        <v>0</v>
      </c>
      <c r="AX63" s="762">
        <v>0</v>
      </c>
      <c r="AY63" s="762">
        <v>0</v>
      </c>
      <c r="AZ63" s="762">
        <v>0</v>
      </c>
      <c r="BA63" s="762">
        <v>0</v>
      </c>
      <c r="BB63" s="762">
        <v>0</v>
      </c>
      <c r="BC63" s="762">
        <v>0</v>
      </c>
      <c r="BD63" s="762">
        <v>0</v>
      </c>
      <c r="BE63" s="762">
        <v>0</v>
      </c>
      <c r="BF63" s="762">
        <v>0</v>
      </c>
      <c r="BG63" s="762">
        <v>0</v>
      </c>
      <c r="BH63" s="762">
        <v>0</v>
      </c>
      <c r="BI63" s="762">
        <v>0</v>
      </c>
      <c r="BJ63" s="762">
        <v>0</v>
      </c>
      <c r="BK63" s="762">
        <v>0</v>
      </c>
      <c r="BL63" s="762">
        <v>0</v>
      </c>
      <c r="BM63" s="762">
        <v>0</v>
      </c>
      <c r="BN63" s="762">
        <v>0</v>
      </c>
      <c r="BO63" s="762">
        <v>0</v>
      </c>
      <c r="BP63" s="762">
        <v>0</v>
      </c>
      <c r="BQ63" s="762">
        <v>0</v>
      </c>
      <c r="BR63" s="762">
        <v>0</v>
      </c>
      <c r="BS63" s="762">
        <v>0</v>
      </c>
      <c r="BT63" s="763">
        <v>0</v>
      </c>
    </row>
    <row r="64" spans="2:73">
      <c r="B64" s="757" t="s">
        <v>208</v>
      </c>
      <c r="C64" s="757" t="s">
        <v>703</v>
      </c>
      <c r="D64" s="767" t="s">
        <v>714</v>
      </c>
      <c r="E64" s="757" t="s">
        <v>701</v>
      </c>
      <c r="F64" s="757" t="s">
        <v>705</v>
      </c>
      <c r="G64" s="757" t="s">
        <v>706</v>
      </c>
      <c r="H64" s="757">
        <v>2013</v>
      </c>
      <c r="I64" s="756" t="s">
        <v>577</v>
      </c>
      <c r="J64" s="756" t="s">
        <v>593</v>
      </c>
      <c r="K64" s="755"/>
      <c r="L64" s="761">
        <v>0</v>
      </c>
      <c r="M64" s="762">
        <v>0</v>
      </c>
      <c r="N64" s="762">
        <v>547.08699999999999</v>
      </c>
      <c r="O64" s="762">
        <v>0</v>
      </c>
      <c r="P64" s="762">
        <v>0</v>
      </c>
      <c r="Q64" s="762">
        <v>0</v>
      </c>
      <c r="R64" s="762">
        <v>0</v>
      </c>
      <c r="S64" s="762">
        <v>0</v>
      </c>
      <c r="T64" s="762">
        <v>0</v>
      </c>
      <c r="U64" s="762">
        <v>0</v>
      </c>
      <c r="V64" s="762">
        <v>0</v>
      </c>
      <c r="W64" s="762">
        <v>0</v>
      </c>
      <c r="X64" s="762">
        <v>0</v>
      </c>
      <c r="Y64" s="762">
        <v>0</v>
      </c>
      <c r="Z64" s="762">
        <v>0</v>
      </c>
      <c r="AA64" s="762">
        <v>0</v>
      </c>
      <c r="AB64" s="762">
        <v>0</v>
      </c>
      <c r="AC64" s="762">
        <v>0</v>
      </c>
      <c r="AD64" s="762">
        <v>0</v>
      </c>
      <c r="AE64" s="762">
        <v>0</v>
      </c>
      <c r="AF64" s="762">
        <v>0</v>
      </c>
      <c r="AG64" s="762">
        <v>0</v>
      </c>
      <c r="AH64" s="762">
        <v>0</v>
      </c>
      <c r="AI64" s="762">
        <v>0</v>
      </c>
      <c r="AJ64" s="762">
        <v>0</v>
      </c>
      <c r="AK64" s="762">
        <v>0</v>
      </c>
      <c r="AL64" s="762">
        <v>0</v>
      </c>
      <c r="AM64" s="762">
        <v>0</v>
      </c>
      <c r="AN64" s="762">
        <v>0</v>
      </c>
      <c r="AO64" s="763">
        <v>0</v>
      </c>
      <c r="AP64" s="755"/>
      <c r="AQ64" s="761">
        <v>0</v>
      </c>
      <c r="AR64" s="762">
        <v>0</v>
      </c>
      <c r="AS64" s="762">
        <v>8162.6809999999996</v>
      </c>
      <c r="AT64" s="762">
        <v>0</v>
      </c>
      <c r="AU64" s="762">
        <v>0</v>
      </c>
      <c r="AV64" s="762">
        <v>0</v>
      </c>
      <c r="AW64" s="762">
        <v>0</v>
      </c>
      <c r="AX64" s="762">
        <v>0</v>
      </c>
      <c r="AY64" s="762">
        <v>0</v>
      </c>
      <c r="AZ64" s="762">
        <v>0</v>
      </c>
      <c r="BA64" s="762">
        <v>0</v>
      </c>
      <c r="BB64" s="762">
        <v>0</v>
      </c>
      <c r="BC64" s="762">
        <v>0</v>
      </c>
      <c r="BD64" s="762">
        <v>0</v>
      </c>
      <c r="BE64" s="762">
        <v>0</v>
      </c>
      <c r="BF64" s="762">
        <v>0</v>
      </c>
      <c r="BG64" s="762">
        <v>0</v>
      </c>
      <c r="BH64" s="762">
        <v>0</v>
      </c>
      <c r="BI64" s="762">
        <v>0</v>
      </c>
      <c r="BJ64" s="762">
        <v>0</v>
      </c>
      <c r="BK64" s="762">
        <v>0</v>
      </c>
      <c r="BL64" s="762">
        <v>0</v>
      </c>
      <c r="BM64" s="762">
        <v>0</v>
      </c>
      <c r="BN64" s="762">
        <v>0</v>
      </c>
      <c r="BO64" s="762">
        <v>0</v>
      </c>
      <c r="BP64" s="762">
        <v>0</v>
      </c>
      <c r="BQ64" s="762">
        <v>0</v>
      </c>
      <c r="BR64" s="762">
        <v>0</v>
      </c>
      <c r="BS64" s="762">
        <v>0</v>
      </c>
      <c r="BT64" s="763">
        <v>0</v>
      </c>
    </row>
    <row r="65" spans="2:73">
      <c r="B65" s="757" t="s">
        <v>208</v>
      </c>
      <c r="C65" s="757" t="s">
        <v>703</v>
      </c>
      <c r="D65" s="767" t="s">
        <v>24</v>
      </c>
      <c r="E65" s="757" t="s">
        <v>701</v>
      </c>
      <c r="F65" s="757" t="s">
        <v>705</v>
      </c>
      <c r="G65" s="757" t="s">
        <v>702</v>
      </c>
      <c r="H65" s="757">
        <v>2013</v>
      </c>
      <c r="I65" s="756" t="s">
        <v>577</v>
      </c>
      <c r="J65" s="756" t="s">
        <v>593</v>
      </c>
      <c r="K65" s="755"/>
      <c r="L65" s="761">
        <v>0</v>
      </c>
      <c r="M65" s="762">
        <v>0</v>
      </c>
      <c r="N65" s="762">
        <v>5.7213767630000003</v>
      </c>
      <c r="O65" s="762">
        <v>5.7213767630000003</v>
      </c>
      <c r="P65" s="762">
        <v>5.7213767630000003</v>
      </c>
      <c r="Q65" s="762">
        <v>5.7213767630000003</v>
      </c>
      <c r="R65" s="762">
        <v>5.7213767630000003</v>
      </c>
      <c r="S65" s="762">
        <v>5.7213767630000003</v>
      </c>
      <c r="T65" s="762">
        <v>5.7213767630000003</v>
      </c>
      <c r="U65" s="762">
        <v>5.7213767630000003</v>
      </c>
      <c r="V65" s="762">
        <v>5.7213767630000003</v>
      </c>
      <c r="W65" s="762">
        <v>5.7213767630000003</v>
      </c>
      <c r="X65" s="762">
        <v>5.7213767630000003</v>
      </c>
      <c r="Y65" s="762">
        <v>5.7213767630000003</v>
      </c>
      <c r="Z65" s="762">
        <v>5.7213767630000003</v>
      </c>
      <c r="AA65" s="762">
        <v>5.7213767630000003</v>
      </c>
      <c r="AB65" s="762">
        <v>0</v>
      </c>
      <c r="AC65" s="762">
        <v>0</v>
      </c>
      <c r="AD65" s="762">
        <v>0</v>
      </c>
      <c r="AE65" s="762">
        <v>0</v>
      </c>
      <c r="AF65" s="762">
        <v>0</v>
      </c>
      <c r="AG65" s="762">
        <v>0</v>
      </c>
      <c r="AH65" s="762">
        <v>0</v>
      </c>
      <c r="AI65" s="762">
        <v>0</v>
      </c>
      <c r="AJ65" s="762">
        <v>0</v>
      </c>
      <c r="AK65" s="762">
        <v>0</v>
      </c>
      <c r="AL65" s="762">
        <v>0</v>
      </c>
      <c r="AM65" s="762">
        <v>0</v>
      </c>
      <c r="AN65" s="762">
        <v>0</v>
      </c>
      <c r="AO65" s="763">
        <v>0</v>
      </c>
      <c r="AP65" s="755"/>
      <c r="AQ65" s="761">
        <v>0</v>
      </c>
      <c r="AR65" s="762">
        <v>0</v>
      </c>
      <c r="AS65" s="762">
        <v>9175.4477740950006</v>
      </c>
      <c r="AT65" s="762">
        <v>9175.4477740950006</v>
      </c>
      <c r="AU65" s="762">
        <v>9175.4477740950006</v>
      </c>
      <c r="AV65" s="762">
        <v>9175.4477740950006</v>
      </c>
      <c r="AW65" s="762">
        <v>9175.4477740950006</v>
      </c>
      <c r="AX65" s="762">
        <v>9175.4477740950006</v>
      </c>
      <c r="AY65" s="762">
        <v>9175.4477740950006</v>
      </c>
      <c r="AZ65" s="762">
        <v>9175.4477740950006</v>
      </c>
      <c r="BA65" s="762">
        <v>9175.4477740950006</v>
      </c>
      <c r="BB65" s="762">
        <v>9175.4477740950006</v>
      </c>
      <c r="BC65" s="762">
        <v>9175.4477740950006</v>
      </c>
      <c r="BD65" s="762">
        <v>9175.4477740950006</v>
      </c>
      <c r="BE65" s="762">
        <v>9175.4477740950006</v>
      </c>
      <c r="BF65" s="762">
        <v>9175.4477740950006</v>
      </c>
      <c r="BG65" s="762">
        <v>0</v>
      </c>
      <c r="BH65" s="762">
        <v>0</v>
      </c>
      <c r="BI65" s="762">
        <v>0</v>
      </c>
      <c r="BJ65" s="762">
        <v>0</v>
      </c>
      <c r="BK65" s="762">
        <v>0</v>
      </c>
      <c r="BL65" s="762">
        <v>0</v>
      </c>
      <c r="BM65" s="762">
        <v>0</v>
      </c>
      <c r="BN65" s="762">
        <v>0</v>
      </c>
      <c r="BO65" s="762">
        <v>0</v>
      </c>
      <c r="BP65" s="762">
        <v>0</v>
      </c>
      <c r="BQ65" s="762">
        <v>0</v>
      </c>
      <c r="BR65" s="762">
        <v>0</v>
      </c>
      <c r="BS65" s="762">
        <v>0</v>
      </c>
      <c r="BT65" s="763">
        <v>0</v>
      </c>
    </row>
    <row r="66" spans="2:73">
      <c r="B66" s="810" t="s">
        <v>208</v>
      </c>
      <c r="C66" s="810" t="s">
        <v>703</v>
      </c>
      <c r="D66" s="811" t="s">
        <v>22</v>
      </c>
      <c r="E66" s="810" t="s">
        <v>701</v>
      </c>
      <c r="F66" s="810" t="s">
        <v>705</v>
      </c>
      <c r="G66" s="810" t="s">
        <v>702</v>
      </c>
      <c r="H66" s="810">
        <v>2012</v>
      </c>
      <c r="I66" s="812" t="s">
        <v>577</v>
      </c>
      <c r="J66" s="812" t="s">
        <v>586</v>
      </c>
      <c r="K66" s="813"/>
      <c r="L66" s="814">
        <v>0</v>
      </c>
      <c r="M66" s="815">
        <v>161.26140199400001</v>
      </c>
      <c r="N66" s="815">
        <v>161.26140199400001</v>
      </c>
      <c r="O66" s="815">
        <v>138.061053429</v>
      </c>
      <c r="P66" s="815">
        <v>135.67244090599999</v>
      </c>
      <c r="Q66" s="815">
        <v>135.67244090599999</v>
      </c>
      <c r="R66" s="815">
        <v>106.383149081</v>
      </c>
      <c r="S66" s="815">
        <v>105.988119947</v>
      </c>
      <c r="T66" s="815">
        <v>105.988119947</v>
      </c>
      <c r="U66" s="815">
        <v>105.92392278</v>
      </c>
      <c r="V66" s="815">
        <v>103.53896809</v>
      </c>
      <c r="W66" s="815">
        <v>98.082832963000001</v>
      </c>
      <c r="X66" s="815">
        <v>97.987751484</v>
      </c>
      <c r="Y66" s="815">
        <v>66.039469715999999</v>
      </c>
      <c r="Z66" s="815">
        <v>28.947933118000002</v>
      </c>
      <c r="AA66" s="815">
        <v>28.947933118000002</v>
      </c>
      <c r="AB66" s="815">
        <v>24.468109048999999</v>
      </c>
      <c r="AC66" s="815">
        <v>6.3160445010000004</v>
      </c>
      <c r="AD66" s="815">
        <v>3.7120122499999999</v>
      </c>
      <c r="AE66" s="815">
        <v>3.7120122499999999</v>
      </c>
      <c r="AF66" s="815">
        <v>3.7120122499999999</v>
      </c>
      <c r="AG66" s="815">
        <v>0</v>
      </c>
      <c r="AH66" s="815">
        <v>0</v>
      </c>
      <c r="AI66" s="815">
        <v>0</v>
      </c>
      <c r="AJ66" s="815">
        <v>0</v>
      </c>
      <c r="AK66" s="815">
        <v>0</v>
      </c>
      <c r="AL66" s="815">
        <v>0</v>
      </c>
      <c r="AM66" s="815">
        <v>0</v>
      </c>
      <c r="AN66" s="815">
        <v>0</v>
      </c>
      <c r="AO66" s="816">
        <v>0</v>
      </c>
      <c r="AP66" s="813"/>
      <c r="AQ66" s="814">
        <v>0</v>
      </c>
      <c r="AR66" s="815">
        <v>695902.50956143101</v>
      </c>
      <c r="AS66" s="815">
        <v>695902.50956143101</v>
      </c>
      <c r="AT66" s="815">
        <v>619527.29742567695</v>
      </c>
      <c r="AU66" s="815">
        <v>610897.63560050004</v>
      </c>
      <c r="AV66" s="815">
        <v>610897.63560050004</v>
      </c>
      <c r="AW66" s="815">
        <v>514935.65992833395</v>
      </c>
      <c r="AX66" s="815">
        <v>510898.65111757099</v>
      </c>
      <c r="AY66" s="815">
        <v>510898.65111757099</v>
      </c>
      <c r="AZ66" s="815">
        <v>510500.29783756501</v>
      </c>
      <c r="BA66" s="815">
        <v>486225.197687315</v>
      </c>
      <c r="BB66" s="815">
        <v>430686.557087728</v>
      </c>
      <c r="BC66" s="815">
        <v>430096.561908748</v>
      </c>
      <c r="BD66" s="815">
        <v>265078.26569673303</v>
      </c>
      <c r="BE66" s="815">
        <v>139631.016549691</v>
      </c>
      <c r="BF66" s="815">
        <v>139631.016549691</v>
      </c>
      <c r="BG66" s="815">
        <v>112364.69873644901</v>
      </c>
      <c r="BH66" s="815">
        <v>21064.090039088002</v>
      </c>
      <c r="BI66" s="815">
        <v>12443.08261514</v>
      </c>
      <c r="BJ66" s="815">
        <v>12443.08261514</v>
      </c>
      <c r="BK66" s="815">
        <v>12443.08261514</v>
      </c>
      <c r="BL66" s="815">
        <v>0</v>
      </c>
      <c r="BM66" s="815">
        <v>0</v>
      </c>
      <c r="BN66" s="815">
        <v>0</v>
      </c>
      <c r="BO66" s="815">
        <v>0</v>
      </c>
      <c r="BP66" s="815">
        <v>0</v>
      </c>
      <c r="BQ66" s="815">
        <v>0</v>
      </c>
      <c r="BR66" s="815">
        <v>0</v>
      </c>
      <c r="BS66" s="815">
        <v>0</v>
      </c>
      <c r="BT66" s="816">
        <v>0</v>
      </c>
    </row>
    <row r="67" spans="2:73">
      <c r="B67" s="757" t="s">
        <v>208</v>
      </c>
      <c r="C67" s="757" t="s">
        <v>703</v>
      </c>
      <c r="D67" s="767" t="s">
        <v>22</v>
      </c>
      <c r="E67" s="757" t="s">
        <v>701</v>
      </c>
      <c r="F67" s="757" t="s">
        <v>705</v>
      </c>
      <c r="G67" s="757" t="s">
        <v>702</v>
      </c>
      <c r="H67" s="757">
        <v>2013</v>
      </c>
      <c r="I67" s="756" t="s">
        <v>577</v>
      </c>
      <c r="J67" s="756" t="s">
        <v>593</v>
      </c>
      <c r="K67" s="755"/>
      <c r="L67" s="761">
        <v>0</v>
      </c>
      <c r="M67" s="762">
        <v>0</v>
      </c>
      <c r="N67" s="762">
        <v>1823.3070957580001</v>
      </c>
      <c r="O67" s="762">
        <v>1754.661221757</v>
      </c>
      <c r="P67" s="762">
        <v>1725.9113764829999</v>
      </c>
      <c r="Q67" s="762">
        <v>1565.544292286</v>
      </c>
      <c r="R67" s="762">
        <v>1427.672077623</v>
      </c>
      <c r="S67" s="762">
        <v>1403.1866799510001</v>
      </c>
      <c r="T67" s="762">
        <v>1403.1866799510001</v>
      </c>
      <c r="U67" s="762">
        <v>1403.1659256810001</v>
      </c>
      <c r="V67" s="762">
        <v>1353.714057035</v>
      </c>
      <c r="W67" s="762">
        <v>1227.393442347</v>
      </c>
      <c r="X67" s="762">
        <v>1069.107951229</v>
      </c>
      <c r="Y67" s="762">
        <v>1068.935867959</v>
      </c>
      <c r="Z67" s="762">
        <v>629.095970588</v>
      </c>
      <c r="AA67" s="762">
        <v>332.11073735799999</v>
      </c>
      <c r="AB67" s="762">
        <v>332.11073735799999</v>
      </c>
      <c r="AC67" s="762">
        <v>308.75309355799999</v>
      </c>
      <c r="AD67" s="762">
        <v>153.79060574499999</v>
      </c>
      <c r="AE67" s="762">
        <v>139.60794981999999</v>
      </c>
      <c r="AF67" s="762">
        <v>139.60794981999999</v>
      </c>
      <c r="AG67" s="762">
        <v>139.60794981999999</v>
      </c>
      <c r="AH67" s="762">
        <v>0</v>
      </c>
      <c r="AI67" s="762">
        <v>0</v>
      </c>
      <c r="AJ67" s="762">
        <v>0</v>
      </c>
      <c r="AK67" s="762">
        <v>0</v>
      </c>
      <c r="AL67" s="762">
        <v>0</v>
      </c>
      <c r="AM67" s="762">
        <v>0</v>
      </c>
      <c r="AN67" s="762">
        <v>0</v>
      </c>
      <c r="AO67" s="763">
        <v>0</v>
      </c>
      <c r="AP67" s="755"/>
      <c r="AQ67" s="761">
        <v>0</v>
      </c>
      <c r="AR67" s="762">
        <v>0</v>
      </c>
      <c r="AS67" s="762">
        <v>8544439.9465894997</v>
      </c>
      <c r="AT67" s="762">
        <v>8327788.0189838903</v>
      </c>
      <c r="AU67" s="762">
        <v>8238130.2631594101</v>
      </c>
      <c r="AV67" s="762">
        <v>7651649.2500729105</v>
      </c>
      <c r="AW67" s="762">
        <v>7208068.2477147104</v>
      </c>
      <c r="AX67" s="762">
        <v>7087160.5146556301</v>
      </c>
      <c r="AY67" s="762">
        <v>7087160.5146556301</v>
      </c>
      <c r="AZ67" s="762">
        <v>7076260.5444547404</v>
      </c>
      <c r="BA67" s="762">
        <v>6902552.1287732404</v>
      </c>
      <c r="BB67" s="762">
        <v>6205107.1431855299</v>
      </c>
      <c r="BC67" s="762">
        <v>5163362.4227377903</v>
      </c>
      <c r="BD67" s="762">
        <v>5072985.7223895499</v>
      </c>
      <c r="BE67" s="762">
        <v>2508852.3318875502</v>
      </c>
      <c r="BF67" s="762">
        <v>1545597.2192254399</v>
      </c>
      <c r="BG67" s="762">
        <v>1545597.2192254399</v>
      </c>
      <c r="BH67" s="762">
        <v>1335377.5303623099</v>
      </c>
      <c r="BI67" s="762">
        <v>354703.66532573901</v>
      </c>
      <c r="BJ67" s="762">
        <v>326546.02517546102</v>
      </c>
      <c r="BK67" s="762">
        <v>326546.02517546102</v>
      </c>
      <c r="BL67" s="762">
        <v>326546.02517546102</v>
      </c>
      <c r="BM67" s="762">
        <v>0</v>
      </c>
      <c r="BN67" s="762">
        <v>0</v>
      </c>
      <c r="BO67" s="762">
        <v>0</v>
      </c>
      <c r="BP67" s="762">
        <v>0</v>
      </c>
      <c r="BQ67" s="762">
        <v>0</v>
      </c>
      <c r="BR67" s="762">
        <v>0</v>
      </c>
      <c r="BS67" s="762">
        <v>0</v>
      </c>
      <c r="BT67" s="763">
        <v>0</v>
      </c>
    </row>
    <row r="68" spans="2:73">
      <c r="B68" s="757" t="s">
        <v>208</v>
      </c>
      <c r="C68" s="757" t="s">
        <v>703</v>
      </c>
      <c r="D68" s="767" t="s">
        <v>715</v>
      </c>
      <c r="E68" s="757" t="s">
        <v>701</v>
      </c>
      <c r="F68" s="757" t="s">
        <v>705</v>
      </c>
      <c r="G68" s="757" t="s">
        <v>702</v>
      </c>
      <c r="H68" s="757">
        <v>2012</v>
      </c>
      <c r="I68" s="756" t="s">
        <v>577</v>
      </c>
      <c r="J68" s="756" t="s">
        <v>586</v>
      </c>
      <c r="K68" s="755"/>
      <c r="L68" s="761">
        <v>0</v>
      </c>
      <c r="M68" s="762">
        <v>6.2334268679999996</v>
      </c>
      <c r="N68" s="762">
        <v>6.2334268679999996</v>
      </c>
      <c r="O68" s="762">
        <v>6.2334268679999996</v>
      </c>
      <c r="P68" s="762">
        <v>5.1808656629999996</v>
      </c>
      <c r="Q68" s="762">
        <v>5.1808656629999996</v>
      </c>
      <c r="R68" s="762">
        <v>0.75810478699999995</v>
      </c>
      <c r="S68" s="762">
        <v>0.75810478699999995</v>
      </c>
      <c r="T68" s="762">
        <v>0.75810478699999995</v>
      </c>
      <c r="U68" s="762">
        <v>0.75810478699999995</v>
      </c>
      <c r="V68" s="762">
        <v>0.75810478699999995</v>
      </c>
      <c r="W68" s="762">
        <v>0.59720371100000003</v>
      </c>
      <c r="X68" s="762">
        <v>0.59720371100000003</v>
      </c>
      <c r="Y68" s="762">
        <v>0</v>
      </c>
      <c r="Z68" s="762">
        <v>0</v>
      </c>
      <c r="AA68" s="762">
        <v>0</v>
      </c>
      <c r="AB68" s="762">
        <v>0</v>
      </c>
      <c r="AC68" s="762">
        <v>0</v>
      </c>
      <c r="AD68" s="762">
        <v>0</v>
      </c>
      <c r="AE68" s="762">
        <v>0</v>
      </c>
      <c r="AF68" s="762">
        <v>0</v>
      </c>
      <c r="AG68" s="762">
        <v>0</v>
      </c>
      <c r="AH68" s="762">
        <v>0</v>
      </c>
      <c r="AI68" s="762">
        <v>0</v>
      </c>
      <c r="AJ68" s="762">
        <v>0</v>
      </c>
      <c r="AK68" s="762">
        <v>0</v>
      </c>
      <c r="AL68" s="762">
        <v>0</v>
      </c>
      <c r="AM68" s="762">
        <v>0</v>
      </c>
      <c r="AN68" s="762">
        <v>0</v>
      </c>
      <c r="AO68" s="763">
        <v>0</v>
      </c>
      <c r="AP68" s="755"/>
      <c r="AQ68" s="761">
        <v>0</v>
      </c>
      <c r="AR68" s="762">
        <v>23807.008547515001</v>
      </c>
      <c r="AS68" s="762">
        <v>23807.008547515001</v>
      </c>
      <c r="AT68" s="762">
        <v>23807.008547515001</v>
      </c>
      <c r="AU68" s="762">
        <v>19986.795814567002</v>
      </c>
      <c r="AV68" s="762">
        <v>19986.795814567002</v>
      </c>
      <c r="AW68" s="762">
        <v>3662.8759933050001</v>
      </c>
      <c r="AX68" s="762">
        <v>3662.8759933050001</v>
      </c>
      <c r="AY68" s="762">
        <v>3662.8759933050001</v>
      </c>
      <c r="AZ68" s="762">
        <v>3662.8759933050001</v>
      </c>
      <c r="BA68" s="762">
        <v>3662.8759933050001</v>
      </c>
      <c r="BB68" s="762">
        <v>2088.494005131</v>
      </c>
      <c r="BC68" s="762">
        <v>2088.494005131</v>
      </c>
      <c r="BD68" s="762">
        <v>0</v>
      </c>
      <c r="BE68" s="762">
        <v>0</v>
      </c>
      <c r="BF68" s="762">
        <v>0</v>
      </c>
      <c r="BG68" s="762">
        <v>0</v>
      </c>
      <c r="BH68" s="762">
        <v>0</v>
      </c>
      <c r="BI68" s="762">
        <v>0</v>
      </c>
      <c r="BJ68" s="762">
        <v>0</v>
      </c>
      <c r="BK68" s="762">
        <v>0</v>
      </c>
      <c r="BL68" s="762">
        <v>0</v>
      </c>
      <c r="BM68" s="762">
        <v>0</v>
      </c>
      <c r="BN68" s="762">
        <v>0</v>
      </c>
      <c r="BO68" s="762">
        <v>0</v>
      </c>
      <c r="BP68" s="762">
        <v>0</v>
      </c>
      <c r="BQ68" s="762">
        <v>0</v>
      </c>
      <c r="BR68" s="762">
        <v>0</v>
      </c>
      <c r="BS68" s="762">
        <v>0</v>
      </c>
      <c r="BT68" s="763">
        <v>0</v>
      </c>
    </row>
    <row r="69" spans="2:73">
      <c r="B69" s="757" t="s">
        <v>208</v>
      </c>
      <c r="C69" s="757" t="s">
        <v>703</v>
      </c>
      <c r="D69" s="767" t="s">
        <v>715</v>
      </c>
      <c r="E69" s="757" t="s">
        <v>701</v>
      </c>
      <c r="F69" s="757" t="s">
        <v>705</v>
      </c>
      <c r="G69" s="757" t="s">
        <v>702</v>
      </c>
      <c r="H69" s="757">
        <v>2013</v>
      </c>
      <c r="I69" s="756" t="s">
        <v>577</v>
      </c>
      <c r="J69" s="756" t="s">
        <v>593</v>
      </c>
      <c r="K69" s="755"/>
      <c r="L69" s="761">
        <v>0</v>
      </c>
      <c r="M69" s="762">
        <v>0</v>
      </c>
      <c r="N69" s="762">
        <v>167.35331883399999</v>
      </c>
      <c r="O69" s="762">
        <v>167.35331883399999</v>
      </c>
      <c r="P69" s="762">
        <v>162.497100668</v>
      </c>
      <c r="Q69" s="762">
        <v>146.617033322</v>
      </c>
      <c r="R69" s="762">
        <v>78.312600118999995</v>
      </c>
      <c r="S69" s="762">
        <v>78.312600118999995</v>
      </c>
      <c r="T69" s="762">
        <v>78.312600118999995</v>
      </c>
      <c r="U69" s="762">
        <v>78.312600118999995</v>
      </c>
      <c r="V69" s="762">
        <v>78.312600118999995</v>
      </c>
      <c r="W69" s="762">
        <v>78.312600118999995</v>
      </c>
      <c r="X69" s="762">
        <v>76.299078546999993</v>
      </c>
      <c r="Y69" s="762">
        <v>25.735685916000001</v>
      </c>
      <c r="Z69" s="762">
        <v>0</v>
      </c>
      <c r="AA69" s="762">
        <v>0</v>
      </c>
      <c r="AB69" s="762">
        <v>0</v>
      </c>
      <c r="AC69" s="762">
        <v>0</v>
      </c>
      <c r="AD69" s="762">
        <v>0</v>
      </c>
      <c r="AE69" s="762">
        <v>0</v>
      </c>
      <c r="AF69" s="762">
        <v>0</v>
      </c>
      <c r="AG69" s="762">
        <v>0</v>
      </c>
      <c r="AH69" s="762">
        <v>0</v>
      </c>
      <c r="AI69" s="762">
        <v>0</v>
      </c>
      <c r="AJ69" s="762">
        <v>0</v>
      </c>
      <c r="AK69" s="762">
        <v>0</v>
      </c>
      <c r="AL69" s="762">
        <v>0</v>
      </c>
      <c r="AM69" s="762">
        <v>0</v>
      </c>
      <c r="AN69" s="762">
        <v>0</v>
      </c>
      <c r="AO69" s="763">
        <v>0</v>
      </c>
      <c r="AP69" s="755"/>
      <c r="AQ69" s="764">
        <v>0</v>
      </c>
      <c r="AR69" s="765">
        <v>0</v>
      </c>
      <c r="AS69" s="765">
        <v>628090.09998858895</v>
      </c>
      <c r="AT69" s="765">
        <v>628090.09998858895</v>
      </c>
      <c r="AU69" s="765">
        <v>609273.87904485897</v>
      </c>
      <c r="AV69" s="765">
        <v>552216.14943970297</v>
      </c>
      <c r="AW69" s="765">
        <v>316349.254957286</v>
      </c>
      <c r="AX69" s="765">
        <v>316349.254957286</v>
      </c>
      <c r="AY69" s="765">
        <v>316349.254957286</v>
      </c>
      <c r="AZ69" s="765">
        <v>316349.254957286</v>
      </c>
      <c r="BA69" s="765">
        <v>316349.254957286</v>
      </c>
      <c r="BB69" s="765">
        <v>316349.254957286</v>
      </c>
      <c r="BC69" s="765">
        <v>298082.83916552598</v>
      </c>
      <c r="BD69" s="765">
        <v>89091.731913177995</v>
      </c>
      <c r="BE69" s="765">
        <v>0</v>
      </c>
      <c r="BF69" s="765">
        <v>0</v>
      </c>
      <c r="BG69" s="765">
        <v>0</v>
      </c>
      <c r="BH69" s="765">
        <v>0</v>
      </c>
      <c r="BI69" s="765">
        <v>0</v>
      </c>
      <c r="BJ69" s="765">
        <v>0</v>
      </c>
      <c r="BK69" s="765">
        <v>0</v>
      </c>
      <c r="BL69" s="765">
        <v>0</v>
      </c>
      <c r="BM69" s="765">
        <v>0</v>
      </c>
      <c r="BN69" s="765">
        <v>0</v>
      </c>
      <c r="BO69" s="765">
        <v>0</v>
      </c>
      <c r="BP69" s="765">
        <v>0</v>
      </c>
      <c r="BQ69" s="765">
        <v>0</v>
      </c>
      <c r="BR69" s="765">
        <v>0</v>
      </c>
      <c r="BS69" s="765">
        <v>0</v>
      </c>
      <c r="BT69" s="766">
        <v>0</v>
      </c>
    </row>
    <row r="70" spans="2:73">
      <c r="B70" s="757" t="s">
        <v>208</v>
      </c>
      <c r="C70" s="757" t="s">
        <v>700</v>
      </c>
      <c r="D70" s="767" t="s">
        <v>716</v>
      </c>
      <c r="E70" s="757" t="s">
        <v>701</v>
      </c>
      <c r="F70" s="757" t="s">
        <v>29</v>
      </c>
      <c r="G70" s="757" t="s">
        <v>702</v>
      </c>
      <c r="H70" s="757">
        <v>2013</v>
      </c>
      <c r="I70" s="756" t="s">
        <v>577</v>
      </c>
      <c r="J70" s="756" t="s">
        <v>593</v>
      </c>
      <c r="K70" s="755"/>
      <c r="L70" s="761">
        <v>0</v>
      </c>
      <c r="M70" s="762">
        <v>0</v>
      </c>
      <c r="N70" s="762">
        <v>14.107065099</v>
      </c>
      <c r="O70" s="762">
        <v>14.107065099</v>
      </c>
      <c r="P70" s="762">
        <v>13.597875290999999</v>
      </c>
      <c r="Q70" s="762">
        <v>11.656753409</v>
      </c>
      <c r="R70" s="762">
        <v>11.656753409</v>
      </c>
      <c r="S70" s="762">
        <v>11.656753409</v>
      </c>
      <c r="T70" s="762">
        <v>11.656753409</v>
      </c>
      <c r="U70" s="762">
        <v>11.640442396999999</v>
      </c>
      <c r="V70" s="762">
        <v>8.7063767589999994</v>
      </c>
      <c r="W70" s="762">
        <v>8.7063767589999994</v>
      </c>
      <c r="X70" s="762">
        <v>6.9935355240000003</v>
      </c>
      <c r="Y70" s="762">
        <v>6.993339808</v>
      </c>
      <c r="Z70" s="762">
        <v>6.993339808</v>
      </c>
      <c r="AA70" s="762">
        <v>6.9829140880000002</v>
      </c>
      <c r="AB70" s="762">
        <v>6.9829140880000002</v>
      </c>
      <c r="AC70" s="762">
        <v>6.9743734289999999</v>
      </c>
      <c r="AD70" s="762">
        <v>6.7588563109999997</v>
      </c>
      <c r="AE70" s="762">
        <v>3.967298692</v>
      </c>
      <c r="AF70" s="762">
        <v>3.967298692</v>
      </c>
      <c r="AG70" s="762">
        <v>3.967298692</v>
      </c>
      <c r="AH70" s="762">
        <v>0</v>
      </c>
      <c r="AI70" s="762">
        <v>0</v>
      </c>
      <c r="AJ70" s="762">
        <v>0</v>
      </c>
      <c r="AK70" s="762">
        <v>0</v>
      </c>
      <c r="AL70" s="762">
        <v>0</v>
      </c>
      <c r="AM70" s="762">
        <v>0</v>
      </c>
      <c r="AN70" s="762">
        <v>0</v>
      </c>
      <c r="AO70" s="763">
        <v>0</v>
      </c>
      <c r="AP70" s="755"/>
      <c r="AQ70" s="758">
        <v>0</v>
      </c>
      <c r="AR70" s="759">
        <v>0</v>
      </c>
      <c r="AS70" s="759">
        <v>210480.47810314799</v>
      </c>
      <c r="AT70" s="759">
        <v>210480.47810314799</v>
      </c>
      <c r="AU70" s="759">
        <v>202369.42815675901</v>
      </c>
      <c r="AV70" s="759">
        <v>171448.66680721601</v>
      </c>
      <c r="AW70" s="759">
        <v>171448.66680721601</v>
      </c>
      <c r="AX70" s="759">
        <v>171448.66680721601</v>
      </c>
      <c r="AY70" s="759">
        <v>171448.66680721601</v>
      </c>
      <c r="AZ70" s="759">
        <v>171305.78233794501</v>
      </c>
      <c r="BA70" s="759">
        <v>124568.097182103</v>
      </c>
      <c r="BB70" s="759">
        <v>124568.097182103</v>
      </c>
      <c r="BC70" s="759">
        <v>113263.059699235</v>
      </c>
      <c r="BD70" s="759">
        <v>111650.143911625</v>
      </c>
      <c r="BE70" s="759">
        <v>111650.143911625</v>
      </c>
      <c r="BF70" s="759">
        <v>111191.167090446</v>
      </c>
      <c r="BG70" s="759">
        <v>111191.167090446</v>
      </c>
      <c r="BH70" s="759">
        <v>111097.061119301</v>
      </c>
      <c r="BI70" s="759">
        <v>107664.018902029</v>
      </c>
      <c r="BJ70" s="759">
        <v>63196.390284647998</v>
      </c>
      <c r="BK70" s="759">
        <v>63196.390284647998</v>
      </c>
      <c r="BL70" s="759">
        <v>63196.390284647998</v>
      </c>
      <c r="BM70" s="759">
        <v>0</v>
      </c>
      <c r="BN70" s="759">
        <v>0</v>
      </c>
      <c r="BO70" s="759">
        <v>0</v>
      </c>
      <c r="BP70" s="759">
        <v>0</v>
      </c>
      <c r="BQ70" s="759">
        <v>0</v>
      </c>
      <c r="BR70" s="759">
        <v>0</v>
      </c>
      <c r="BS70" s="759">
        <v>0</v>
      </c>
      <c r="BT70" s="760">
        <v>0</v>
      </c>
    </row>
    <row r="71" spans="2:73">
      <c r="B71" s="757" t="s">
        <v>208</v>
      </c>
      <c r="C71" s="757" t="s">
        <v>700</v>
      </c>
      <c r="D71" s="767" t="s">
        <v>2</v>
      </c>
      <c r="E71" s="757" t="s">
        <v>701</v>
      </c>
      <c r="F71" s="757" t="s">
        <v>29</v>
      </c>
      <c r="G71" s="757" t="s">
        <v>702</v>
      </c>
      <c r="H71" s="757">
        <v>2013</v>
      </c>
      <c r="I71" s="756" t="s">
        <v>577</v>
      </c>
      <c r="J71" s="756" t="s">
        <v>593</v>
      </c>
      <c r="K71" s="755"/>
      <c r="L71" s="761">
        <v>0</v>
      </c>
      <c r="M71" s="762">
        <v>0</v>
      </c>
      <c r="N71" s="762">
        <v>22.3769627</v>
      </c>
      <c r="O71" s="762">
        <v>22.3769627</v>
      </c>
      <c r="P71" s="762">
        <v>22.3769627</v>
      </c>
      <c r="Q71" s="762">
        <v>22.3769627</v>
      </c>
      <c r="R71" s="762">
        <v>0</v>
      </c>
      <c r="S71" s="762">
        <v>0</v>
      </c>
      <c r="T71" s="762">
        <v>0</v>
      </c>
      <c r="U71" s="762">
        <v>0</v>
      </c>
      <c r="V71" s="762">
        <v>0</v>
      </c>
      <c r="W71" s="762">
        <v>0</v>
      </c>
      <c r="X71" s="762">
        <v>0</v>
      </c>
      <c r="Y71" s="762">
        <v>0</v>
      </c>
      <c r="Z71" s="762">
        <v>0</v>
      </c>
      <c r="AA71" s="762">
        <v>0</v>
      </c>
      <c r="AB71" s="762">
        <v>0</v>
      </c>
      <c r="AC71" s="762">
        <v>0</v>
      </c>
      <c r="AD71" s="762">
        <v>0</v>
      </c>
      <c r="AE71" s="762">
        <v>0</v>
      </c>
      <c r="AF71" s="762">
        <v>0</v>
      </c>
      <c r="AG71" s="762">
        <v>0</v>
      </c>
      <c r="AH71" s="762">
        <v>0</v>
      </c>
      <c r="AI71" s="762">
        <v>0</v>
      </c>
      <c r="AJ71" s="762">
        <v>0</v>
      </c>
      <c r="AK71" s="762">
        <v>0</v>
      </c>
      <c r="AL71" s="762">
        <v>0</v>
      </c>
      <c r="AM71" s="762">
        <v>0</v>
      </c>
      <c r="AN71" s="762">
        <v>0</v>
      </c>
      <c r="AO71" s="763">
        <v>0</v>
      </c>
      <c r="AP71" s="755"/>
      <c r="AQ71" s="761">
        <v>0</v>
      </c>
      <c r="AR71" s="762">
        <v>0</v>
      </c>
      <c r="AS71" s="762">
        <v>39899.506820000002</v>
      </c>
      <c r="AT71" s="762">
        <v>39899.506820000002</v>
      </c>
      <c r="AU71" s="762">
        <v>39899.506820000002</v>
      </c>
      <c r="AV71" s="762">
        <v>39899.506820000002</v>
      </c>
      <c r="AW71" s="762">
        <v>0</v>
      </c>
      <c r="AX71" s="762">
        <v>0</v>
      </c>
      <c r="AY71" s="762">
        <v>0</v>
      </c>
      <c r="AZ71" s="762">
        <v>0</v>
      </c>
      <c r="BA71" s="762">
        <v>0</v>
      </c>
      <c r="BB71" s="762">
        <v>0</v>
      </c>
      <c r="BC71" s="762">
        <v>0</v>
      </c>
      <c r="BD71" s="762">
        <v>0</v>
      </c>
      <c r="BE71" s="762">
        <v>0</v>
      </c>
      <c r="BF71" s="762">
        <v>0</v>
      </c>
      <c r="BG71" s="762">
        <v>0</v>
      </c>
      <c r="BH71" s="762">
        <v>0</v>
      </c>
      <c r="BI71" s="762">
        <v>0</v>
      </c>
      <c r="BJ71" s="762">
        <v>0</v>
      </c>
      <c r="BK71" s="762">
        <v>0</v>
      </c>
      <c r="BL71" s="762">
        <v>0</v>
      </c>
      <c r="BM71" s="762">
        <v>0</v>
      </c>
      <c r="BN71" s="762">
        <v>0</v>
      </c>
      <c r="BO71" s="762">
        <v>0</v>
      </c>
      <c r="BP71" s="762">
        <v>0</v>
      </c>
      <c r="BQ71" s="762">
        <v>0</v>
      </c>
      <c r="BR71" s="762">
        <v>0</v>
      </c>
      <c r="BS71" s="762">
        <v>0</v>
      </c>
      <c r="BT71" s="763">
        <v>0</v>
      </c>
    </row>
    <row r="72" spans="2:73">
      <c r="B72" s="757" t="s">
        <v>208</v>
      </c>
      <c r="C72" s="757" t="s">
        <v>700</v>
      </c>
      <c r="D72" s="767" t="s">
        <v>1</v>
      </c>
      <c r="E72" s="757" t="s">
        <v>701</v>
      </c>
      <c r="F72" s="757" t="s">
        <v>29</v>
      </c>
      <c r="G72" s="757" t="s">
        <v>702</v>
      </c>
      <c r="H72" s="757">
        <v>2013</v>
      </c>
      <c r="I72" s="756" t="s">
        <v>577</v>
      </c>
      <c r="J72" s="756" t="s">
        <v>593</v>
      </c>
      <c r="K72" s="755"/>
      <c r="L72" s="761">
        <v>0</v>
      </c>
      <c r="M72" s="762">
        <v>0</v>
      </c>
      <c r="N72" s="762">
        <v>174.48975833099999</v>
      </c>
      <c r="O72" s="762">
        <v>174.48975833099999</v>
      </c>
      <c r="P72" s="762">
        <v>174.48975833099999</v>
      </c>
      <c r="Q72" s="762">
        <v>143.15933347499998</v>
      </c>
      <c r="R72" s="762">
        <v>50.673025719999998</v>
      </c>
      <c r="S72" s="762">
        <v>0</v>
      </c>
      <c r="T72" s="762">
        <v>0</v>
      </c>
      <c r="U72" s="762">
        <v>0</v>
      </c>
      <c r="V72" s="762">
        <v>0</v>
      </c>
      <c r="W72" s="762">
        <v>0</v>
      </c>
      <c r="X72" s="762">
        <v>0</v>
      </c>
      <c r="Y72" s="762">
        <v>0</v>
      </c>
      <c r="Z72" s="762">
        <v>0</v>
      </c>
      <c r="AA72" s="762">
        <v>0</v>
      </c>
      <c r="AB72" s="762">
        <v>0</v>
      </c>
      <c r="AC72" s="762">
        <v>0</v>
      </c>
      <c r="AD72" s="762">
        <v>0</v>
      </c>
      <c r="AE72" s="762">
        <v>0</v>
      </c>
      <c r="AF72" s="762">
        <v>0</v>
      </c>
      <c r="AG72" s="762">
        <v>0</v>
      </c>
      <c r="AH72" s="762">
        <v>0</v>
      </c>
      <c r="AI72" s="762">
        <v>0</v>
      </c>
      <c r="AJ72" s="762">
        <v>0</v>
      </c>
      <c r="AK72" s="762">
        <v>0</v>
      </c>
      <c r="AL72" s="762">
        <v>0</v>
      </c>
      <c r="AM72" s="762">
        <v>0</v>
      </c>
      <c r="AN72" s="762">
        <v>0</v>
      </c>
      <c r="AO72" s="763">
        <v>0</v>
      </c>
      <c r="AP72" s="755"/>
      <c r="AQ72" s="761">
        <v>0</v>
      </c>
      <c r="AR72" s="762">
        <v>0</v>
      </c>
      <c r="AS72" s="762">
        <v>711079.25236130494</v>
      </c>
      <c r="AT72" s="762">
        <v>711079.25236130494</v>
      </c>
      <c r="AU72" s="762">
        <v>711079.25236130494</v>
      </c>
      <c r="AV72" s="762">
        <v>680418.44137963792</v>
      </c>
      <c r="AW72" s="762">
        <v>344787.639054492</v>
      </c>
      <c r="AX72" s="762">
        <v>0</v>
      </c>
      <c r="AY72" s="762">
        <v>0</v>
      </c>
      <c r="AZ72" s="762">
        <v>0</v>
      </c>
      <c r="BA72" s="762">
        <v>0</v>
      </c>
      <c r="BB72" s="762">
        <v>0</v>
      </c>
      <c r="BC72" s="762">
        <v>0</v>
      </c>
      <c r="BD72" s="762">
        <v>0</v>
      </c>
      <c r="BE72" s="762">
        <v>0</v>
      </c>
      <c r="BF72" s="762">
        <v>0</v>
      </c>
      <c r="BG72" s="762">
        <v>0</v>
      </c>
      <c r="BH72" s="762">
        <v>0</v>
      </c>
      <c r="BI72" s="762">
        <v>0</v>
      </c>
      <c r="BJ72" s="762">
        <v>0</v>
      </c>
      <c r="BK72" s="762">
        <v>0</v>
      </c>
      <c r="BL72" s="762">
        <v>0</v>
      </c>
      <c r="BM72" s="762">
        <v>0</v>
      </c>
      <c r="BN72" s="762">
        <v>0</v>
      </c>
      <c r="BO72" s="762">
        <v>0</v>
      </c>
      <c r="BP72" s="762">
        <v>0</v>
      </c>
      <c r="BQ72" s="762">
        <v>0</v>
      </c>
      <c r="BR72" s="762">
        <v>0</v>
      </c>
      <c r="BS72" s="762">
        <v>0</v>
      </c>
      <c r="BT72" s="763">
        <v>0</v>
      </c>
    </row>
    <row r="73" spans="2:73">
      <c r="B73" s="757" t="s">
        <v>208</v>
      </c>
      <c r="C73" s="757" t="s">
        <v>700</v>
      </c>
      <c r="D73" s="767" t="s">
        <v>717</v>
      </c>
      <c r="E73" s="757" t="s">
        <v>701</v>
      </c>
      <c r="F73" s="757" t="s">
        <v>29</v>
      </c>
      <c r="G73" s="757" t="s">
        <v>702</v>
      </c>
      <c r="H73" s="757">
        <v>2013</v>
      </c>
      <c r="I73" s="756" t="s">
        <v>577</v>
      </c>
      <c r="J73" s="756" t="s">
        <v>593</v>
      </c>
      <c r="K73" s="755"/>
      <c r="L73" s="761">
        <v>0</v>
      </c>
      <c r="M73" s="762">
        <v>0</v>
      </c>
      <c r="N73" s="762">
        <v>32.323748854000002</v>
      </c>
      <c r="O73" s="762">
        <v>32.323748854000002</v>
      </c>
      <c r="P73" s="762">
        <v>30.549190234000001</v>
      </c>
      <c r="Q73" s="762">
        <v>24.493072100999999</v>
      </c>
      <c r="R73" s="762">
        <v>24.493072100999999</v>
      </c>
      <c r="S73" s="762">
        <v>24.493072100999999</v>
      </c>
      <c r="T73" s="762">
        <v>24.493072100999999</v>
      </c>
      <c r="U73" s="762">
        <v>24.44673937</v>
      </c>
      <c r="V73" s="762">
        <v>21.011733126999999</v>
      </c>
      <c r="W73" s="762">
        <v>21.011733126999999</v>
      </c>
      <c r="X73" s="762">
        <v>15.246719779999999</v>
      </c>
      <c r="Y73" s="762">
        <v>9.8482768329999999</v>
      </c>
      <c r="Z73" s="762">
        <v>9.8482768329999999</v>
      </c>
      <c r="AA73" s="762">
        <v>9.6542727549999992</v>
      </c>
      <c r="AB73" s="762">
        <v>9.6542727549999992</v>
      </c>
      <c r="AC73" s="762">
        <v>9.5547433799999997</v>
      </c>
      <c r="AD73" s="762">
        <v>8.2473489509999993</v>
      </c>
      <c r="AE73" s="762">
        <v>4.8410075790000002</v>
      </c>
      <c r="AF73" s="762">
        <v>4.8410075790000002</v>
      </c>
      <c r="AG73" s="762">
        <v>4.8410075790000002</v>
      </c>
      <c r="AH73" s="762">
        <v>0</v>
      </c>
      <c r="AI73" s="762">
        <v>0</v>
      </c>
      <c r="AJ73" s="762">
        <v>0</v>
      </c>
      <c r="AK73" s="762">
        <v>0</v>
      </c>
      <c r="AL73" s="762">
        <v>0</v>
      </c>
      <c r="AM73" s="762">
        <v>0</v>
      </c>
      <c r="AN73" s="762">
        <v>0</v>
      </c>
      <c r="AO73" s="763">
        <v>0</v>
      </c>
      <c r="AP73" s="755"/>
      <c r="AQ73" s="761">
        <v>0</v>
      </c>
      <c r="AR73" s="762">
        <v>0</v>
      </c>
      <c r="AS73" s="762">
        <v>469151.72430744098</v>
      </c>
      <c r="AT73" s="762">
        <v>469151.72430744098</v>
      </c>
      <c r="AU73" s="762">
        <v>440884.20329487801</v>
      </c>
      <c r="AV73" s="762">
        <v>344414.32924201398</v>
      </c>
      <c r="AW73" s="762">
        <v>344414.32924201398</v>
      </c>
      <c r="AX73" s="762">
        <v>344414.32924201398</v>
      </c>
      <c r="AY73" s="762">
        <v>344414.32924201398</v>
      </c>
      <c r="AZ73" s="762">
        <v>344008.454517707</v>
      </c>
      <c r="BA73" s="762">
        <v>289291.12365174497</v>
      </c>
      <c r="BB73" s="762">
        <v>289291.12365174497</v>
      </c>
      <c r="BC73" s="762">
        <v>251729.94530918499</v>
      </c>
      <c r="BD73" s="762">
        <v>161838.02610611799</v>
      </c>
      <c r="BE73" s="762">
        <v>161838.02610611799</v>
      </c>
      <c r="BF73" s="762">
        <v>153297.28558085</v>
      </c>
      <c r="BG73" s="762">
        <v>153297.28558085</v>
      </c>
      <c r="BH73" s="762">
        <v>152200.61272756901</v>
      </c>
      <c r="BI73" s="762">
        <v>131374.70193235099</v>
      </c>
      <c r="BJ73" s="762">
        <v>77113.983126624997</v>
      </c>
      <c r="BK73" s="762">
        <v>77113.983126624997</v>
      </c>
      <c r="BL73" s="762">
        <v>77113.983126624997</v>
      </c>
      <c r="BM73" s="762">
        <v>0</v>
      </c>
      <c r="BN73" s="762">
        <v>0</v>
      </c>
      <c r="BO73" s="762">
        <v>0</v>
      </c>
      <c r="BP73" s="762">
        <v>0</v>
      </c>
      <c r="BQ73" s="762">
        <v>0</v>
      </c>
      <c r="BR73" s="762">
        <v>0</v>
      </c>
      <c r="BS73" s="762">
        <v>0</v>
      </c>
      <c r="BT73" s="763">
        <v>0</v>
      </c>
    </row>
    <row r="74" spans="2:73">
      <c r="B74" s="757" t="s">
        <v>208</v>
      </c>
      <c r="C74" s="757" t="s">
        <v>700</v>
      </c>
      <c r="D74" s="767" t="s">
        <v>14</v>
      </c>
      <c r="E74" s="757" t="s">
        <v>701</v>
      </c>
      <c r="F74" s="757" t="s">
        <v>29</v>
      </c>
      <c r="G74" s="757" t="s">
        <v>702</v>
      </c>
      <c r="H74" s="757">
        <v>2013</v>
      </c>
      <c r="I74" s="756" t="s">
        <v>577</v>
      </c>
      <c r="J74" s="756" t="s">
        <v>593</v>
      </c>
      <c r="K74" s="755"/>
      <c r="L74" s="761">
        <v>0</v>
      </c>
      <c r="M74" s="762">
        <v>0</v>
      </c>
      <c r="N74" s="762">
        <v>41.579641756000001</v>
      </c>
      <c r="O74" s="762">
        <v>41.579641756000001</v>
      </c>
      <c r="P74" s="762">
        <v>41.579641756000001</v>
      </c>
      <c r="Q74" s="762">
        <v>38.952995692000002</v>
      </c>
      <c r="R74" s="762">
        <v>37.639672668000003</v>
      </c>
      <c r="S74" s="762">
        <v>36.326349704999998</v>
      </c>
      <c r="T74" s="762">
        <v>36.326349704999998</v>
      </c>
      <c r="U74" s="762">
        <v>36.326349704999998</v>
      </c>
      <c r="V74" s="762">
        <v>27.055834409999999</v>
      </c>
      <c r="W74" s="762">
        <v>18.897523400000001</v>
      </c>
      <c r="X74" s="762">
        <v>18.115321931</v>
      </c>
      <c r="Y74" s="762">
        <v>18.109553476999999</v>
      </c>
      <c r="Z74" s="762">
        <v>16.122184804</v>
      </c>
      <c r="AA74" s="762">
        <v>16.122184804</v>
      </c>
      <c r="AB74" s="762">
        <v>7.7812331669999999</v>
      </c>
      <c r="AC74" s="762">
        <v>7.7076809849999997</v>
      </c>
      <c r="AD74" s="762">
        <v>7.7076809849999997</v>
      </c>
      <c r="AE74" s="762">
        <v>7.7076809849999997</v>
      </c>
      <c r="AF74" s="762">
        <v>7.7076809849999997</v>
      </c>
      <c r="AG74" s="762">
        <v>7.7076809849999997</v>
      </c>
      <c r="AH74" s="762">
        <v>7.7076809849999997</v>
      </c>
      <c r="AI74" s="762">
        <v>0</v>
      </c>
      <c r="AJ74" s="762">
        <v>0</v>
      </c>
      <c r="AK74" s="762">
        <v>0</v>
      </c>
      <c r="AL74" s="762">
        <v>0</v>
      </c>
      <c r="AM74" s="762">
        <v>0</v>
      </c>
      <c r="AN74" s="762">
        <v>0</v>
      </c>
      <c r="AO74" s="763">
        <v>0</v>
      </c>
      <c r="AP74" s="755"/>
      <c r="AQ74" s="761">
        <v>0</v>
      </c>
      <c r="AR74" s="762">
        <v>0</v>
      </c>
      <c r="AS74" s="762">
        <v>427264.479164124</v>
      </c>
      <c r="AT74" s="762">
        <v>427264.479164124</v>
      </c>
      <c r="AU74" s="762">
        <v>427264.479164124</v>
      </c>
      <c r="AV74" s="762">
        <v>376699.82314491301</v>
      </c>
      <c r="AW74" s="762">
        <v>351417.50137138402</v>
      </c>
      <c r="AX74" s="762">
        <v>326135.173906326</v>
      </c>
      <c r="AY74" s="762">
        <v>326135.173906326</v>
      </c>
      <c r="AZ74" s="762">
        <v>326135.173906326</v>
      </c>
      <c r="BA74" s="762">
        <v>147671.68682861299</v>
      </c>
      <c r="BB74" s="762">
        <v>140052.32577514599</v>
      </c>
      <c r="BC74" s="762">
        <v>133602.06116485599</v>
      </c>
      <c r="BD74" s="762">
        <v>129344.821060181</v>
      </c>
      <c r="BE74" s="762">
        <v>122737.50526428199</v>
      </c>
      <c r="BF74" s="762">
        <v>122737.50526428199</v>
      </c>
      <c r="BG74" s="762">
        <v>57430.425857544004</v>
      </c>
      <c r="BH74" s="762">
        <v>56823.892822266003</v>
      </c>
      <c r="BI74" s="762">
        <v>56823.892822266003</v>
      </c>
      <c r="BJ74" s="762">
        <v>56823.892822266003</v>
      </c>
      <c r="BK74" s="762">
        <v>56823.892822266003</v>
      </c>
      <c r="BL74" s="762">
        <v>56823.892822266003</v>
      </c>
      <c r="BM74" s="762">
        <v>56823.892822266003</v>
      </c>
      <c r="BN74" s="762">
        <v>0</v>
      </c>
      <c r="BO74" s="762">
        <v>0</v>
      </c>
      <c r="BP74" s="762">
        <v>0</v>
      </c>
      <c r="BQ74" s="762">
        <v>0</v>
      </c>
      <c r="BR74" s="762">
        <v>0</v>
      </c>
      <c r="BS74" s="762">
        <v>0</v>
      </c>
      <c r="BT74" s="763">
        <v>0</v>
      </c>
    </row>
    <row r="75" spans="2:73">
      <c r="B75" s="757" t="s">
        <v>208</v>
      </c>
      <c r="C75" s="757" t="s">
        <v>700</v>
      </c>
      <c r="D75" s="767" t="s">
        <v>718</v>
      </c>
      <c r="E75" s="757" t="s">
        <v>701</v>
      </c>
      <c r="F75" s="757" t="s">
        <v>29</v>
      </c>
      <c r="G75" s="757" t="s">
        <v>702</v>
      </c>
      <c r="H75" s="757">
        <v>2013</v>
      </c>
      <c r="I75" s="756" t="s">
        <v>577</v>
      </c>
      <c r="J75" s="756" t="s">
        <v>593</v>
      </c>
      <c r="K75" s="755"/>
      <c r="L75" s="761">
        <v>0</v>
      </c>
      <c r="M75" s="762">
        <v>0</v>
      </c>
      <c r="N75" s="762">
        <v>591.27537650600004</v>
      </c>
      <c r="O75" s="762">
        <v>591.27537650600004</v>
      </c>
      <c r="P75" s="762">
        <v>591.27537650600004</v>
      </c>
      <c r="Q75" s="762">
        <v>591.27537650600004</v>
      </c>
      <c r="R75" s="762">
        <v>591.27537650600004</v>
      </c>
      <c r="S75" s="762">
        <v>591.27537650600004</v>
      </c>
      <c r="T75" s="762">
        <v>591.27537650600004</v>
      </c>
      <c r="U75" s="762">
        <v>591.27537650600004</v>
      </c>
      <c r="V75" s="762">
        <v>591.27537650600004</v>
      </c>
      <c r="W75" s="762">
        <v>591.27537650600004</v>
      </c>
      <c r="X75" s="762">
        <v>591.27537650600004</v>
      </c>
      <c r="Y75" s="762">
        <v>591.27537650600004</v>
      </c>
      <c r="Z75" s="762">
        <v>591.27537650600004</v>
      </c>
      <c r="AA75" s="762">
        <v>591.27537650600004</v>
      </c>
      <c r="AB75" s="762">
        <v>591.27537650600004</v>
      </c>
      <c r="AC75" s="762">
        <v>591.27537650600004</v>
      </c>
      <c r="AD75" s="762">
        <v>591.27537650600004</v>
      </c>
      <c r="AE75" s="762">
        <v>591.27537650600004</v>
      </c>
      <c r="AF75" s="762">
        <v>443.837619152</v>
      </c>
      <c r="AG75" s="762">
        <v>0</v>
      </c>
      <c r="AH75" s="762">
        <v>0</v>
      </c>
      <c r="AI75" s="762">
        <v>0</v>
      </c>
      <c r="AJ75" s="762">
        <v>0</v>
      </c>
      <c r="AK75" s="762">
        <v>0</v>
      </c>
      <c r="AL75" s="762">
        <v>0</v>
      </c>
      <c r="AM75" s="762">
        <v>0</v>
      </c>
      <c r="AN75" s="762">
        <v>0</v>
      </c>
      <c r="AO75" s="763">
        <v>0</v>
      </c>
      <c r="AP75" s="755"/>
      <c r="AQ75" s="761">
        <v>0</v>
      </c>
      <c r="AR75" s="762">
        <v>0</v>
      </c>
      <c r="AS75" s="762">
        <v>993659.18548502598</v>
      </c>
      <c r="AT75" s="762">
        <v>993659.18548502598</v>
      </c>
      <c r="AU75" s="762">
        <v>993659.18548502598</v>
      </c>
      <c r="AV75" s="762">
        <v>993659.18548502598</v>
      </c>
      <c r="AW75" s="762">
        <v>993659.18548502598</v>
      </c>
      <c r="AX75" s="762">
        <v>993659.18548502598</v>
      </c>
      <c r="AY75" s="762">
        <v>993659.18548502598</v>
      </c>
      <c r="AZ75" s="762">
        <v>993659.18548502598</v>
      </c>
      <c r="BA75" s="762">
        <v>993659.18548502598</v>
      </c>
      <c r="BB75" s="762">
        <v>993659.18548502598</v>
      </c>
      <c r="BC75" s="762">
        <v>993659.18548502598</v>
      </c>
      <c r="BD75" s="762">
        <v>993659.18548502598</v>
      </c>
      <c r="BE75" s="762">
        <v>993659.18548502598</v>
      </c>
      <c r="BF75" s="762">
        <v>993659.18548502598</v>
      </c>
      <c r="BG75" s="762">
        <v>993659.18548502598</v>
      </c>
      <c r="BH75" s="762">
        <v>993659.18548502598</v>
      </c>
      <c r="BI75" s="762">
        <v>993659.18548502598</v>
      </c>
      <c r="BJ75" s="762">
        <v>993659.18548502598</v>
      </c>
      <c r="BK75" s="762">
        <v>861812.31924915395</v>
      </c>
      <c r="BL75" s="762">
        <v>0</v>
      </c>
      <c r="BM75" s="762">
        <v>0</v>
      </c>
      <c r="BN75" s="762">
        <v>0</v>
      </c>
      <c r="BO75" s="762">
        <v>0</v>
      </c>
      <c r="BP75" s="762">
        <v>0</v>
      </c>
      <c r="BQ75" s="762">
        <v>0</v>
      </c>
      <c r="BR75" s="762">
        <v>0</v>
      </c>
      <c r="BS75" s="762">
        <v>0</v>
      </c>
      <c r="BT75" s="763">
        <v>0</v>
      </c>
    </row>
    <row r="76" spans="2:73">
      <c r="B76" s="817" t="s">
        <v>208</v>
      </c>
      <c r="C76" s="817" t="s">
        <v>700</v>
      </c>
      <c r="D76" s="818" t="s">
        <v>718</v>
      </c>
      <c r="E76" s="817" t="s">
        <v>701</v>
      </c>
      <c r="F76" s="817" t="s">
        <v>29</v>
      </c>
      <c r="G76" s="817" t="s">
        <v>702</v>
      </c>
      <c r="H76" s="817">
        <v>2012</v>
      </c>
      <c r="I76" s="819" t="s">
        <v>577</v>
      </c>
      <c r="J76" s="819" t="s">
        <v>586</v>
      </c>
      <c r="K76" s="820"/>
      <c r="L76" s="821">
        <v>0</v>
      </c>
      <c r="M76" s="822">
        <v>6.9338533370000004</v>
      </c>
      <c r="N76" s="822">
        <v>6.9338533370000004</v>
      </c>
      <c r="O76" s="822">
        <v>6.9338533370000004</v>
      </c>
      <c r="P76" s="822">
        <v>6.9338533370000004</v>
      </c>
      <c r="Q76" s="822">
        <v>6.9338533370000004</v>
      </c>
      <c r="R76" s="822">
        <v>6.9338533370000004</v>
      </c>
      <c r="S76" s="822">
        <v>6.9338533370000004</v>
      </c>
      <c r="T76" s="822">
        <v>6.9338533370000004</v>
      </c>
      <c r="U76" s="822">
        <v>6.9338533370000004</v>
      </c>
      <c r="V76" s="822">
        <v>6.9338533370000004</v>
      </c>
      <c r="W76" s="822">
        <v>6.9338533370000004</v>
      </c>
      <c r="X76" s="822">
        <v>6.9338533370000004</v>
      </c>
      <c r="Y76" s="822">
        <v>6.9338533370000004</v>
      </c>
      <c r="Z76" s="822">
        <v>6.9338533370000004</v>
      </c>
      <c r="AA76" s="822">
        <v>6.9338533370000004</v>
      </c>
      <c r="AB76" s="822">
        <v>6.9338533370000004</v>
      </c>
      <c r="AC76" s="822">
        <v>6.9338533370000004</v>
      </c>
      <c r="AD76" s="822">
        <v>6.9338533370000004</v>
      </c>
      <c r="AE76" s="822">
        <v>6.9338533370000004</v>
      </c>
      <c r="AF76" s="822">
        <v>5.5138906969999999</v>
      </c>
      <c r="AG76" s="822">
        <v>0</v>
      </c>
      <c r="AH76" s="822">
        <v>0</v>
      </c>
      <c r="AI76" s="822">
        <v>0</v>
      </c>
      <c r="AJ76" s="822">
        <v>0</v>
      </c>
      <c r="AK76" s="822">
        <v>0</v>
      </c>
      <c r="AL76" s="822">
        <v>0</v>
      </c>
      <c r="AM76" s="822">
        <v>0</v>
      </c>
      <c r="AN76" s="822">
        <v>0</v>
      </c>
      <c r="AO76" s="823">
        <v>0</v>
      </c>
      <c r="AP76" s="820"/>
      <c r="AQ76" s="821">
        <v>0</v>
      </c>
      <c r="AR76" s="822">
        <v>13556.052625643</v>
      </c>
      <c r="AS76" s="822">
        <v>13556.052625643</v>
      </c>
      <c r="AT76" s="822">
        <v>13556.052625643</v>
      </c>
      <c r="AU76" s="822">
        <v>13556.052625643</v>
      </c>
      <c r="AV76" s="822">
        <v>13556.052625643</v>
      </c>
      <c r="AW76" s="822">
        <v>13556.052625643</v>
      </c>
      <c r="AX76" s="822">
        <v>13556.052625643</v>
      </c>
      <c r="AY76" s="822">
        <v>13556.052625643</v>
      </c>
      <c r="AZ76" s="822">
        <v>13556.052625643</v>
      </c>
      <c r="BA76" s="822">
        <v>13556.052625643</v>
      </c>
      <c r="BB76" s="822">
        <v>13556.052625643</v>
      </c>
      <c r="BC76" s="822">
        <v>13556.052625643</v>
      </c>
      <c r="BD76" s="822">
        <v>13556.052625643</v>
      </c>
      <c r="BE76" s="822">
        <v>13556.052625643</v>
      </c>
      <c r="BF76" s="822">
        <v>13556.052625643</v>
      </c>
      <c r="BG76" s="822">
        <v>13556.052625643</v>
      </c>
      <c r="BH76" s="822">
        <v>13556.052625643</v>
      </c>
      <c r="BI76" s="822">
        <v>13556.052625643</v>
      </c>
      <c r="BJ76" s="822">
        <v>12139.454239995999</v>
      </c>
      <c r="BK76" s="822">
        <v>0</v>
      </c>
      <c r="BL76" s="822">
        <v>0</v>
      </c>
      <c r="BM76" s="822">
        <v>0</v>
      </c>
      <c r="BN76" s="822">
        <v>0</v>
      </c>
      <c r="BO76" s="822">
        <v>0</v>
      </c>
      <c r="BP76" s="822">
        <v>0</v>
      </c>
      <c r="BQ76" s="822">
        <v>0</v>
      </c>
      <c r="BR76" s="822">
        <v>0</v>
      </c>
      <c r="BS76" s="822">
        <v>0</v>
      </c>
      <c r="BT76" s="823">
        <v>0</v>
      </c>
    </row>
    <row r="77" spans="2:73" ht="15.75">
      <c r="B77" s="757" t="s">
        <v>208</v>
      </c>
      <c r="C77" s="757" t="s">
        <v>707</v>
      </c>
      <c r="D77" s="767" t="s">
        <v>714</v>
      </c>
      <c r="E77" s="757" t="s">
        <v>701</v>
      </c>
      <c r="F77" s="757" t="s">
        <v>707</v>
      </c>
      <c r="G77" s="757" t="s">
        <v>706</v>
      </c>
      <c r="H77" s="757">
        <v>2013</v>
      </c>
      <c r="I77" s="756" t="s">
        <v>577</v>
      </c>
      <c r="J77" s="756" t="s">
        <v>593</v>
      </c>
      <c r="K77" s="755"/>
      <c r="L77" s="761">
        <v>0</v>
      </c>
      <c r="M77" s="762">
        <v>0</v>
      </c>
      <c r="N77" s="762">
        <v>1905.0170000000001</v>
      </c>
      <c r="O77" s="762">
        <v>0</v>
      </c>
      <c r="P77" s="762">
        <v>0</v>
      </c>
      <c r="Q77" s="762">
        <v>0</v>
      </c>
      <c r="R77" s="762">
        <v>0</v>
      </c>
      <c r="S77" s="762">
        <v>0</v>
      </c>
      <c r="T77" s="762">
        <v>0</v>
      </c>
      <c r="U77" s="762">
        <v>0</v>
      </c>
      <c r="V77" s="762">
        <v>0</v>
      </c>
      <c r="W77" s="762">
        <v>0</v>
      </c>
      <c r="X77" s="762">
        <v>0</v>
      </c>
      <c r="Y77" s="762">
        <v>0</v>
      </c>
      <c r="Z77" s="762">
        <v>0</v>
      </c>
      <c r="AA77" s="762">
        <v>0</v>
      </c>
      <c r="AB77" s="762">
        <v>0</v>
      </c>
      <c r="AC77" s="762">
        <v>0</v>
      </c>
      <c r="AD77" s="762">
        <v>0</v>
      </c>
      <c r="AE77" s="762">
        <v>0</v>
      </c>
      <c r="AF77" s="762">
        <v>0</v>
      </c>
      <c r="AG77" s="762">
        <v>0</v>
      </c>
      <c r="AH77" s="762">
        <v>0</v>
      </c>
      <c r="AI77" s="762">
        <v>0</v>
      </c>
      <c r="AJ77" s="762">
        <v>0</v>
      </c>
      <c r="AK77" s="762">
        <v>0</v>
      </c>
      <c r="AL77" s="762">
        <v>0</v>
      </c>
      <c r="AM77" s="762">
        <v>0</v>
      </c>
      <c r="AN77" s="762">
        <v>0</v>
      </c>
      <c r="AO77" s="763">
        <v>0</v>
      </c>
      <c r="AP77" s="755"/>
      <c r="AQ77" s="761">
        <v>0</v>
      </c>
      <c r="AR77" s="762">
        <v>0</v>
      </c>
      <c r="AS77" s="762">
        <v>43378.41</v>
      </c>
      <c r="AT77" s="762">
        <v>0</v>
      </c>
      <c r="AU77" s="762">
        <v>0</v>
      </c>
      <c r="AV77" s="762">
        <v>0</v>
      </c>
      <c r="AW77" s="762">
        <v>0</v>
      </c>
      <c r="AX77" s="762">
        <v>0</v>
      </c>
      <c r="AY77" s="762">
        <v>0</v>
      </c>
      <c r="AZ77" s="762">
        <v>0</v>
      </c>
      <c r="BA77" s="762">
        <v>0</v>
      </c>
      <c r="BB77" s="762">
        <v>0</v>
      </c>
      <c r="BC77" s="762">
        <v>0</v>
      </c>
      <c r="BD77" s="762">
        <v>0</v>
      </c>
      <c r="BE77" s="762">
        <v>0</v>
      </c>
      <c r="BF77" s="762">
        <v>0</v>
      </c>
      <c r="BG77" s="762">
        <v>0</v>
      </c>
      <c r="BH77" s="762">
        <v>0</v>
      </c>
      <c r="BI77" s="762">
        <v>0</v>
      </c>
      <c r="BJ77" s="762">
        <v>0</v>
      </c>
      <c r="BK77" s="762">
        <v>0</v>
      </c>
      <c r="BL77" s="762">
        <v>0</v>
      </c>
      <c r="BM77" s="762">
        <v>0</v>
      </c>
      <c r="BN77" s="762">
        <v>0</v>
      </c>
      <c r="BO77" s="762">
        <v>0</v>
      </c>
      <c r="BP77" s="762">
        <v>0</v>
      </c>
      <c r="BQ77" s="762">
        <v>0</v>
      </c>
      <c r="BR77" s="762">
        <v>0</v>
      </c>
      <c r="BS77" s="762">
        <v>0</v>
      </c>
      <c r="BT77" s="763">
        <v>0</v>
      </c>
      <c r="BU77" s="163"/>
    </row>
    <row r="78" spans="2:73" ht="15.75">
      <c r="B78" s="757" t="s">
        <v>208</v>
      </c>
      <c r="C78" s="757" t="s">
        <v>707</v>
      </c>
      <c r="D78" s="767" t="s">
        <v>13</v>
      </c>
      <c r="E78" s="757" t="s">
        <v>701</v>
      </c>
      <c r="F78" s="757" t="s">
        <v>707</v>
      </c>
      <c r="G78" s="757" t="s">
        <v>702</v>
      </c>
      <c r="H78" s="757">
        <v>2013</v>
      </c>
      <c r="I78" s="756" t="s">
        <v>577</v>
      </c>
      <c r="J78" s="756" t="s">
        <v>593</v>
      </c>
      <c r="K78" s="755"/>
      <c r="L78" s="761">
        <v>0</v>
      </c>
      <c r="M78" s="762">
        <v>0</v>
      </c>
      <c r="N78" s="762">
        <v>272.97000000000003</v>
      </c>
      <c r="O78" s="762">
        <v>8.91</v>
      </c>
      <c r="P78" s="762">
        <v>8.91</v>
      </c>
      <c r="Q78" s="762">
        <v>8.91</v>
      </c>
      <c r="R78" s="762">
        <v>0</v>
      </c>
      <c r="S78" s="762">
        <v>0</v>
      </c>
      <c r="T78" s="762">
        <v>0</v>
      </c>
      <c r="U78" s="762">
        <v>0</v>
      </c>
      <c r="V78" s="762">
        <v>0</v>
      </c>
      <c r="W78" s="762">
        <v>0</v>
      </c>
      <c r="X78" s="762">
        <v>0</v>
      </c>
      <c r="Y78" s="762">
        <v>0</v>
      </c>
      <c r="Z78" s="762">
        <v>0</v>
      </c>
      <c r="AA78" s="762">
        <v>0</v>
      </c>
      <c r="AB78" s="762">
        <v>0</v>
      </c>
      <c r="AC78" s="762">
        <v>0</v>
      </c>
      <c r="AD78" s="762">
        <v>0</v>
      </c>
      <c r="AE78" s="762">
        <v>0</v>
      </c>
      <c r="AF78" s="762">
        <v>0</v>
      </c>
      <c r="AG78" s="762">
        <v>0</v>
      </c>
      <c r="AH78" s="762">
        <v>0</v>
      </c>
      <c r="AI78" s="762">
        <v>0</v>
      </c>
      <c r="AJ78" s="762">
        <v>0</v>
      </c>
      <c r="AK78" s="762">
        <v>0</v>
      </c>
      <c r="AL78" s="762">
        <v>0</v>
      </c>
      <c r="AM78" s="762">
        <v>0</v>
      </c>
      <c r="AN78" s="762">
        <v>0</v>
      </c>
      <c r="AO78" s="763">
        <v>0</v>
      </c>
      <c r="AP78" s="755"/>
      <c r="AQ78" s="761">
        <v>0</v>
      </c>
      <c r="AR78" s="762">
        <v>0</v>
      </c>
      <c r="AS78" s="762">
        <v>2171119.14</v>
      </c>
      <c r="AT78" s="762">
        <v>46962.99</v>
      </c>
      <c r="AU78" s="762">
        <v>46962.99</v>
      </c>
      <c r="AV78" s="762">
        <v>46962.99</v>
      </c>
      <c r="AW78" s="762">
        <v>0</v>
      </c>
      <c r="AX78" s="762">
        <v>0</v>
      </c>
      <c r="AY78" s="762">
        <v>0</v>
      </c>
      <c r="AZ78" s="762">
        <v>0</v>
      </c>
      <c r="BA78" s="762">
        <v>0</v>
      </c>
      <c r="BB78" s="762">
        <v>0</v>
      </c>
      <c r="BC78" s="762">
        <v>0</v>
      </c>
      <c r="BD78" s="762">
        <v>0</v>
      </c>
      <c r="BE78" s="762">
        <v>0</v>
      </c>
      <c r="BF78" s="762">
        <v>0</v>
      </c>
      <c r="BG78" s="762">
        <v>0</v>
      </c>
      <c r="BH78" s="762">
        <v>0</v>
      </c>
      <c r="BI78" s="762">
        <v>0</v>
      </c>
      <c r="BJ78" s="762">
        <v>0</v>
      </c>
      <c r="BK78" s="762">
        <v>0</v>
      </c>
      <c r="BL78" s="762">
        <v>0</v>
      </c>
      <c r="BM78" s="762">
        <v>0</v>
      </c>
      <c r="BN78" s="762">
        <v>0</v>
      </c>
      <c r="BO78" s="762">
        <v>0</v>
      </c>
      <c r="BP78" s="762">
        <v>0</v>
      </c>
      <c r="BQ78" s="762">
        <v>0</v>
      </c>
      <c r="BR78" s="762">
        <v>0</v>
      </c>
      <c r="BS78" s="762">
        <v>0</v>
      </c>
      <c r="BT78" s="763">
        <v>0</v>
      </c>
      <c r="BU78" s="163"/>
    </row>
    <row r="79" spans="2:73">
      <c r="B79" s="824" t="s">
        <v>208</v>
      </c>
      <c r="C79" s="824" t="s">
        <v>707</v>
      </c>
      <c r="D79" s="825" t="s">
        <v>13</v>
      </c>
      <c r="E79" s="824" t="s">
        <v>701</v>
      </c>
      <c r="F79" s="824" t="s">
        <v>707</v>
      </c>
      <c r="G79" s="824" t="s">
        <v>702</v>
      </c>
      <c r="H79" s="824">
        <v>2012</v>
      </c>
      <c r="I79" s="826" t="s">
        <v>577</v>
      </c>
      <c r="J79" s="826" t="s">
        <v>586</v>
      </c>
      <c r="K79" s="827"/>
      <c r="L79" s="828">
        <v>0</v>
      </c>
      <c r="M79" s="829">
        <v>67.796999999999997</v>
      </c>
      <c r="N79" s="829">
        <v>0</v>
      </c>
      <c r="O79" s="829">
        <v>0</v>
      </c>
      <c r="P79" s="829">
        <v>0</v>
      </c>
      <c r="Q79" s="829">
        <v>0</v>
      </c>
      <c r="R79" s="829">
        <v>0</v>
      </c>
      <c r="S79" s="829">
        <v>0</v>
      </c>
      <c r="T79" s="829">
        <v>0</v>
      </c>
      <c r="U79" s="829">
        <v>0</v>
      </c>
      <c r="V79" s="829">
        <v>0</v>
      </c>
      <c r="W79" s="829">
        <v>0</v>
      </c>
      <c r="X79" s="829">
        <v>0</v>
      </c>
      <c r="Y79" s="829">
        <v>0</v>
      </c>
      <c r="Z79" s="829">
        <v>0</v>
      </c>
      <c r="AA79" s="829">
        <v>0</v>
      </c>
      <c r="AB79" s="829">
        <v>0</v>
      </c>
      <c r="AC79" s="829">
        <v>0</v>
      </c>
      <c r="AD79" s="829">
        <v>0</v>
      </c>
      <c r="AE79" s="829">
        <v>0</v>
      </c>
      <c r="AF79" s="829">
        <v>0</v>
      </c>
      <c r="AG79" s="829">
        <v>0</v>
      </c>
      <c r="AH79" s="829">
        <v>0</v>
      </c>
      <c r="AI79" s="829">
        <v>0</v>
      </c>
      <c r="AJ79" s="829">
        <v>0</v>
      </c>
      <c r="AK79" s="829">
        <v>0</v>
      </c>
      <c r="AL79" s="829">
        <v>0</v>
      </c>
      <c r="AM79" s="829">
        <v>0</v>
      </c>
      <c r="AN79" s="829">
        <v>0</v>
      </c>
      <c r="AO79" s="830">
        <v>0</v>
      </c>
      <c r="AP79" s="827"/>
      <c r="AQ79" s="828">
        <v>0</v>
      </c>
      <c r="AR79" s="829">
        <v>719235.45</v>
      </c>
      <c r="AS79" s="829">
        <v>0</v>
      </c>
      <c r="AT79" s="829">
        <v>0</v>
      </c>
      <c r="AU79" s="829">
        <v>0</v>
      </c>
      <c r="AV79" s="829">
        <v>0</v>
      </c>
      <c r="AW79" s="829">
        <v>0</v>
      </c>
      <c r="AX79" s="829">
        <v>0</v>
      </c>
      <c r="AY79" s="829">
        <v>0</v>
      </c>
      <c r="AZ79" s="829">
        <v>0</v>
      </c>
      <c r="BA79" s="829">
        <v>0</v>
      </c>
      <c r="BB79" s="829">
        <v>0</v>
      </c>
      <c r="BC79" s="829">
        <v>0</v>
      </c>
      <c r="BD79" s="829">
        <v>0</v>
      </c>
      <c r="BE79" s="829">
        <v>0</v>
      </c>
      <c r="BF79" s="829">
        <v>0</v>
      </c>
      <c r="BG79" s="829">
        <v>0</v>
      </c>
      <c r="BH79" s="829">
        <v>0</v>
      </c>
      <c r="BI79" s="829">
        <v>0</v>
      </c>
      <c r="BJ79" s="829">
        <v>0</v>
      </c>
      <c r="BK79" s="829">
        <v>0</v>
      </c>
      <c r="BL79" s="829">
        <v>0</v>
      </c>
      <c r="BM79" s="829">
        <v>0</v>
      </c>
      <c r="BN79" s="829">
        <v>0</v>
      </c>
      <c r="BO79" s="829">
        <v>0</v>
      </c>
      <c r="BP79" s="829">
        <v>0</v>
      </c>
      <c r="BQ79" s="829">
        <v>0</v>
      </c>
      <c r="BR79" s="829">
        <v>0</v>
      </c>
      <c r="BS79" s="829">
        <v>0</v>
      </c>
      <c r="BT79" s="830">
        <v>0</v>
      </c>
    </row>
    <row r="80" spans="2:73" ht="15.75">
      <c r="B80" s="757" t="s">
        <v>719</v>
      </c>
      <c r="C80" s="757" t="s">
        <v>703</v>
      </c>
      <c r="D80" s="794" t="s">
        <v>714</v>
      </c>
      <c r="E80" s="757" t="s">
        <v>701</v>
      </c>
      <c r="F80" s="757" t="s">
        <v>705</v>
      </c>
      <c r="G80" s="757" t="s">
        <v>706</v>
      </c>
      <c r="H80" s="757">
        <v>2013</v>
      </c>
      <c r="I80" s="756" t="s">
        <v>577</v>
      </c>
      <c r="J80" s="756" t="s">
        <v>593</v>
      </c>
      <c r="K80" s="755"/>
      <c r="L80" s="761">
        <v>0</v>
      </c>
      <c r="M80" s="762">
        <v>0</v>
      </c>
      <c r="N80" s="762">
        <v>398.27499999999998</v>
      </c>
      <c r="O80" s="762">
        <v>0</v>
      </c>
      <c r="P80" s="762">
        <v>0</v>
      </c>
      <c r="Q80" s="762">
        <v>0</v>
      </c>
      <c r="R80" s="762">
        <v>0</v>
      </c>
      <c r="S80" s="762">
        <v>0</v>
      </c>
      <c r="T80" s="762">
        <v>0</v>
      </c>
      <c r="U80" s="762">
        <v>0</v>
      </c>
      <c r="V80" s="762">
        <v>0</v>
      </c>
      <c r="W80" s="762">
        <v>0</v>
      </c>
      <c r="X80" s="762">
        <v>0</v>
      </c>
      <c r="Y80" s="762">
        <v>0</v>
      </c>
      <c r="Z80" s="762">
        <v>0</v>
      </c>
      <c r="AA80" s="762">
        <v>0</v>
      </c>
      <c r="AB80" s="762">
        <v>0</v>
      </c>
      <c r="AC80" s="762">
        <v>0</v>
      </c>
      <c r="AD80" s="762">
        <v>0</v>
      </c>
      <c r="AE80" s="762">
        <v>0</v>
      </c>
      <c r="AF80" s="762">
        <v>0</v>
      </c>
      <c r="AG80" s="762">
        <v>0</v>
      </c>
      <c r="AH80" s="762">
        <v>0</v>
      </c>
      <c r="AI80" s="762">
        <v>0</v>
      </c>
      <c r="AJ80" s="762">
        <v>0</v>
      </c>
      <c r="AK80" s="762">
        <v>0</v>
      </c>
      <c r="AL80" s="762">
        <v>0</v>
      </c>
      <c r="AM80" s="762">
        <v>0</v>
      </c>
      <c r="AN80" s="762">
        <v>0</v>
      </c>
      <c r="AO80" s="763">
        <v>0</v>
      </c>
      <c r="AP80" s="755"/>
      <c r="AQ80" s="761">
        <v>0</v>
      </c>
      <c r="AR80" s="762">
        <v>0</v>
      </c>
      <c r="AS80" s="762">
        <v>-15625.44</v>
      </c>
      <c r="AT80" s="762">
        <v>0</v>
      </c>
      <c r="AU80" s="762">
        <v>0</v>
      </c>
      <c r="AV80" s="762">
        <v>0</v>
      </c>
      <c r="AW80" s="762">
        <v>0</v>
      </c>
      <c r="AX80" s="762">
        <v>0</v>
      </c>
      <c r="AY80" s="762">
        <v>0</v>
      </c>
      <c r="AZ80" s="762">
        <v>0</v>
      </c>
      <c r="BA80" s="762">
        <v>0</v>
      </c>
      <c r="BB80" s="762">
        <v>0</v>
      </c>
      <c r="BC80" s="762">
        <v>0</v>
      </c>
      <c r="BD80" s="762">
        <v>0</v>
      </c>
      <c r="BE80" s="762">
        <v>0</v>
      </c>
      <c r="BF80" s="762">
        <v>0</v>
      </c>
      <c r="BG80" s="762">
        <v>0</v>
      </c>
      <c r="BH80" s="762">
        <v>0</v>
      </c>
      <c r="BI80" s="762">
        <v>0</v>
      </c>
      <c r="BJ80" s="762">
        <v>0</v>
      </c>
      <c r="BK80" s="762">
        <v>0</v>
      </c>
      <c r="BL80" s="762">
        <v>0</v>
      </c>
      <c r="BM80" s="762">
        <v>0</v>
      </c>
      <c r="BN80" s="762">
        <v>0</v>
      </c>
      <c r="BO80" s="762">
        <v>0</v>
      </c>
      <c r="BP80" s="762">
        <v>0</v>
      </c>
      <c r="BQ80" s="762">
        <v>0</v>
      </c>
      <c r="BR80" s="762">
        <v>0</v>
      </c>
      <c r="BS80" s="762">
        <v>0</v>
      </c>
      <c r="BT80" s="763">
        <v>0</v>
      </c>
      <c r="BU80" s="163"/>
    </row>
    <row r="81" spans="2:73" ht="15.75">
      <c r="B81" s="757" t="s">
        <v>719</v>
      </c>
      <c r="C81" s="757" t="s">
        <v>707</v>
      </c>
      <c r="D81" s="794" t="s">
        <v>714</v>
      </c>
      <c r="E81" s="757" t="s">
        <v>701</v>
      </c>
      <c r="F81" s="757" t="s">
        <v>707</v>
      </c>
      <c r="G81" s="757" t="s">
        <v>706</v>
      </c>
      <c r="H81" s="757">
        <v>2013</v>
      </c>
      <c r="I81" s="756" t="s">
        <v>577</v>
      </c>
      <c r="J81" s="756" t="s">
        <v>593</v>
      </c>
      <c r="K81" s="755"/>
      <c r="L81" s="761">
        <v>0</v>
      </c>
      <c r="M81" s="762">
        <v>0</v>
      </c>
      <c r="N81" s="762">
        <v>224.16589999999999</v>
      </c>
      <c r="O81" s="762">
        <v>0</v>
      </c>
      <c r="P81" s="762">
        <v>0</v>
      </c>
      <c r="Q81" s="762">
        <v>0</v>
      </c>
      <c r="R81" s="762">
        <v>0</v>
      </c>
      <c r="S81" s="762">
        <v>0</v>
      </c>
      <c r="T81" s="762">
        <v>0</v>
      </c>
      <c r="U81" s="762">
        <v>0</v>
      </c>
      <c r="V81" s="762">
        <v>0</v>
      </c>
      <c r="W81" s="762">
        <v>0</v>
      </c>
      <c r="X81" s="762">
        <v>0</v>
      </c>
      <c r="Y81" s="762">
        <v>0</v>
      </c>
      <c r="Z81" s="762">
        <v>0</v>
      </c>
      <c r="AA81" s="762">
        <v>0</v>
      </c>
      <c r="AB81" s="762">
        <v>0</v>
      </c>
      <c r="AC81" s="762">
        <v>0</v>
      </c>
      <c r="AD81" s="762">
        <v>0</v>
      </c>
      <c r="AE81" s="762">
        <v>0</v>
      </c>
      <c r="AF81" s="762">
        <v>0</v>
      </c>
      <c r="AG81" s="762">
        <v>0</v>
      </c>
      <c r="AH81" s="762">
        <v>0</v>
      </c>
      <c r="AI81" s="762">
        <v>0</v>
      </c>
      <c r="AJ81" s="762">
        <v>0</v>
      </c>
      <c r="AK81" s="762">
        <v>0</v>
      </c>
      <c r="AL81" s="762">
        <v>0</v>
      </c>
      <c r="AM81" s="762">
        <v>0</v>
      </c>
      <c r="AN81" s="762">
        <v>0</v>
      </c>
      <c r="AO81" s="763">
        <v>0</v>
      </c>
      <c r="AP81" s="755"/>
      <c r="AQ81" s="761">
        <v>0</v>
      </c>
      <c r="AR81" s="762">
        <v>0</v>
      </c>
      <c r="AS81" s="762">
        <v>8676.1939999999995</v>
      </c>
      <c r="AT81" s="762">
        <v>0</v>
      </c>
      <c r="AU81" s="762">
        <v>0</v>
      </c>
      <c r="AV81" s="762">
        <v>0</v>
      </c>
      <c r="AW81" s="762">
        <v>0</v>
      </c>
      <c r="AX81" s="762">
        <v>0</v>
      </c>
      <c r="AY81" s="762">
        <v>0</v>
      </c>
      <c r="AZ81" s="762">
        <v>0</v>
      </c>
      <c r="BA81" s="762">
        <v>0</v>
      </c>
      <c r="BB81" s="762">
        <v>0</v>
      </c>
      <c r="BC81" s="762">
        <v>0</v>
      </c>
      <c r="BD81" s="762">
        <v>0</v>
      </c>
      <c r="BE81" s="762">
        <v>0</v>
      </c>
      <c r="BF81" s="762">
        <v>0</v>
      </c>
      <c r="BG81" s="762">
        <v>0</v>
      </c>
      <c r="BH81" s="762">
        <v>0</v>
      </c>
      <c r="BI81" s="762">
        <v>0</v>
      </c>
      <c r="BJ81" s="762">
        <v>0</v>
      </c>
      <c r="BK81" s="762">
        <v>0</v>
      </c>
      <c r="BL81" s="762">
        <v>0</v>
      </c>
      <c r="BM81" s="762">
        <v>0</v>
      </c>
      <c r="BN81" s="762">
        <v>0</v>
      </c>
      <c r="BO81" s="762">
        <v>0</v>
      </c>
      <c r="BP81" s="762">
        <v>0</v>
      </c>
      <c r="BQ81" s="762">
        <v>0</v>
      </c>
      <c r="BR81" s="762">
        <v>0</v>
      </c>
      <c r="BS81" s="762">
        <v>0</v>
      </c>
      <c r="BT81" s="763">
        <v>0</v>
      </c>
      <c r="BU81" s="163"/>
    </row>
    <row r="82" spans="2:73" ht="15.75">
      <c r="B82" s="757" t="s">
        <v>208</v>
      </c>
      <c r="C82" s="757" t="s">
        <v>700</v>
      </c>
      <c r="D82" s="794" t="s">
        <v>1</v>
      </c>
      <c r="E82" s="757" t="s">
        <v>701</v>
      </c>
      <c r="F82" s="757" t="s">
        <v>29</v>
      </c>
      <c r="G82" s="757" t="s">
        <v>702</v>
      </c>
      <c r="H82" s="757">
        <v>2013</v>
      </c>
      <c r="I82" s="756" t="s">
        <v>577</v>
      </c>
      <c r="J82" s="756" t="s">
        <v>593</v>
      </c>
      <c r="K82" s="755"/>
      <c r="L82" s="761">
        <v>0</v>
      </c>
      <c r="M82" s="762">
        <v>0</v>
      </c>
      <c r="N82" s="762">
        <v>2.3863863988150165E-2</v>
      </c>
      <c r="O82" s="762">
        <v>2.3863863988150165E-2</v>
      </c>
      <c r="P82" s="762">
        <v>2.3863863988150165E-2</v>
      </c>
      <c r="Q82" s="762">
        <v>2.3863863988150165E-2</v>
      </c>
      <c r="R82" s="762">
        <v>1.3257893519168572E-2</v>
      </c>
      <c r="S82" s="762">
        <v>0</v>
      </c>
      <c r="T82" s="762">
        <v>0</v>
      </c>
      <c r="U82" s="762">
        <v>0</v>
      </c>
      <c r="V82" s="762">
        <v>0</v>
      </c>
      <c r="W82" s="762">
        <v>0</v>
      </c>
      <c r="X82" s="762">
        <v>0</v>
      </c>
      <c r="Y82" s="762">
        <v>0</v>
      </c>
      <c r="Z82" s="762">
        <v>0</v>
      </c>
      <c r="AA82" s="762">
        <v>0</v>
      </c>
      <c r="AB82" s="762">
        <v>0</v>
      </c>
      <c r="AC82" s="762">
        <v>0</v>
      </c>
      <c r="AD82" s="762">
        <v>0</v>
      </c>
      <c r="AE82" s="762">
        <v>0</v>
      </c>
      <c r="AF82" s="762">
        <v>0</v>
      </c>
      <c r="AG82" s="762">
        <v>0</v>
      </c>
      <c r="AH82" s="762">
        <v>0</v>
      </c>
      <c r="AI82" s="762">
        <v>0</v>
      </c>
      <c r="AJ82" s="762">
        <v>0</v>
      </c>
      <c r="AK82" s="762">
        <v>0</v>
      </c>
      <c r="AL82" s="762">
        <v>0</v>
      </c>
      <c r="AM82" s="762">
        <v>0</v>
      </c>
      <c r="AN82" s="762">
        <v>0</v>
      </c>
      <c r="AO82" s="763">
        <v>0</v>
      </c>
      <c r="AP82" s="755"/>
      <c r="AQ82" s="761">
        <v>0</v>
      </c>
      <c r="AR82" s="762">
        <v>0</v>
      </c>
      <c r="AS82" s="762">
        <v>167.00215423621651</v>
      </c>
      <c r="AT82" s="762">
        <v>167.00215423621651</v>
      </c>
      <c r="AU82" s="762">
        <v>167.00215423621651</v>
      </c>
      <c r="AV82" s="762">
        <v>167.00215423621651</v>
      </c>
      <c r="AW82" s="762">
        <v>90.208897895355562</v>
      </c>
      <c r="AX82" s="762">
        <v>0</v>
      </c>
      <c r="AY82" s="762">
        <v>0</v>
      </c>
      <c r="AZ82" s="762">
        <v>0</v>
      </c>
      <c r="BA82" s="762">
        <v>0</v>
      </c>
      <c r="BB82" s="762">
        <v>0</v>
      </c>
      <c r="BC82" s="762">
        <v>0</v>
      </c>
      <c r="BD82" s="762">
        <v>0</v>
      </c>
      <c r="BE82" s="762">
        <v>0</v>
      </c>
      <c r="BF82" s="762">
        <v>0</v>
      </c>
      <c r="BG82" s="762">
        <v>0</v>
      </c>
      <c r="BH82" s="762">
        <v>0</v>
      </c>
      <c r="BI82" s="762">
        <v>0</v>
      </c>
      <c r="BJ82" s="762">
        <v>0</v>
      </c>
      <c r="BK82" s="762">
        <v>0</v>
      </c>
      <c r="BL82" s="762">
        <v>0</v>
      </c>
      <c r="BM82" s="762">
        <v>0</v>
      </c>
      <c r="BN82" s="762">
        <v>0</v>
      </c>
      <c r="BO82" s="762">
        <v>0</v>
      </c>
      <c r="BP82" s="762">
        <v>0</v>
      </c>
      <c r="BQ82" s="762">
        <v>0</v>
      </c>
      <c r="BR82" s="762">
        <v>0</v>
      </c>
      <c r="BS82" s="762">
        <v>0</v>
      </c>
      <c r="BT82" s="763">
        <v>0</v>
      </c>
      <c r="BU82" s="163"/>
    </row>
    <row r="83" spans="2:73" s="936" customFormat="1" ht="15.75" thickBot="1">
      <c r="B83" s="938" t="s">
        <v>208</v>
      </c>
      <c r="C83" s="938" t="s">
        <v>700</v>
      </c>
      <c r="D83" s="939" t="s">
        <v>718</v>
      </c>
      <c r="E83" s="938" t="s">
        <v>701</v>
      </c>
      <c r="F83" s="938" t="s">
        <v>29</v>
      </c>
      <c r="G83" s="938" t="s">
        <v>702</v>
      </c>
      <c r="H83" s="938">
        <v>2012</v>
      </c>
      <c r="I83" s="940" t="s">
        <v>577</v>
      </c>
      <c r="J83" s="940" t="s">
        <v>586</v>
      </c>
      <c r="K83" s="941"/>
      <c r="L83" s="942">
        <v>0</v>
      </c>
      <c r="M83" s="943">
        <v>0.11148177760035066</v>
      </c>
      <c r="N83" s="943">
        <v>0.11148177760035066</v>
      </c>
      <c r="O83" s="943">
        <v>0.11148177760035066</v>
      </c>
      <c r="P83" s="943">
        <v>0.11148177760035066</v>
      </c>
      <c r="Q83" s="943">
        <v>0.11148177760035066</v>
      </c>
      <c r="R83" s="943">
        <v>0.11148177760035066</v>
      </c>
      <c r="S83" s="943">
        <v>0.11148177760035066</v>
      </c>
      <c r="T83" s="943">
        <v>0.11148177760035066</v>
      </c>
      <c r="U83" s="943">
        <v>0.11148177760035066</v>
      </c>
      <c r="V83" s="943">
        <v>0.11148177760035066</v>
      </c>
      <c r="W83" s="943">
        <v>0.11148177760035066</v>
      </c>
      <c r="X83" s="943">
        <v>0.11148177760035066</v>
      </c>
      <c r="Y83" s="943">
        <v>0.11148177760035066</v>
      </c>
      <c r="Z83" s="943">
        <v>0.11148177760035066</v>
      </c>
      <c r="AA83" s="943">
        <v>0.11148177760035066</v>
      </c>
      <c r="AB83" s="943">
        <v>0.11148177760035066</v>
      </c>
      <c r="AC83" s="943">
        <v>0.11148177760035066</v>
      </c>
      <c r="AD83" s="943">
        <v>0.11148177760035066</v>
      </c>
      <c r="AE83" s="943">
        <v>0.11148177760035066</v>
      </c>
      <c r="AF83" s="943">
        <v>9.582033514782283E-2</v>
      </c>
      <c r="AG83" s="943">
        <v>0</v>
      </c>
      <c r="AH83" s="943">
        <v>0</v>
      </c>
      <c r="AI83" s="943">
        <v>0</v>
      </c>
      <c r="AJ83" s="943">
        <v>0</v>
      </c>
      <c r="AK83" s="943">
        <v>0</v>
      </c>
      <c r="AL83" s="943">
        <v>0</v>
      </c>
      <c r="AM83" s="943">
        <v>0</v>
      </c>
      <c r="AN83" s="943">
        <v>0</v>
      </c>
      <c r="AO83" s="944">
        <v>0</v>
      </c>
      <c r="AP83" s="941"/>
      <c r="AQ83" s="942">
        <v>0</v>
      </c>
      <c r="AR83" s="943">
        <v>226.65713353997722</v>
      </c>
      <c r="AS83" s="943">
        <v>226.65713353997722</v>
      </c>
      <c r="AT83" s="943">
        <v>226.65713353997722</v>
      </c>
      <c r="AU83" s="943">
        <v>226.65713353997722</v>
      </c>
      <c r="AV83" s="943">
        <v>226.65713353997722</v>
      </c>
      <c r="AW83" s="943">
        <v>226.65713353997722</v>
      </c>
      <c r="AX83" s="943">
        <v>226.65713353997722</v>
      </c>
      <c r="AY83" s="943">
        <v>226.65713353997722</v>
      </c>
      <c r="AZ83" s="943">
        <v>226.65713353997722</v>
      </c>
      <c r="BA83" s="943">
        <v>226.65713353997722</v>
      </c>
      <c r="BB83" s="943">
        <v>226.65713353997722</v>
      </c>
      <c r="BC83" s="943">
        <v>226.65713353997722</v>
      </c>
      <c r="BD83" s="943">
        <v>226.65713353997722</v>
      </c>
      <c r="BE83" s="943">
        <v>226.65713353997722</v>
      </c>
      <c r="BF83" s="943">
        <v>226.65713353997722</v>
      </c>
      <c r="BG83" s="943">
        <v>226.65713353997722</v>
      </c>
      <c r="BH83" s="943">
        <v>226.65713353997722</v>
      </c>
      <c r="BI83" s="943">
        <v>226.65713353997722</v>
      </c>
      <c r="BJ83" s="943">
        <v>210.95930941107676</v>
      </c>
      <c r="BK83" s="943">
        <v>0</v>
      </c>
      <c r="BL83" s="943">
        <v>0</v>
      </c>
      <c r="BM83" s="943">
        <v>0</v>
      </c>
      <c r="BN83" s="943">
        <v>0</v>
      </c>
      <c r="BO83" s="943">
        <v>0</v>
      </c>
      <c r="BP83" s="943">
        <v>0</v>
      </c>
      <c r="BQ83" s="943">
        <v>0</v>
      </c>
      <c r="BR83" s="943">
        <v>0</v>
      </c>
      <c r="BS83" s="943">
        <v>0</v>
      </c>
      <c r="BT83" s="944">
        <v>0</v>
      </c>
    </row>
    <row r="84" spans="2:73">
      <c r="B84" s="757" t="s">
        <v>208</v>
      </c>
      <c r="C84" s="757" t="s">
        <v>703</v>
      </c>
      <c r="D84" s="767" t="s">
        <v>21</v>
      </c>
      <c r="E84" s="757" t="s">
        <v>701</v>
      </c>
      <c r="F84" s="757" t="s">
        <v>720</v>
      </c>
      <c r="G84" s="757" t="s">
        <v>702</v>
      </c>
      <c r="H84" s="757">
        <v>2013</v>
      </c>
      <c r="I84" s="756" t="s">
        <v>578</v>
      </c>
      <c r="J84" s="756" t="s">
        <v>586</v>
      </c>
      <c r="K84" s="755"/>
      <c r="L84" s="761">
        <v>0</v>
      </c>
      <c r="M84" s="762">
        <v>0</v>
      </c>
      <c r="N84" s="762">
        <v>3.4596590589999998</v>
      </c>
      <c r="O84" s="762">
        <v>3.4596590589999998</v>
      </c>
      <c r="P84" s="762">
        <v>3.4596590589999998</v>
      </c>
      <c r="Q84" s="762">
        <v>3.3059043159999999</v>
      </c>
      <c r="R84" s="762">
        <v>1.263936658</v>
      </c>
      <c r="S84" s="762">
        <v>1.263936658</v>
      </c>
      <c r="T84" s="762">
        <v>1.263936658</v>
      </c>
      <c r="U84" s="762">
        <v>1.263936658</v>
      </c>
      <c r="V84" s="762">
        <v>1.263936658</v>
      </c>
      <c r="W84" s="762">
        <v>1.263936658</v>
      </c>
      <c r="X84" s="762">
        <v>1.077115069</v>
      </c>
      <c r="Y84" s="762">
        <v>0.45744380899999998</v>
      </c>
      <c r="Z84" s="762">
        <v>0</v>
      </c>
      <c r="AA84" s="762">
        <v>0</v>
      </c>
      <c r="AB84" s="762">
        <v>0</v>
      </c>
      <c r="AC84" s="762">
        <v>0</v>
      </c>
      <c r="AD84" s="762">
        <v>0</v>
      </c>
      <c r="AE84" s="762">
        <v>0</v>
      </c>
      <c r="AF84" s="762">
        <v>0</v>
      </c>
      <c r="AG84" s="762">
        <v>0</v>
      </c>
      <c r="AH84" s="762">
        <v>0</v>
      </c>
      <c r="AI84" s="762">
        <v>0</v>
      </c>
      <c r="AJ84" s="762">
        <v>0</v>
      </c>
      <c r="AK84" s="762">
        <v>0</v>
      </c>
      <c r="AL84" s="762">
        <v>0</v>
      </c>
      <c r="AM84" s="762">
        <v>0</v>
      </c>
      <c r="AN84" s="762">
        <v>0</v>
      </c>
      <c r="AO84" s="763">
        <v>0</v>
      </c>
      <c r="AP84" s="755"/>
      <c r="AQ84" s="761">
        <v>0</v>
      </c>
      <c r="AR84" s="762">
        <v>0</v>
      </c>
      <c r="AS84" s="762">
        <v>11413.91351</v>
      </c>
      <c r="AT84" s="762">
        <v>11413.91351</v>
      </c>
      <c r="AU84" s="762">
        <v>11413.91351</v>
      </c>
      <c r="AV84" s="762">
        <v>10923.17052</v>
      </c>
      <c r="AW84" s="762">
        <v>5005.9103830000004</v>
      </c>
      <c r="AX84" s="762">
        <v>5005.9103830000004</v>
      </c>
      <c r="AY84" s="762">
        <v>5005.9103830000004</v>
      </c>
      <c r="AZ84" s="762">
        <v>5005.9103830000004</v>
      </c>
      <c r="BA84" s="762">
        <v>5005.9103830000004</v>
      </c>
      <c r="BB84" s="762">
        <v>5005.9103830000004</v>
      </c>
      <c r="BC84" s="762">
        <v>3311.088299</v>
      </c>
      <c r="BD84" s="762">
        <v>1333.267523</v>
      </c>
      <c r="BE84" s="762">
        <v>0</v>
      </c>
      <c r="BF84" s="762">
        <v>0</v>
      </c>
      <c r="BG84" s="762">
        <v>0</v>
      </c>
      <c r="BH84" s="762">
        <v>0</v>
      </c>
      <c r="BI84" s="762">
        <v>0</v>
      </c>
      <c r="BJ84" s="762">
        <v>0</v>
      </c>
      <c r="BK84" s="762">
        <v>0</v>
      </c>
      <c r="BL84" s="762">
        <v>0</v>
      </c>
      <c r="BM84" s="762">
        <v>0</v>
      </c>
      <c r="BN84" s="762">
        <v>0</v>
      </c>
      <c r="BO84" s="762">
        <v>0</v>
      </c>
      <c r="BP84" s="762">
        <v>0</v>
      </c>
      <c r="BQ84" s="762">
        <v>0</v>
      </c>
      <c r="BR84" s="762">
        <v>0</v>
      </c>
      <c r="BS84" s="762">
        <v>0</v>
      </c>
      <c r="BT84" s="763">
        <v>0</v>
      </c>
    </row>
    <row r="85" spans="2:73">
      <c r="B85" s="757" t="s">
        <v>208</v>
      </c>
      <c r="C85" s="757" t="s">
        <v>703</v>
      </c>
      <c r="D85" s="767" t="s">
        <v>21</v>
      </c>
      <c r="E85" s="757" t="s">
        <v>701</v>
      </c>
      <c r="F85" s="757" t="s">
        <v>720</v>
      </c>
      <c r="G85" s="757" t="s">
        <v>702</v>
      </c>
      <c r="H85" s="757">
        <v>2014</v>
      </c>
      <c r="I85" s="756" t="s">
        <v>578</v>
      </c>
      <c r="J85" s="756" t="s">
        <v>593</v>
      </c>
      <c r="K85" s="755"/>
      <c r="L85" s="761">
        <v>0</v>
      </c>
      <c r="M85" s="762">
        <v>0</v>
      </c>
      <c r="N85" s="762">
        <v>0</v>
      </c>
      <c r="O85" s="762">
        <v>365.38865929999997</v>
      </c>
      <c r="P85" s="762">
        <v>358.9439074</v>
      </c>
      <c r="Q85" s="762">
        <v>346.6913361</v>
      </c>
      <c r="R85" s="762">
        <v>233.00353129999999</v>
      </c>
      <c r="S85" s="762">
        <v>233.00353129999999</v>
      </c>
      <c r="T85" s="762">
        <v>233.00353129999999</v>
      </c>
      <c r="U85" s="762">
        <v>233.00353129999999</v>
      </c>
      <c r="V85" s="762">
        <v>233.00353129999999</v>
      </c>
      <c r="W85" s="762">
        <v>233.00353129999999</v>
      </c>
      <c r="X85" s="762">
        <v>233.00353129999999</v>
      </c>
      <c r="Y85" s="762">
        <v>230.78330769999999</v>
      </c>
      <c r="Z85" s="762">
        <v>43.685464150000001</v>
      </c>
      <c r="AA85" s="762">
        <v>0</v>
      </c>
      <c r="AB85" s="762">
        <v>0</v>
      </c>
      <c r="AC85" s="762">
        <v>0</v>
      </c>
      <c r="AD85" s="762">
        <v>0</v>
      </c>
      <c r="AE85" s="762">
        <v>0</v>
      </c>
      <c r="AF85" s="762">
        <v>0</v>
      </c>
      <c r="AG85" s="762">
        <v>0</v>
      </c>
      <c r="AH85" s="762">
        <v>0</v>
      </c>
      <c r="AI85" s="762">
        <v>0</v>
      </c>
      <c r="AJ85" s="762">
        <v>0</v>
      </c>
      <c r="AK85" s="762">
        <v>0</v>
      </c>
      <c r="AL85" s="762">
        <v>0</v>
      </c>
      <c r="AM85" s="762">
        <v>0</v>
      </c>
      <c r="AN85" s="762">
        <v>0</v>
      </c>
      <c r="AO85" s="763">
        <v>0</v>
      </c>
      <c r="AP85" s="755"/>
      <c r="AQ85" s="764">
        <v>0</v>
      </c>
      <c r="AR85" s="765">
        <v>0</v>
      </c>
      <c r="AS85" s="765">
        <v>0</v>
      </c>
      <c r="AT85" s="765">
        <v>1343298.8149999999</v>
      </c>
      <c r="AU85" s="765">
        <v>1321755.683</v>
      </c>
      <c r="AV85" s="765">
        <v>1272701.22</v>
      </c>
      <c r="AW85" s="765">
        <v>902596.11739999999</v>
      </c>
      <c r="AX85" s="765">
        <v>902596.11739999999</v>
      </c>
      <c r="AY85" s="765">
        <v>902596.11739999999</v>
      </c>
      <c r="AZ85" s="765">
        <v>902596.11739999999</v>
      </c>
      <c r="BA85" s="765">
        <v>902596.11739999999</v>
      </c>
      <c r="BB85" s="765">
        <v>902596.11739999999</v>
      </c>
      <c r="BC85" s="765">
        <v>902596.11739999999</v>
      </c>
      <c r="BD85" s="765">
        <v>882123.36340000003</v>
      </c>
      <c r="BE85" s="765">
        <v>143836.78260000001</v>
      </c>
      <c r="BF85" s="765">
        <v>0</v>
      </c>
      <c r="BG85" s="765">
        <v>0</v>
      </c>
      <c r="BH85" s="765">
        <v>0</v>
      </c>
      <c r="BI85" s="765">
        <v>0</v>
      </c>
      <c r="BJ85" s="765">
        <v>0</v>
      </c>
      <c r="BK85" s="765">
        <v>0</v>
      </c>
      <c r="BL85" s="765">
        <v>0</v>
      </c>
      <c r="BM85" s="765">
        <v>0</v>
      </c>
      <c r="BN85" s="765">
        <v>0</v>
      </c>
      <c r="BO85" s="765">
        <v>0</v>
      </c>
      <c r="BP85" s="765">
        <v>0</v>
      </c>
      <c r="BQ85" s="765">
        <v>0</v>
      </c>
      <c r="BR85" s="765">
        <v>0</v>
      </c>
      <c r="BS85" s="765">
        <v>0</v>
      </c>
      <c r="BT85" s="766">
        <v>0</v>
      </c>
    </row>
    <row r="86" spans="2:73">
      <c r="B86" s="795" t="s">
        <v>208</v>
      </c>
      <c r="C86" s="795" t="s">
        <v>703</v>
      </c>
      <c r="D86" s="796" t="s">
        <v>20</v>
      </c>
      <c r="E86" s="795" t="s">
        <v>701</v>
      </c>
      <c r="F86" s="795" t="s">
        <v>720</v>
      </c>
      <c r="G86" s="795" t="s">
        <v>702</v>
      </c>
      <c r="H86" s="795">
        <v>2011</v>
      </c>
      <c r="I86" s="797" t="s">
        <v>578</v>
      </c>
      <c r="J86" s="797" t="s">
        <v>586</v>
      </c>
      <c r="K86" s="798"/>
      <c r="L86" s="799">
        <v>2.2209770290000002</v>
      </c>
      <c r="M86" s="800">
        <v>2.2209770290000002</v>
      </c>
      <c r="N86" s="800">
        <v>2.2209770290000002</v>
      </c>
      <c r="O86" s="800">
        <v>2.2209770290000002</v>
      </c>
      <c r="P86" s="800">
        <v>0</v>
      </c>
      <c r="Q86" s="800">
        <v>0</v>
      </c>
      <c r="R86" s="800">
        <v>0</v>
      </c>
      <c r="S86" s="800">
        <v>0</v>
      </c>
      <c r="T86" s="800">
        <v>0</v>
      </c>
      <c r="U86" s="800">
        <v>0</v>
      </c>
      <c r="V86" s="800">
        <v>0</v>
      </c>
      <c r="W86" s="800">
        <v>0</v>
      </c>
      <c r="X86" s="800">
        <v>0</v>
      </c>
      <c r="Y86" s="800">
        <v>0</v>
      </c>
      <c r="Z86" s="800">
        <v>0</v>
      </c>
      <c r="AA86" s="800">
        <v>0</v>
      </c>
      <c r="AB86" s="800">
        <v>0</v>
      </c>
      <c r="AC86" s="800">
        <v>0</v>
      </c>
      <c r="AD86" s="800">
        <v>0</v>
      </c>
      <c r="AE86" s="800">
        <v>0</v>
      </c>
      <c r="AF86" s="800">
        <v>0</v>
      </c>
      <c r="AG86" s="800">
        <v>0</v>
      </c>
      <c r="AH86" s="800">
        <v>0</v>
      </c>
      <c r="AI86" s="800">
        <v>0</v>
      </c>
      <c r="AJ86" s="800">
        <v>0</v>
      </c>
      <c r="AK86" s="800">
        <v>0</v>
      </c>
      <c r="AL86" s="800">
        <v>0</v>
      </c>
      <c r="AM86" s="800">
        <v>0</v>
      </c>
      <c r="AN86" s="800">
        <v>0</v>
      </c>
      <c r="AO86" s="801">
        <v>0</v>
      </c>
      <c r="AP86" s="798"/>
      <c r="AQ86" s="831">
        <v>10998.36557</v>
      </c>
      <c r="AR86" s="832">
        <v>10998.36557</v>
      </c>
      <c r="AS86" s="833">
        <v>10998.36557</v>
      </c>
      <c r="AT86" s="833">
        <v>10998.36557</v>
      </c>
      <c r="AU86" s="833">
        <v>0</v>
      </c>
      <c r="AV86" s="833">
        <v>0</v>
      </c>
      <c r="AW86" s="833">
        <v>0</v>
      </c>
      <c r="AX86" s="833">
        <v>0</v>
      </c>
      <c r="AY86" s="833">
        <v>0</v>
      </c>
      <c r="AZ86" s="833">
        <v>0</v>
      </c>
      <c r="BA86" s="833">
        <v>0</v>
      </c>
      <c r="BB86" s="833">
        <v>0</v>
      </c>
      <c r="BC86" s="833">
        <v>0</v>
      </c>
      <c r="BD86" s="833">
        <v>0</v>
      </c>
      <c r="BE86" s="833">
        <v>0</v>
      </c>
      <c r="BF86" s="833">
        <v>0</v>
      </c>
      <c r="BG86" s="833">
        <v>0</v>
      </c>
      <c r="BH86" s="833">
        <v>0</v>
      </c>
      <c r="BI86" s="833">
        <v>0</v>
      </c>
      <c r="BJ86" s="833">
        <v>0</v>
      </c>
      <c r="BK86" s="833">
        <v>0</v>
      </c>
      <c r="BL86" s="833">
        <v>0</v>
      </c>
      <c r="BM86" s="833">
        <v>0</v>
      </c>
      <c r="BN86" s="833">
        <v>0</v>
      </c>
      <c r="BO86" s="833">
        <v>0</v>
      </c>
      <c r="BP86" s="833">
        <v>0</v>
      </c>
      <c r="BQ86" s="833">
        <v>0</v>
      </c>
      <c r="BR86" s="833">
        <v>0</v>
      </c>
      <c r="BS86" s="833">
        <v>0</v>
      </c>
      <c r="BT86" s="834">
        <v>0</v>
      </c>
    </row>
    <row r="87" spans="2:73">
      <c r="B87" s="803" t="s">
        <v>208</v>
      </c>
      <c r="C87" s="803" t="s">
        <v>703</v>
      </c>
      <c r="D87" s="804" t="s">
        <v>20</v>
      </c>
      <c r="E87" s="803" t="s">
        <v>701</v>
      </c>
      <c r="F87" s="803" t="s">
        <v>720</v>
      </c>
      <c r="G87" s="803" t="s">
        <v>702</v>
      </c>
      <c r="H87" s="803">
        <v>2012</v>
      </c>
      <c r="I87" s="805" t="s">
        <v>578</v>
      </c>
      <c r="J87" s="805" t="s">
        <v>586</v>
      </c>
      <c r="K87" s="806"/>
      <c r="L87" s="807">
        <v>0</v>
      </c>
      <c r="M87" s="808">
        <v>0.172466273</v>
      </c>
      <c r="N87" s="808">
        <v>0.172466273</v>
      </c>
      <c r="O87" s="808">
        <v>0.172466273</v>
      </c>
      <c r="P87" s="808">
        <v>0.172466273</v>
      </c>
      <c r="Q87" s="808">
        <v>0</v>
      </c>
      <c r="R87" s="808">
        <v>0</v>
      </c>
      <c r="S87" s="808">
        <v>0</v>
      </c>
      <c r="T87" s="808">
        <v>0</v>
      </c>
      <c r="U87" s="808">
        <v>0</v>
      </c>
      <c r="V87" s="808">
        <v>0</v>
      </c>
      <c r="W87" s="808">
        <v>0</v>
      </c>
      <c r="X87" s="808">
        <v>0</v>
      </c>
      <c r="Y87" s="808">
        <v>0</v>
      </c>
      <c r="Z87" s="808">
        <v>0</v>
      </c>
      <c r="AA87" s="808">
        <v>0</v>
      </c>
      <c r="AB87" s="808">
        <v>0</v>
      </c>
      <c r="AC87" s="808">
        <v>0</v>
      </c>
      <c r="AD87" s="808">
        <v>0</v>
      </c>
      <c r="AE87" s="808">
        <v>0</v>
      </c>
      <c r="AF87" s="808">
        <v>0</v>
      </c>
      <c r="AG87" s="808">
        <v>0</v>
      </c>
      <c r="AH87" s="808">
        <v>0</v>
      </c>
      <c r="AI87" s="808">
        <v>0</v>
      </c>
      <c r="AJ87" s="808">
        <v>0</v>
      </c>
      <c r="AK87" s="808">
        <v>0</v>
      </c>
      <c r="AL87" s="808">
        <v>0</v>
      </c>
      <c r="AM87" s="808">
        <v>0</v>
      </c>
      <c r="AN87" s="808">
        <v>0</v>
      </c>
      <c r="AO87" s="809">
        <v>0</v>
      </c>
      <c r="AP87" s="806"/>
      <c r="AQ87" s="807">
        <v>0</v>
      </c>
      <c r="AR87" s="808">
        <v>854.05976269999996</v>
      </c>
      <c r="AS87" s="808">
        <v>854.05976269999996</v>
      </c>
      <c r="AT87" s="808">
        <v>854.05976269999996</v>
      </c>
      <c r="AU87" s="808">
        <v>854.05976269999996</v>
      </c>
      <c r="AV87" s="808">
        <v>0</v>
      </c>
      <c r="AW87" s="808">
        <v>0</v>
      </c>
      <c r="AX87" s="808">
        <v>0</v>
      </c>
      <c r="AY87" s="808">
        <v>0</v>
      </c>
      <c r="AZ87" s="808">
        <v>0</v>
      </c>
      <c r="BA87" s="808">
        <v>0</v>
      </c>
      <c r="BB87" s="808">
        <v>0</v>
      </c>
      <c r="BC87" s="808">
        <v>0</v>
      </c>
      <c r="BD87" s="808">
        <v>0</v>
      </c>
      <c r="BE87" s="808">
        <v>0</v>
      </c>
      <c r="BF87" s="808">
        <v>0</v>
      </c>
      <c r="BG87" s="808">
        <v>0</v>
      </c>
      <c r="BH87" s="808">
        <v>0</v>
      </c>
      <c r="BI87" s="808">
        <v>0</v>
      </c>
      <c r="BJ87" s="808">
        <v>0</v>
      </c>
      <c r="BK87" s="808">
        <v>0</v>
      </c>
      <c r="BL87" s="808">
        <v>0</v>
      </c>
      <c r="BM87" s="808">
        <v>0</v>
      </c>
      <c r="BN87" s="808">
        <v>0</v>
      </c>
      <c r="BO87" s="808">
        <v>0</v>
      </c>
      <c r="BP87" s="808">
        <v>0</v>
      </c>
      <c r="BQ87" s="808">
        <v>0</v>
      </c>
      <c r="BR87" s="808">
        <v>0</v>
      </c>
      <c r="BS87" s="808">
        <v>0</v>
      </c>
      <c r="BT87" s="809">
        <v>0</v>
      </c>
    </row>
    <row r="88" spans="2:73">
      <c r="B88" s="835" t="s">
        <v>208</v>
      </c>
      <c r="C88" s="835" t="s">
        <v>703</v>
      </c>
      <c r="D88" s="836" t="s">
        <v>20</v>
      </c>
      <c r="E88" s="835" t="s">
        <v>701</v>
      </c>
      <c r="F88" s="835" t="s">
        <v>720</v>
      </c>
      <c r="G88" s="835" t="s">
        <v>702</v>
      </c>
      <c r="H88" s="835">
        <v>2013</v>
      </c>
      <c r="I88" s="837" t="s">
        <v>578</v>
      </c>
      <c r="J88" s="837" t="s">
        <v>586</v>
      </c>
      <c r="K88" s="838"/>
      <c r="L88" s="839">
        <v>0</v>
      </c>
      <c r="M88" s="840">
        <v>0</v>
      </c>
      <c r="N88" s="840">
        <v>9.9365513000000003E-2</v>
      </c>
      <c r="O88" s="840">
        <v>9.9365513000000003E-2</v>
      </c>
      <c r="P88" s="840">
        <v>9.9365513000000003E-2</v>
      </c>
      <c r="Q88" s="840">
        <v>9.9365513000000003E-2</v>
      </c>
      <c r="R88" s="840">
        <v>0</v>
      </c>
      <c r="S88" s="840">
        <v>0</v>
      </c>
      <c r="T88" s="840">
        <v>0</v>
      </c>
      <c r="U88" s="840">
        <v>0</v>
      </c>
      <c r="V88" s="840">
        <v>0</v>
      </c>
      <c r="W88" s="840">
        <v>0</v>
      </c>
      <c r="X88" s="840">
        <v>0</v>
      </c>
      <c r="Y88" s="840">
        <v>0</v>
      </c>
      <c r="Z88" s="840">
        <v>0</v>
      </c>
      <c r="AA88" s="840">
        <v>0</v>
      </c>
      <c r="AB88" s="840">
        <v>0</v>
      </c>
      <c r="AC88" s="840">
        <v>0</v>
      </c>
      <c r="AD88" s="840">
        <v>0</v>
      </c>
      <c r="AE88" s="840">
        <v>0</v>
      </c>
      <c r="AF88" s="840">
        <v>0</v>
      </c>
      <c r="AG88" s="840">
        <v>0</v>
      </c>
      <c r="AH88" s="840">
        <v>0</v>
      </c>
      <c r="AI88" s="840">
        <v>0</v>
      </c>
      <c r="AJ88" s="840">
        <v>0</v>
      </c>
      <c r="AK88" s="840">
        <v>0</v>
      </c>
      <c r="AL88" s="840">
        <v>0</v>
      </c>
      <c r="AM88" s="840">
        <v>0</v>
      </c>
      <c r="AN88" s="840">
        <v>0</v>
      </c>
      <c r="AO88" s="841">
        <v>0</v>
      </c>
      <c r="AP88" s="838"/>
      <c r="AQ88" s="839">
        <v>0</v>
      </c>
      <c r="AR88" s="840">
        <v>0</v>
      </c>
      <c r="AS88" s="840">
        <v>546.29661339999996</v>
      </c>
      <c r="AT88" s="840">
        <v>546.29661339999996</v>
      </c>
      <c r="AU88" s="840">
        <v>546.29661339999996</v>
      </c>
      <c r="AV88" s="840">
        <v>546.29661339999996</v>
      </c>
      <c r="AW88" s="840">
        <v>0</v>
      </c>
      <c r="AX88" s="840">
        <v>0</v>
      </c>
      <c r="AY88" s="840">
        <v>0</v>
      </c>
      <c r="AZ88" s="840">
        <v>0</v>
      </c>
      <c r="BA88" s="840">
        <v>0</v>
      </c>
      <c r="BB88" s="840">
        <v>0</v>
      </c>
      <c r="BC88" s="840">
        <v>0</v>
      </c>
      <c r="BD88" s="840">
        <v>0</v>
      </c>
      <c r="BE88" s="840">
        <v>0</v>
      </c>
      <c r="BF88" s="840">
        <v>0</v>
      </c>
      <c r="BG88" s="840">
        <v>0</v>
      </c>
      <c r="BH88" s="840">
        <v>0</v>
      </c>
      <c r="BI88" s="840">
        <v>0</v>
      </c>
      <c r="BJ88" s="840">
        <v>0</v>
      </c>
      <c r="BK88" s="840">
        <v>0</v>
      </c>
      <c r="BL88" s="840">
        <v>0</v>
      </c>
      <c r="BM88" s="840">
        <v>0</v>
      </c>
      <c r="BN88" s="840">
        <v>0</v>
      </c>
      <c r="BO88" s="840">
        <v>0</v>
      </c>
      <c r="BP88" s="840">
        <v>0</v>
      </c>
      <c r="BQ88" s="840">
        <v>0</v>
      </c>
      <c r="BR88" s="840">
        <v>0</v>
      </c>
      <c r="BS88" s="840">
        <v>0</v>
      </c>
      <c r="BT88" s="841">
        <v>0</v>
      </c>
    </row>
    <row r="89" spans="2:73">
      <c r="B89" s="835" t="s">
        <v>208</v>
      </c>
      <c r="C89" s="835" t="s">
        <v>703</v>
      </c>
      <c r="D89" s="836" t="s">
        <v>20</v>
      </c>
      <c r="E89" s="835" t="s">
        <v>701</v>
      </c>
      <c r="F89" s="835" t="s">
        <v>720</v>
      </c>
      <c r="G89" s="835" t="s">
        <v>702</v>
      </c>
      <c r="H89" s="835">
        <v>2013</v>
      </c>
      <c r="I89" s="837" t="s">
        <v>578</v>
      </c>
      <c r="J89" s="837" t="s">
        <v>586</v>
      </c>
      <c r="K89" s="838"/>
      <c r="L89" s="839">
        <v>0</v>
      </c>
      <c r="M89" s="840">
        <v>0</v>
      </c>
      <c r="N89" s="840">
        <v>335.10382279999999</v>
      </c>
      <c r="O89" s="840">
        <v>335.10382279999999</v>
      </c>
      <c r="P89" s="840">
        <v>335.10382279999999</v>
      </c>
      <c r="Q89" s="840">
        <v>335.10382279999999</v>
      </c>
      <c r="R89" s="840">
        <v>0</v>
      </c>
      <c r="S89" s="840">
        <v>0</v>
      </c>
      <c r="T89" s="840">
        <v>0</v>
      </c>
      <c r="U89" s="840">
        <v>0</v>
      </c>
      <c r="V89" s="840">
        <v>0</v>
      </c>
      <c r="W89" s="840">
        <v>0</v>
      </c>
      <c r="X89" s="840">
        <v>0</v>
      </c>
      <c r="Y89" s="840">
        <v>0</v>
      </c>
      <c r="Z89" s="840">
        <v>0</v>
      </c>
      <c r="AA89" s="840">
        <v>0</v>
      </c>
      <c r="AB89" s="840">
        <v>0</v>
      </c>
      <c r="AC89" s="840">
        <v>0</v>
      </c>
      <c r="AD89" s="840">
        <v>0</v>
      </c>
      <c r="AE89" s="840">
        <v>0</v>
      </c>
      <c r="AF89" s="840">
        <v>0</v>
      </c>
      <c r="AG89" s="840">
        <v>0</v>
      </c>
      <c r="AH89" s="840">
        <v>0</v>
      </c>
      <c r="AI89" s="840">
        <v>0</v>
      </c>
      <c r="AJ89" s="840">
        <v>0</v>
      </c>
      <c r="AK89" s="840">
        <v>0</v>
      </c>
      <c r="AL89" s="840">
        <v>0</v>
      </c>
      <c r="AM89" s="840">
        <v>0</v>
      </c>
      <c r="AN89" s="840">
        <v>0</v>
      </c>
      <c r="AO89" s="841">
        <v>0</v>
      </c>
      <c r="AP89" s="838"/>
      <c r="AQ89" s="839">
        <v>0</v>
      </c>
      <c r="AR89" s="840">
        <v>0</v>
      </c>
      <c r="AS89" s="840">
        <v>1842350.31</v>
      </c>
      <c r="AT89" s="840">
        <v>1842350.31</v>
      </c>
      <c r="AU89" s="840">
        <v>1842350.31</v>
      </c>
      <c r="AV89" s="840">
        <v>1842350.31</v>
      </c>
      <c r="AW89" s="840">
        <v>0</v>
      </c>
      <c r="AX89" s="840">
        <v>0</v>
      </c>
      <c r="AY89" s="840">
        <v>0</v>
      </c>
      <c r="AZ89" s="840">
        <v>0</v>
      </c>
      <c r="BA89" s="840">
        <v>0</v>
      </c>
      <c r="BB89" s="840">
        <v>0</v>
      </c>
      <c r="BC89" s="840">
        <v>0</v>
      </c>
      <c r="BD89" s="840">
        <v>0</v>
      </c>
      <c r="BE89" s="840">
        <v>0</v>
      </c>
      <c r="BF89" s="840">
        <v>0</v>
      </c>
      <c r="BG89" s="840">
        <v>0</v>
      </c>
      <c r="BH89" s="840">
        <v>0</v>
      </c>
      <c r="BI89" s="840">
        <v>0</v>
      </c>
      <c r="BJ89" s="840">
        <v>0</v>
      </c>
      <c r="BK89" s="840">
        <v>0</v>
      </c>
      <c r="BL89" s="840">
        <v>0</v>
      </c>
      <c r="BM89" s="840">
        <v>0</v>
      </c>
      <c r="BN89" s="840">
        <v>0</v>
      </c>
      <c r="BO89" s="840">
        <v>0</v>
      </c>
      <c r="BP89" s="840">
        <v>0</v>
      </c>
      <c r="BQ89" s="840">
        <v>0</v>
      </c>
      <c r="BR89" s="840">
        <v>0</v>
      </c>
      <c r="BS89" s="840">
        <v>0</v>
      </c>
      <c r="BT89" s="841">
        <v>0</v>
      </c>
    </row>
    <row r="90" spans="2:73">
      <c r="B90" s="757" t="s">
        <v>208</v>
      </c>
      <c r="C90" s="757" t="s">
        <v>703</v>
      </c>
      <c r="D90" s="767" t="s">
        <v>20</v>
      </c>
      <c r="E90" s="757" t="s">
        <v>701</v>
      </c>
      <c r="F90" s="757" t="s">
        <v>720</v>
      </c>
      <c r="G90" s="757" t="s">
        <v>702</v>
      </c>
      <c r="H90" s="757">
        <v>2014</v>
      </c>
      <c r="I90" s="756" t="s">
        <v>578</v>
      </c>
      <c r="J90" s="756" t="s">
        <v>593</v>
      </c>
      <c r="K90" s="755"/>
      <c r="L90" s="761">
        <v>0</v>
      </c>
      <c r="M90" s="762">
        <v>0</v>
      </c>
      <c r="N90" s="762">
        <v>0</v>
      </c>
      <c r="O90" s="762">
        <v>80.201583099999993</v>
      </c>
      <c r="P90" s="762">
        <v>80.201583099999993</v>
      </c>
      <c r="Q90" s="762">
        <v>80.201583099999993</v>
      </c>
      <c r="R90" s="762">
        <v>80.201583099999993</v>
      </c>
      <c r="S90" s="762">
        <v>0</v>
      </c>
      <c r="T90" s="762">
        <v>0</v>
      </c>
      <c r="U90" s="762">
        <v>0</v>
      </c>
      <c r="V90" s="762">
        <v>0</v>
      </c>
      <c r="W90" s="762">
        <v>0</v>
      </c>
      <c r="X90" s="762">
        <v>0</v>
      </c>
      <c r="Y90" s="762">
        <v>0</v>
      </c>
      <c r="Z90" s="762">
        <v>0</v>
      </c>
      <c r="AA90" s="762">
        <v>0</v>
      </c>
      <c r="AB90" s="762">
        <v>0</v>
      </c>
      <c r="AC90" s="762">
        <v>0</v>
      </c>
      <c r="AD90" s="762">
        <v>0</v>
      </c>
      <c r="AE90" s="762">
        <v>0</v>
      </c>
      <c r="AF90" s="762">
        <v>0</v>
      </c>
      <c r="AG90" s="762">
        <v>0</v>
      </c>
      <c r="AH90" s="762">
        <v>0</v>
      </c>
      <c r="AI90" s="762">
        <v>0</v>
      </c>
      <c r="AJ90" s="762">
        <v>0</v>
      </c>
      <c r="AK90" s="762">
        <v>0</v>
      </c>
      <c r="AL90" s="762">
        <v>0</v>
      </c>
      <c r="AM90" s="762">
        <v>0</v>
      </c>
      <c r="AN90" s="762">
        <v>0</v>
      </c>
      <c r="AO90" s="763">
        <v>0</v>
      </c>
      <c r="AP90" s="755"/>
      <c r="AQ90" s="761">
        <v>0</v>
      </c>
      <c r="AR90" s="762">
        <v>0</v>
      </c>
      <c r="AS90" s="762">
        <v>0</v>
      </c>
      <c r="AT90" s="762">
        <v>391641.4203</v>
      </c>
      <c r="AU90" s="762">
        <v>391641.4203</v>
      </c>
      <c r="AV90" s="762">
        <v>391641.4203</v>
      </c>
      <c r="AW90" s="762">
        <v>391641.4203</v>
      </c>
      <c r="AX90" s="762">
        <v>0</v>
      </c>
      <c r="AY90" s="762">
        <v>0</v>
      </c>
      <c r="AZ90" s="762">
        <v>0</v>
      </c>
      <c r="BA90" s="762">
        <v>0</v>
      </c>
      <c r="BB90" s="762">
        <v>0</v>
      </c>
      <c r="BC90" s="762">
        <v>0</v>
      </c>
      <c r="BD90" s="762">
        <v>0</v>
      </c>
      <c r="BE90" s="762">
        <v>0</v>
      </c>
      <c r="BF90" s="762">
        <v>0</v>
      </c>
      <c r="BG90" s="762">
        <v>0</v>
      </c>
      <c r="BH90" s="762">
        <v>0</v>
      </c>
      <c r="BI90" s="762">
        <v>0</v>
      </c>
      <c r="BJ90" s="762">
        <v>0</v>
      </c>
      <c r="BK90" s="762">
        <v>0</v>
      </c>
      <c r="BL90" s="762">
        <v>0</v>
      </c>
      <c r="BM90" s="762">
        <v>0</v>
      </c>
      <c r="BN90" s="762">
        <v>0</v>
      </c>
      <c r="BO90" s="762">
        <v>0</v>
      </c>
      <c r="BP90" s="762">
        <v>0</v>
      </c>
      <c r="BQ90" s="762">
        <v>0</v>
      </c>
      <c r="BR90" s="762">
        <v>0</v>
      </c>
      <c r="BS90" s="762">
        <v>0</v>
      </c>
      <c r="BT90" s="763">
        <v>0</v>
      </c>
    </row>
    <row r="91" spans="2:73">
      <c r="B91" s="810" t="s">
        <v>208</v>
      </c>
      <c r="C91" s="810" t="s">
        <v>703</v>
      </c>
      <c r="D91" s="811" t="s">
        <v>22</v>
      </c>
      <c r="E91" s="810" t="s">
        <v>701</v>
      </c>
      <c r="F91" s="810" t="s">
        <v>720</v>
      </c>
      <c r="G91" s="810" t="s">
        <v>702</v>
      </c>
      <c r="H91" s="810">
        <v>2012</v>
      </c>
      <c r="I91" s="812" t="s">
        <v>578</v>
      </c>
      <c r="J91" s="812" t="s">
        <v>586</v>
      </c>
      <c r="K91" s="813"/>
      <c r="L91" s="814">
        <v>0</v>
      </c>
      <c r="M91" s="815">
        <v>108.1</v>
      </c>
      <c r="N91" s="815">
        <v>108.1</v>
      </c>
      <c r="O91" s="815">
        <v>108.1</v>
      </c>
      <c r="P91" s="815">
        <v>108.1</v>
      </c>
      <c r="Q91" s="815">
        <v>101.52</v>
      </c>
      <c r="R91" s="815">
        <v>80.53</v>
      </c>
      <c r="S91" s="815">
        <v>77.48</v>
      </c>
      <c r="T91" s="815">
        <v>77.48</v>
      </c>
      <c r="U91" s="815">
        <v>77.05</v>
      </c>
      <c r="V91" s="815">
        <v>58.64</v>
      </c>
      <c r="W91" s="815">
        <v>17.21</v>
      </c>
      <c r="X91" s="815">
        <v>16.57</v>
      </c>
      <c r="Y91" s="815">
        <v>12.53</v>
      </c>
      <c r="Z91" s="815">
        <v>12.53</v>
      </c>
      <c r="AA91" s="815">
        <v>12.53</v>
      </c>
      <c r="AB91" s="815">
        <v>11.99</v>
      </c>
      <c r="AC91" s="815">
        <v>10.64</v>
      </c>
      <c r="AD91" s="815">
        <v>10.64</v>
      </c>
      <c r="AE91" s="815">
        <v>10.64</v>
      </c>
      <c r="AF91" s="815">
        <v>10.64</v>
      </c>
      <c r="AG91" s="815">
        <v>0</v>
      </c>
      <c r="AH91" s="815">
        <v>0</v>
      </c>
      <c r="AI91" s="815">
        <v>0</v>
      </c>
      <c r="AJ91" s="815">
        <v>0</v>
      </c>
      <c r="AK91" s="815">
        <v>0</v>
      </c>
      <c r="AL91" s="815">
        <v>0</v>
      </c>
      <c r="AM91" s="815">
        <v>0</v>
      </c>
      <c r="AN91" s="815">
        <v>0</v>
      </c>
      <c r="AO91" s="816">
        <v>0</v>
      </c>
      <c r="AP91" s="813"/>
      <c r="AQ91" s="814">
        <v>0</v>
      </c>
      <c r="AR91" s="815">
        <v>737353</v>
      </c>
      <c r="AS91" s="815">
        <v>737353</v>
      </c>
      <c r="AT91" s="815">
        <v>737353</v>
      </c>
      <c r="AU91" s="815">
        <v>737353</v>
      </c>
      <c r="AV91" s="815">
        <v>703252</v>
      </c>
      <c r="AW91" s="815">
        <v>627406</v>
      </c>
      <c r="AX91" s="815">
        <v>602248</v>
      </c>
      <c r="AY91" s="815">
        <v>602248</v>
      </c>
      <c r="AZ91" s="815">
        <v>595332</v>
      </c>
      <c r="BA91" s="815">
        <v>442369</v>
      </c>
      <c r="BB91" s="815">
        <v>94236</v>
      </c>
      <c r="BC91" s="815">
        <v>83993</v>
      </c>
      <c r="BD91" s="815">
        <v>69406</v>
      </c>
      <c r="BE91" s="815">
        <v>69406</v>
      </c>
      <c r="BF91" s="815">
        <v>69406</v>
      </c>
      <c r="BG91" s="815">
        <v>59149</v>
      </c>
      <c r="BH91" s="815">
        <v>33412</v>
      </c>
      <c r="BI91" s="815">
        <v>33412</v>
      </c>
      <c r="BJ91" s="815">
        <v>33412</v>
      </c>
      <c r="BK91" s="815">
        <v>33412</v>
      </c>
      <c r="BL91" s="815">
        <v>0</v>
      </c>
      <c r="BM91" s="815">
        <v>0</v>
      </c>
      <c r="BN91" s="815">
        <v>0</v>
      </c>
      <c r="BO91" s="815">
        <v>0</v>
      </c>
      <c r="BP91" s="815">
        <v>0</v>
      </c>
      <c r="BQ91" s="815">
        <v>0</v>
      </c>
      <c r="BR91" s="815">
        <v>0</v>
      </c>
      <c r="BS91" s="815">
        <v>0</v>
      </c>
      <c r="BT91" s="816">
        <v>0</v>
      </c>
    </row>
    <row r="92" spans="2:73">
      <c r="B92" s="757" t="s">
        <v>208</v>
      </c>
      <c r="C92" s="757" t="s">
        <v>703</v>
      </c>
      <c r="D92" s="767" t="s">
        <v>22</v>
      </c>
      <c r="E92" s="757" t="s">
        <v>701</v>
      </c>
      <c r="F92" s="757" t="s">
        <v>720</v>
      </c>
      <c r="G92" s="757" t="s">
        <v>702</v>
      </c>
      <c r="H92" s="757">
        <v>2013</v>
      </c>
      <c r="I92" s="756" t="s">
        <v>578</v>
      </c>
      <c r="J92" s="756" t="s">
        <v>586</v>
      </c>
      <c r="K92" s="755"/>
      <c r="L92" s="761">
        <v>0</v>
      </c>
      <c r="M92" s="762">
        <v>0</v>
      </c>
      <c r="N92" s="762">
        <v>376.31610130000001</v>
      </c>
      <c r="O92" s="762">
        <v>338.5833106</v>
      </c>
      <c r="P92" s="762">
        <v>337.82716470000003</v>
      </c>
      <c r="Q92" s="762">
        <v>337.82716470000003</v>
      </c>
      <c r="R92" s="762">
        <v>330.93831779999999</v>
      </c>
      <c r="S92" s="762">
        <v>328.8154955</v>
      </c>
      <c r="T92" s="762">
        <v>328.8154955</v>
      </c>
      <c r="U92" s="762">
        <v>328.68312830000002</v>
      </c>
      <c r="V92" s="762">
        <v>321.84692530000001</v>
      </c>
      <c r="W92" s="762">
        <v>306.37206939999999</v>
      </c>
      <c r="X92" s="762">
        <v>282.10096170000003</v>
      </c>
      <c r="Y92" s="762">
        <v>281.00344339999998</v>
      </c>
      <c r="Z92" s="762">
        <v>279.67284610000002</v>
      </c>
      <c r="AA92" s="762">
        <v>160.82975099999999</v>
      </c>
      <c r="AB92" s="762">
        <v>160.82975099999999</v>
      </c>
      <c r="AC92" s="762">
        <v>134.4198662</v>
      </c>
      <c r="AD92" s="762">
        <v>8.3408784320000002</v>
      </c>
      <c r="AE92" s="762">
        <v>4.1120658739999998</v>
      </c>
      <c r="AF92" s="762">
        <v>4.1120658739999998</v>
      </c>
      <c r="AG92" s="762">
        <v>4.1120658739999998</v>
      </c>
      <c r="AH92" s="762">
        <v>0</v>
      </c>
      <c r="AI92" s="762">
        <v>0</v>
      </c>
      <c r="AJ92" s="762">
        <v>0</v>
      </c>
      <c r="AK92" s="762">
        <v>0</v>
      </c>
      <c r="AL92" s="762">
        <v>0</v>
      </c>
      <c r="AM92" s="762">
        <v>0</v>
      </c>
      <c r="AN92" s="762">
        <v>0</v>
      </c>
      <c r="AO92" s="763">
        <v>0</v>
      </c>
      <c r="AP92" s="755"/>
      <c r="AQ92" s="761">
        <v>0</v>
      </c>
      <c r="AR92" s="762">
        <v>0</v>
      </c>
      <c r="AS92" s="762">
        <v>1579036.2039999999</v>
      </c>
      <c r="AT92" s="762">
        <v>1422040.2069999999</v>
      </c>
      <c r="AU92" s="762">
        <v>1418891.24</v>
      </c>
      <c r="AV92" s="762">
        <v>1418891.24</v>
      </c>
      <c r="AW92" s="762">
        <v>1394894.0209999999</v>
      </c>
      <c r="AX92" s="762">
        <v>1380405.112</v>
      </c>
      <c r="AY92" s="762">
        <v>1380405.112</v>
      </c>
      <c r="AZ92" s="762">
        <v>1377003.9580000001</v>
      </c>
      <c r="BA92" s="762">
        <v>1347296.5449999999</v>
      </c>
      <c r="BB92" s="762">
        <v>1241675.939</v>
      </c>
      <c r="BC92" s="762">
        <v>1016534.005</v>
      </c>
      <c r="BD92" s="762">
        <v>988333.46270000003</v>
      </c>
      <c r="BE92" s="762">
        <v>983698.34239999996</v>
      </c>
      <c r="BF92" s="762">
        <v>490772.66970000003</v>
      </c>
      <c r="BG92" s="762">
        <v>490772.66970000003</v>
      </c>
      <c r="BH92" s="762">
        <v>408845.12670000002</v>
      </c>
      <c r="BI92" s="762">
        <v>25560.65365</v>
      </c>
      <c r="BJ92" s="762">
        <v>14324.3343</v>
      </c>
      <c r="BK92" s="762">
        <v>14324.3343</v>
      </c>
      <c r="BL92" s="762">
        <v>14324.3343</v>
      </c>
      <c r="BM92" s="762">
        <v>0</v>
      </c>
      <c r="BN92" s="762">
        <v>0</v>
      </c>
      <c r="BO92" s="762">
        <v>0</v>
      </c>
      <c r="BP92" s="762">
        <v>0</v>
      </c>
      <c r="BQ92" s="762">
        <v>0</v>
      </c>
      <c r="BR92" s="762">
        <v>0</v>
      </c>
      <c r="BS92" s="762">
        <v>0</v>
      </c>
      <c r="BT92" s="763">
        <v>0</v>
      </c>
    </row>
    <row r="93" spans="2:73">
      <c r="B93" s="757" t="s">
        <v>208</v>
      </c>
      <c r="C93" s="757" t="s">
        <v>703</v>
      </c>
      <c r="D93" s="767" t="s">
        <v>22</v>
      </c>
      <c r="E93" s="757" t="s">
        <v>701</v>
      </c>
      <c r="F93" s="757" t="s">
        <v>720</v>
      </c>
      <c r="G93" s="757" t="s">
        <v>702</v>
      </c>
      <c r="H93" s="757">
        <v>2014</v>
      </c>
      <c r="I93" s="756" t="s">
        <v>578</v>
      </c>
      <c r="J93" s="756" t="s">
        <v>593</v>
      </c>
      <c r="K93" s="755"/>
      <c r="L93" s="761">
        <v>0</v>
      </c>
      <c r="M93" s="762">
        <v>0</v>
      </c>
      <c r="N93" s="762">
        <v>0</v>
      </c>
      <c r="O93" s="762">
        <v>1637.7060429999999</v>
      </c>
      <c r="P93" s="762">
        <v>1616.184377</v>
      </c>
      <c r="Q93" s="762">
        <v>1616.184377</v>
      </c>
      <c r="R93" s="762">
        <v>1536.471779</v>
      </c>
      <c r="S93" s="762">
        <v>1536.471779</v>
      </c>
      <c r="T93" s="762">
        <v>1533.675428</v>
      </c>
      <c r="U93" s="762">
        <v>1483.117315</v>
      </c>
      <c r="V93" s="762">
        <v>1483.117315</v>
      </c>
      <c r="W93" s="762">
        <v>1396.6621849999999</v>
      </c>
      <c r="X93" s="762">
        <v>1182.473465</v>
      </c>
      <c r="Y93" s="762">
        <v>930.41657429999998</v>
      </c>
      <c r="Z93" s="762">
        <v>889.88091970000005</v>
      </c>
      <c r="AA93" s="762">
        <v>669.61262209999995</v>
      </c>
      <c r="AB93" s="762">
        <v>297.8672052</v>
      </c>
      <c r="AC93" s="762">
        <v>297.8672052</v>
      </c>
      <c r="AD93" s="762">
        <v>231.1784299</v>
      </c>
      <c r="AE93" s="762">
        <v>143.41707719999999</v>
      </c>
      <c r="AF93" s="762">
        <v>143.41707719999999</v>
      </c>
      <c r="AG93" s="762">
        <v>143.41707719999999</v>
      </c>
      <c r="AH93" s="762">
        <v>143.41707719999999</v>
      </c>
      <c r="AI93" s="762">
        <v>0</v>
      </c>
      <c r="AJ93" s="762">
        <v>0</v>
      </c>
      <c r="AK93" s="762">
        <v>0</v>
      </c>
      <c r="AL93" s="762">
        <v>0</v>
      </c>
      <c r="AM93" s="762">
        <v>0</v>
      </c>
      <c r="AN93" s="762">
        <v>0</v>
      </c>
      <c r="AO93" s="763">
        <v>0</v>
      </c>
      <c r="AP93" s="755"/>
      <c r="AQ93" s="761">
        <v>0</v>
      </c>
      <c r="AR93" s="762">
        <v>0</v>
      </c>
      <c r="AS93" s="762">
        <v>0</v>
      </c>
      <c r="AT93" s="762">
        <v>9903275.3609999996</v>
      </c>
      <c r="AU93" s="762">
        <v>9824166.6239999998</v>
      </c>
      <c r="AV93" s="762">
        <v>9824166.6239999998</v>
      </c>
      <c r="AW93" s="762">
        <v>9539462.1809999999</v>
      </c>
      <c r="AX93" s="762">
        <v>9539462.1809999999</v>
      </c>
      <c r="AY93" s="762">
        <v>9527786.193</v>
      </c>
      <c r="AZ93" s="762">
        <v>9136759.7139999997</v>
      </c>
      <c r="BA93" s="762">
        <v>9136759.7139999997</v>
      </c>
      <c r="BB93" s="762">
        <v>8612207.568</v>
      </c>
      <c r="BC93" s="762">
        <v>6842973.7410000004</v>
      </c>
      <c r="BD93" s="762">
        <v>4767021.3030000003</v>
      </c>
      <c r="BE93" s="762">
        <v>4371600.7960000001</v>
      </c>
      <c r="BF93" s="762">
        <v>2950869.9380000001</v>
      </c>
      <c r="BG93" s="762">
        <v>1463551.2250000001</v>
      </c>
      <c r="BH93" s="762">
        <v>1463551.2250000001</v>
      </c>
      <c r="BI93" s="762">
        <v>924828.59519999998</v>
      </c>
      <c r="BJ93" s="762">
        <v>303291.14480000001</v>
      </c>
      <c r="BK93" s="762">
        <v>303291.14480000001</v>
      </c>
      <c r="BL93" s="762">
        <v>303291.14480000001</v>
      </c>
      <c r="BM93" s="762">
        <v>303291.14480000001</v>
      </c>
      <c r="BN93" s="762">
        <v>0</v>
      </c>
      <c r="BO93" s="762">
        <v>0</v>
      </c>
      <c r="BP93" s="762">
        <v>0</v>
      </c>
      <c r="BQ93" s="762">
        <v>0</v>
      </c>
      <c r="BR93" s="762">
        <v>0</v>
      </c>
      <c r="BS93" s="762">
        <v>0</v>
      </c>
      <c r="BT93" s="763">
        <v>0</v>
      </c>
    </row>
    <row r="94" spans="2:73">
      <c r="B94" s="842" t="s">
        <v>208</v>
      </c>
      <c r="C94" s="842" t="s">
        <v>700</v>
      </c>
      <c r="D94" s="843" t="s">
        <v>2</v>
      </c>
      <c r="E94" s="842" t="s">
        <v>701</v>
      </c>
      <c r="F94" s="842" t="s">
        <v>29</v>
      </c>
      <c r="G94" s="842" t="s">
        <v>702</v>
      </c>
      <c r="H94" s="842">
        <v>2014</v>
      </c>
      <c r="I94" s="844" t="s">
        <v>578</v>
      </c>
      <c r="J94" s="844" t="s">
        <v>593</v>
      </c>
      <c r="K94" s="755"/>
      <c r="L94" s="845">
        <v>0</v>
      </c>
      <c r="M94" s="846">
        <v>0</v>
      </c>
      <c r="N94" s="846">
        <v>0</v>
      </c>
      <c r="O94" s="846">
        <v>24.863291889999999</v>
      </c>
      <c r="P94" s="846">
        <v>24.863291889999999</v>
      </c>
      <c r="Q94" s="846">
        <v>24.863291889999999</v>
      </c>
      <c r="R94" s="846">
        <v>24.863291889999999</v>
      </c>
      <c r="S94" s="846">
        <v>0</v>
      </c>
      <c r="T94" s="846">
        <v>0</v>
      </c>
      <c r="U94" s="846">
        <v>0</v>
      </c>
      <c r="V94" s="846">
        <v>0</v>
      </c>
      <c r="W94" s="846">
        <v>0</v>
      </c>
      <c r="X94" s="846">
        <v>0</v>
      </c>
      <c r="Y94" s="846">
        <v>0</v>
      </c>
      <c r="Z94" s="846">
        <v>0</v>
      </c>
      <c r="AA94" s="846">
        <v>0</v>
      </c>
      <c r="AB94" s="846">
        <v>0</v>
      </c>
      <c r="AC94" s="846">
        <v>0</v>
      </c>
      <c r="AD94" s="846">
        <v>0</v>
      </c>
      <c r="AE94" s="846">
        <v>0</v>
      </c>
      <c r="AF94" s="846">
        <v>0</v>
      </c>
      <c r="AG94" s="846">
        <v>0</v>
      </c>
      <c r="AH94" s="846">
        <v>0</v>
      </c>
      <c r="AI94" s="846">
        <v>0</v>
      </c>
      <c r="AJ94" s="846">
        <v>0</v>
      </c>
      <c r="AK94" s="846">
        <v>0</v>
      </c>
      <c r="AL94" s="846">
        <v>0</v>
      </c>
      <c r="AM94" s="846">
        <v>0</v>
      </c>
      <c r="AN94" s="846">
        <v>0</v>
      </c>
      <c r="AO94" s="847">
        <v>0</v>
      </c>
      <c r="AP94" s="755"/>
      <c r="AQ94" s="845">
        <v>0</v>
      </c>
      <c r="AR94" s="846">
        <v>0</v>
      </c>
      <c r="AS94" s="846">
        <v>0</v>
      </c>
      <c r="AT94" s="846">
        <v>44332.785349999998</v>
      </c>
      <c r="AU94" s="846">
        <v>44332.785349999998</v>
      </c>
      <c r="AV94" s="846">
        <v>44332.785349999998</v>
      </c>
      <c r="AW94" s="846">
        <v>44332.785349999998</v>
      </c>
      <c r="AX94" s="846">
        <v>0</v>
      </c>
      <c r="AY94" s="846">
        <v>0</v>
      </c>
      <c r="AZ94" s="846">
        <v>0</v>
      </c>
      <c r="BA94" s="846">
        <v>0</v>
      </c>
      <c r="BB94" s="846">
        <v>0</v>
      </c>
      <c r="BC94" s="846">
        <v>0</v>
      </c>
      <c r="BD94" s="846">
        <v>0</v>
      </c>
      <c r="BE94" s="846">
        <v>0</v>
      </c>
      <c r="BF94" s="846">
        <v>0</v>
      </c>
      <c r="BG94" s="846">
        <v>0</v>
      </c>
      <c r="BH94" s="846">
        <v>0</v>
      </c>
      <c r="BI94" s="846">
        <v>0</v>
      </c>
      <c r="BJ94" s="846">
        <v>0</v>
      </c>
      <c r="BK94" s="846">
        <v>0</v>
      </c>
      <c r="BL94" s="846">
        <v>0</v>
      </c>
      <c r="BM94" s="846">
        <v>0</v>
      </c>
      <c r="BN94" s="846">
        <v>0</v>
      </c>
      <c r="BO94" s="846">
        <v>0</v>
      </c>
      <c r="BP94" s="846">
        <v>0</v>
      </c>
      <c r="BQ94" s="846">
        <v>0</v>
      </c>
      <c r="BR94" s="846">
        <v>0</v>
      </c>
      <c r="BS94" s="846">
        <v>0</v>
      </c>
      <c r="BT94" s="847">
        <v>0</v>
      </c>
    </row>
    <row r="95" spans="2:73" ht="15.75">
      <c r="B95" s="848" t="s">
        <v>208</v>
      </c>
      <c r="C95" s="848" t="s">
        <v>700</v>
      </c>
      <c r="D95" s="849" t="s">
        <v>1</v>
      </c>
      <c r="E95" s="848" t="s">
        <v>701</v>
      </c>
      <c r="F95" s="848" t="s">
        <v>29</v>
      </c>
      <c r="G95" s="848" t="s">
        <v>702</v>
      </c>
      <c r="H95" s="848">
        <v>2014</v>
      </c>
      <c r="I95" s="850" t="s">
        <v>578</v>
      </c>
      <c r="J95" s="850" t="s">
        <v>593</v>
      </c>
      <c r="K95" s="851"/>
      <c r="L95" s="852">
        <v>0</v>
      </c>
      <c r="M95" s="853">
        <v>0</v>
      </c>
      <c r="N95" s="853">
        <v>0</v>
      </c>
      <c r="O95" s="853">
        <v>44.833650230000003</v>
      </c>
      <c r="P95" s="853">
        <v>44.833650230000003</v>
      </c>
      <c r="Q95" s="853">
        <v>44.833650230000003</v>
      </c>
      <c r="R95" s="853">
        <v>0</v>
      </c>
      <c r="S95" s="853">
        <v>0</v>
      </c>
      <c r="T95" s="853">
        <v>0</v>
      </c>
      <c r="U95" s="853">
        <v>0</v>
      </c>
      <c r="V95" s="853">
        <v>0</v>
      </c>
      <c r="W95" s="853">
        <v>0</v>
      </c>
      <c r="X95" s="853">
        <v>0</v>
      </c>
      <c r="Y95" s="853">
        <v>0</v>
      </c>
      <c r="Z95" s="853">
        <v>0</v>
      </c>
      <c r="AA95" s="853">
        <v>0</v>
      </c>
      <c r="AB95" s="853">
        <v>0</v>
      </c>
      <c r="AC95" s="853">
        <v>0</v>
      </c>
      <c r="AD95" s="853">
        <v>0</v>
      </c>
      <c r="AE95" s="853">
        <v>0</v>
      </c>
      <c r="AF95" s="853">
        <v>0</v>
      </c>
      <c r="AG95" s="853">
        <v>0</v>
      </c>
      <c r="AH95" s="853">
        <v>0</v>
      </c>
      <c r="AI95" s="853">
        <v>0</v>
      </c>
      <c r="AJ95" s="853">
        <v>0</v>
      </c>
      <c r="AK95" s="853">
        <v>0</v>
      </c>
      <c r="AL95" s="853">
        <v>0</v>
      </c>
      <c r="AM95" s="853">
        <v>0</v>
      </c>
      <c r="AN95" s="853">
        <v>0</v>
      </c>
      <c r="AO95" s="854">
        <v>0</v>
      </c>
      <c r="AP95" s="851"/>
      <c r="AQ95" s="852">
        <v>0</v>
      </c>
      <c r="AR95" s="853">
        <v>0</v>
      </c>
      <c r="AS95" s="853">
        <v>0</v>
      </c>
      <c r="AT95" s="853">
        <v>40092.689899999998</v>
      </c>
      <c r="AU95" s="853">
        <v>40092.689899999998</v>
      </c>
      <c r="AV95" s="853">
        <v>40092.689899999998</v>
      </c>
      <c r="AW95" s="853">
        <v>0</v>
      </c>
      <c r="AX95" s="853">
        <v>0</v>
      </c>
      <c r="AY95" s="853">
        <v>0</v>
      </c>
      <c r="AZ95" s="853">
        <v>0</v>
      </c>
      <c r="BA95" s="853">
        <v>0</v>
      </c>
      <c r="BB95" s="853">
        <v>0</v>
      </c>
      <c r="BC95" s="853">
        <v>0</v>
      </c>
      <c r="BD95" s="853">
        <v>0</v>
      </c>
      <c r="BE95" s="853">
        <v>0</v>
      </c>
      <c r="BF95" s="853">
        <v>0</v>
      </c>
      <c r="BG95" s="853">
        <v>0</v>
      </c>
      <c r="BH95" s="853">
        <v>0</v>
      </c>
      <c r="BI95" s="853">
        <v>0</v>
      </c>
      <c r="BJ95" s="853">
        <v>0</v>
      </c>
      <c r="BK95" s="853">
        <v>0</v>
      </c>
      <c r="BL95" s="853">
        <v>0</v>
      </c>
      <c r="BM95" s="853">
        <v>0</v>
      </c>
      <c r="BN95" s="853">
        <v>0</v>
      </c>
      <c r="BO95" s="853">
        <v>0</v>
      </c>
      <c r="BP95" s="853">
        <v>0</v>
      </c>
      <c r="BQ95" s="853">
        <v>0</v>
      </c>
      <c r="BR95" s="853">
        <v>0</v>
      </c>
      <c r="BS95" s="853">
        <v>0</v>
      </c>
      <c r="BT95" s="854">
        <v>0</v>
      </c>
      <c r="BU95" s="163"/>
    </row>
    <row r="96" spans="2:73" ht="15.75">
      <c r="B96" s="848" t="s">
        <v>208</v>
      </c>
      <c r="C96" s="848" t="s">
        <v>700</v>
      </c>
      <c r="D96" s="849" t="s">
        <v>1</v>
      </c>
      <c r="E96" s="848" t="s">
        <v>701</v>
      </c>
      <c r="F96" s="848" t="s">
        <v>29</v>
      </c>
      <c r="G96" s="848" t="s">
        <v>702</v>
      </c>
      <c r="H96" s="848">
        <v>2014</v>
      </c>
      <c r="I96" s="850" t="s">
        <v>578</v>
      </c>
      <c r="J96" s="850" t="s">
        <v>593</v>
      </c>
      <c r="K96" s="855"/>
      <c r="L96" s="856">
        <v>0</v>
      </c>
      <c r="M96" s="857">
        <v>0</v>
      </c>
      <c r="N96" s="857">
        <v>0</v>
      </c>
      <c r="O96" s="857">
        <v>84.070171329999994</v>
      </c>
      <c r="P96" s="857">
        <v>84.070171329999994</v>
      </c>
      <c r="Q96" s="857">
        <v>84.070171329999994</v>
      </c>
      <c r="R96" s="857">
        <v>84.070171329999994</v>
      </c>
      <c r="S96" s="857">
        <v>0</v>
      </c>
      <c r="T96" s="857">
        <v>0</v>
      </c>
      <c r="U96" s="857">
        <v>0</v>
      </c>
      <c r="V96" s="857">
        <v>0</v>
      </c>
      <c r="W96" s="857">
        <v>0</v>
      </c>
      <c r="X96" s="857">
        <v>0</v>
      </c>
      <c r="Y96" s="857">
        <v>0</v>
      </c>
      <c r="Z96" s="857">
        <v>0</v>
      </c>
      <c r="AA96" s="857">
        <v>0</v>
      </c>
      <c r="AB96" s="857">
        <v>0</v>
      </c>
      <c r="AC96" s="857">
        <v>0</v>
      </c>
      <c r="AD96" s="857">
        <v>0</v>
      </c>
      <c r="AE96" s="857">
        <v>0</v>
      </c>
      <c r="AF96" s="857">
        <v>0</v>
      </c>
      <c r="AG96" s="857">
        <v>0</v>
      </c>
      <c r="AH96" s="857">
        <v>0</v>
      </c>
      <c r="AI96" s="857">
        <v>0</v>
      </c>
      <c r="AJ96" s="857">
        <v>0</v>
      </c>
      <c r="AK96" s="857">
        <v>0</v>
      </c>
      <c r="AL96" s="857">
        <v>0</v>
      </c>
      <c r="AM96" s="857">
        <v>0</v>
      </c>
      <c r="AN96" s="857">
        <v>0</v>
      </c>
      <c r="AO96" s="858">
        <v>0</v>
      </c>
      <c r="AP96" s="855"/>
      <c r="AQ96" s="856">
        <v>0</v>
      </c>
      <c r="AR96" s="857">
        <v>0</v>
      </c>
      <c r="AS96" s="857">
        <v>0</v>
      </c>
      <c r="AT96" s="857">
        <v>149902.3089</v>
      </c>
      <c r="AU96" s="857">
        <v>149902.3089</v>
      </c>
      <c r="AV96" s="857">
        <v>149902.3089</v>
      </c>
      <c r="AW96" s="857">
        <v>149902.3089</v>
      </c>
      <c r="AX96" s="857">
        <v>0</v>
      </c>
      <c r="AY96" s="857">
        <v>0</v>
      </c>
      <c r="AZ96" s="857">
        <v>0</v>
      </c>
      <c r="BA96" s="857">
        <v>0</v>
      </c>
      <c r="BB96" s="857">
        <v>0</v>
      </c>
      <c r="BC96" s="857">
        <v>0</v>
      </c>
      <c r="BD96" s="857">
        <v>0</v>
      </c>
      <c r="BE96" s="857">
        <v>0</v>
      </c>
      <c r="BF96" s="857">
        <v>0</v>
      </c>
      <c r="BG96" s="857">
        <v>0</v>
      </c>
      <c r="BH96" s="857">
        <v>0</v>
      </c>
      <c r="BI96" s="857">
        <v>0</v>
      </c>
      <c r="BJ96" s="857">
        <v>0</v>
      </c>
      <c r="BK96" s="857">
        <v>0</v>
      </c>
      <c r="BL96" s="857">
        <v>0</v>
      </c>
      <c r="BM96" s="857">
        <v>0</v>
      </c>
      <c r="BN96" s="857">
        <v>0</v>
      </c>
      <c r="BO96" s="857">
        <v>0</v>
      </c>
      <c r="BP96" s="857">
        <v>0</v>
      </c>
      <c r="BQ96" s="857">
        <v>0</v>
      </c>
      <c r="BR96" s="857">
        <v>0</v>
      </c>
      <c r="BS96" s="857">
        <v>0</v>
      </c>
      <c r="BT96" s="858">
        <v>0</v>
      </c>
      <c r="BU96" s="163"/>
    </row>
    <row r="97" spans="2:73" ht="15.75">
      <c r="B97" s="848" t="s">
        <v>208</v>
      </c>
      <c r="C97" s="848" t="s">
        <v>700</v>
      </c>
      <c r="D97" s="849" t="s">
        <v>1</v>
      </c>
      <c r="E97" s="848" t="s">
        <v>701</v>
      </c>
      <c r="F97" s="848" t="s">
        <v>29</v>
      </c>
      <c r="G97" s="848" t="s">
        <v>702</v>
      </c>
      <c r="H97" s="848">
        <v>2014</v>
      </c>
      <c r="I97" s="850" t="s">
        <v>578</v>
      </c>
      <c r="J97" s="850" t="s">
        <v>593</v>
      </c>
      <c r="K97" s="855"/>
      <c r="L97" s="856">
        <v>0</v>
      </c>
      <c r="M97" s="857">
        <v>0</v>
      </c>
      <c r="N97" s="857">
        <v>0</v>
      </c>
      <c r="O97" s="857">
        <v>31.065872894037582</v>
      </c>
      <c r="P97" s="857">
        <v>31.065872894037582</v>
      </c>
      <c r="Q97" s="857">
        <v>31.065872894037582</v>
      </c>
      <c r="R97" s="857">
        <v>31.065872894037582</v>
      </c>
      <c r="S97" s="857">
        <v>0</v>
      </c>
      <c r="T97" s="857">
        <v>0</v>
      </c>
      <c r="U97" s="857">
        <v>0</v>
      </c>
      <c r="V97" s="857">
        <v>0</v>
      </c>
      <c r="W97" s="857">
        <v>0</v>
      </c>
      <c r="X97" s="857">
        <v>0</v>
      </c>
      <c r="Y97" s="857">
        <v>0</v>
      </c>
      <c r="Z97" s="857">
        <v>0</v>
      </c>
      <c r="AA97" s="857">
        <v>0</v>
      </c>
      <c r="AB97" s="857">
        <v>0</v>
      </c>
      <c r="AC97" s="857">
        <v>0</v>
      </c>
      <c r="AD97" s="857">
        <v>0</v>
      </c>
      <c r="AE97" s="857">
        <v>0</v>
      </c>
      <c r="AF97" s="857">
        <v>0</v>
      </c>
      <c r="AG97" s="857">
        <v>0</v>
      </c>
      <c r="AH97" s="857">
        <v>0</v>
      </c>
      <c r="AI97" s="857">
        <v>0</v>
      </c>
      <c r="AJ97" s="857">
        <v>0</v>
      </c>
      <c r="AK97" s="857">
        <v>0</v>
      </c>
      <c r="AL97" s="857">
        <v>0</v>
      </c>
      <c r="AM97" s="857">
        <v>0</v>
      </c>
      <c r="AN97" s="857">
        <v>0</v>
      </c>
      <c r="AO97" s="858">
        <v>0</v>
      </c>
      <c r="AP97" s="855"/>
      <c r="AQ97" s="856">
        <v>0</v>
      </c>
      <c r="AR97" s="857">
        <v>0</v>
      </c>
      <c r="AS97" s="857">
        <v>0</v>
      </c>
      <c r="AT97" s="857">
        <v>224934.58266205582</v>
      </c>
      <c r="AU97" s="857">
        <v>224934.58266205582</v>
      </c>
      <c r="AV97" s="857">
        <v>224934.58266205582</v>
      </c>
      <c r="AW97" s="857">
        <v>224934.58266205582</v>
      </c>
      <c r="AX97" s="857">
        <v>0</v>
      </c>
      <c r="AY97" s="857">
        <v>0</v>
      </c>
      <c r="AZ97" s="857">
        <v>0</v>
      </c>
      <c r="BA97" s="857">
        <v>0</v>
      </c>
      <c r="BB97" s="857">
        <v>0</v>
      </c>
      <c r="BC97" s="857">
        <v>0</v>
      </c>
      <c r="BD97" s="857">
        <v>0</v>
      </c>
      <c r="BE97" s="857">
        <v>0</v>
      </c>
      <c r="BF97" s="857">
        <v>0</v>
      </c>
      <c r="BG97" s="857">
        <v>0</v>
      </c>
      <c r="BH97" s="857">
        <v>0</v>
      </c>
      <c r="BI97" s="857">
        <v>0</v>
      </c>
      <c r="BJ97" s="857">
        <v>0</v>
      </c>
      <c r="BK97" s="857">
        <v>0</v>
      </c>
      <c r="BL97" s="857">
        <v>0</v>
      </c>
      <c r="BM97" s="857">
        <v>0</v>
      </c>
      <c r="BN97" s="857">
        <v>0</v>
      </c>
      <c r="BO97" s="857">
        <v>0</v>
      </c>
      <c r="BP97" s="857">
        <v>0</v>
      </c>
      <c r="BQ97" s="857">
        <v>0</v>
      </c>
      <c r="BR97" s="857">
        <v>0</v>
      </c>
      <c r="BS97" s="857">
        <v>0</v>
      </c>
      <c r="BT97" s="858">
        <v>0</v>
      </c>
      <c r="BU97" s="163"/>
    </row>
    <row r="98" spans="2:73">
      <c r="B98" s="848" t="s">
        <v>208</v>
      </c>
      <c r="C98" s="848" t="s">
        <v>700</v>
      </c>
      <c r="D98" s="849" t="s">
        <v>1</v>
      </c>
      <c r="E98" s="848" t="s">
        <v>701</v>
      </c>
      <c r="F98" s="848" t="s">
        <v>29</v>
      </c>
      <c r="G98" s="848" t="s">
        <v>702</v>
      </c>
      <c r="H98" s="848">
        <v>2014</v>
      </c>
      <c r="I98" s="850" t="s">
        <v>578</v>
      </c>
      <c r="J98" s="850" t="s">
        <v>593</v>
      </c>
      <c r="K98" s="859"/>
      <c r="L98" s="860">
        <v>0</v>
      </c>
      <c r="M98" s="861">
        <v>0</v>
      </c>
      <c r="N98" s="861">
        <v>0</v>
      </c>
      <c r="O98" s="861">
        <v>57.728246481989252</v>
      </c>
      <c r="P98" s="861">
        <v>57.728246481989252</v>
      </c>
      <c r="Q98" s="861">
        <v>57.728246481989252</v>
      </c>
      <c r="R98" s="861">
        <v>57.728246481989252</v>
      </c>
      <c r="S98" s="861">
        <v>57.728246481989252</v>
      </c>
      <c r="T98" s="861">
        <v>0</v>
      </c>
      <c r="U98" s="861">
        <v>0</v>
      </c>
      <c r="V98" s="861">
        <v>0</v>
      </c>
      <c r="W98" s="861">
        <v>0</v>
      </c>
      <c r="X98" s="861">
        <v>0</v>
      </c>
      <c r="Y98" s="861">
        <v>0</v>
      </c>
      <c r="Z98" s="861">
        <v>0</v>
      </c>
      <c r="AA98" s="861">
        <v>0</v>
      </c>
      <c r="AB98" s="861">
        <v>0</v>
      </c>
      <c r="AC98" s="861">
        <v>0</v>
      </c>
      <c r="AD98" s="861">
        <v>0</v>
      </c>
      <c r="AE98" s="861">
        <v>0</v>
      </c>
      <c r="AF98" s="861">
        <v>0</v>
      </c>
      <c r="AG98" s="861">
        <v>0</v>
      </c>
      <c r="AH98" s="861">
        <v>0</v>
      </c>
      <c r="AI98" s="861">
        <v>0</v>
      </c>
      <c r="AJ98" s="861">
        <v>0</v>
      </c>
      <c r="AK98" s="861">
        <v>0</v>
      </c>
      <c r="AL98" s="861">
        <v>0</v>
      </c>
      <c r="AM98" s="861">
        <v>0</v>
      </c>
      <c r="AN98" s="861">
        <v>0</v>
      </c>
      <c r="AO98" s="862">
        <v>0</v>
      </c>
      <c r="AP98" s="859"/>
      <c r="AQ98" s="860">
        <v>0</v>
      </c>
      <c r="AR98" s="861">
        <v>0</v>
      </c>
      <c r="AS98" s="861">
        <v>0</v>
      </c>
      <c r="AT98" s="861">
        <v>392804.94909623975</v>
      </c>
      <c r="AU98" s="861">
        <v>392804.94909623975</v>
      </c>
      <c r="AV98" s="861">
        <v>392804.94909623975</v>
      </c>
      <c r="AW98" s="861">
        <v>392804.94909623975</v>
      </c>
      <c r="AX98" s="861">
        <v>392804.94909623975</v>
      </c>
      <c r="AY98" s="861">
        <v>0</v>
      </c>
      <c r="AZ98" s="861">
        <v>0</v>
      </c>
      <c r="BA98" s="861">
        <v>0</v>
      </c>
      <c r="BB98" s="861">
        <v>0</v>
      </c>
      <c r="BC98" s="861">
        <v>0</v>
      </c>
      <c r="BD98" s="861">
        <v>0</v>
      </c>
      <c r="BE98" s="861">
        <v>0</v>
      </c>
      <c r="BF98" s="861">
        <v>0</v>
      </c>
      <c r="BG98" s="861">
        <v>0</v>
      </c>
      <c r="BH98" s="861">
        <v>0</v>
      </c>
      <c r="BI98" s="861">
        <v>0</v>
      </c>
      <c r="BJ98" s="861">
        <v>0</v>
      </c>
      <c r="BK98" s="861">
        <v>0</v>
      </c>
      <c r="BL98" s="861">
        <v>0</v>
      </c>
      <c r="BM98" s="861">
        <v>0</v>
      </c>
      <c r="BN98" s="861">
        <v>0</v>
      </c>
      <c r="BO98" s="861">
        <v>0</v>
      </c>
      <c r="BP98" s="861">
        <v>0</v>
      </c>
      <c r="BQ98" s="861">
        <v>0</v>
      </c>
      <c r="BR98" s="861">
        <v>0</v>
      </c>
      <c r="BS98" s="861">
        <v>0</v>
      </c>
      <c r="BT98" s="862">
        <v>0</v>
      </c>
    </row>
    <row r="99" spans="2:73" ht="15.75">
      <c r="B99" s="863" t="s">
        <v>208</v>
      </c>
      <c r="C99" s="863" t="s">
        <v>700</v>
      </c>
      <c r="D99" s="864" t="s">
        <v>5</v>
      </c>
      <c r="E99" s="863" t="s">
        <v>701</v>
      </c>
      <c r="F99" s="863" t="s">
        <v>29</v>
      </c>
      <c r="G99" s="863" t="s">
        <v>702</v>
      </c>
      <c r="H99" s="863">
        <v>2014</v>
      </c>
      <c r="I99" s="865" t="s">
        <v>578</v>
      </c>
      <c r="J99" s="865" t="s">
        <v>593</v>
      </c>
      <c r="K99" s="755"/>
      <c r="L99" s="866">
        <v>0</v>
      </c>
      <c r="M99" s="867">
        <v>0</v>
      </c>
      <c r="N99" s="867">
        <v>0</v>
      </c>
      <c r="O99" s="867">
        <v>219.65155100000001</v>
      </c>
      <c r="P99" s="867">
        <v>191.7319651</v>
      </c>
      <c r="Q99" s="867">
        <v>177.18182289999999</v>
      </c>
      <c r="R99" s="867">
        <v>177.18182289999999</v>
      </c>
      <c r="S99" s="867">
        <v>177.18182289999999</v>
      </c>
      <c r="T99" s="867">
        <v>177.18182289999999</v>
      </c>
      <c r="U99" s="867">
        <v>177.18182289999999</v>
      </c>
      <c r="V99" s="867">
        <v>177.0493085</v>
      </c>
      <c r="W99" s="867">
        <v>177.0493085</v>
      </c>
      <c r="X99" s="867">
        <v>165.28783859999999</v>
      </c>
      <c r="Y99" s="867">
        <v>150.4220837</v>
      </c>
      <c r="Z99" s="867">
        <v>127.4213743</v>
      </c>
      <c r="AA99" s="867">
        <v>127.4213743</v>
      </c>
      <c r="AB99" s="867">
        <v>126.80822529999999</v>
      </c>
      <c r="AC99" s="867">
        <v>126.80822529999999</v>
      </c>
      <c r="AD99" s="867">
        <v>126.54921080000001</v>
      </c>
      <c r="AE99" s="867">
        <v>102.87619429999999</v>
      </c>
      <c r="AF99" s="867">
        <v>102.87619429999999</v>
      </c>
      <c r="AG99" s="867">
        <v>102.87619429999999</v>
      </c>
      <c r="AH99" s="867">
        <v>102.87619429999999</v>
      </c>
      <c r="AI99" s="867">
        <v>0</v>
      </c>
      <c r="AJ99" s="867">
        <v>0</v>
      </c>
      <c r="AK99" s="867">
        <v>0</v>
      </c>
      <c r="AL99" s="867">
        <v>0</v>
      </c>
      <c r="AM99" s="867">
        <v>0</v>
      </c>
      <c r="AN99" s="867">
        <v>0</v>
      </c>
      <c r="AO99" s="868">
        <v>0</v>
      </c>
      <c r="AP99" s="755"/>
      <c r="AQ99" s="866">
        <v>0</v>
      </c>
      <c r="AR99" s="867">
        <v>0</v>
      </c>
      <c r="AS99" s="867">
        <v>0</v>
      </c>
      <c r="AT99" s="867">
        <v>3356261.923</v>
      </c>
      <c r="AU99" s="867">
        <v>2911521.7650000001</v>
      </c>
      <c r="AV99" s="867">
        <v>2679747.8190000001</v>
      </c>
      <c r="AW99" s="867">
        <v>2679747.8190000001</v>
      </c>
      <c r="AX99" s="867">
        <v>2679747.8190000001</v>
      </c>
      <c r="AY99" s="867">
        <v>2679747.8190000001</v>
      </c>
      <c r="AZ99" s="867">
        <v>2679747.8190000001</v>
      </c>
      <c r="BA99" s="867">
        <v>2678586.9929999998</v>
      </c>
      <c r="BB99" s="867">
        <v>2678586.9929999998</v>
      </c>
      <c r="BC99" s="867">
        <v>2491234.7170000002</v>
      </c>
      <c r="BD99" s="867">
        <v>2421954.5589999999</v>
      </c>
      <c r="BE99" s="867">
        <v>2048025.0249999999</v>
      </c>
      <c r="BF99" s="867">
        <v>2048025.0249999999</v>
      </c>
      <c r="BG99" s="867">
        <v>2018697.483</v>
      </c>
      <c r="BH99" s="867">
        <v>2018697.483</v>
      </c>
      <c r="BI99" s="867">
        <v>2015843.5079999999</v>
      </c>
      <c r="BJ99" s="867">
        <v>1638748.335</v>
      </c>
      <c r="BK99" s="867">
        <v>1638748.335</v>
      </c>
      <c r="BL99" s="867">
        <v>1638748.335</v>
      </c>
      <c r="BM99" s="867">
        <v>1638748.335</v>
      </c>
      <c r="BN99" s="867">
        <v>0</v>
      </c>
      <c r="BO99" s="867">
        <v>0</v>
      </c>
      <c r="BP99" s="867">
        <v>0</v>
      </c>
      <c r="BQ99" s="867">
        <v>0</v>
      </c>
      <c r="BR99" s="867">
        <v>0</v>
      </c>
      <c r="BS99" s="867">
        <v>0</v>
      </c>
      <c r="BT99" s="868">
        <v>0</v>
      </c>
      <c r="BU99" s="163"/>
    </row>
    <row r="100" spans="2:73" ht="15.75">
      <c r="B100" s="757" t="s">
        <v>208</v>
      </c>
      <c r="C100" s="757" t="s">
        <v>700</v>
      </c>
      <c r="D100" s="767" t="s">
        <v>4</v>
      </c>
      <c r="E100" s="757" t="s">
        <v>701</v>
      </c>
      <c r="F100" s="757" t="s">
        <v>29</v>
      </c>
      <c r="G100" s="757" t="s">
        <v>702</v>
      </c>
      <c r="H100" s="757">
        <v>2013</v>
      </c>
      <c r="I100" s="756" t="s">
        <v>578</v>
      </c>
      <c r="J100" s="756" t="s">
        <v>586</v>
      </c>
      <c r="K100" s="755"/>
      <c r="L100" s="761">
        <v>0</v>
      </c>
      <c r="M100" s="762">
        <v>0</v>
      </c>
      <c r="N100" s="762">
        <v>4.5999999999999999E-2</v>
      </c>
      <c r="O100" s="762">
        <v>4.5999999999999999E-2</v>
      </c>
      <c r="P100" s="762">
        <v>4.3999999999999997E-2</v>
      </c>
      <c r="Q100" s="762">
        <v>3.7999999999999999E-2</v>
      </c>
      <c r="R100" s="762">
        <v>3.7999999999999999E-2</v>
      </c>
      <c r="S100" s="762">
        <v>3.7999999999999999E-2</v>
      </c>
      <c r="T100" s="762">
        <v>3.7999999999999999E-2</v>
      </c>
      <c r="U100" s="762">
        <v>3.7999999999999999E-2</v>
      </c>
      <c r="V100" s="762">
        <v>3.3000000000000002E-2</v>
      </c>
      <c r="W100" s="762">
        <v>3.3000000000000002E-2</v>
      </c>
      <c r="X100" s="762">
        <v>2.5999999999999999E-2</v>
      </c>
      <c r="Y100" s="762">
        <v>2.5999999999999999E-2</v>
      </c>
      <c r="Z100" s="762">
        <v>2.5999999999999999E-2</v>
      </c>
      <c r="AA100" s="762">
        <v>2.5999999999999999E-2</v>
      </c>
      <c r="AB100" s="762">
        <v>2.5999999999999999E-2</v>
      </c>
      <c r="AC100" s="762">
        <v>2.5999999999999999E-2</v>
      </c>
      <c r="AD100" s="762">
        <v>1.4E-2</v>
      </c>
      <c r="AE100" s="762">
        <v>1.4E-2</v>
      </c>
      <c r="AF100" s="762">
        <v>1.4E-2</v>
      </c>
      <c r="AG100" s="762">
        <v>1.4E-2</v>
      </c>
      <c r="AH100" s="762">
        <v>0</v>
      </c>
      <c r="AI100" s="762">
        <v>0</v>
      </c>
      <c r="AJ100" s="762">
        <v>0</v>
      </c>
      <c r="AK100" s="762">
        <v>0</v>
      </c>
      <c r="AL100" s="762">
        <v>0</v>
      </c>
      <c r="AM100" s="762">
        <v>0</v>
      </c>
      <c r="AN100" s="762">
        <v>0</v>
      </c>
      <c r="AO100" s="763">
        <v>0</v>
      </c>
      <c r="AP100" s="755"/>
      <c r="AQ100" s="761">
        <v>0</v>
      </c>
      <c r="AR100" s="762">
        <v>0</v>
      </c>
      <c r="AS100" s="762">
        <v>644</v>
      </c>
      <c r="AT100" s="762">
        <v>644</v>
      </c>
      <c r="AU100" s="762">
        <v>612</v>
      </c>
      <c r="AV100" s="762">
        <v>530</v>
      </c>
      <c r="AW100" s="762">
        <v>530</v>
      </c>
      <c r="AX100" s="762">
        <v>530</v>
      </c>
      <c r="AY100" s="762">
        <v>530</v>
      </c>
      <c r="AZ100" s="762">
        <v>530</v>
      </c>
      <c r="BA100" s="762">
        <v>444</v>
      </c>
      <c r="BB100" s="762">
        <v>444</v>
      </c>
      <c r="BC100" s="762">
        <v>422</v>
      </c>
      <c r="BD100" s="762">
        <v>422</v>
      </c>
      <c r="BE100" s="762">
        <v>422</v>
      </c>
      <c r="BF100" s="762">
        <v>422</v>
      </c>
      <c r="BG100" s="762">
        <v>422</v>
      </c>
      <c r="BH100" s="762">
        <v>422</v>
      </c>
      <c r="BI100" s="762">
        <v>222</v>
      </c>
      <c r="BJ100" s="762">
        <v>222</v>
      </c>
      <c r="BK100" s="762">
        <v>222</v>
      </c>
      <c r="BL100" s="762">
        <v>222</v>
      </c>
      <c r="BM100" s="762">
        <v>0</v>
      </c>
      <c r="BN100" s="762">
        <v>0</v>
      </c>
      <c r="BO100" s="762">
        <v>0</v>
      </c>
      <c r="BP100" s="762">
        <v>0</v>
      </c>
      <c r="BQ100" s="762">
        <v>0</v>
      </c>
      <c r="BR100" s="762">
        <v>0</v>
      </c>
      <c r="BS100" s="762">
        <v>0</v>
      </c>
      <c r="BT100" s="763">
        <v>0</v>
      </c>
      <c r="BU100" s="163"/>
    </row>
    <row r="101" spans="2:73" ht="15.75">
      <c r="B101" s="757" t="s">
        <v>208</v>
      </c>
      <c r="C101" s="757" t="s">
        <v>700</v>
      </c>
      <c r="D101" s="767" t="s">
        <v>4</v>
      </c>
      <c r="E101" s="757" t="s">
        <v>701</v>
      </c>
      <c r="F101" s="757" t="s">
        <v>29</v>
      </c>
      <c r="G101" s="757" t="s">
        <v>702</v>
      </c>
      <c r="H101" s="757">
        <v>2014</v>
      </c>
      <c r="I101" s="756" t="s">
        <v>578</v>
      </c>
      <c r="J101" s="756" t="s">
        <v>593</v>
      </c>
      <c r="K101" s="755"/>
      <c r="L101" s="761">
        <v>0</v>
      </c>
      <c r="M101" s="762">
        <v>0</v>
      </c>
      <c r="N101" s="762">
        <v>0</v>
      </c>
      <c r="O101" s="762">
        <v>57.526993330000003</v>
      </c>
      <c r="P101" s="762">
        <v>54.204078189999997</v>
      </c>
      <c r="Q101" s="762">
        <v>52.599192670000001</v>
      </c>
      <c r="R101" s="762">
        <v>52.599192670000001</v>
      </c>
      <c r="S101" s="762">
        <v>52.599192670000001</v>
      </c>
      <c r="T101" s="762">
        <v>52.599192670000001</v>
      </c>
      <c r="U101" s="762">
        <v>52.599192670000001</v>
      </c>
      <c r="V101" s="762">
        <v>52.445972900000001</v>
      </c>
      <c r="W101" s="762">
        <v>52.445972900000001</v>
      </c>
      <c r="X101" s="762">
        <v>46.199805079999997</v>
      </c>
      <c r="Y101" s="762">
        <v>33.664921380000003</v>
      </c>
      <c r="Z101" s="762">
        <v>33.664091689999999</v>
      </c>
      <c r="AA101" s="762">
        <v>33.664091689999999</v>
      </c>
      <c r="AB101" s="762">
        <v>33.59754719</v>
      </c>
      <c r="AC101" s="762">
        <v>33.59754719</v>
      </c>
      <c r="AD101" s="762">
        <v>33.53957192</v>
      </c>
      <c r="AE101" s="762">
        <v>15.11389816</v>
      </c>
      <c r="AF101" s="762">
        <v>15.11389816</v>
      </c>
      <c r="AG101" s="762">
        <v>15.11389816</v>
      </c>
      <c r="AH101" s="762">
        <v>15.11389816</v>
      </c>
      <c r="AI101" s="762">
        <v>0</v>
      </c>
      <c r="AJ101" s="762">
        <v>0</v>
      </c>
      <c r="AK101" s="762">
        <v>0</v>
      </c>
      <c r="AL101" s="762">
        <v>0</v>
      </c>
      <c r="AM101" s="762">
        <v>0</v>
      </c>
      <c r="AN101" s="762">
        <v>0</v>
      </c>
      <c r="AO101" s="763">
        <v>0</v>
      </c>
      <c r="AP101" s="755"/>
      <c r="AQ101" s="761">
        <v>0</v>
      </c>
      <c r="AR101" s="762">
        <v>0</v>
      </c>
      <c r="AS101" s="762">
        <v>0</v>
      </c>
      <c r="AT101" s="762">
        <v>768920.07169999997</v>
      </c>
      <c r="AU101" s="762">
        <v>715988.27650000004</v>
      </c>
      <c r="AV101" s="762">
        <v>690423.53339999996</v>
      </c>
      <c r="AW101" s="762">
        <v>690423.53339999996</v>
      </c>
      <c r="AX101" s="762">
        <v>690423.53339999996</v>
      </c>
      <c r="AY101" s="762">
        <v>690423.53339999996</v>
      </c>
      <c r="AZ101" s="762">
        <v>690423.53339999996</v>
      </c>
      <c r="BA101" s="762">
        <v>689081.32830000005</v>
      </c>
      <c r="BB101" s="762">
        <v>689081.32830000005</v>
      </c>
      <c r="BC101" s="762">
        <v>589584.09089999995</v>
      </c>
      <c r="BD101" s="762">
        <v>544961.70830000006</v>
      </c>
      <c r="BE101" s="762">
        <v>538124.07739999995</v>
      </c>
      <c r="BF101" s="762">
        <v>538124.07739999995</v>
      </c>
      <c r="BG101" s="762">
        <v>534901.54729999998</v>
      </c>
      <c r="BH101" s="762">
        <v>534901.54729999998</v>
      </c>
      <c r="BI101" s="762">
        <v>534262.74199999997</v>
      </c>
      <c r="BJ101" s="762">
        <v>240754.19589999999</v>
      </c>
      <c r="BK101" s="762">
        <v>240754.19589999999</v>
      </c>
      <c r="BL101" s="762">
        <v>240754.19589999999</v>
      </c>
      <c r="BM101" s="762">
        <v>240754.19589999999</v>
      </c>
      <c r="BN101" s="762">
        <v>0</v>
      </c>
      <c r="BO101" s="762">
        <v>0</v>
      </c>
      <c r="BP101" s="762">
        <v>0</v>
      </c>
      <c r="BQ101" s="762">
        <v>0</v>
      </c>
      <c r="BR101" s="762">
        <v>0</v>
      </c>
      <c r="BS101" s="762">
        <v>0</v>
      </c>
      <c r="BT101" s="763">
        <v>0</v>
      </c>
      <c r="BU101" s="163"/>
    </row>
    <row r="102" spans="2:73" ht="15.75">
      <c r="B102" s="757" t="s">
        <v>208</v>
      </c>
      <c r="C102" s="757" t="s">
        <v>710</v>
      </c>
      <c r="D102" s="767" t="s">
        <v>14</v>
      </c>
      <c r="E102" s="757" t="s">
        <v>701</v>
      </c>
      <c r="F102" s="757" t="s">
        <v>29</v>
      </c>
      <c r="G102" s="757" t="s">
        <v>702</v>
      </c>
      <c r="H102" s="757">
        <v>2012</v>
      </c>
      <c r="I102" s="756" t="s">
        <v>578</v>
      </c>
      <c r="J102" s="756" t="s">
        <v>586</v>
      </c>
      <c r="K102" s="755"/>
      <c r="L102" s="761">
        <v>1</v>
      </c>
      <c r="M102" s="762">
        <v>1.1907000130000001</v>
      </c>
      <c r="N102" s="762">
        <v>1.1907000130000001</v>
      </c>
      <c r="O102" s="762">
        <v>1.1907000130000001</v>
      </c>
      <c r="P102" s="762">
        <v>1.1907000130000001</v>
      </c>
      <c r="Q102" s="762">
        <v>1.1138744840000001</v>
      </c>
      <c r="R102" s="762">
        <v>1.0754617150000001</v>
      </c>
      <c r="S102" s="762">
        <v>1.0370489549999999</v>
      </c>
      <c r="T102" s="762">
        <v>1.0370489549999999</v>
      </c>
      <c r="U102" s="762">
        <v>1.0370489549999999</v>
      </c>
      <c r="V102" s="762">
        <v>0.76590001600000002</v>
      </c>
      <c r="W102" s="762">
        <v>0.33979999999999999</v>
      </c>
      <c r="X102" s="762">
        <v>0.33979999999999999</v>
      </c>
      <c r="Y102" s="762">
        <v>0.33979999999999999</v>
      </c>
      <c r="Z102" s="762">
        <v>0.33979999999999999</v>
      </c>
      <c r="AA102" s="762">
        <v>0.33979999999999999</v>
      </c>
      <c r="AB102" s="762">
        <v>0.25770000399999998</v>
      </c>
      <c r="AC102" s="762">
        <v>0.25770000399999998</v>
      </c>
      <c r="AD102" s="762">
        <v>0.25770000399999998</v>
      </c>
      <c r="AE102" s="762">
        <v>0.25770000399999998</v>
      </c>
      <c r="AF102" s="762">
        <v>0.25770000399999998</v>
      </c>
      <c r="AG102" s="762">
        <v>0.25770000399999998</v>
      </c>
      <c r="AH102" s="762">
        <v>0.25770000399999998</v>
      </c>
      <c r="AI102" s="762">
        <v>0</v>
      </c>
      <c r="AJ102" s="762">
        <v>0</v>
      </c>
      <c r="AK102" s="762">
        <v>0</v>
      </c>
      <c r="AL102" s="762">
        <v>0</v>
      </c>
      <c r="AM102" s="762">
        <v>0</v>
      </c>
      <c r="AN102" s="762">
        <v>0</v>
      </c>
      <c r="AO102" s="763">
        <v>0</v>
      </c>
      <c r="AP102" s="755"/>
      <c r="AQ102" s="761">
        <v>11114</v>
      </c>
      <c r="AR102" s="762">
        <v>11114</v>
      </c>
      <c r="AS102" s="762">
        <v>11114</v>
      </c>
      <c r="AT102" s="762">
        <v>11114</v>
      </c>
      <c r="AU102" s="762">
        <v>11114</v>
      </c>
      <c r="AV102" s="762">
        <v>9641.5106199999991</v>
      </c>
      <c r="AW102" s="762">
        <v>8905.2659299999996</v>
      </c>
      <c r="AX102" s="762">
        <v>8169.0212399999991</v>
      </c>
      <c r="AY102" s="762">
        <v>8169.0212399999991</v>
      </c>
      <c r="AZ102" s="762">
        <v>8169.0212399999991</v>
      </c>
      <c r="BA102" s="762">
        <v>2972</v>
      </c>
      <c r="BB102" s="762">
        <v>2574</v>
      </c>
      <c r="BC102" s="762">
        <v>2574</v>
      </c>
      <c r="BD102" s="762">
        <v>2574</v>
      </c>
      <c r="BE102" s="762">
        <v>2574</v>
      </c>
      <c r="BF102" s="762">
        <v>2574</v>
      </c>
      <c r="BG102" s="762">
        <v>1899</v>
      </c>
      <c r="BH102" s="762">
        <v>1899</v>
      </c>
      <c r="BI102" s="762">
        <v>1899</v>
      </c>
      <c r="BJ102" s="762">
        <v>1899</v>
      </c>
      <c r="BK102" s="762">
        <v>1899</v>
      </c>
      <c r="BL102" s="762">
        <v>1899</v>
      </c>
      <c r="BM102" s="762">
        <v>1899</v>
      </c>
      <c r="BN102" s="762">
        <v>0</v>
      </c>
      <c r="BO102" s="762">
        <v>0</v>
      </c>
      <c r="BP102" s="762">
        <v>0</v>
      </c>
      <c r="BQ102" s="762">
        <v>0</v>
      </c>
      <c r="BR102" s="762">
        <v>0</v>
      </c>
      <c r="BS102" s="762">
        <v>0</v>
      </c>
      <c r="BT102" s="763">
        <v>0</v>
      </c>
      <c r="BU102" s="163"/>
    </row>
    <row r="103" spans="2:73" ht="15.75">
      <c r="B103" s="757" t="s">
        <v>208</v>
      </c>
      <c r="C103" s="757" t="s">
        <v>710</v>
      </c>
      <c r="D103" s="767" t="s">
        <v>14</v>
      </c>
      <c r="E103" s="757" t="s">
        <v>701</v>
      </c>
      <c r="F103" s="757" t="s">
        <v>29</v>
      </c>
      <c r="G103" s="757" t="s">
        <v>702</v>
      </c>
      <c r="H103" s="757">
        <v>2014</v>
      </c>
      <c r="I103" s="756" t="s">
        <v>578</v>
      </c>
      <c r="J103" s="756" t="s">
        <v>593</v>
      </c>
      <c r="K103" s="755"/>
      <c r="L103" s="761">
        <v>0</v>
      </c>
      <c r="M103" s="762">
        <v>0</v>
      </c>
      <c r="N103" s="762">
        <v>0</v>
      </c>
      <c r="O103" s="762">
        <v>74.23351882</v>
      </c>
      <c r="P103" s="762">
        <v>74.233314140000004</v>
      </c>
      <c r="Q103" s="762">
        <v>71.456556669999998</v>
      </c>
      <c r="R103" s="762">
        <v>70.068996459999994</v>
      </c>
      <c r="S103" s="762">
        <v>68.681436340000005</v>
      </c>
      <c r="T103" s="762">
        <v>68.681436340000005</v>
      </c>
      <c r="U103" s="762">
        <v>68.681436340000005</v>
      </c>
      <c r="V103" s="762">
        <v>68.681436340000005</v>
      </c>
      <c r="W103" s="762">
        <v>58.880169670000001</v>
      </c>
      <c r="X103" s="762">
        <v>33.354368950000001</v>
      </c>
      <c r="Y103" s="762">
        <v>32.172058790000001</v>
      </c>
      <c r="Z103" s="762">
        <v>32.158765750000001</v>
      </c>
      <c r="AA103" s="762">
        <v>21.967062039999998</v>
      </c>
      <c r="AB103" s="762">
        <v>21.967062039999998</v>
      </c>
      <c r="AC103" s="762">
        <v>10.1608625</v>
      </c>
      <c r="AD103" s="762">
        <v>7.6451001090000004</v>
      </c>
      <c r="AE103" s="762">
        <v>7.6451001090000004</v>
      </c>
      <c r="AF103" s="762">
        <v>7.6451001090000004</v>
      </c>
      <c r="AG103" s="762">
        <v>7.6451001090000004</v>
      </c>
      <c r="AH103" s="762">
        <v>7.6451001090000004</v>
      </c>
      <c r="AI103" s="762">
        <v>7.6451001090000004</v>
      </c>
      <c r="AJ103" s="762">
        <v>0</v>
      </c>
      <c r="AK103" s="762">
        <v>0</v>
      </c>
      <c r="AL103" s="762">
        <v>0</v>
      </c>
      <c r="AM103" s="762">
        <v>0</v>
      </c>
      <c r="AN103" s="762">
        <v>0</v>
      </c>
      <c r="AO103" s="763">
        <v>0</v>
      </c>
      <c r="AP103" s="755"/>
      <c r="AQ103" s="761">
        <v>0</v>
      </c>
      <c r="AR103" s="762">
        <v>0</v>
      </c>
      <c r="AS103" s="762">
        <v>0</v>
      </c>
      <c r="AT103" s="762">
        <v>544313.69700000004</v>
      </c>
      <c r="AU103" s="762">
        <v>544309.71120000002</v>
      </c>
      <c r="AV103" s="762">
        <v>491088.02100000001</v>
      </c>
      <c r="AW103" s="762">
        <v>464493.12229999999</v>
      </c>
      <c r="AX103" s="762">
        <v>437898.21870000003</v>
      </c>
      <c r="AY103" s="762">
        <v>437898.21870000003</v>
      </c>
      <c r="AZ103" s="762">
        <v>437898.21870000003</v>
      </c>
      <c r="BA103" s="762">
        <v>437898.21870000003</v>
      </c>
      <c r="BB103" s="762">
        <v>250038.54250000001</v>
      </c>
      <c r="BC103" s="762">
        <v>226197.54250000001</v>
      </c>
      <c r="BD103" s="762">
        <v>216445.00169999999</v>
      </c>
      <c r="BE103" s="762">
        <v>208070.38329999999</v>
      </c>
      <c r="BF103" s="762">
        <v>174178.125</v>
      </c>
      <c r="BG103" s="762">
        <v>174178.125</v>
      </c>
      <c r="BH103" s="762">
        <v>77110.125</v>
      </c>
      <c r="BI103" s="762">
        <v>56337</v>
      </c>
      <c r="BJ103" s="762">
        <v>56337</v>
      </c>
      <c r="BK103" s="762">
        <v>56337</v>
      </c>
      <c r="BL103" s="762">
        <v>56337</v>
      </c>
      <c r="BM103" s="762">
        <v>56337</v>
      </c>
      <c r="BN103" s="762">
        <v>56337</v>
      </c>
      <c r="BO103" s="762">
        <v>0</v>
      </c>
      <c r="BP103" s="762">
        <v>0</v>
      </c>
      <c r="BQ103" s="762">
        <v>0</v>
      </c>
      <c r="BR103" s="762">
        <v>0</v>
      </c>
      <c r="BS103" s="762">
        <v>0</v>
      </c>
      <c r="BT103" s="763">
        <v>0</v>
      </c>
      <c r="BU103" s="163"/>
    </row>
    <row r="104" spans="2:73" ht="15.75">
      <c r="B104" s="757" t="s">
        <v>208</v>
      </c>
      <c r="C104" s="757" t="s">
        <v>700</v>
      </c>
      <c r="D104" s="767" t="s">
        <v>3</v>
      </c>
      <c r="E104" s="757" t="s">
        <v>701</v>
      </c>
      <c r="F104" s="757" t="s">
        <v>29</v>
      </c>
      <c r="G104" s="757" t="s">
        <v>706</v>
      </c>
      <c r="H104" s="757">
        <v>2013</v>
      </c>
      <c r="I104" s="756" t="s">
        <v>578</v>
      </c>
      <c r="J104" s="756" t="s">
        <v>586</v>
      </c>
      <c r="K104" s="755"/>
      <c r="L104" s="761">
        <v>0</v>
      </c>
      <c r="M104" s="762">
        <v>0</v>
      </c>
      <c r="N104" s="762">
        <v>31.032767457999999</v>
      </c>
      <c r="O104" s="762">
        <v>31.032767457999999</v>
      </c>
      <c r="P104" s="762">
        <v>31.032767457999999</v>
      </c>
      <c r="Q104" s="762">
        <v>31.032767457999999</v>
      </c>
      <c r="R104" s="762">
        <v>31.032767457999999</v>
      </c>
      <c r="S104" s="762">
        <v>31.032767457999999</v>
      </c>
      <c r="T104" s="762">
        <v>31.032767457999999</v>
      </c>
      <c r="U104" s="762">
        <v>31.032767457999999</v>
      </c>
      <c r="V104" s="762">
        <v>31.032767457999999</v>
      </c>
      <c r="W104" s="762">
        <v>31.032767457999999</v>
      </c>
      <c r="X104" s="762">
        <v>31.032767457999999</v>
      </c>
      <c r="Y104" s="762">
        <v>31.032767457999999</v>
      </c>
      <c r="Z104" s="762">
        <v>31.032767457999999</v>
      </c>
      <c r="AA104" s="762">
        <v>31.032767457999999</v>
      </c>
      <c r="AB104" s="762">
        <v>31.032767457999999</v>
      </c>
      <c r="AC104" s="762">
        <v>31.032767457999999</v>
      </c>
      <c r="AD104" s="762">
        <v>31.032767457999999</v>
      </c>
      <c r="AE104" s="762">
        <v>31.032767457999999</v>
      </c>
      <c r="AF104" s="762">
        <v>26.819571776</v>
      </c>
      <c r="AG104" s="762">
        <v>0</v>
      </c>
      <c r="AH104" s="762">
        <v>0</v>
      </c>
      <c r="AI104" s="762">
        <v>0</v>
      </c>
      <c r="AJ104" s="762">
        <v>0</v>
      </c>
      <c r="AK104" s="762">
        <v>0</v>
      </c>
      <c r="AL104" s="762">
        <v>0</v>
      </c>
      <c r="AM104" s="762">
        <v>0</v>
      </c>
      <c r="AN104" s="762">
        <v>0</v>
      </c>
      <c r="AO104" s="763">
        <v>0</v>
      </c>
      <c r="AP104" s="755"/>
      <c r="AQ104" s="764">
        <v>0</v>
      </c>
      <c r="AR104" s="765">
        <v>0</v>
      </c>
      <c r="AS104" s="765">
        <v>55844.005687000004</v>
      </c>
      <c r="AT104" s="765">
        <v>55844.005687000004</v>
      </c>
      <c r="AU104" s="765">
        <v>55844.005687000004</v>
      </c>
      <c r="AV104" s="765">
        <v>55844.005687000004</v>
      </c>
      <c r="AW104" s="765">
        <v>55844.005687000004</v>
      </c>
      <c r="AX104" s="765">
        <v>55844.005687000004</v>
      </c>
      <c r="AY104" s="765">
        <v>55844.005687000004</v>
      </c>
      <c r="AZ104" s="765">
        <v>55844.005687000004</v>
      </c>
      <c r="BA104" s="765">
        <v>55844.005687000004</v>
      </c>
      <c r="BB104" s="765">
        <v>55844.005687000004</v>
      </c>
      <c r="BC104" s="765">
        <v>55844.005687000004</v>
      </c>
      <c r="BD104" s="765">
        <v>55844.005687000004</v>
      </c>
      <c r="BE104" s="765">
        <v>55844.005687000004</v>
      </c>
      <c r="BF104" s="765">
        <v>55844.005687000004</v>
      </c>
      <c r="BG104" s="765">
        <v>55844.005687000004</v>
      </c>
      <c r="BH104" s="765">
        <v>55844.005687000004</v>
      </c>
      <c r="BI104" s="765">
        <v>55844.005687000004</v>
      </c>
      <c r="BJ104" s="765">
        <v>55844.005687000004</v>
      </c>
      <c r="BK104" s="765">
        <v>52076.336823999998</v>
      </c>
      <c r="BL104" s="765">
        <v>0</v>
      </c>
      <c r="BM104" s="765">
        <v>0</v>
      </c>
      <c r="BN104" s="765">
        <v>0</v>
      </c>
      <c r="BO104" s="765">
        <v>0</v>
      </c>
      <c r="BP104" s="765">
        <v>0</v>
      </c>
      <c r="BQ104" s="765">
        <v>0</v>
      </c>
      <c r="BR104" s="765">
        <v>0</v>
      </c>
      <c r="BS104" s="765">
        <v>0</v>
      </c>
      <c r="BT104" s="766">
        <v>0</v>
      </c>
      <c r="BU104" s="163"/>
    </row>
    <row r="105" spans="2:73" s="736" customFormat="1" ht="15.75">
      <c r="B105" s="757" t="s">
        <v>208</v>
      </c>
      <c r="C105" s="757" t="s">
        <v>700</v>
      </c>
      <c r="D105" s="767" t="s">
        <v>3</v>
      </c>
      <c r="E105" s="757" t="s">
        <v>701</v>
      </c>
      <c r="F105" s="757" t="s">
        <v>29</v>
      </c>
      <c r="G105" s="757" t="s">
        <v>702</v>
      </c>
      <c r="H105" s="757">
        <v>2014</v>
      </c>
      <c r="I105" s="756" t="s">
        <v>578</v>
      </c>
      <c r="J105" s="756" t="s">
        <v>593</v>
      </c>
      <c r="K105" s="755"/>
      <c r="L105" s="761">
        <v>0</v>
      </c>
      <c r="M105" s="762">
        <v>0</v>
      </c>
      <c r="N105" s="762">
        <v>0</v>
      </c>
      <c r="O105" s="762">
        <v>716.29143958999998</v>
      </c>
      <c r="P105" s="762">
        <v>716.29143958999998</v>
      </c>
      <c r="Q105" s="762">
        <v>716.29143958999998</v>
      </c>
      <c r="R105" s="762">
        <v>716.29143958999998</v>
      </c>
      <c r="S105" s="762">
        <v>716.29143958999998</v>
      </c>
      <c r="T105" s="762">
        <v>716.29143958999998</v>
      </c>
      <c r="U105" s="762">
        <v>716.29143958999998</v>
      </c>
      <c r="V105" s="762">
        <v>716.29143958999998</v>
      </c>
      <c r="W105" s="762">
        <v>716.29143958999998</v>
      </c>
      <c r="X105" s="762">
        <v>716.29143958999998</v>
      </c>
      <c r="Y105" s="762">
        <v>716.29143958999998</v>
      </c>
      <c r="Z105" s="762">
        <v>716.29143958999998</v>
      </c>
      <c r="AA105" s="762">
        <v>716.29143958999998</v>
      </c>
      <c r="AB105" s="762">
        <v>716.29143958999998</v>
      </c>
      <c r="AC105" s="762">
        <v>716.29143958999998</v>
      </c>
      <c r="AD105" s="762">
        <v>716.29143958999998</v>
      </c>
      <c r="AE105" s="762">
        <v>716.29143958999998</v>
      </c>
      <c r="AF105" s="762">
        <v>716.29143958999998</v>
      </c>
      <c r="AG105" s="762">
        <v>638.58746450000001</v>
      </c>
      <c r="AH105" s="762">
        <v>0</v>
      </c>
      <c r="AI105" s="762">
        <v>0</v>
      </c>
      <c r="AJ105" s="762">
        <v>0</v>
      </c>
      <c r="AK105" s="762">
        <v>0</v>
      </c>
      <c r="AL105" s="762">
        <v>0</v>
      </c>
      <c r="AM105" s="762">
        <v>0</v>
      </c>
      <c r="AN105" s="762">
        <v>0</v>
      </c>
      <c r="AO105" s="763">
        <v>0</v>
      </c>
      <c r="AP105" s="755"/>
      <c r="AQ105" s="758">
        <v>0</v>
      </c>
      <c r="AR105" s="759">
        <v>0</v>
      </c>
      <c r="AS105" s="759">
        <v>0</v>
      </c>
      <c r="AT105" s="759">
        <v>1317949.6652039997</v>
      </c>
      <c r="AU105" s="759">
        <v>1317949.6652039997</v>
      </c>
      <c r="AV105" s="759">
        <v>1317949.6652039997</v>
      </c>
      <c r="AW105" s="759">
        <v>1317949.6652039997</v>
      </c>
      <c r="AX105" s="759">
        <v>1317949.6652039997</v>
      </c>
      <c r="AY105" s="759">
        <v>1317949.6652039997</v>
      </c>
      <c r="AZ105" s="759">
        <v>1317949.6652039997</v>
      </c>
      <c r="BA105" s="759">
        <v>1317949.6652039997</v>
      </c>
      <c r="BB105" s="759">
        <v>1317949.6652039997</v>
      </c>
      <c r="BC105" s="759">
        <v>1317949.6652039997</v>
      </c>
      <c r="BD105" s="759">
        <v>1317949.6652039997</v>
      </c>
      <c r="BE105" s="759">
        <v>1317949.6652039997</v>
      </c>
      <c r="BF105" s="759">
        <v>1317949.6652039997</v>
      </c>
      <c r="BG105" s="759">
        <v>1317949.6652039997</v>
      </c>
      <c r="BH105" s="759">
        <v>1317949.6652039997</v>
      </c>
      <c r="BI105" s="759">
        <v>1317949.6652039997</v>
      </c>
      <c r="BJ105" s="759">
        <v>1317949.6652039997</v>
      </c>
      <c r="BK105" s="759">
        <v>1317949.6652039997</v>
      </c>
      <c r="BL105" s="759">
        <v>1248462.5419999999</v>
      </c>
      <c r="BM105" s="759">
        <v>0</v>
      </c>
      <c r="BN105" s="759">
        <v>0</v>
      </c>
      <c r="BO105" s="759">
        <v>0</v>
      </c>
      <c r="BP105" s="759">
        <v>0</v>
      </c>
      <c r="BQ105" s="759">
        <v>0</v>
      </c>
      <c r="BR105" s="759">
        <v>0</v>
      </c>
      <c r="BS105" s="759">
        <v>0</v>
      </c>
      <c r="BT105" s="760">
        <v>0</v>
      </c>
      <c r="BU105" s="739"/>
    </row>
    <row r="106" spans="2:73" s="736" customFormat="1" ht="15.75">
      <c r="B106" s="757" t="s">
        <v>208</v>
      </c>
      <c r="C106" s="757" t="s">
        <v>700</v>
      </c>
      <c r="D106" s="767" t="s">
        <v>7</v>
      </c>
      <c r="E106" s="757" t="s">
        <v>701</v>
      </c>
      <c r="F106" s="757" t="s">
        <v>29</v>
      </c>
      <c r="G106" s="757" t="s">
        <v>702</v>
      </c>
      <c r="H106" s="757">
        <v>2014</v>
      </c>
      <c r="I106" s="756" t="s">
        <v>578</v>
      </c>
      <c r="J106" s="756" t="s">
        <v>593</v>
      </c>
      <c r="K106" s="755"/>
      <c r="L106" s="761">
        <v>0</v>
      </c>
      <c r="M106" s="762">
        <v>0</v>
      </c>
      <c r="N106" s="762">
        <v>0</v>
      </c>
      <c r="O106" s="762">
        <v>3.835031238</v>
      </c>
      <c r="P106" s="762">
        <v>3.835031238</v>
      </c>
      <c r="Q106" s="762">
        <v>3.835031238</v>
      </c>
      <c r="R106" s="762">
        <v>3.835031238</v>
      </c>
      <c r="S106" s="762">
        <v>3.835031238</v>
      </c>
      <c r="T106" s="762">
        <v>3.835031238</v>
      </c>
      <c r="U106" s="762">
        <v>3.835031238</v>
      </c>
      <c r="V106" s="762">
        <v>3.835031238</v>
      </c>
      <c r="W106" s="762">
        <v>3.835031238</v>
      </c>
      <c r="X106" s="762">
        <v>3.835031238</v>
      </c>
      <c r="Y106" s="762">
        <v>3.835031238</v>
      </c>
      <c r="Z106" s="762">
        <v>3.835031238</v>
      </c>
      <c r="AA106" s="762">
        <v>2.0398494199999999</v>
      </c>
      <c r="AB106" s="762">
        <v>0.24466760199999998</v>
      </c>
      <c r="AC106" s="762">
        <v>0.24466760199999998</v>
      </c>
      <c r="AD106" s="762">
        <v>0.24466760199999998</v>
      </c>
      <c r="AE106" s="762">
        <v>0.24466760199999998</v>
      </c>
      <c r="AF106" s="762">
        <v>0.24466760199999998</v>
      </c>
      <c r="AG106" s="762">
        <v>0.24466760199999998</v>
      </c>
      <c r="AH106" s="762">
        <v>0.24466760199999998</v>
      </c>
      <c r="AI106" s="762">
        <v>0</v>
      </c>
      <c r="AJ106" s="762">
        <v>0</v>
      </c>
      <c r="AK106" s="762">
        <v>0</v>
      </c>
      <c r="AL106" s="762">
        <v>0</v>
      </c>
      <c r="AM106" s="762">
        <v>0</v>
      </c>
      <c r="AN106" s="762">
        <v>0</v>
      </c>
      <c r="AO106" s="763">
        <v>0</v>
      </c>
      <c r="AP106" s="755"/>
      <c r="AQ106" s="761">
        <v>0</v>
      </c>
      <c r="AR106" s="762">
        <v>0</v>
      </c>
      <c r="AS106" s="762">
        <v>0</v>
      </c>
      <c r="AT106" s="762">
        <v>58335.48</v>
      </c>
      <c r="AU106" s="762">
        <v>58335.48</v>
      </c>
      <c r="AV106" s="762">
        <v>58335.48</v>
      </c>
      <c r="AW106" s="762">
        <v>58335.48</v>
      </c>
      <c r="AX106" s="762">
        <v>58335.48</v>
      </c>
      <c r="AY106" s="762">
        <v>58335.48</v>
      </c>
      <c r="AZ106" s="762">
        <v>58335.48</v>
      </c>
      <c r="BA106" s="762">
        <v>58335.48</v>
      </c>
      <c r="BB106" s="762">
        <v>58335.48</v>
      </c>
      <c r="BC106" s="762">
        <v>58335.48</v>
      </c>
      <c r="BD106" s="762">
        <v>58335.48</v>
      </c>
      <c r="BE106" s="762">
        <v>58335.48</v>
      </c>
      <c r="BF106" s="762">
        <v>30993.48</v>
      </c>
      <c r="BG106" s="762">
        <v>3651.48</v>
      </c>
      <c r="BH106" s="762">
        <v>3651.48</v>
      </c>
      <c r="BI106" s="762">
        <v>3651.48</v>
      </c>
      <c r="BJ106" s="762">
        <v>3651.48</v>
      </c>
      <c r="BK106" s="762">
        <v>3651.48</v>
      </c>
      <c r="BL106" s="762">
        <v>3651.48</v>
      </c>
      <c r="BM106" s="762">
        <v>3651.48</v>
      </c>
      <c r="BN106" s="762">
        <v>0</v>
      </c>
      <c r="BO106" s="762">
        <v>0</v>
      </c>
      <c r="BP106" s="762">
        <v>0</v>
      </c>
      <c r="BQ106" s="762">
        <v>0</v>
      </c>
      <c r="BR106" s="762">
        <v>0</v>
      </c>
      <c r="BS106" s="762">
        <v>0</v>
      </c>
      <c r="BT106" s="763">
        <v>0</v>
      </c>
      <c r="BU106" s="739"/>
    </row>
    <row r="107" spans="2:73" s="736" customFormat="1" ht="15.75">
      <c r="B107" s="757" t="s">
        <v>208</v>
      </c>
      <c r="C107" s="757" t="s">
        <v>707</v>
      </c>
      <c r="D107" s="767" t="s">
        <v>12</v>
      </c>
      <c r="E107" s="757" t="s">
        <v>701</v>
      </c>
      <c r="F107" s="757" t="s">
        <v>707</v>
      </c>
      <c r="G107" s="757" t="s">
        <v>702</v>
      </c>
      <c r="H107" s="757">
        <v>2014</v>
      </c>
      <c r="I107" s="756" t="s">
        <v>578</v>
      </c>
      <c r="J107" s="756" t="s">
        <v>593</v>
      </c>
      <c r="K107" s="755"/>
      <c r="L107" s="761">
        <v>0</v>
      </c>
      <c r="M107" s="762">
        <v>0</v>
      </c>
      <c r="N107" s="762">
        <v>0</v>
      </c>
      <c r="O107" s="762">
        <v>101.93</v>
      </c>
      <c r="P107" s="762">
        <v>101.93</v>
      </c>
      <c r="Q107" s="762">
        <v>101.93</v>
      </c>
      <c r="R107" s="762">
        <v>101.93</v>
      </c>
      <c r="S107" s="762">
        <v>101.93</v>
      </c>
      <c r="T107" s="762">
        <v>101.93</v>
      </c>
      <c r="U107" s="762">
        <v>101.93</v>
      </c>
      <c r="V107" s="762">
        <v>101.93</v>
      </c>
      <c r="W107" s="762">
        <v>101.93</v>
      </c>
      <c r="X107" s="762">
        <v>101.93</v>
      </c>
      <c r="Y107" s="762">
        <v>0</v>
      </c>
      <c r="Z107" s="762">
        <v>0</v>
      </c>
      <c r="AA107" s="762">
        <v>0</v>
      </c>
      <c r="AB107" s="762">
        <v>0</v>
      </c>
      <c r="AC107" s="762">
        <v>0</v>
      </c>
      <c r="AD107" s="762">
        <v>0</v>
      </c>
      <c r="AE107" s="762">
        <v>0</v>
      </c>
      <c r="AF107" s="762">
        <v>0</v>
      </c>
      <c r="AG107" s="762">
        <v>0</v>
      </c>
      <c r="AH107" s="762">
        <v>0</v>
      </c>
      <c r="AI107" s="762">
        <v>0</v>
      </c>
      <c r="AJ107" s="762">
        <v>0</v>
      </c>
      <c r="AK107" s="762">
        <v>0</v>
      </c>
      <c r="AL107" s="762">
        <v>0</v>
      </c>
      <c r="AM107" s="762">
        <v>0</v>
      </c>
      <c r="AN107" s="762">
        <v>0</v>
      </c>
      <c r="AO107" s="763">
        <v>0</v>
      </c>
      <c r="AP107" s="755"/>
      <c r="AQ107" s="761">
        <v>0</v>
      </c>
      <c r="AR107" s="762">
        <v>0</v>
      </c>
      <c r="AS107" s="762">
        <v>0</v>
      </c>
      <c r="AT107" s="762">
        <v>447517</v>
      </c>
      <c r="AU107" s="762">
        <v>447517</v>
      </c>
      <c r="AV107" s="762">
        <v>447517</v>
      </c>
      <c r="AW107" s="762">
        <v>447517</v>
      </c>
      <c r="AX107" s="762">
        <v>447517</v>
      </c>
      <c r="AY107" s="762">
        <v>447517</v>
      </c>
      <c r="AZ107" s="762">
        <v>447517</v>
      </c>
      <c r="BA107" s="762">
        <v>447517</v>
      </c>
      <c r="BB107" s="762">
        <v>447517</v>
      </c>
      <c r="BC107" s="762">
        <v>447517</v>
      </c>
      <c r="BD107" s="762">
        <v>0</v>
      </c>
      <c r="BE107" s="762">
        <v>0</v>
      </c>
      <c r="BF107" s="762">
        <v>0</v>
      </c>
      <c r="BG107" s="762">
        <v>0</v>
      </c>
      <c r="BH107" s="762">
        <v>0</v>
      </c>
      <c r="BI107" s="762">
        <v>0</v>
      </c>
      <c r="BJ107" s="762">
        <v>0</v>
      </c>
      <c r="BK107" s="762">
        <v>0</v>
      </c>
      <c r="BL107" s="762">
        <v>0</v>
      </c>
      <c r="BM107" s="762">
        <v>0</v>
      </c>
      <c r="BN107" s="762">
        <v>0</v>
      </c>
      <c r="BO107" s="762">
        <v>0</v>
      </c>
      <c r="BP107" s="762">
        <v>0</v>
      </c>
      <c r="BQ107" s="762">
        <v>0</v>
      </c>
      <c r="BR107" s="762">
        <v>0</v>
      </c>
      <c r="BS107" s="762">
        <v>0</v>
      </c>
      <c r="BT107" s="763">
        <v>0</v>
      </c>
      <c r="BU107" s="739"/>
    </row>
    <row r="108" spans="2:73" s="736" customFormat="1" ht="15.75">
      <c r="B108" s="757" t="s">
        <v>208</v>
      </c>
      <c r="C108" s="757" t="s">
        <v>707</v>
      </c>
      <c r="D108" s="767" t="s">
        <v>721</v>
      </c>
      <c r="E108" s="757" t="s">
        <v>701</v>
      </c>
      <c r="F108" s="757" t="s">
        <v>707</v>
      </c>
      <c r="G108" s="757" t="s">
        <v>702</v>
      </c>
      <c r="H108" s="757">
        <v>2013</v>
      </c>
      <c r="I108" s="756" t="s">
        <v>578</v>
      </c>
      <c r="J108" s="756" t="s">
        <v>586</v>
      </c>
      <c r="K108" s="755"/>
      <c r="L108" s="761">
        <v>0</v>
      </c>
      <c r="M108" s="762">
        <v>0</v>
      </c>
      <c r="N108" s="762">
        <v>58.776000000000003</v>
      </c>
      <c r="O108" s="762">
        <v>58.776000000000003</v>
      </c>
      <c r="P108" s="762">
        <v>58.776000000000003</v>
      </c>
      <c r="Q108" s="762">
        <v>58.776000000000003</v>
      </c>
      <c r="R108" s="762">
        <v>58.776000000000003</v>
      </c>
      <c r="S108" s="762">
        <v>34.286000000000001</v>
      </c>
      <c r="T108" s="762">
        <v>34.286000000000001</v>
      </c>
      <c r="U108" s="762">
        <v>34.286000000000001</v>
      </c>
      <c r="V108" s="762">
        <v>34.286000000000001</v>
      </c>
      <c r="W108" s="762">
        <v>34.286000000000001</v>
      </c>
      <c r="X108" s="762">
        <v>0</v>
      </c>
      <c r="Y108" s="762">
        <v>0</v>
      </c>
      <c r="Z108" s="762">
        <v>0</v>
      </c>
      <c r="AA108" s="762">
        <v>0</v>
      </c>
      <c r="AB108" s="762">
        <v>0</v>
      </c>
      <c r="AC108" s="762">
        <v>0</v>
      </c>
      <c r="AD108" s="762">
        <v>0</v>
      </c>
      <c r="AE108" s="762">
        <v>0</v>
      </c>
      <c r="AF108" s="762">
        <v>0</v>
      </c>
      <c r="AG108" s="762">
        <v>0</v>
      </c>
      <c r="AH108" s="762">
        <v>0</v>
      </c>
      <c r="AI108" s="762">
        <v>0</v>
      </c>
      <c r="AJ108" s="762">
        <v>0</v>
      </c>
      <c r="AK108" s="762">
        <v>0</v>
      </c>
      <c r="AL108" s="762">
        <v>0</v>
      </c>
      <c r="AM108" s="762">
        <v>0</v>
      </c>
      <c r="AN108" s="762">
        <v>0</v>
      </c>
      <c r="AO108" s="763">
        <v>0</v>
      </c>
      <c r="AP108" s="755"/>
      <c r="AQ108" s="761">
        <v>0</v>
      </c>
      <c r="AR108" s="762">
        <v>0</v>
      </c>
      <c r="AS108" s="762">
        <v>624036</v>
      </c>
      <c r="AT108" s="762">
        <v>624036</v>
      </c>
      <c r="AU108" s="762">
        <v>624036</v>
      </c>
      <c r="AV108" s="762">
        <v>624036</v>
      </c>
      <c r="AW108" s="762">
        <v>624036</v>
      </c>
      <c r="AX108" s="762">
        <v>362880</v>
      </c>
      <c r="AY108" s="762">
        <v>362880</v>
      </c>
      <c r="AZ108" s="762">
        <v>362880</v>
      </c>
      <c r="BA108" s="762">
        <v>362880</v>
      </c>
      <c r="BB108" s="762">
        <v>362880</v>
      </c>
      <c r="BC108" s="762">
        <v>0</v>
      </c>
      <c r="BD108" s="762">
        <v>0</v>
      </c>
      <c r="BE108" s="762">
        <v>0</v>
      </c>
      <c r="BF108" s="762">
        <v>0</v>
      </c>
      <c r="BG108" s="762">
        <v>0</v>
      </c>
      <c r="BH108" s="762">
        <v>0</v>
      </c>
      <c r="BI108" s="762">
        <v>0</v>
      </c>
      <c r="BJ108" s="762">
        <v>0</v>
      </c>
      <c r="BK108" s="762">
        <v>0</v>
      </c>
      <c r="BL108" s="762">
        <v>0</v>
      </c>
      <c r="BM108" s="762">
        <v>0</v>
      </c>
      <c r="BN108" s="762">
        <v>0</v>
      </c>
      <c r="BO108" s="762">
        <v>0</v>
      </c>
      <c r="BP108" s="762">
        <v>0</v>
      </c>
      <c r="BQ108" s="762">
        <v>0</v>
      </c>
      <c r="BR108" s="762">
        <v>0</v>
      </c>
      <c r="BS108" s="762">
        <v>0</v>
      </c>
      <c r="BT108" s="763">
        <v>0</v>
      </c>
      <c r="BU108" s="739"/>
    </row>
    <row r="109" spans="2:73" s="736" customFormat="1" ht="15.75">
      <c r="B109" s="757" t="s">
        <v>208</v>
      </c>
      <c r="C109" s="757" t="s">
        <v>490</v>
      </c>
      <c r="D109" s="767" t="s">
        <v>722</v>
      </c>
      <c r="E109" s="757" t="s">
        <v>701</v>
      </c>
      <c r="F109" s="757" t="s">
        <v>490</v>
      </c>
      <c r="G109" s="757" t="s">
        <v>706</v>
      </c>
      <c r="H109" s="757">
        <v>2014</v>
      </c>
      <c r="I109" s="756" t="s">
        <v>578</v>
      </c>
      <c r="J109" s="756" t="s">
        <v>593</v>
      </c>
      <c r="K109" s="755"/>
      <c r="L109" s="761">
        <v>0</v>
      </c>
      <c r="M109" s="762">
        <v>0</v>
      </c>
      <c r="N109" s="762">
        <v>0</v>
      </c>
      <c r="O109" s="762">
        <v>1707.258478</v>
      </c>
      <c r="P109" s="762">
        <v>0</v>
      </c>
      <c r="Q109" s="762">
        <v>0</v>
      </c>
      <c r="R109" s="762">
        <v>0</v>
      </c>
      <c r="S109" s="762">
        <v>0</v>
      </c>
      <c r="T109" s="762">
        <v>0</v>
      </c>
      <c r="U109" s="762">
        <v>0</v>
      </c>
      <c r="V109" s="762">
        <v>0</v>
      </c>
      <c r="W109" s="762">
        <v>0</v>
      </c>
      <c r="X109" s="762">
        <v>0</v>
      </c>
      <c r="Y109" s="762">
        <v>0</v>
      </c>
      <c r="Z109" s="762">
        <v>0</v>
      </c>
      <c r="AA109" s="762">
        <v>0</v>
      </c>
      <c r="AB109" s="762">
        <v>0</v>
      </c>
      <c r="AC109" s="762">
        <v>0</v>
      </c>
      <c r="AD109" s="762">
        <v>0</v>
      </c>
      <c r="AE109" s="762">
        <v>0</v>
      </c>
      <c r="AF109" s="762">
        <v>0</v>
      </c>
      <c r="AG109" s="762">
        <v>0</v>
      </c>
      <c r="AH109" s="762">
        <v>0</v>
      </c>
      <c r="AI109" s="762">
        <v>0</v>
      </c>
      <c r="AJ109" s="762">
        <v>0</v>
      </c>
      <c r="AK109" s="762">
        <v>0</v>
      </c>
      <c r="AL109" s="762">
        <v>0</v>
      </c>
      <c r="AM109" s="762">
        <v>0</v>
      </c>
      <c r="AN109" s="762">
        <v>0</v>
      </c>
      <c r="AO109" s="763">
        <v>0</v>
      </c>
      <c r="AP109" s="755"/>
      <c r="AQ109" s="761">
        <v>0</v>
      </c>
      <c r="AR109" s="762">
        <v>0</v>
      </c>
      <c r="AS109" s="762">
        <v>0</v>
      </c>
      <c r="AT109" s="762">
        <v>0</v>
      </c>
      <c r="AU109" s="762">
        <v>0</v>
      </c>
      <c r="AV109" s="762">
        <v>0</v>
      </c>
      <c r="AW109" s="762">
        <v>0</v>
      </c>
      <c r="AX109" s="762">
        <v>0</v>
      </c>
      <c r="AY109" s="762">
        <v>0</v>
      </c>
      <c r="AZ109" s="762">
        <v>0</v>
      </c>
      <c r="BA109" s="762">
        <v>0</v>
      </c>
      <c r="BB109" s="762">
        <v>0</v>
      </c>
      <c r="BC109" s="762">
        <v>0</v>
      </c>
      <c r="BD109" s="762">
        <v>0</v>
      </c>
      <c r="BE109" s="762">
        <v>0</v>
      </c>
      <c r="BF109" s="762">
        <v>0</v>
      </c>
      <c r="BG109" s="762">
        <v>0</v>
      </c>
      <c r="BH109" s="762">
        <v>0</v>
      </c>
      <c r="BI109" s="762">
        <v>0</v>
      </c>
      <c r="BJ109" s="762">
        <v>0</v>
      </c>
      <c r="BK109" s="762">
        <v>0</v>
      </c>
      <c r="BL109" s="762">
        <v>0</v>
      </c>
      <c r="BM109" s="762">
        <v>0</v>
      </c>
      <c r="BN109" s="762">
        <v>0</v>
      </c>
      <c r="BO109" s="762">
        <v>0</v>
      </c>
      <c r="BP109" s="762">
        <v>0</v>
      </c>
      <c r="BQ109" s="762">
        <v>0</v>
      </c>
      <c r="BR109" s="762">
        <v>0</v>
      </c>
      <c r="BS109" s="762">
        <v>0</v>
      </c>
      <c r="BT109" s="763">
        <v>0</v>
      </c>
      <c r="BU109" s="739"/>
    </row>
    <row r="110" spans="2:73" s="736" customFormat="1" ht="15.75">
      <c r="B110" s="757" t="s">
        <v>723</v>
      </c>
      <c r="C110" s="757" t="s">
        <v>703</v>
      </c>
      <c r="D110" s="794" t="s">
        <v>724</v>
      </c>
      <c r="E110" s="757" t="s">
        <v>701</v>
      </c>
      <c r="F110" s="757" t="s">
        <v>720</v>
      </c>
      <c r="G110" s="757" t="s">
        <v>706</v>
      </c>
      <c r="H110" s="757">
        <v>2014</v>
      </c>
      <c r="I110" s="756" t="s">
        <v>578</v>
      </c>
      <c r="J110" s="756" t="s">
        <v>593</v>
      </c>
      <c r="K110" s="755"/>
      <c r="L110" s="761">
        <v>0</v>
      </c>
      <c r="M110" s="762">
        <v>0</v>
      </c>
      <c r="N110" s="762">
        <v>0</v>
      </c>
      <c r="O110" s="762">
        <v>465.95080000000002</v>
      </c>
      <c r="P110" s="762">
        <v>0</v>
      </c>
      <c r="Q110" s="762">
        <v>0</v>
      </c>
      <c r="R110" s="762">
        <v>0</v>
      </c>
      <c r="S110" s="762">
        <v>0</v>
      </c>
      <c r="T110" s="762">
        <v>0</v>
      </c>
      <c r="U110" s="762">
        <v>0</v>
      </c>
      <c r="V110" s="762">
        <v>0</v>
      </c>
      <c r="W110" s="762">
        <v>0</v>
      </c>
      <c r="X110" s="762">
        <v>0</v>
      </c>
      <c r="Y110" s="762">
        <v>0</v>
      </c>
      <c r="Z110" s="762">
        <v>0</v>
      </c>
      <c r="AA110" s="762">
        <v>0</v>
      </c>
      <c r="AB110" s="762">
        <v>0</v>
      </c>
      <c r="AC110" s="762">
        <v>0</v>
      </c>
      <c r="AD110" s="762">
        <v>0</v>
      </c>
      <c r="AE110" s="762">
        <v>0</v>
      </c>
      <c r="AF110" s="762">
        <v>0</v>
      </c>
      <c r="AG110" s="762">
        <v>0</v>
      </c>
      <c r="AH110" s="762">
        <v>0</v>
      </c>
      <c r="AI110" s="762">
        <v>0</v>
      </c>
      <c r="AJ110" s="762">
        <v>0</v>
      </c>
      <c r="AK110" s="762">
        <v>0</v>
      </c>
      <c r="AL110" s="762">
        <v>0</v>
      </c>
      <c r="AM110" s="762">
        <v>0</v>
      </c>
      <c r="AN110" s="762">
        <v>0</v>
      </c>
      <c r="AO110" s="763">
        <v>0</v>
      </c>
      <c r="AP110" s="755"/>
      <c r="AQ110" s="761">
        <v>0</v>
      </c>
      <c r="AR110" s="762">
        <v>0</v>
      </c>
      <c r="AS110" s="762">
        <v>0</v>
      </c>
      <c r="AT110" s="762">
        <v>0</v>
      </c>
      <c r="AU110" s="762">
        <v>0</v>
      </c>
      <c r="AV110" s="762">
        <v>0</v>
      </c>
      <c r="AW110" s="762">
        <v>0</v>
      </c>
      <c r="AX110" s="762">
        <v>0</v>
      </c>
      <c r="AY110" s="762">
        <v>0</v>
      </c>
      <c r="AZ110" s="762">
        <v>0</v>
      </c>
      <c r="BA110" s="762">
        <v>0</v>
      </c>
      <c r="BB110" s="762">
        <v>0</v>
      </c>
      <c r="BC110" s="762">
        <v>0</v>
      </c>
      <c r="BD110" s="762">
        <v>0</v>
      </c>
      <c r="BE110" s="762">
        <v>0</v>
      </c>
      <c r="BF110" s="762">
        <v>0</v>
      </c>
      <c r="BG110" s="762">
        <v>0</v>
      </c>
      <c r="BH110" s="762">
        <v>0</v>
      </c>
      <c r="BI110" s="762">
        <v>0</v>
      </c>
      <c r="BJ110" s="762">
        <v>0</v>
      </c>
      <c r="BK110" s="762">
        <v>0</v>
      </c>
      <c r="BL110" s="762">
        <v>0</v>
      </c>
      <c r="BM110" s="762">
        <v>0</v>
      </c>
      <c r="BN110" s="762">
        <v>0</v>
      </c>
      <c r="BO110" s="762">
        <v>0</v>
      </c>
      <c r="BP110" s="762">
        <v>0</v>
      </c>
      <c r="BQ110" s="762">
        <v>0</v>
      </c>
      <c r="BR110" s="762">
        <v>0</v>
      </c>
      <c r="BS110" s="762">
        <v>0</v>
      </c>
      <c r="BT110" s="763">
        <v>0</v>
      </c>
      <c r="BU110" s="739"/>
    </row>
    <row r="111" spans="2:73" s="736" customFormat="1" ht="15.75">
      <c r="B111" s="757" t="s">
        <v>723</v>
      </c>
      <c r="C111" s="757" t="s">
        <v>707</v>
      </c>
      <c r="D111" s="794" t="s">
        <v>9</v>
      </c>
      <c r="E111" s="757" t="s">
        <v>701</v>
      </c>
      <c r="F111" s="757" t="s">
        <v>707</v>
      </c>
      <c r="G111" s="757" t="s">
        <v>706</v>
      </c>
      <c r="H111" s="757">
        <v>2014</v>
      </c>
      <c r="I111" s="756" t="s">
        <v>578</v>
      </c>
      <c r="J111" s="756" t="s">
        <v>593</v>
      </c>
      <c r="K111" s="755"/>
      <c r="L111" s="761">
        <v>0</v>
      </c>
      <c r="M111" s="762">
        <v>0</v>
      </c>
      <c r="N111" s="762">
        <v>0</v>
      </c>
      <c r="O111" s="762">
        <v>210.6414</v>
      </c>
      <c r="P111" s="762">
        <v>0</v>
      </c>
      <c r="Q111" s="762">
        <v>0</v>
      </c>
      <c r="R111" s="762">
        <v>0</v>
      </c>
      <c r="S111" s="762">
        <v>0</v>
      </c>
      <c r="T111" s="762">
        <v>0</v>
      </c>
      <c r="U111" s="762">
        <v>0</v>
      </c>
      <c r="V111" s="762">
        <v>0</v>
      </c>
      <c r="W111" s="762">
        <v>0</v>
      </c>
      <c r="X111" s="762">
        <v>0</v>
      </c>
      <c r="Y111" s="762">
        <v>0</v>
      </c>
      <c r="Z111" s="762">
        <v>0</v>
      </c>
      <c r="AA111" s="762">
        <v>0</v>
      </c>
      <c r="AB111" s="762">
        <v>0</v>
      </c>
      <c r="AC111" s="762">
        <v>0</v>
      </c>
      <c r="AD111" s="762">
        <v>0</v>
      </c>
      <c r="AE111" s="762">
        <v>0</v>
      </c>
      <c r="AF111" s="762">
        <v>0</v>
      </c>
      <c r="AG111" s="762">
        <v>0</v>
      </c>
      <c r="AH111" s="762">
        <v>0</v>
      </c>
      <c r="AI111" s="762">
        <v>0</v>
      </c>
      <c r="AJ111" s="762">
        <v>0</v>
      </c>
      <c r="AK111" s="762">
        <v>0</v>
      </c>
      <c r="AL111" s="762">
        <v>0</v>
      </c>
      <c r="AM111" s="762">
        <v>0</v>
      </c>
      <c r="AN111" s="762">
        <v>0</v>
      </c>
      <c r="AO111" s="763">
        <v>0</v>
      </c>
      <c r="AP111" s="755"/>
      <c r="AQ111" s="761">
        <v>0</v>
      </c>
      <c r="AR111" s="762">
        <v>0</v>
      </c>
      <c r="AS111" s="762">
        <v>0</v>
      </c>
      <c r="AT111" s="762">
        <v>0</v>
      </c>
      <c r="AU111" s="762">
        <v>0</v>
      </c>
      <c r="AV111" s="762">
        <v>0</v>
      </c>
      <c r="AW111" s="762">
        <v>0</v>
      </c>
      <c r="AX111" s="762">
        <v>0</v>
      </c>
      <c r="AY111" s="762">
        <v>0</v>
      </c>
      <c r="AZ111" s="762">
        <v>0</v>
      </c>
      <c r="BA111" s="762">
        <v>0</v>
      </c>
      <c r="BB111" s="762">
        <v>0</v>
      </c>
      <c r="BC111" s="762">
        <v>0</v>
      </c>
      <c r="BD111" s="762">
        <v>0</v>
      </c>
      <c r="BE111" s="762">
        <v>0</v>
      </c>
      <c r="BF111" s="762">
        <v>0</v>
      </c>
      <c r="BG111" s="762">
        <v>0</v>
      </c>
      <c r="BH111" s="762">
        <v>0</v>
      </c>
      <c r="BI111" s="762">
        <v>0</v>
      </c>
      <c r="BJ111" s="762">
        <v>0</v>
      </c>
      <c r="BK111" s="762">
        <v>0</v>
      </c>
      <c r="BL111" s="762">
        <v>0</v>
      </c>
      <c r="BM111" s="762">
        <v>0</v>
      </c>
      <c r="BN111" s="762">
        <v>0</v>
      </c>
      <c r="BO111" s="762">
        <v>0</v>
      </c>
      <c r="BP111" s="762">
        <v>0</v>
      </c>
      <c r="BQ111" s="762">
        <v>0</v>
      </c>
      <c r="BR111" s="762">
        <v>0</v>
      </c>
      <c r="BS111" s="762">
        <v>0</v>
      </c>
      <c r="BT111" s="763">
        <v>0</v>
      </c>
      <c r="BU111" s="739"/>
    </row>
    <row r="112" spans="2:73" s="736" customFormat="1" ht="15.75">
      <c r="B112" s="757" t="s">
        <v>699</v>
      </c>
      <c r="C112" s="757" t="s">
        <v>703</v>
      </c>
      <c r="D112" s="767" t="s">
        <v>724</v>
      </c>
      <c r="E112" s="757" t="s">
        <v>701</v>
      </c>
      <c r="F112" s="757" t="s">
        <v>720</v>
      </c>
      <c r="G112" s="757" t="s">
        <v>706</v>
      </c>
      <c r="H112" s="757">
        <v>2014</v>
      </c>
      <c r="I112" s="756" t="s">
        <v>578</v>
      </c>
      <c r="J112" s="756" t="s">
        <v>593</v>
      </c>
      <c r="K112" s="755"/>
      <c r="L112" s="761">
        <v>0</v>
      </c>
      <c r="M112" s="762">
        <v>0</v>
      </c>
      <c r="N112" s="762">
        <v>0</v>
      </c>
      <c r="O112" s="762">
        <v>488.58600000000001</v>
      </c>
      <c r="P112" s="762">
        <v>0</v>
      </c>
      <c r="Q112" s="762">
        <v>0</v>
      </c>
      <c r="R112" s="762">
        <v>0</v>
      </c>
      <c r="S112" s="762">
        <v>0</v>
      </c>
      <c r="T112" s="762">
        <v>0</v>
      </c>
      <c r="U112" s="762">
        <v>0</v>
      </c>
      <c r="V112" s="762">
        <v>0</v>
      </c>
      <c r="W112" s="762">
        <v>0</v>
      </c>
      <c r="X112" s="762">
        <v>0</v>
      </c>
      <c r="Y112" s="762">
        <v>0</v>
      </c>
      <c r="Z112" s="762">
        <v>0</v>
      </c>
      <c r="AA112" s="762">
        <v>0</v>
      </c>
      <c r="AB112" s="762">
        <v>0</v>
      </c>
      <c r="AC112" s="762">
        <v>0</v>
      </c>
      <c r="AD112" s="762">
        <v>0</v>
      </c>
      <c r="AE112" s="762">
        <v>0</v>
      </c>
      <c r="AF112" s="762">
        <v>0</v>
      </c>
      <c r="AG112" s="762">
        <v>0</v>
      </c>
      <c r="AH112" s="762">
        <v>0</v>
      </c>
      <c r="AI112" s="762">
        <v>0</v>
      </c>
      <c r="AJ112" s="762">
        <v>0</v>
      </c>
      <c r="AK112" s="762">
        <v>0</v>
      </c>
      <c r="AL112" s="762">
        <v>0</v>
      </c>
      <c r="AM112" s="762">
        <v>0</v>
      </c>
      <c r="AN112" s="762">
        <v>0</v>
      </c>
      <c r="AO112" s="763">
        <v>0</v>
      </c>
      <c r="AP112" s="755"/>
      <c r="AQ112" s="761">
        <v>0</v>
      </c>
      <c r="AR112" s="762">
        <v>0</v>
      </c>
      <c r="AS112" s="762">
        <v>0</v>
      </c>
      <c r="AT112" s="762">
        <v>0</v>
      </c>
      <c r="AU112" s="762">
        <v>0</v>
      </c>
      <c r="AV112" s="762">
        <v>0</v>
      </c>
      <c r="AW112" s="762">
        <v>0</v>
      </c>
      <c r="AX112" s="762">
        <v>0</v>
      </c>
      <c r="AY112" s="762">
        <v>0</v>
      </c>
      <c r="AZ112" s="762">
        <v>0</v>
      </c>
      <c r="BA112" s="762">
        <v>0</v>
      </c>
      <c r="BB112" s="762">
        <v>0</v>
      </c>
      <c r="BC112" s="762">
        <v>0</v>
      </c>
      <c r="BD112" s="762">
        <v>0</v>
      </c>
      <c r="BE112" s="762">
        <v>0</v>
      </c>
      <c r="BF112" s="762">
        <v>0</v>
      </c>
      <c r="BG112" s="762">
        <v>0</v>
      </c>
      <c r="BH112" s="762">
        <v>0</v>
      </c>
      <c r="BI112" s="762">
        <v>0</v>
      </c>
      <c r="BJ112" s="762">
        <v>0</v>
      </c>
      <c r="BK112" s="762">
        <v>0</v>
      </c>
      <c r="BL112" s="762">
        <v>0</v>
      </c>
      <c r="BM112" s="762">
        <v>0</v>
      </c>
      <c r="BN112" s="762">
        <v>0</v>
      </c>
      <c r="BO112" s="762">
        <v>0</v>
      </c>
      <c r="BP112" s="762">
        <v>0</v>
      </c>
      <c r="BQ112" s="762">
        <v>0</v>
      </c>
      <c r="BR112" s="762">
        <v>0</v>
      </c>
      <c r="BS112" s="762">
        <v>0</v>
      </c>
      <c r="BT112" s="763">
        <v>0</v>
      </c>
      <c r="BU112" s="739"/>
    </row>
    <row r="113" spans="2:73" s="736" customFormat="1" ht="15.75">
      <c r="B113" s="757" t="s">
        <v>699</v>
      </c>
      <c r="C113" s="757" t="s">
        <v>707</v>
      </c>
      <c r="D113" s="767" t="s">
        <v>9</v>
      </c>
      <c r="E113" s="757" t="s">
        <v>701</v>
      </c>
      <c r="F113" s="757" t="s">
        <v>707</v>
      </c>
      <c r="G113" s="757" t="s">
        <v>706</v>
      </c>
      <c r="H113" s="757">
        <v>2014</v>
      </c>
      <c r="I113" s="756" t="s">
        <v>578</v>
      </c>
      <c r="J113" s="756" t="s">
        <v>593</v>
      </c>
      <c r="K113" s="755"/>
      <c r="L113" s="761">
        <v>0</v>
      </c>
      <c r="M113" s="762">
        <v>0</v>
      </c>
      <c r="N113" s="762">
        <v>0</v>
      </c>
      <c r="O113" s="762">
        <v>1705.6479999999999</v>
      </c>
      <c r="P113" s="762">
        <v>0</v>
      </c>
      <c r="Q113" s="762">
        <v>0</v>
      </c>
      <c r="R113" s="762">
        <v>0</v>
      </c>
      <c r="S113" s="762">
        <v>0</v>
      </c>
      <c r="T113" s="762">
        <v>0</v>
      </c>
      <c r="U113" s="762">
        <v>0</v>
      </c>
      <c r="V113" s="762">
        <v>0</v>
      </c>
      <c r="W113" s="762">
        <v>0</v>
      </c>
      <c r="X113" s="762">
        <v>0</v>
      </c>
      <c r="Y113" s="762">
        <v>0</v>
      </c>
      <c r="Z113" s="762">
        <v>0</v>
      </c>
      <c r="AA113" s="762">
        <v>0</v>
      </c>
      <c r="AB113" s="762">
        <v>0</v>
      </c>
      <c r="AC113" s="762">
        <v>0</v>
      </c>
      <c r="AD113" s="762">
        <v>0</v>
      </c>
      <c r="AE113" s="762">
        <v>0</v>
      </c>
      <c r="AF113" s="762">
        <v>0</v>
      </c>
      <c r="AG113" s="762">
        <v>0</v>
      </c>
      <c r="AH113" s="762">
        <v>0</v>
      </c>
      <c r="AI113" s="762">
        <v>0</v>
      </c>
      <c r="AJ113" s="762">
        <v>0</v>
      </c>
      <c r="AK113" s="762">
        <v>0</v>
      </c>
      <c r="AL113" s="762">
        <v>0</v>
      </c>
      <c r="AM113" s="762">
        <v>0</v>
      </c>
      <c r="AN113" s="762">
        <v>0</v>
      </c>
      <c r="AO113" s="763">
        <v>0</v>
      </c>
      <c r="AP113" s="755"/>
      <c r="AQ113" s="761">
        <v>0</v>
      </c>
      <c r="AR113" s="762">
        <v>0</v>
      </c>
      <c r="AS113" s="762">
        <v>0</v>
      </c>
      <c r="AT113" s="762">
        <v>0</v>
      </c>
      <c r="AU113" s="762">
        <v>0</v>
      </c>
      <c r="AV113" s="762">
        <v>0</v>
      </c>
      <c r="AW113" s="762">
        <v>0</v>
      </c>
      <c r="AX113" s="762">
        <v>0</v>
      </c>
      <c r="AY113" s="762">
        <v>0</v>
      </c>
      <c r="AZ113" s="762">
        <v>0</v>
      </c>
      <c r="BA113" s="762">
        <v>0</v>
      </c>
      <c r="BB113" s="762">
        <v>0</v>
      </c>
      <c r="BC113" s="762">
        <v>0</v>
      </c>
      <c r="BD113" s="762">
        <v>0</v>
      </c>
      <c r="BE113" s="762">
        <v>0</v>
      </c>
      <c r="BF113" s="762">
        <v>0</v>
      </c>
      <c r="BG113" s="762">
        <v>0</v>
      </c>
      <c r="BH113" s="762">
        <v>0</v>
      </c>
      <c r="BI113" s="762">
        <v>0</v>
      </c>
      <c r="BJ113" s="762">
        <v>0</v>
      </c>
      <c r="BK113" s="762">
        <v>0</v>
      </c>
      <c r="BL113" s="762">
        <v>0</v>
      </c>
      <c r="BM113" s="762">
        <v>0</v>
      </c>
      <c r="BN113" s="762">
        <v>0</v>
      </c>
      <c r="BO113" s="762">
        <v>0</v>
      </c>
      <c r="BP113" s="762">
        <v>0</v>
      </c>
      <c r="BQ113" s="762">
        <v>0</v>
      </c>
      <c r="BR113" s="762">
        <v>0</v>
      </c>
      <c r="BS113" s="762">
        <v>0</v>
      </c>
      <c r="BT113" s="763">
        <v>0</v>
      </c>
      <c r="BU113" s="739"/>
    </row>
    <row r="114" spans="2:73" s="736" customFormat="1" ht="15.75">
      <c r="B114" s="824" t="s">
        <v>699</v>
      </c>
      <c r="C114" s="824" t="s">
        <v>707</v>
      </c>
      <c r="D114" s="825" t="s">
        <v>725</v>
      </c>
      <c r="E114" s="824" t="s">
        <v>701</v>
      </c>
      <c r="F114" s="824" t="s">
        <v>707</v>
      </c>
      <c r="G114" s="824" t="s">
        <v>702</v>
      </c>
      <c r="H114" s="824">
        <v>2012</v>
      </c>
      <c r="I114" s="826" t="s">
        <v>578</v>
      </c>
      <c r="J114" s="826" t="s">
        <v>586</v>
      </c>
      <c r="K114" s="827"/>
      <c r="L114" s="828">
        <v>0</v>
      </c>
      <c r="M114" s="829">
        <v>124.565175</v>
      </c>
      <c r="N114" s="829">
        <v>192.36217500000001</v>
      </c>
      <c r="O114" s="829">
        <v>192.36217500000001</v>
      </c>
      <c r="P114" s="829">
        <v>192.36217500000001</v>
      </c>
      <c r="Q114" s="829">
        <v>192.36217500000001</v>
      </c>
      <c r="R114" s="829">
        <v>102.587175</v>
      </c>
      <c r="S114" s="829">
        <v>102.587175</v>
      </c>
      <c r="T114" s="829">
        <v>102.587175</v>
      </c>
      <c r="U114" s="829">
        <v>102.587175</v>
      </c>
      <c r="V114" s="829">
        <v>54.536175</v>
      </c>
      <c r="W114" s="829">
        <v>40.257674999999999</v>
      </c>
      <c r="X114" s="829">
        <v>16.245000000000001</v>
      </c>
      <c r="Y114" s="829">
        <v>0</v>
      </c>
      <c r="Z114" s="829">
        <v>0</v>
      </c>
      <c r="AA114" s="829">
        <v>0</v>
      </c>
      <c r="AB114" s="829">
        <v>0</v>
      </c>
      <c r="AC114" s="829">
        <v>0</v>
      </c>
      <c r="AD114" s="829">
        <v>0</v>
      </c>
      <c r="AE114" s="829">
        <v>0</v>
      </c>
      <c r="AF114" s="829">
        <v>0</v>
      </c>
      <c r="AG114" s="829">
        <v>0</v>
      </c>
      <c r="AH114" s="829">
        <v>0</v>
      </c>
      <c r="AI114" s="829">
        <v>0</v>
      </c>
      <c r="AJ114" s="829">
        <v>0</v>
      </c>
      <c r="AK114" s="829">
        <v>0</v>
      </c>
      <c r="AL114" s="829">
        <v>0</v>
      </c>
      <c r="AM114" s="829">
        <v>0</v>
      </c>
      <c r="AN114" s="829">
        <v>0</v>
      </c>
      <c r="AO114" s="830">
        <v>0</v>
      </c>
      <c r="AP114" s="827"/>
      <c r="AQ114" s="828">
        <v>0</v>
      </c>
      <c r="AR114" s="829">
        <v>430576.39799999999</v>
      </c>
      <c r="AS114" s="829">
        <v>1149811.848</v>
      </c>
      <c r="AT114" s="829">
        <v>1149811.848</v>
      </c>
      <c r="AU114" s="829">
        <v>1149811.848</v>
      </c>
      <c r="AV114" s="829">
        <v>1149811.848</v>
      </c>
      <c r="AW114" s="829">
        <v>909511.848</v>
      </c>
      <c r="AX114" s="829">
        <v>909511.848</v>
      </c>
      <c r="AY114" s="829">
        <v>909511.848</v>
      </c>
      <c r="AZ114" s="829">
        <v>909511.848</v>
      </c>
      <c r="BA114" s="829">
        <v>236860.848</v>
      </c>
      <c r="BB114" s="829">
        <v>128774.448</v>
      </c>
      <c r="BC114" s="829">
        <v>50625</v>
      </c>
      <c r="BD114" s="829">
        <v>0</v>
      </c>
      <c r="BE114" s="829">
        <v>0</v>
      </c>
      <c r="BF114" s="829">
        <v>0</v>
      </c>
      <c r="BG114" s="829">
        <v>0</v>
      </c>
      <c r="BH114" s="829">
        <v>0</v>
      </c>
      <c r="BI114" s="829">
        <v>0</v>
      </c>
      <c r="BJ114" s="829">
        <v>0</v>
      </c>
      <c r="BK114" s="829">
        <v>0</v>
      </c>
      <c r="BL114" s="829">
        <v>0</v>
      </c>
      <c r="BM114" s="829">
        <v>0</v>
      </c>
      <c r="BN114" s="829">
        <v>0</v>
      </c>
      <c r="BO114" s="829">
        <v>0</v>
      </c>
      <c r="BP114" s="829">
        <v>0</v>
      </c>
      <c r="BQ114" s="829">
        <v>0</v>
      </c>
      <c r="BR114" s="829">
        <v>0</v>
      </c>
      <c r="BS114" s="829">
        <v>0</v>
      </c>
      <c r="BT114" s="830">
        <v>0</v>
      </c>
      <c r="BU114" s="739"/>
    </row>
    <row r="115" spans="2:73" s="736" customFormat="1" ht="15.75">
      <c r="B115" s="757" t="s">
        <v>699</v>
      </c>
      <c r="C115" s="757" t="s">
        <v>707</v>
      </c>
      <c r="D115" s="767" t="s">
        <v>725</v>
      </c>
      <c r="E115" s="757" t="s">
        <v>701</v>
      </c>
      <c r="F115" s="757" t="s">
        <v>707</v>
      </c>
      <c r="G115" s="757" t="s">
        <v>702</v>
      </c>
      <c r="H115" s="757">
        <v>2013</v>
      </c>
      <c r="I115" s="756" t="s">
        <v>578</v>
      </c>
      <c r="J115" s="756" t="s">
        <v>586</v>
      </c>
      <c r="K115" s="755"/>
      <c r="L115" s="761">
        <v>0</v>
      </c>
      <c r="M115" s="762">
        <v>0</v>
      </c>
      <c r="N115" s="762">
        <v>64.927710000000005</v>
      </c>
      <c r="O115" s="762">
        <v>328.98770999999999</v>
      </c>
      <c r="P115" s="762">
        <v>216.52879050000001</v>
      </c>
      <c r="Q115" s="762">
        <v>216.3512925</v>
      </c>
      <c r="R115" s="762">
        <v>225.2612925</v>
      </c>
      <c r="S115" s="762">
        <v>225.2612925</v>
      </c>
      <c r="T115" s="762">
        <v>225.2612925</v>
      </c>
      <c r="U115" s="762">
        <v>225.2612925</v>
      </c>
      <c r="V115" s="762">
        <v>225.2612925</v>
      </c>
      <c r="W115" s="762">
        <v>225.2612925</v>
      </c>
      <c r="X115" s="762">
        <v>225.2612925</v>
      </c>
      <c r="Y115" s="762">
        <v>200.92500000000001</v>
      </c>
      <c r="Z115" s="762">
        <v>200.92500000000001</v>
      </c>
      <c r="AA115" s="762">
        <v>200.92500000000001</v>
      </c>
      <c r="AB115" s="762">
        <v>200.92500000000001</v>
      </c>
      <c r="AC115" s="762">
        <v>187.245</v>
      </c>
      <c r="AD115" s="762">
        <v>187.245</v>
      </c>
      <c r="AE115" s="762">
        <v>187.245</v>
      </c>
      <c r="AF115" s="762">
        <v>187.245</v>
      </c>
      <c r="AG115" s="762">
        <v>187.245</v>
      </c>
      <c r="AH115" s="762">
        <v>0</v>
      </c>
      <c r="AI115" s="762">
        <v>0</v>
      </c>
      <c r="AJ115" s="762">
        <v>0</v>
      </c>
      <c r="AK115" s="762">
        <v>0</v>
      </c>
      <c r="AL115" s="762">
        <v>0</v>
      </c>
      <c r="AM115" s="762">
        <v>0</v>
      </c>
      <c r="AN115" s="762">
        <v>0</v>
      </c>
      <c r="AO115" s="763">
        <v>0</v>
      </c>
      <c r="AP115" s="755"/>
      <c r="AQ115" s="761">
        <v>0</v>
      </c>
      <c r="AR115" s="762">
        <v>0</v>
      </c>
      <c r="AS115" s="762">
        <v>368314.35230000003</v>
      </c>
      <c r="AT115" s="762">
        <v>2492470.5019999999</v>
      </c>
      <c r="AU115" s="762">
        <v>1413117.602</v>
      </c>
      <c r="AV115" s="762">
        <v>1402649.91</v>
      </c>
      <c r="AW115" s="762">
        <v>1449612.9</v>
      </c>
      <c r="AX115" s="762">
        <v>1390567.5</v>
      </c>
      <c r="AY115" s="762">
        <v>1390567.5</v>
      </c>
      <c r="AZ115" s="762">
        <v>1390567.5</v>
      </c>
      <c r="BA115" s="762">
        <v>1390567.5</v>
      </c>
      <c r="BB115" s="762">
        <v>1390567.5</v>
      </c>
      <c r="BC115" s="762">
        <v>1366807.5</v>
      </c>
      <c r="BD115" s="762">
        <v>1279150.2</v>
      </c>
      <c r="BE115" s="762">
        <v>1279150.2</v>
      </c>
      <c r="BF115" s="762">
        <v>1279150.2</v>
      </c>
      <c r="BG115" s="762">
        <v>1279150.2</v>
      </c>
      <c r="BH115" s="762">
        <v>1242000</v>
      </c>
      <c r="BI115" s="762">
        <v>1242000</v>
      </c>
      <c r="BJ115" s="762">
        <v>1242000</v>
      </c>
      <c r="BK115" s="762">
        <v>1242000</v>
      </c>
      <c r="BL115" s="762">
        <v>1242000</v>
      </c>
      <c r="BM115" s="762">
        <v>0</v>
      </c>
      <c r="BN115" s="762">
        <v>0</v>
      </c>
      <c r="BO115" s="762">
        <v>0</v>
      </c>
      <c r="BP115" s="762">
        <v>0</v>
      </c>
      <c r="BQ115" s="762">
        <v>0</v>
      </c>
      <c r="BR115" s="762">
        <v>0</v>
      </c>
      <c r="BS115" s="762">
        <v>0</v>
      </c>
      <c r="BT115" s="763">
        <v>0</v>
      </c>
      <c r="BU115" s="739"/>
    </row>
    <row r="116" spans="2:73" s="936" customFormat="1" ht="16.5" thickBot="1">
      <c r="B116" s="925" t="s">
        <v>699</v>
      </c>
      <c r="C116" s="925" t="s">
        <v>707</v>
      </c>
      <c r="D116" s="926" t="s">
        <v>725</v>
      </c>
      <c r="E116" s="925" t="s">
        <v>701</v>
      </c>
      <c r="F116" s="925" t="s">
        <v>707</v>
      </c>
      <c r="G116" s="925" t="s">
        <v>702</v>
      </c>
      <c r="H116" s="925">
        <v>2014</v>
      </c>
      <c r="I116" s="927" t="s">
        <v>578</v>
      </c>
      <c r="J116" s="927" t="s">
        <v>593</v>
      </c>
      <c r="K116" s="928"/>
      <c r="L116" s="929">
        <v>0</v>
      </c>
      <c r="M116" s="930">
        <v>0</v>
      </c>
      <c r="N116" s="930">
        <v>0</v>
      </c>
      <c r="O116" s="930">
        <v>302.33294910000001</v>
      </c>
      <c r="P116" s="930">
        <v>272.43944909999999</v>
      </c>
      <c r="Q116" s="930">
        <v>237.22244910000001</v>
      </c>
      <c r="R116" s="930">
        <v>237.22244910000001</v>
      </c>
      <c r="S116" s="930">
        <v>237.22244910000001</v>
      </c>
      <c r="T116" s="930">
        <v>237.22244910000001</v>
      </c>
      <c r="U116" s="930">
        <v>237.22244910000001</v>
      </c>
      <c r="V116" s="930">
        <v>237.22244910000001</v>
      </c>
      <c r="W116" s="930">
        <v>237.22244910000001</v>
      </c>
      <c r="X116" s="930">
        <v>234.2113956</v>
      </c>
      <c r="Y116" s="930">
        <v>234.2113956</v>
      </c>
      <c r="Z116" s="930">
        <v>203.0529501</v>
      </c>
      <c r="AA116" s="930">
        <v>203.0529501</v>
      </c>
      <c r="AB116" s="930">
        <v>203.0529501</v>
      </c>
      <c r="AC116" s="930">
        <v>203.0529501</v>
      </c>
      <c r="AD116" s="930">
        <v>183.95968500000001</v>
      </c>
      <c r="AE116" s="930">
        <v>183.95968500000001</v>
      </c>
      <c r="AF116" s="930">
        <v>183.95968500000001</v>
      </c>
      <c r="AG116" s="930">
        <v>183.95968500000001</v>
      </c>
      <c r="AH116" s="930">
        <v>183.95968500000001</v>
      </c>
      <c r="AI116" s="930">
        <v>0</v>
      </c>
      <c r="AJ116" s="930">
        <v>0</v>
      </c>
      <c r="AK116" s="930">
        <v>0</v>
      </c>
      <c r="AL116" s="930">
        <v>0</v>
      </c>
      <c r="AM116" s="930">
        <v>0</v>
      </c>
      <c r="AN116" s="930">
        <v>0</v>
      </c>
      <c r="AO116" s="931">
        <v>0</v>
      </c>
      <c r="AP116" s="928"/>
      <c r="AQ116" s="929">
        <v>0</v>
      </c>
      <c r="AR116" s="930">
        <v>0</v>
      </c>
      <c r="AS116" s="930">
        <v>0</v>
      </c>
      <c r="AT116" s="930">
        <v>1724296.7660000001</v>
      </c>
      <c r="AU116" s="930">
        <v>1603336.7660000001</v>
      </c>
      <c r="AV116" s="930">
        <v>1188530.3659999999</v>
      </c>
      <c r="AW116" s="930">
        <v>1188530.3659999999</v>
      </c>
      <c r="AX116" s="930">
        <v>1188530.3659999999</v>
      </c>
      <c r="AY116" s="930">
        <v>1188530.3659999999</v>
      </c>
      <c r="AZ116" s="930">
        <v>1188530.3659999999</v>
      </c>
      <c r="BA116" s="930">
        <v>1188530.3659999999</v>
      </c>
      <c r="BB116" s="930">
        <v>1188530.3659999999</v>
      </c>
      <c r="BC116" s="930">
        <v>1178020.0220000001</v>
      </c>
      <c r="BD116" s="930">
        <v>1178020.0220000001</v>
      </c>
      <c r="BE116" s="930">
        <v>956273.29920000001</v>
      </c>
      <c r="BF116" s="930">
        <v>956273.29920000001</v>
      </c>
      <c r="BG116" s="930">
        <v>956273.29920000001</v>
      </c>
      <c r="BH116" s="930">
        <v>956273.29920000001</v>
      </c>
      <c r="BI116" s="930">
        <v>935247.68640000001</v>
      </c>
      <c r="BJ116" s="930">
        <v>935247.68640000001</v>
      </c>
      <c r="BK116" s="930">
        <v>935247.68640000001</v>
      </c>
      <c r="BL116" s="930">
        <v>935247.68640000001</v>
      </c>
      <c r="BM116" s="930">
        <v>935247.68640000001</v>
      </c>
      <c r="BN116" s="930">
        <v>0</v>
      </c>
      <c r="BO116" s="930">
        <v>0</v>
      </c>
      <c r="BP116" s="930">
        <v>0</v>
      </c>
      <c r="BQ116" s="930">
        <v>0</v>
      </c>
      <c r="BR116" s="930">
        <v>0</v>
      </c>
      <c r="BS116" s="930">
        <v>0</v>
      </c>
      <c r="BT116" s="931">
        <v>0</v>
      </c>
      <c r="BU116" s="937"/>
    </row>
    <row r="117" spans="2:73" s="736" customFormat="1" ht="15.75">
      <c r="B117" s="757"/>
      <c r="C117" s="757" t="s">
        <v>29</v>
      </c>
      <c r="D117" s="767" t="s">
        <v>95</v>
      </c>
      <c r="E117" s="757" t="s">
        <v>701</v>
      </c>
      <c r="F117" s="757"/>
      <c r="G117" s="757"/>
      <c r="H117" s="757">
        <v>2015</v>
      </c>
      <c r="I117" s="756" t="s">
        <v>579</v>
      </c>
      <c r="J117" s="756" t="s">
        <v>593</v>
      </c>
      <c r="K117" s="755"/>
      <c r="L117" s="761"/>
      <c r="M117" s="762"/>
      <c r="N117" s="762"/>
      <c r="O117" s="762"/>
      <c r="P117" s="762">
        <v>36</v>
      </c>
      <c r="Q117" s="762">
        <v>35</v>
      </c>
      <c r="R117" s="762">
        <v>35</v>
      </c>
      <c r="S117" s="762">
        <v>35</v>
      </c>
      <c r="T117" s="762">
        <v>35</v>
      </c>
      <c r="U117" s="762">
        <v>35</v>
      </c>
      <c r="V117" s="762">
        <v>35</v>
      </c>
      <c r="W117" s="762">
        <v>35</v>
      </c>
      <c r="X117" s="762">
        <v>35</v>
      </c>
      <c r="Y117" s="762">
        <v>35</v>
      </c>
      <c r="Z117" s="762">
        <v>31</v>
      </c>
      <c r="AA117" s="762">
        <v>31</v>
      </c>
      <c r="AB117" s="762">
        <v>31</v>
      </c>
      <c r="AC117" s="762">
        <v>31</v>
      </c>
      <c r="AD117" s="762">
        <v>31</v>
      </c>
      <c r="AE117" s="762">
        <v>31</v>
      </c>
      <c r="AF117" s="762">
        <v>12</v>
      </c>
      <c r="AG117" s="762">
        <v>12</v>
      </c>
      <c r="AH117" s="762">
        <v>12</v>
      </c>
      <c r="AI117" s="762">
        <v>12</v>
      </c>
      <c r="AJ117" s="762">
        <v>0</v>
      </c>
      <c r="AK117" s="762">
        <v>0</v>
      </c>
      <c r="AL117" s="762">
        <v>0</v>
      </c>
      <c r="AM117" s="762">
        <v>0</v>
      </c>
      <c r="AN117" s="762">
        <v>0</v>
      </c>
      <c r="AO117" s="762">
        <v>0</v>
      </c>
      <c r="AP117" s="755"/>
      <c r="AQ117" s="761"/>
      <c r="AR117" s="762"/>
      <c r="AS117" s="762"/>
      <c r="AT117" s="762"/>
      <c r="AU117" s="762">
        <v>553646</v>
      </c>
      <c r="AV117" s="762">
        <v>548755</v>
      </c>
      <c r="AW117" s="762">
        <v>548755</v>
      </c>
      <c r="AX117" s="762">
        <v>548755</v>
      </c>
      <c r="AY117" s="762">
        <v>548755</v>
      </c>
      <c r="AZ117" s="762">
        <v>548755</v>
      </c>
      <c r="BA117" s="762">
        <v>548755</v>
      </c>
      <c r="BB117" s="762">
        <v>548629</v>
      </c>
      <c r="BC117" s="762">
        <v>548629</v>
      </c>
      <c r="BD117" s="762">
        <v>548629</v>
      </c>
      <c r="BE117" s="762">
        <v>496048</v>
      </c>
      <c r="BF117" s="762">
        <v>493369</v>
      </c>
      <c r="BG117" s="762">
        <v>493369</v>
      </c>
      <c r="BH117" s="762">
        <v>492203</v>
      </c>
      <c r="BI117" s="762">
        <v>492203</v>
      </c>
      <c r="BJ117" s="762">
        <v>491992</v>
      </c>
      <c r="BK117" s="762">
        <v>195315</v>
      </c>
      <c r="BL117" s="762">
        <v>195315</v>
      </c>
      <c r="BM117" s="762">
        <v>195315</v>
      </c>
      <c r="BN117" s="762">
        <v>195315</v>
      </c>
      <c r="BO117" s="762">
        <v>0</v>
      </c>
      <c r="BP117" s="762">
        <v>0</v>
      </c>
      <c r="BQ117" s="762">
        <v>0</v>
      </c>
      <c r="BR117" s="762">
        <v>0</v>
      </c>
      <c r="BS117" s="762">
        <v>0</v>
      </c>
      <c r="BT117" s="762">
        <v>0</v>
      </c>
      <c r="BU117" s="739"/>
    </row>
    <row r="118" spans="2:73" s="736" customFormat="1" ht="15.75">
      <c r="B118" s="757"/>
      <c r="C118" s="757" t="s">
        <v>29</v>
      </c>
      <c r="D118" s="767" t="s">
        <v>96</v>
      </c>
      <c r="E118" s="757" t="s">
        <v>701</v>
      </c>
      <c r="F118" s="757"/>
      <c r="G118" s="757"/>
      <c r="H118" s="757">
        <v>2015</v>
      </c>
      <c r="I118" s="756" t="s">
        <v>579</v>
      </c>
      <c r="J118" s="756" t="s">
        <v>593</v>
      </c>
      <c r="K118" s="755"/>
      <c r="L118" s="761"/>
      <c r="M118" s="762"/>
      <c r="N118" s="762"/>
      <c r="O118" s="762"/>
      <c r="P118" s="762">
        <v>69</v>
      </c>
      <c r="Q118" s="762">
        <v>67</v>
      </c>
      <c r="R118" s="762">
        <v>67</v>
      </c>
      <c r="S118" s="762">
        <v>67</v>
      </c>
      <c r="T118" s="762">
        <v>67</v>
      </c>
      <c r="U118" s="762">
        <v>67</v>
      </c>
      <c r="V118" s="762">
        <v>67</v>
      </c>
      <c r="W118" s="762">
        <v>67</v>
      </c>
      <c r="X118" s="762">
        <v>67</v>
      </c>
      <c r="Y118" s="762">
        <v>67</v>
      </c>
      <c r="Z118" s="762">
        <v>50</v>
      </c>
      <c r="AA118" s="762">
        <v>43</v>
      </c>
      <c r="AB118" s="762">
        <v>43</v>
      </c>
      <c r="AC118" s="762">
        <v>43</v>
      </c>
      <c r="AD118" s="762">
        <v>43</v>
      </c>
      <c r="AE118" s="762">
        <v>43</v>
      </c>
      <c r="AF118" s="762">
        <v>29</v>
      </c>
      <c r="AG118" s="762">
        <v>29</v>
      </c>
      <c r="AH118" s="762">
        <v>29</v>
      </c>
      <c r="AI118" s="762">
        <v>29</v>
      </c>
      <c r="AJ118" s="762">
        <v>0</v>
      </c>
      <c r="AK118" s="762">
        <v>0</v>
      </c>
      <c r="AL118" s="762">
        <v>0</v>
      </c>
      <c r="AM118" s="762">
        <v>0</v>
      </c>
      <c r="AN118" s="762">
        <v>0</v>
      </c>
      <c r="AO118" s="762">
        <v>0</v>
      </c>
      <c r="AP118" s="755"/>
      <c r="AQ118" s="761"/>
      <c r="AR118" s="762"/>
      <c r="AS118" s="762"/>
      <c r="AT118" s="762"/>
      <c r="AU118" s="762">
        <v>927828</v>
      </c>
      <c r="AV118" s="762">
        <v>895832</v>
      </c>
      <c r="AW118" s="762">
        <v>895832</v>
      </c>
      <c r="AX118" s="762">
        <v>895832</v>
      </c>
      <c r="AY118" s="762">
        <v>895832</v>
      </c>
      <c r="AZ118" s="762">
        <v>895832</v>
      </c>
      <c r="BA118" s="762">
        <v>895832</v>
      </c>
      <c r="BB118" s="762">
        <v>895832</v>
      </c>
      <c r="BC118" s="762">
        <v>895832</v>
      </c>
      <c r="BD118" s="762">
        <v>895832</v>
      </c>
      <c r="BE118" s="762">
        <v>792900</v>
      </c>
      <c r="BF118" s="762">
        <v>684603</v>
      </c>
      <c r="BG118" s="762">
        <v>684603</v>
      </c>
      <c r="BH118" s="762">
        <v>684603</v>
      </c>
      <c r="BI118" s="762">
        <v>684603</v>
      </c>
      <c r="BJ118" s="762">
        <v>684603</v>
      </c>
      <c r="BK118" s="762">
        <v>459916</v>
      </c>
      <c r="BL118" s="762">
        <v>459916</v>
      </c>
      <c r="BM118" s="762">
        <v>459916</v>
      </c>
      <c r="BN118" s="762">
        <v>459916</v>
      </c>
      <c r="BO118" s="762">
        <v>0</v>
      </c>
      <c r="BP118" s="762">
        <v>0</v>
      </c>
      <c r="BQ118" s="762">
        <v>0</v>
      </c>
      <c r="BR118" s="762">
        <v>0</v>
      </c>
      <c r="BS118" s="762">
        <v>0</v>
      </c>
      <c r="BT118" s="762">
        <v>0</v>
      </c>
      <c r="BU118" s="739"/>
    </row>
    <row r="119" spans="2:73" s="736" customFormat="1" ht="15.75">
      <c r="B119" s="757"/>
      <c r="C119" s="757" t="s">
        <v>29</v>
      </c>
      <c r="D119" s="767" t="s">
        <v>97</v>
      </c>
      <c r="E119" s="757" t="s">
        <v>701</v>
      </c>
      <c r="F119" s="757"/>
      <c r="G119" s="757"/>
      <c r="H119" s="757">
        <v>2015</v>
      </c>
      <c r="I119" s="756" t="s">
        <v>579</v>
      </c>
      <c r="J119" s="756" t="s">
        <v>593</v>
      </c>
      <c r="K119" s="755"/>
      <c r="L119" s="761"/>
      <c r="M119" s="762"/>
      <c r="N119" s="762"/>
      <c r="O119" s="762"/>
      <c r="P119" s="762">
        <v>198</v>
      </c>
      <c r="Q119" s="762">
        <v>198</v>
      </c>
      <c r="R119" s="762">
        <v>198</v>
      </c>
      <c r="S119" s="762">
        <v>183</v>
      </c>
      <c r="T119" s="762">
        <v>125</v>
      </c>
      <c r="U119" s="762">
        <v>0</v>
      </c>
      <c r="V119" s="762">
        <v>0</v>
      </c>
      <c r="W119" s="762">
        <v>0</v>
      </c>
      <c r="X119" s="762">
        <v>0</v>
      </c>
      <c r="Y119" s="762">
        <v>0</v>
      </c>
      <c r="Z119" s="762">
        <v>0</v>
      </c>
      <c r="AA119" s="762">
        <v>0</v>
      </c>
      <c r="AB119" s="762">
        <v>0</v>
      </c>
      <c r="AC119" s="762">
        <v>0</v>
      </c>
      <c r="AD119" s="762">
        <v>0</v>
      </c>
      <c r="AE119" s="762">
        <v>0</v>
      </c>
      <c r="AF119" s="762">
        <v>0</v>
      </c>
      <c r="AG119" s="762">
        <v>0</v>
      </c>
      <c r="AH119" s="762">
        <v>0</v>
      </c>
      <c r="AI119" s="762">
        <v>0</v>
      </c>
      <c r="AJ119" s="762">
        <v>0</v>
      </c>
      <c r="AK119" s="762">
        <v>0</v>
      </c>
      <c r="AL119" s="762">
        <v>0</v>
      </c>
      <c r="AM119" s="762">
        <v>0</v>
      </c>
      <c r="AN119" s="762">
        <v>0</v>
      </c>
      <c r="AO119" s="762">
        <v>0</v>
      </c>
      <c r="AP119" s="755"/>
      <c r="AQ119" s="761"/>
      <c r="AR119" s="762"/>
      <c r="AS119" s="762"/>
      <c r="AT119" s="762"/>
      <c r="AU119" s="762">
        <v>1086356</v>
      </c>
      <c r="AV119" s="762">
        <v>1086356</v>
      </c>
      <c r="AW119" s="762">
        <v>1086356</v>
      </c>
      <c r="AX119" s="762">
        <v>1072574</v>
      </c>
      <c r="AY119" s="762">
        <v>848136</v>
      </c>
      <c r="AZ119" s="762">
        <v>0</v>
      </c>
      <c r="BA119" s="762">
        <v>0</v>
      </c>
      <c r="BB119" s="762">
        <v>0</v>
      </c>
      <c r="BC119" s="762">
        <v>0</v>
      </c>
      <c r="BD119" s="762">
        <v>0</v>
      </c>
      <c r="BE119" s="762">
        <v>0</v>
      </c>
      <c r="BF119" s="762">
        <v>0</v>
      </c>
      <c r="BG119" s="762">
        <v>0</v>
      </c>
      <c r="BH119" s="762">
        <v>0</v>
      </c>
      <c r="BI119" s="762">
        <v>0</v>
      </c>
      <c r="BJ119" s="762">
        <v>0</v>
      </c>
      <c r="BK119" s="762">
        <v>0</v>
      </c>
      <c r="BL119" s="762">
        <v>0</v>
      </c>
      <c r="BM119" s="762">
        <v>0</v>
      </c>
      <c r="BN119" s="762">
        <v>0</v>
      </c>
      <c r="BO119" s="762">
        <v>0</v>
      </c>
      <c r="BP119" s="762">
        <v>0</v>
      </c>
      <c r="BQ119" s="762">
        <v>0</v>
      </c>
      <c r="BR119" s="762">
        <v>0</v>
      </c>
      <c r="BS119" s="762">
        <v>0</v>
      </c>
      <c r="BT119" s="762">
        <v>0</v>
      </c>
      <c r="BU119" s="739"/>
    </row>
    <row r="120" spans="2:73" s="736" customFormat="1" ht="15.75">
      <c r="B120" s="757"/>
      <c r="C120" s="757" t="s">
        <v>29</v>
      </c>
      <c r="D120" s="767" t="s">
        <v>683</v>
      </c>
      <c r="E120" s="757" t="s">
        <v>701</v>
      </c>
      <c r="F120" s="757"/>
      <c r="G120" s="757"/>
      <c r="H120" s="757">
        <v>2015</v>
      </c>
      <c r="I120" s="756" t="s">
        <v>579</v>
      </c>
      <c r="J120" s="756" t="s">
        <v>593</v>
      </c>
      <c r="K120" s="755"/>
      <c r="L120" s="761"/>
      <c r="M120" s="762"/>
      <c r="N120" s="762"/>
      <c r="O120" s="762"/>
      <c r="P120" s="762">
        <v>514</v>
      </c>
      <c r="Q120" s="762">
        <v>514</v>
      </c>
      <c r="R120" s="762">
        <v>514</v>
      </c>
      <c r="S120" s="762">
        <v>514</v>
      </c>
      <c r="T120" s="762">
        <v>514</v>
      </c>
      <c r="U120" s="762">
        <v>514</v>
      </c>
      <c r="V120" s="762">
        <v>514</v>
      </c>
      <c r="W120" s="762">
        <v>514</v>
      </c>
      <c r="X120" s="762">
        <v>514</v>
      </c>
      <c r="Y120" s="762">
        <v>514</v>
      </c>
      <c r="Z120" s="762">
        <v>514</v>
      </c>
      <c r="AA120" s="762">
        <v>514</v>
      </c>
      <c r="AB120" s="762">
        <v>514</v>
      </c>
      <c r="AC120" s="762">
        <v>514</v>
      </c>
      <c r="AD120" s="762">
        <v>514</v>
      </c>
      <c r="AE120" s="762">
        <v>514</v>
      </c>
      <c r="AF120" s="762">
        <v>514</v>
      </c>
      <c r="AG120" s="762">
        <v>514</v>
      </c>
      <c r="AH120" s="762">
        <v>457</v>
      </c>
      <c r="AI120" s="762">
        <v>0</v>
      </c>
      <c r="AJ120" s="762">
        <v>0</v>
      </c>
      <c r="AK120" s="762">
        <v>0</v>
      </c>
      <c r="AL120" s="762">
        <v>0</v>
      </c>
      <c r="AM120" s="762">
        <v>0</v>
      </c>
      <c r="AN120" s="762">
        <v>0</v>
      </c>
      <c r="AO120" s="762">
        <v>0</v>
      </c>
      <c r="AP120" s="755"/>
      <c r="AQ120" s="761"/>
      <c r="AR120" s="762"/>
      <c r="AS120" s="762"/>
      <c r="AT120" s="762"/>
      <c r="AU120" s="762">
        <v>969515</v>
      </c>
      <c r="AV120" s="762">
        <v>969515</v>
      </c>
      <c r="AW120" s="762">
        <v>969515</v>
      </c>
      <c r="AX120" s="762">
        <v>969515</v>
      </c>
      <c r="AY120" s="762">
        <v>969515</v>
      </c>
      <c r="AZ120" s="762">
        <v>969515</v>
      </c>
      <c r="BA120" s="762">
        <v>969515</v>
      </c>
      <c r="BB120" s="762">
        <v>969515</v>
      </c>
      <c r="BC120" s="762">
        <v>969515</v>
      </c>
      <c r="BD120" s="762">
        <v>969515</v>
      </c>
      <c r="BE120" s="762">
        <v>969515</v>
      </c>
      <c r="BF120" s="762">
        <v>969515</v>
      </c>
      <c r="BG120" s="762">
        <v>969515</v>
      </c>
      <c r="BH120" s="762">
        <v>969515</v>
      </c>
      <c r="BI120" s="762">
        <v>969515</v>
      </c>
      <c r="BJ120" s="762">
        <v>969515</v>
      </c>
      <c r="BK120" s="762">
        <v>969515</v>
      </c>
      <c r="BL120" s="762">
        <v>969515</v>
      </c>
      <c r="BM120" s="762">
        <v>918675</v>
      </c>
      <c r="BN120" s="762">
        <v>0</v>
      </c>
      <c r="BO120" s="762">
        <v>0</v>
      </c>
      <c r="BP120" s="762">
        <v>0</v>
      </c>
      <c r="BQ120" s="762">
        <v>0</v>
      </c>
      <c r="BR120" s="762">
        <v>0</v>
      </c>
      <c r="BS120" s="762">
        <v>0</v>
      </c>
      <c r="BT120" s="762">
        <v>0</v>
      </c>
      <c r="BU120" s="739"/>
    </row>
    <row r="121" spans="2:73" s="736" customFormat="1" ht="15.75">
      <c r="B121" s="869"/>
      <c r="C121" s="869" t="s">
        <v>29</v>
      </c>
      <c r="D121" s="869" t="s">
        <v>98</v>
      </c>
      <c r="E121" s="869" t="s">
        <v>701</v>
      </c>
      <c r="F121" s="869"/>
      <c r="G121" s="869"/>
      <c r="H121" s="869">
        <v>2015</v>
      </c>
      <c r="I121" s="870" t="s">
        <v>579</v>
      </c>
      <c r="J121" s="870" t="s">
        <v>593</v>
      </c>
      <c r="K121" s="871"/>
      <c r="L121" s="872"/>
      <c r="M121" s="873"/>
      <c r="N121" s="873"/>
      <c r="O121" s="873"/>
      <c r="P121" s="873">
        <v>0</v>
      </c>
      <c r="Q121" s="873">
        <v>0</v>
      </c>
      <c r="R121" s="873">
        <v>0</v>
      </c>
      <c r="S121" s="873">
        <v>0</v>
      </c>
      <c r="T121" s="873">
        <v>0</v>
      </c>
      <c r="U121" s="873">
        <v>0</v>
      </c>
      <c r="V121" s="873">
        <v>0</v>
      </c>
      <c r="W121" s="873">
        <v>0</v>
      </c>
      <c r="X121" s="873">
        <v>0</v>
      </c>
      <c r="Y121" s="873">
        <v>0</v>
      </c>
      <c r="Z121" s="873">
        <v>0</v>
      </c>
      <c r="AA121" s="873">
        <v>0</v>
      </c>
      <c r="AB121" s="873">
        <v>0</v>
      </c>
      <c r="AC121" s="873">
        <v>0</v>
      </c>
      <c r="AD121" s="873">
        <v>0</v>
      </c>
      <c r="AE121" s="873">
        <v>0</v>
      </c>
      <c r="AF121" s="873">
        <v>0</v>
      </c>
      <c r="AG121" s="873">
        <v>0</v>
      </c>
      <c r="AH121" s="873">
        <v>0</v>
      </c>
      <c r="AI121" s="873">
        <v>0</v>
      </c>
      <c r="AJ121" s="873">
        <v>0</v>
      </c>
      <c r="AK121" s="873">
        <v>0</v>
      </c>
      <c r="AL121" s="873">
        <v>0</v>
      </c>
      <c r="AM121" s="873">
        <v>0</v>
      </c>
      <c r="AN121" s="873">
        <v>0</v>
      </c>
      <c r="AO121" s="873">
        <v>0</v>
      </c>
      <c r="AP121" s="871"/>
      <c r="AQ121" s="872"/>
      <c r="AR121" s="873"/>
      <c r="AS121" s="873"/>
      <c r="AT121" s="873"/>
      <c r="AU121" s="873">
        <v>0</v>
      </c>
      <c r="AV121" s="873">
        <v>0</v>
      </c>
      <c r="AW121" s="873">
        <v>0</v>
      </c>
      <c r="AX121" s="873">
        <v>0</v>
      </c>
      <c r="AY121" s="873">
        <v>0</v>
      </c>
      <c r="AZ121" s="873">
        <v>0</v>
      </c>
      <c r="BA121" s="873">
        <v>0</v>
      </c>
      <c r="BB121" s="873">
        <v>0</v>
      </c>
      <c r="BC121" s="873">
        <v>0</v>
      </c>
      <c r="BD121" s="873">
        <v>0</v>
      </c>
      <c r="BE121" s="873">
        <v>0</v>
      </c>
      <c r="BF121" s="873">
        <v>0</v>
      </c>
      <c r="BG121" s="873">
        <v>0</v>
      </c>
      <c r="BH121" s="873">
        <v>0</v>
      </c>
      <c r="BI121" s="873">
        <v>0</v>
      </c>
      <c r="BJ121" s="873">
        <v>0</v>
      </c>
      <c r="BK121" s="873">
        <v>0</v>
      </c>
      <c r="BL121" s="873">
        <v>0</v>
      </c>
      <c r="BM121" s="873">
        <v>0</v>
      </c>
      <c r="BN121" s="873">
        <v>0</v>
      </c>
      <c r="BO121" s="873">
        <v>0</v>
      </c>
      <c r="BP121" s="873">
        <v>0</v>
      </c>
      <c r="BQ121" s="873">
        <v>0</v>
      </c>
      <c r="BR121" s="873">
        <v>0</v>
      </c>
      <c r="BS121" s="873">
        <v>0</v>
      </c>
      <c r="BT121" s="873">
        <v>0</v>
      </c>
      <c r="BU121" s="739"/>
    </row>
    <row r="122" spans="2:73" s="736" customFormat="1" ht="15.75">
      <c r="B122" s="757"/>
      <c r="C122" s="757" t="s">
        <v>726</v>
      </c>
      <c r="D122" s="767" t="s">
        <v>99</v>
      </c>
      <c r="E122" s="757" t="s">
        <v>701</v>
      </c>
      <c r="F122" s="757"/>
      <c r="G122" s="757"/>
      <c r="H122" s="757">
        <v>2015</v>
      </c>
      <c r="I122" s="756" t="s">
        <v>579</v>
      </c>
      <c r="J122" s="756" t="s">
        <v>593</v>
      </c>
      <c r="K122" s="755"/>
      <c r="L122" s="761"/>
      <c r="M122" s="762"/>
      <c r="N122" s="762"/>
      <c r="O122" s="762"/>
      <c r="P122" s="762">
        <v>30</v>
      </c>
      <c r="Q122" s="762">
        <v>30</v>
      </c>
      <c r="R122" s="762">
        <v>30</v>
      </c>
      <c r="S122" s="762">
        <v>30</v>
      </c>
      <c r="T122" s="762">
        <v>0</v>
      </c>
      <c r="U122" s="762">
        <v>0</v>
      </c>
      <c r="V122" s="762">
        <v>0</v>
      </c>
      <c r="W122" s="762">
        <v>0</v>
      </c>
      <c r="X122" s="762">
        <v>0</v>
      </c>
      <c r="Y122" s="762">
        <v>0</v>
      </c>
      <c r="Z122" s="762">
        <v>0</v>
      </c>
      <c r="AA122" s="762">
        <v>0</v>
      </c>
      <c r="AB122" s="762">
        <v>0</v>
      </c>
      <c r="AC122" s="762">
        <v>0</v>
      </c>
      <c r="AD122" s="762">
        <v>0</v>
      </c>
      <c r="AE122" s="762">
        <v>0</v>
      </c>
      <c r="AF122" s="762">
        <v>0</v>
      </c>
      <c r="AG122" s="762">
        <v>0</v>
      </c>
      <c r="AH122" s="762">
        <v>0</v>
      </c>
      <c r="AI122" s="762">
        <v>0</v>
      </c>
      <c r="AJ122" s="762">
        <v>0</v>
      </c>
      <c r="AK122" s="762">
        <v>0</v>
      </c>
      <c r="AL122" s="762">
        <v>0</v>
      </c>
      <c r="AM122" s="762">
        <v>0</v>
      </c>
      <c r="AN122" s="762">
        <v>0</v>
      </c>
      <c r="AO122" s="762">
        <v>0</v>
      </c>
      <c r="AP122" s="755"/>
      <c r="AQ122" s="761"/>
      <c r="AR122" s="762"/>
      <c r="AS122" s="762"/>
      <c r="AT122" s="762"/>
      <c r="AU122" s="762">
        <v>142541</v>
      </c>
      <c r="AV122" s="762">
        <v>142541</v>
      </c>
      <c r="AW122" s="762">
        <v>142541</v>
      </c>
      <c r="AX122" s="762">
        <v>142541</v>
      </c>
      <c r="AY122" s="762">
        <v>0</v>
      </c>
      <c r="AZ122" s="762">
        <v>0</v>
      </c>
      <c r="BA122" s="762">
        <v>0</v>
      </c>
      <c r="BB122" s="762">
        <v>0</v>
      </c>
      <c r="BC122" s="762">
        <v>0</v>
      </c>
      <c r="BD122" s="762">
        <v>0</v>
      </c>
      <c r="BE122" s="762">
        <v>0</v>
      </c>
      <c r="BF122" s="762">
        <v>0</v>
      </c>
      <c r="BG122" s="762">
        <v>0</v>
      </c>
      <c r="BH122" s="762">
        <v>0</v>
      </c>
      <c r="BI122" s="762">
        <v>0</v>
      </c>
      <c r="BJ122" s="762">
        <v>0</v>
      </c>
      <c r="BK122" s="762">
        <v>0</v>
      </c>
      <c r="BL122" s="762">
        <v>0</v>
      </c>
      <c r="BM122" s="762">
        <v>0</v>
      </c>
      <c r="BN122" s="762">
        <v>0</v>
      </c>
      <c r="BO122" s="762">
        <v>0</v>
      </c>
      <c r="BP122" s="762">
        <v>0</v>
      </c>
      <c r="BQ122" s="762">
        <v>0</v>
      </c>
      <c r="BR122" s="762">
        <v>0</v>
      </c>
      <c r="BS122" s="762">
        <v>0</v>
      </c>
      <c r="BT122" s="762">
        <v>0</v>
      </c>
      <c r="BU122" s="739"/>
    </row>
    <row r="123" spans="2:73" s="736" customFormat="1" ht="15.75">
      <c r="B123" s="757"/>
      <c r="C123" s="757" t="s">
        <v>726</v>
      </c>
      <c r="D123" s="767" t="s">
        <v>100</v>
      </c>
      <c r="E123" s="757" t="s">
        <v>701</v>
      </c>
      <c r="F123" s="757"/>
      <c r="G123" s="757"/>
      <c r="H123" s="757">
        <v>2015</v>
      </c>
      <c r="I123" s="756" t="s">
        <v>579</v>
      </c>
      <c r="J123" s="756" t="s">
        <v>593</v>
      </c>
      <c r="K123" s="755"/>
      <c r="L123" s="761"/>
      <c r="M123" s="762"/>
      <c r="N123" s="762"/>
      <c r="O123" s="762"/>
      <c r="P123" s="762">
        <v>2064</v>
      </c>
      <c r="Q123" s="762">
        <v>2064</v>
      </c>
      <c r="R123" s="762">
        <v>1986</v>
      </c>
      <c r="S123" s="762">
        <v>1954</v>
      </c>
      <c r="T123" s="762">
        <v>1954</v>
      </c>
      <c r="U123" s="762">
        <v>1954</v>
      </c>
      <c r="V123" s="762">
        <v>1870</v>
      </c>
      <c r="W123" s="762">
        <v>1870</v>
      </c>
      <c r="X123" s="762">
        <v>1832</v>
      </c>
      <c r="Y123" s="762">
        <v>1560</v>
      </c>
      <c r="Z123" s="762">
        <v>883</v>
      </c>
      <c r="AA123" s="762">
        <v>870</v>
      </c>
      <c r="AB123" s="762">
        <v>635</v>
      </c>
      <c r="AC123" s="762">
        <v>456</v>
      </c>
      <c r="AD123" s="762">
        <v>456</v>
      </c>
      <c r="AE123" s="762">
        <v>364</v>
      </c>
      <c r="AF123" s="762">
        <v>199</v>
      </c>
      <c r="AG123" s="762">
        <v>199</v>
      </c>
      <c r="AH123" s="762">
        <v>199</v>
      </c>
      <c r="AI123" s="762">
        <v>199</v>
      </c>
      <c r="AJ123" s="762">
        <v>0</v>
      </c>
      <c r="AK123" s="762">
        <v>0</v>
      </c>
      <c r="AL123" s="762">
        <v>0</v>
      </c>
      <c r="AM123" s="762">
        <v>0</v>
      </c>
      <c r="AN123" s="762">
        <v>0</v>
      </c>
      <c r="AO123" s="762">
        <v>0</v>
      </c>
      <c r="AP123" s="755"/>
      <c r="AQ123" s="761"/>
      <c r="AR123" s="762"/>
      <c r="AS123" s="762"/>
      <c r="AT123" s="762"/>
      <c r="AU123" s="762">
        <v>16903061</v>
      </c>
      <c r="AV123" s="762">
        <v>16903061</v>
      </c>
      <c r="AW123" s="762">
        <v>16654946</v>
      </c>
      <c r="AX123" s="762">
        <v>16552977</v>
      </c>
      <c r="AY123" s="762">
        <v>16552977</v>
      </c>
      <c r="AZ123" s="762">
        <v>16551878</v>
      </c>
      <c r="BA123" s="762">
        <v>16060278</v>
      </c>
      <c r="BB123" s="762">
        <v>16060278</v>
      </c>
      <c r="BC123" s="762">
        <v>15865010</v>
      </c>
      <c r="BD123" s="762">
        <v>14226540</v>
      </c>
      <c r="BE123" s="762">
        <v>9942796</v>
      </c>
      <c r="BF123" s="762">
        <v>9691147</v>
      </c>
      <c r="BG123" s="762">
        <v>4342344</v>
      </c>
      <c r="BH123" s="762">
        <v>3775035</v>
      </c>
      <c r="BI123" s="762">
        <v>3775035</v>
      </c>
      <c r="BJ123" s="762">
        <v>2713511</v>
      </c>
      <c r="BK123" s="762">
        <v>567394</v>
      </c>
      <c r="BL123" s="762">
        <v>567394</v>
      </c>
      <c r="BM123" s="762">
        <v>567394</v>
      </c>
      <c r="BN123" s="762">
        <v>567394</v>
      </c>
      <c r="BO123" s="762">
        <v>0</v>
      </c>
      <c r="BP123" s="762">
        <v>0</v>
      </c>
      <c r="BQ123" s="762">
        <v>0</v>
      </c>
      <c r="BR123" s="762">
        <v>0</v>
      </c>
      <c r="BS123" s="762">
        <v>0</v>
      </c>
      <c r="BT123" s="762">
        <v>0</v>
      </c>
      <c r="BU123" s="739"/>
    </row>
    <row r="124" spans="2:73" s="736" customFormat="1" ht="15.75">
      <c r="B124" s="757"/>
      <c r="C124" s="757" t="s">
        <v>726</v>
      </c>
      <c r="D124" s="767" t="s">
        <v>101</v>
      </c>
      <c r="E124" s="757" t="s">
        <v>701</v>
      </c>
      <c r="F124" s="757"/>
      <c r="G124" s="757"/>
      <c r="H124" s="757">
        <v>2015</v>
      </c>
      <c r="I124" s="756" t="s">
        <v>579</v>
      </c>
      <c r="J124" s="756" t="s">
        <v>593</v>
      </c>
      <c r="K124" s="755"/>
      <c r="L124" s="761"/>
      <c r="M124" s="762"/>
      <c r="N124" s="762"/>
      <c r="O124" s="762"/>
      <c r="P124" s="762">
        <v>304</v>
      </c>
      <c r="Q124" s="762">
        <v>278</v>
      </c>
      <c r="R124" s="762">
        <v>198</v>
      </c>
      <c r="S124" s="762">
        <v>195</v>
      </c>
      <c r="T124" s="762">
        <v>195</v>
      </c>
      <c r="U124" s="762">
        <v>195</v>
      </c>
      <c r="V124" s="762">
        <v>195</v>
      </c>
      <c r="W124" s="762">
        <v>195</v>
      </c>
      <c r="X124" s="762">
        <v>195</v>
      </c>
      <c r="Y124" s="762">
        <v>195</v>
      </c>
      <c r="Z124" s="762">
        <v>193</v>
      </c>
      <c r="AA124" s="762">
        <v>25</v>
      </c>
      <c r="AB124" s="762">
        <v>0</v>
      </c>
      <c r="AC124" s="762">
        <v>0</v>
      </c>
      <c r="AD124" s="762">
        <v>0</v>
      </c>
      <c r="AE124" s="762">
        <v>0</v>
      </c>
      <c r="AF124" s="762">
        <v>0</v>
      </c>
      <c r="AG124" s="762">
        <v>0</v>
      </c>
      <c r="AH124" s="762">
        <v>0</v>
      </c>
      <c r="AI124" s="762">
        <v>0</v>
      </c>
      <c r="AJ124" s="762">
        <v>0</v>
      </c>
      <c r="AK124" s="762">
        <v>0</v>
      </c>
      <c r="AL124" s="762">
        <v>0</v>
      </c>
      <c r="AM124" s="762">
        <v>0</v>
      </c>
      <c r="AN124" s="762">
        <v>0</v>
      </c>
      <c r="AO124" s="762">
        <v>0</v>
      </c>
      <c r="AP124" s="755"/>
      <c r="AQ124" s="761"/>
      <c r="AR124" s="762"/>
      <c r="AS124" s="762"/>
      <c r="AT124" s="762"/>
      <c r="AU124" s="762">
        <v>1271626</v>
      </c>
      <c r="AV124" s="762">
        <v>1161353</v>
      </c>
      <c r="AW124" s="762">
        <v>870565</v>
      </c>
      <c r="AX124" s="762">
        <v>859908</v>
      </c>
      <c r="AY124" s="762">
        <v>859908</v>
      </c>
      <c r="AZ124" s="762">
        <v>859908</v>
      </c>
      <c r="BA124" s="762">
        <v>859908</v>
      </c>
      <c r="BB124" s="762">
        <v>859908</v>
      </c>
      <c r="BC124" s="762">
        <v>859908</v>
      </c>
      <c r="BD124" s="762">
        <v>859908</v>
      </c>
      <c r="BE124" s="762">
        <v>834897</v>
      </c>
      <c r="BF124" s="762">
        <v>92653</v>
      </c>
      <c r="BG124" s="762">
        <v>0</v>
      </c>
      <c r="BH124" s="762">
        <v>0</v>
      </c>
      <c r="BI124" s="762">
        <v>0</v>
      </c>
      <c r="BJ124" s="762">
        <v>0</v>
      </c>
      <c r="BK124" s="762">
        <v>0</v>
      </c>
      <c r="BL124" s="762">
        <v>0</v>
      </c>
      <c r="BM124" s="762">
        <v>0</v>
      </c>
      <c r="BN124" s="762">
        <v>0</v>
      </c>
      <c r="BO124" s="762">
        <v>0</v>
      </c>
      <c r="BP124" s="762">
        <v>0</v>
      </c>
      <c r="BQ124" s="762">
        <v>0</v>
      </c>
      <c r="BR124" s="762">
        <v>0</v>
      </c>
      <c r="BS124" s="762">
        <v>0</v>
      </c>
      <c r="BT124" s="762">
        <v>0</v>
      </c>
      <c r="BU124" s="739"/>
    </row>
    <row r="125" spans="2:73" s="736" customFormat="1" ht="15.75">
      <c r="B125" s="869"/>
      <c r="C125" s="869" t="s">
        <v>726</v>
      </c>
      <c r="D125" s="869" t="s">
        <v>102</v>
      </c>
      <c r="E125" s="869" t="s">
        <v>701</v>
      </c>
      <c r="F125" s="869"/>
      <c r="G125" s="869"/>
      <c r="H125" s="869">
        <v>2015</v>
      </c>
      <c r="I125" s="870" t="s">
        <v>579</v>
      </c>
      <c r="J125" s="870" t="s">
        <v>593</v>
      </c>
      <c r="K125" s="871"/>
      <c r="L125" s="872"/>
      <c r="M125" s="873"/>
      <c r="N125" s="873"/>
      <c r="O125" s="873"/>
      <c r="P125" s="873">
        <v>0</v>
      </c>
      <c r="Q125" s="873">
        <v>0</v>
      </c>
      <c r="R125" s="873">
        <v>0</v>
      </c>
      <c r="S125" s="873">
        <v>0</v>
      </c>
      <c r="T125" s="873">
        <v>0</v>
      </c>
      <c r="U125" s="873">
        <v>0</v>
      </c>
      <c r="V125" s="873">
        <v>0</v>
      </c>
      <c r="W125" s="873">
        <v>0</v>
      </c>
      <c r="X125" s="873">
        <v>0</v>
      </c>
      <c r="Y125" s="873">
        <v>0</v>
      </c>
      <c r="Z125" s="873">
        <v>0</v>
      </c>
      <c r="AA125" s="873">
        <v>0</v>
      </c>
      <c r="AB125" s="873">
        <v>0</v>
      </c>
      <c r="AC125" s="873">
        <v>0</v>
      </c>
      <c r="AD125" s="873">
        <v>0</v>
      </c>
      <c r="AE125" s="873">
        <v>0</v>
      </c>
      <c r="AF125" s="873">
        <v>0</v>
      </c>
      <c r="AG125" s="873">
        <v>0</v>
      </c>
      <c r="AH125" s="873">
        <v>0</v>
      </c>
      <c r="AI125" s="873">
        <v>0</v>
      </c>
      <c r="AJ125" s="873">
        <v>0</v>
      </c>
      <c r="AK125" s="873">
        <v>0</v>
      </c>
      <c r="AL125" s="873">
        <v>0</v>
      </c>
      <c r="AM125" s="873">
        <v>0</v>
      </c>
      <c r="AN125" s="873">
        <v>0</v>
      </c>
      <c r="AO125" s="873">
        <v>0</v>
      </c>
      <c r="AP125" s="871"/>
      <c r="AQ125" s="872"/>
      <c r="AR125" s="873"/>
      <c r="AS125" s="873"/>
      <c r="AT125" s="873"/>
      <c r="AU125" s="873">
        <v>0</v>
      </c>
      <c r="AV125" s="873">
        <v>0</v>
      </c>
      <c r="AW125" s="873">
        <v>0</v>
      </c>
      <c r="AX125" s="873">
        <v>0</v>
      </c>
      <c r="AY125" s="873">
        <v>0</v>
      </c>
      <c r="AZ125" s="873">
        <v>0</v>
      </c>
      <c r="BA125" s="873">
        <v>0</v>
      </c>
      <c r="BB125" s="873">
        <v>0</v>
      </c>
      <c r="BC125" s="873">
        <v>0</v>
      </c>
      <c r="BD125" s="873">
        <v>0</v>
      </c>
      <c r="BE125" s="873">
        <v>0</v>
      </c>
      <c r="BF125" s="873">
        <v>0</v>
      </c>
      <c r="BG125" s="873">
        <v>0</v>
      </c>
      <c r="BH125" s="873">
        <v>0</v>
      </c>
      <c r="BI125" s="873">
        <v>0</v>
      </c>
      <c r="BJ125" s="873">
        <v>0</v>
      </c>
      <c r="BK125" s="873">
        <v>0</v>
      </c>
      <c r="BL125" s="873">
        <v>0</v>
      </c>
      <c r="BM125" s="873">
        <v>0</v>
      </c>
      <c r="BN125" s="873">
        <v>0</v>
      </c>
      <c r="BO125" s="873">
        <v>0</v>
      </c>
      <c r="BP125" s="873">
        <v>0</v>
      </c>
      <c r="BQ125" s="873">
        <v>0</v>
      </c>
      <c r="BR125" s="873">
        <v>0</v>
      </c>
      <c r="BS125" s="873">
        <v>0</v>
      </c>
      <c r="BT125" s="873">
        <v>0</v>
      </c>
      <c r="BU125" s="739"/>
    </row>
    <row r="126" spans="2:73" s="736" customFormat="1" ht="15.75">
      <c r="B126" s="869"/>
      <c r="C126" s="869" t="s">
        <v>726</v>
      </c>
      <c r="D126" s="869" t="s">
        <v>103</v>
      </c>
      <c r="E126" s="869" t="s">
        <v>701</v>
      </c>
      <c r="F126" s="869"/>
      <c r="G126" s="869"/>
      <c r="H126" s="869">
        <v>2015</v>
      </c>
      <c r="I126" s="870" t="s">
        <v>579</v>
      </c>
      <c r="J126" s="870" t="s">
        <v>593</v>
      </c>
      <c r="K126" s="871"/>
      <c r="L126" s="872"/>
      <c r="M126" s="873"/>
      <c r="N126" s="873"/>
      <c r="O126" s="873"/>
      <c r="P126" s="873">
        <v>0</v>
      </c>
      <c r="Q126" s="873">
        <v>0</v>
      </c>
      <c r="R126" s="873">
        <v>0</v>
      </c>
      <c r="S126" s="873">
        <v>0</v>
      </c>
      <c r="T126" s="873">
        <v>0</v>
      </c>
      <c r="U126" s="873">
        <v>0</v>
      </c>
      <c r="V126" s="873">
        <v>0</v>
      </c>
      <c r="W126" s="873">
        <v>0</v>
      </c>
      <c r="X126" s="873">
        <v>0</v>
      </c>
      <c r="Y126" s="873">
        <v>0</v>
      </c>
      <c r="Z126" s="873">
        <v>0</v>
      </c>
      <c r="AA126" s="873">
        <v>0</v>
      </c>
      <c r="AB126" s="873">
        <v>0</v>
      </c>
      <c r="AC126" s="873">
        <v>0</v>
      </c>
      <c r="AD126" s="873">
        <v>0</v>
      </c>
      <c r="AE126" s="873">
        <v>0</v>
      </c>
      <c r="AF126" s="873">
        <v>0</v>
      </c>
      <c r="AG126" s="873">
        <v>0</v>
      </c>
      <c r="AH126" s="873">
        <v>0</v>
      </c>
      <c r="AI126" s="873">
        <v>0</v>
      </c>
      <c r="AJ126" s="873">
        <v>0</v>
      </c>
      <c r="AK126" s="873">
        <v>0</v>
      </c>
      <c r="AL126" s="873">
        <v>0</v>
      </c>
      <c r="AM126" s="873">
        <v>0</v>
      </c>
      <c r="AN126" s="873">
        <v>0</v>
      </c>
      <c r="AO126" s="873">
        <v>0</v>
      </c>
      <c r="AP126" s="871"/>
      <c r="AQ126" s="872"/>
      <c r="AR126" s="873"/>
      <c r="AS126" s="873"/>
      <c r="AT126" s="873"/>
      <c r="AU126" s="873">
        <v>0</v>
      </c>
      <c r="AV126" s="873">
        <v>0</v>
      </c>
      <c r="AW126" s="873">
        <v>0</v>
      </c>
      <c r="AX126" s="873">
        <v>0</v>
      </c>
      <c r="AY126" s="873">
        <v>0</v>
      </c>
      <c r="AZ126" s="873">
        <v>0</v>
      </c>
      <c r="BA126" s="873">
        <v>0</v>
      </c>
      <c r="BB126" s="873">
        <v>0</v>
      </c>
      <c r="BC126" s="873">
        <v>0</v>
      </c>
      <c r="BD126" s="873">
        <v>0</v>
      </c>
      <c r="BE126" s="873">
        <v>0</v>
      </c>
      <c r="BF126" s="873">
        <v>0</v>
      </c>
      <c r="BG126" s="873">
        <v>0</v>
      </c>
      <c r="BH126" s="873">
        <v>0</v>
      </c>
      <c r="BI126" s="873">
        <v>0</v>
      </c>
      <c r="BJ126" s="873">
        <v>0</v>
      </c>
      <c r="BK126" s="873">
        <v>0</v>
      </c>
      <c r="BL126" s="873">
        <v>0</v>
      </c>
      <c r="BM126" s="873">
        <v>0</v>
      </c>
      <c r="BN126" s="873">
        <v>0</v>
      </c>
      <c r="BO126" s="873">
        <v>0</v>
      </c>
      <c r="BP126" s="873">
        <v>0</v>
      </c>
      <c r="BQ126" s="873">
        <v>0</v>
      </c>
      <c r="BR126" s="873">
        <v>0</v>
      </c>
      <c r="BS126" s="873">
        <v>0</v>
      </c>
      <c r="BT126" s="873">
        <v>0</v>
      </c>
      <c r="BU126" s="739"/>
    </row>
    <row r="127" spans="2:73" s="736" customFormat="1" ht="15.75">
      <c r="B127" s="757"/>
      <c r="C127" s="757" t="s">
        <v>10</v>
      </c>
      <c r="D127" s="767" t="s">
        <v>104</v>
      </c>
      <c r="E127" s="757" t="s">
        <v>701</v>
      </c>
      <c r="F127" s="757"/>
      <c r="G127" s="757"/>
      <c r="H127" s="757">
        <v>2015</v>
      </c>
      <c r="I127" s="756" t="s">
        <v>579</v>
      </c>
      <c r="J127" s="756" t="s">
        <v>593</v>
      </c>
      <c r="K127" s="755"/>
      <c r="L127" s="761"/>
      <c r="M127" s="762"/>
      <c r="N127" s="762"/>
      <c r="O127" s="762"/>
      <c r="P127" s="762">
        <v>192</v>
      </c>
      <c r="Q127" s="762">
        <v>192</v>
      </c>
      <c r="R127" s="762">
        <v>192</v>
      </c>
      <c r="S127" s="762">
        <v>192</v>
      </c>
      <c r="T127" s="762">
        <v>192</v>
      </c>
      <c r="U127" s="762">
        <v>192</v>
      </c>
      <c r="V127" s="762">
        <v>192</v>
      </c>
      <c r="W127" s="762">
        <v>192</v>
      </c>
      <c r="X127" s="762">
        <v>192</v>
      </c>
      <c r="Y127" s="762">
        <v>192</v>
      </c>
      <c r="Z127" s="762">
        <v>192</v>
      </c>
      <c r="AA127" s="762">
        <v>192</v>
      </c>
      <c r="AB127" s="762">
        <v>192</v>
      </c>
      <c r="AC127" s="762">
        <v>192</v>
      </c>
      <c r="AD127" s="762">
        <v>192</v>
      </c>
      <c r="AE127" s="762">
        <v>0</v>
      </c>
      <c r="AF127" s="762">
        <v>0</v>
      </c>
      <c r="AG127" s="762">
        <v>0</v>
      </c>
      <c r="AH127" s="762">
        <v>0</v>
      </c>
      <c r="AI127" s="762">
        <v>0</v>
      </c>
      <c r="AJ127" s="762">
        <v>0</v>
      </c>
      <c r="AK127" s="762">
        <v>0</v>
      </c>
      <c r="AL127" s="762">
        <v>0</v>
      </c>
      <c r="AM127" s="762">
        <v>0</v>
      </c>
      <c r="AN127" s="762">
        <v>0</v>
      </c>
      <c r="AO127" s="762">
        <v>0</v>
      </c>
      <c r="AP127" s="755"/>
      <c r="AQ127" s="761"/>
      <c r="AR127" s="762"/>
      <c r="AS127" s="762"/>
      <c r="AT127" s="762"/>
      <c r="AU127" s="762">
        <v>1686160</v>
      </c>
      <c r="AV127" s="762">
        <v>1686160</v>
      </c>
      <c r="AW127" s="762">
        <v>1686160</v>
      </c>
      <c r="AX127" s="762">
        <v>1686160</v>
      </c>
      <c r="AY127" s="762">
        <v>1686160</v>
      </c>
      <c r="AZ127" s="762">
        <v>1686160</v>
      </c>
      <c r="BA127" s="762">
        <v>1686160</v>
      </c>
      <c r="BB127" s="762">
        <v>1686160</v>
      </c>
      <c r="BC127" s="762">
        <v>1686160</v>
      </c>
      <c r="BD127" s="762">
        <v>1686160</v>
      </c>
      <c r="BE127" s="762">
        <v>1686160</v>
      </c>
      <c r="BF127" s="762">
        <v>1686160</v>
      </c>
      <c r="BG127" s="762">
        <v>1686160</v>
      </c>
      <c r="BH127" s="762">
        <v>1686160</v>
      </c>
      <c r="BI127" s="762">
        <v>1686160</v>
      </c>
      <c r="BJ127" s="762">
        <v>0</v>
      </c>
      <c r="BK127" s="762">
        <v>0</v>
      </c>
      <c r="BL127" s="762">
        <v>0</v>
      </c>
      <c r="BM127" s="762">
        <v>0</v>
      </c>
      <c r="BN127" s="762">
        <v>0</v>
      </c>
      <c r="BO127" s="762">
        <v>0</v>
      </c>
      <c r="BP127" s="762">
        <v>0</v>
      </c>
      <c r="BQ127" s="762">
        <v>0</v>
      </c>
      <c r="BR127" s="762">
        <v>0</v>
      </c>
      <c r="BS127" s="762">
        <v>0</v>
      </c>
      <c r="BT127" s="762">
        <v>0</v>
      </c>
      <c r="BU127" s="739"/>
    </row>
    <row r="128" spans="2:73" s="736" customFormat="1" ht="15.75">
      <c r="B128" s="757"/>
      <c r="C128" s="757" t="s">
        <v>10</v>
      </c>
      <c r="D128" s="767" t="s">
        <v>106</v>
      </c>
      <c r="E128" s="757" t="s">
        <v>701</v>
      </c>
      <c r="F128" s="757"/>
      <c r="G128" s="757"/>
      <c r="H128" s="757">
        <v>2015</v>
      </c>
      <c r="I128" s="756" t="s">
        <v>579</v>
      </c>
      <c r="J128" s="756" t="s">
        <v>593</v>
      </c>
      <c r="K128" s="755"/>
      <c r="L128" s="761"/>
      <c r="M128" s="762"/>
      <c r="N128" s="762"/>
      <c r="O128" s="762"/>
      <c r="P128" s="762">
        <v>313</v>
      </c>
      <c r="Q128" s="762">
        <v>313</v>
      </c>
      <c r="R128" s="762">
        <v>313</v>
      </c>
      <c r="S128" s="762">
        <v>313</v>
      </c>
      <c r="T128" s="762">
        <v>313</v>
      </c>
      <c r="U128" s="762">
        <v>313</v>
      </c>
      <c r="V128" s="762">
        <v>313</v>
      </c>
      <c r="W128" s="762">
        <v>313</v>
      </c>
      <c r="X128" s="762">
        <v>47</v>
      </c>
      <c r="Y128" s="762">
        <v>47</v>
      </c>
      <c r="Z128" s="762">
        <v>15</v>
      </c>
      <c r="AA128" s="762">
        <v>15</v>
      </c>
      <c r="AB128" s="762">
        <v>0</v>
      </c>
      <c r="AC128" s="762">
        <v>0</v>
      </c>
      <c r="AD128" s="762">
        <v>0</v>
      </c>
      <c r="AE128" s="762">
        <v>0</v>
      </c>
      <c r="AF128" s="762">
        <v>0</v>
      </c>
      <c r="AG128" s="762">
        <v>0</v>
      </c>
      <c r="AH128" s="762">
        <v>0</v>
      </c>
      <c r="AI128" s="762">
        <v>0</v>
      </c>
      <c r="AJ128" s="762">
        <v>0</v>
      </c>
      <c r="AK128" s="762">
        <v>0</v>
      </c>
      <c r="AL128" s="762">
        <v>0</v>
      </c>
      <c r="AM128" s="762">
        <v>0</v>
      </c>
      <c r="AN128" s="762">
        <v>0</v>
      </c>
      <c r="AO128" s="762">
        <v>0</v>
      </c>
      <c r="AP128" s="755"/>
      <c r="AQ128" s="761"/>
      <c r="AR128" s="762"/>
      <c r="AS128" s="762"/>
      <c r="AT128" s="762"/>
      <c r="AU128" s="762">
        <v>2241334</v>
      </c>
      <c r="AV128" s="762">
        <v>2241334</v>
      </c>
      <c r="AW128" s="762">
        <v>2241334</v>
      </c>
      <c r="AX128" s="762">
        <v>2241334</v>
      </c>
      <c r="AY128" s="762">
        <v>2241334</v>
      </c>
      <c r="AZ128" s="762">
        <v>2241334</v>
      </c>
      <c r="BA128" s="762">
        <v>2241334</v>
      </c>
      <c r="BB128" s="762">
        <v>2241334</v>
      </c>
      <c r="BC128" s="762">
        <v>439555</v>
      </c>
      <c r="BD128" s="762">
        <v>413680</v>
      </c>
      <c r="BE128" s="762">
        <v>265194</v>
      </c>
      <c r="BF128" s="762">
        <v>265194</v>
      </c>
      <c r="BG128" s="762">
        <v>2948</v>
      </c>
      <c r="BH128" s="762">
        <v>2948</v>
      </c>
      <c r="BI128" s="762">
        <v>2948</v>
      </c>
      <c r="BJ128" s="762">
        <v>0</v>
      </c>
      <c r="BK128" s="762">
        <v>0</v>
      </c>
      <c r="BL128" s="762">
        <v>0</v>
      </c>
      <c r="BM128" s="762">
        <v>0</v>
      </c>
      <c r="BN128" s="762">
        <v>0</v>
      </c>
      <c r="BO128" s="762">
        <v>0</v>
      </c>
      <c r="BP128" s="762">
        <v>0</v>
      </c>
      <c r="BQ128" s="762">
        <v>0</v>
      </c>
      <c r="BR128" s="762">
        <v>0</v>
      </c>
      <c r="BS128" s="762">
        <v>0</v>
      </c>
      <c r="BT128" s="762">
        <v>0</v>
      </c>
      <c r="BU128" s="739"/>
    </row>
    <row r="129" spans="2:73" s="736" customFormat="1" ht="15.75">
      <c r="B129" s="757"/>
      <c r="C129" s="757" t="s">
        <v>10</v>
      </c>
      <c r="D129" s="767" t="s">
        <v>105</v>
      </c>
      <c r="E129" s="757" t="s">
        <v>701</v>
      </c>
      <c r="F129" s="757"/>
      <c r="G129" s="757"/>
      <c r="H129" s="757">
        <v>2015</v>
      </c>
      <c r="I129" s="756" t="s">
        <v>579</v>
      </c>
      <c r="J129" s="756" t="s">
        <v>593</v>
      </c>
      <c r="K129" s="755"/>
      <c r="L129" s="761"/>
      <c r="M129" s="762"/>
      <c r="N129" s="762"/>
      <c r="O129" s="762"/>
      <c r="P129" s="762">
        <v>0</v>
      </c>
      <c r="Q129" s="762">
        <v>0</v>
      </c>
      <c r="R129" s="762">
        <v>0</v>
      </c>
      <c r="S129" s="762">
        <v>0</v>
      </c>
      <c r="T129" s="762">
        <v>0</v>
      </c>
      <c r="U129" s="762">
        <v>0</v>
      </c>
      <c r="V129" s="762">
        <v>0</v>
      </c>
      <c r="W129" s="762">
        <v>0</v>
      </c>
      <c r="X129" s="762">
        <v>0</v>
      </c>
      <c r="Y129" s="762">
        <v>0</v>
      </c>
      <c r="Z129" s="762">
        <v>0</v>
      </c>
      <c r="AA129" s="762">
        <v>0</v>
      </c>
      <c r="AB129" s="762">
        <v>0</v>
      </c>
      <c r="AC129" s="762">
        <v>0</v>
      </c>
      <c r="AD129" s="762">
        <v>0</v>
      </c>
      <c r="AE129" s="762">
        <v>0</v>
      </c>
      <c r="AF129" s="762">
        <v>0</v>
      </c>
      <c r="AG129" s="762">
        <v>0</v>
      </c>
      <c r="AH129" s="762">
        <v>0</v>
      </c>
      <c r="AI129" s="762">
        <v>0</v>
      </c>
      <c r="AJ129" s="762">
        <v>0</v>
      </c>
      <c r="AK129" s="762">
        <v>0</v>
      </c>
      <c r="AL129" s="762">
        <v>0</v>
      </c>
      <c r="AM129" s="762">
        <v>0</v>
      </c>
      <c r="AN129" s="762">
        <v>0</v>
      </c>
      <c r="AO129" s="762">
        <v>0</v>
      </c>
      <c r="AP129" s="755"/>
      <c r="AQ129" s="761"/>
      <c r="AR129" s="762"/>
      <c r="AS129" s="762"/>
      <c r="AT129" s="762"/>
      <c r="AU129" s="762">
        <v>1125000</v>
      </c>
      <c r="AV129" s="762">
        <v>0</v>
      </c>
      <c r="AW129" s="762">
        <v>0</v>
      </c>
      <c r="AX129" s="762">
        <v>0</v>
      </c>
      <c r="AY129" s="762">
        <v>0</v>
      </c>
      <c r="AZ129" s="762">
        <v>0</v>
      </c>
      <c r="BA129" s="762">
        <v>0</v>
      </c>
      <c r="BB129" s="762">
        <v>0</v>
      </c>
      <c r="BC129" s="762">
        <v>0</v>
      </c>
      <c r="BD129" s="762">
        <v>0</v>
      </c>
      <c r="BE129" s="762">
        <v>0</v>
      </c>
      <c r="BF129" s="762">
        <v>0</v>
      </c>
      <c r="BG129" s="762">
        <v>0</v>
      </c>
      <c r="BH129" s="762">
        <v>0</v>
      </c>
      <c r="BI129" s="762">
        <v>0</v>
      </c>
      <c r="BJ129" s="762">
        <v>0</v>
      </c>
      <c r="BK129" s="762">
        <v>0</v>
      </c>
      <c r="BL129" s="762">
        <v>0</v>
      </c>
      <c r="BM129" s="762">
        <v>0</v>
      </c>
      <c r="BN129" s="762">
        <v>0</v>
      </c>
      <c r="BO129" s="762">
        <v>0</v>
      </c>
      <c r="BP129" s="762">
        <v>0</v>
      </c>
      <c r="BQ129" s="762">
        <v>0</v>
      </c>
      <c r="BR129" s="762">
        <v>0</v>
      </c>
      <c r="BS129" s="762">
        <v>0</v>
      </c>
      <c r="BT129" s="762">
        <v>0</v>
      </c>
      <c r="BU129" s="739"/>
    </row>
    <row r="130" spans="2:73" s="736" customFormat="1" ht="15.75">
      <c r="B130" s="757"/>
      <c r="C130" s="757" t="s">
        <v>107</v>
      </c>
      <c r="D130" s="767" t="s">
        <v>108</v>
      </c>
      <c r="E130" s="757" t="s">
        <v>701</v>
      </c>
      <c r="F130" s="757"/>
      <c r="G130" s="757"/>
      <c r="H130" s="757">
        <v>2015</v>
      </c>
      <c r="I130" s="756" t="s">
        <v>579</v>
      </c>
      <c r="J130" s="756" t="s">
        <v>593</v>
      </c>
      <c r="K130" s="755"/>
      <c r="L130" s="761"/>
      <c r="M130" s="762"/>
      <c r="N130" s="762"/>
      <c r="O130" s="762"/>
      <c r="P130" s="762">
        <v>117</v>
      </c>
      <c r="Q130" s="762">
        <v>108</v>
      </c>
      <c r="R130" s="762">
        <v>107</v>
      </c>
      <c r="S130" s="762">
        <v>105</v>
      </c>
      <c r="T130" s="762">
        <v>105</v>
      </c>
      <c r="U130" s="762">
        <v>105</v>
      </c>
      <c r="V130" s="762">
        <v>105</v>
      </c>
      <c r="W130" s="762">
        <v>105</v>
      </c>
      <c r="X130" s="762">
        <v>93</v>
      </c>
      <c r="Y130" s="762">
        <v>55</v>
      </c>
      <c r="Z130" s="762">
        <v>55</v>
      </c>
      <c r="AA130" s="762">
        <v>55</v>
      </c>
      <c r="AB130" s="762">
        <v>50</v>
      </c>
      <c r="AC130" s="762">
        <v>50</v>
      </c>
      <c r="AD130" s="762">
        <v>12</v>
      </c>
      <c r="AE130" s="762">
        <v>12</v>
      </c>
      <c r="AF130" s="762">
        <v>12</v>
      </c>
      <c r="AG130" s="762">
        <v>12</v>
      </c>
      <c r="AH130" s="762">
        <v>12</v>
      </c>
      <c r="AI130" s="762">
        <v>12</v>
      </c>
      <c r="AJ130" s="762">
        <v>12</v>
      </c>
      <c r="AK130" s="762">
        <v>0</v>
      </c>
      <c r="AL130" s="762">
        <v>0</v>
      </c>
      <c r="AM130" s="762">
        <v>0</v>
      </c>
      <c r="AN130" s="762">
        <v>0</v>
      </c>
      <c r="AO130" s="762">
        <v>0</v>
      </c>
      <c r="AP130" s="755"/>
      <c r="AQ130" s="761"/>
      <c r="AR130" s="762"/>
      <c r="AS130" s="762"/>
      <c r="AT130" s="762"/>
      <c r="AU130" s="762">
        <v>905582</v>
      </c>
      <c r="AV130" s="762">
        <v>745372</v>
      </c>
      <c r="AW130" s="762">
        <v>712383</v>
      </c>
      <c r="AX130" s="762">
        <v>679393</v>
      </c>
      <c r="AY130" s="762">
        <v>679393</v>
      </c>
      <c r="AZ130" s="762">
        <v>679393</v>
      </c>
      <c r="BA130" s="762">
        <v>679393</v>
      </c>
      <c r="BB130" s="762">
        <v>679393</v>
      </c>
      <c r="BC130" s="762">
        <v>446526</v>
      </c>
      <c r="BD130" s="762">
        <v>411387</v>
      </c>
      <c r="BE130" s="762">
        <v>411387</v>
      </c>
      <c r="BF130" s="762">
        <v>404190</v>
      </c>
      <c r="BG130" s="762">
        <v>387212</v>
      </c>
      <c r="BH130" s="762">
        <v>387212</v>
      </c>
      <c r="BI130" s="762">
        <v>90310</v>
      </c>
      <c r="BJ130" s="762">
        <v>90310</v>
      </c>
      <c r="BK130" s="762">
        <v>90310</v>
      </c>
      <c r="BL130" s="762">
        <v>90310</v>
      </c>
      <c r="BM130" s="762">
        <v>90310</v>
      </c>
      <c r="BN130" s="762">
        <v>90310</v>
      </c>
      <c r="BO130" s="762">
        <v>90310</v>
      </c>
      <c r="BP130" s="762">
        <v>0</v>
      </c>
      <c r="BQ130" s="762">
        <v>0</v>
      </c>
      <c r="BR130" s="762">
        <v>0</v>
      </c>
      <c r="BS130" s="762">
        <v>0</v>
      </c>
      <c r="BT130" s="762">
        <v>0</v>
      </c>
      <c r="BU130" s="739"/>
    </row>
    <row r="131" spans="2:73" s="736" customFormat="1" ht="15.75">
      <c r="B131" s="869"/>
      <c r="C131" s="869" t="s">
        <v>490</v>
      </c>
      <c r="D131" s="869" t="s">
        <v>109</v>
      </c>
      <c r="E131" s="869" t="s">
        <v>701</v>
      </c>
      <c r="F131" s="869"/>
      <c r="G131" s="869"/>
      <c r="H131" s="869">
        <v>2015</v>
      </c>
      <c r="I131" s="870" t="s">
        <v>579</v>
      </c>
      <c r="J131" s="870" t="s">
        <v>593</v>
      </c>
      <c r="K131" s="871"/>
      <c r="L131" s="872"/>
      <c r="M131" s="873"/>
      <c r="N131" s="873"/>
      <c r="O131" s="873"/>
      <c r="P131" s="873">
        <v>0</v>
      </c>
      <c r="Q131" s="873">
        <v>0</v>
      </c>
      <c r="R131" s="873">
        <v>0</v>
      </c>
      <c r="S131" s="873">
        <v>0</v>
      </c>
      <c r="T131" s="873">
        <v>0</v>
      </c>
      <c r="U131" s="873">
        <v>0</v>
      </c>
      <c r="V131" s="873">
        <v>0</v>
      </c>
      <c r="W131" s="873">
        <v>0</v>
      </c>
      <c r="X131" s="873">
        <v>0</v>
      </c>
      <c r="Y131" s="873">
        <v>0</v>
      </c>
      <c r="Z131" s="873">
        <v>0</v>
      </c>
      <c r="AA131" s="873">
        <v>0</v>
      </c>
      <c r="AB131" s="873">
        <v>0</v>
      </c>
      <c r="AC131" s="873">
        <v>0</v>
      </c>
      <c r="AD131" s="873">
        <v>0</v>
      </c>
      <c r="AE131" s="873">
        <v>0</v>
      </c>
      <c r="AF131" s="873">
        <v>0</v>
      </c>
      <c r="AG131" s="873">
        <v>0</v>
      </c>
      <c r="AH131" s="873">
        <v>0</v>
      </c>
      <c r="AI131" s="873">
        <v>0</v>
      </c>
      <c r="AJ131" s="873">
        <v>0</v>
      </c>
      <c r="AK131" s="873">
        <v>0</v>
      </c>
      <c r="AL131" s="873">
        <v>0</v>
      </c>
      <c r="AM131" s="873">
        <v>0</v>
      </c>
      <c r="AN131" s="873">
        <v>0</v>
      </c>
      <c r="AO131" s="873">
        <v>0</v>
      </c>
      <c r="AP131" s="871"/>
      <c r="AQ131" s="872"/>
      <c r="AR131" s="873"/>
      <c r="AS131" s="873"/>
      <c r="AT131" s="873"/>
      <c r="AU131" s="873">
        <v>0</v>
      </c>
      <c r="AV131" s="873">
        <v>0</v>
      </c>
      <c r="AW131" s="873">
        <v>0</v>
      </c>
      <c r="AX131" s="873">
        <v>0</v>
      </c>
      <c r="AY131" s="873">
        <v>0</v>
      </c>
      <c r="AZ131" s="873">
        <v>0</v>
      </c>
      <c r="BA131" s="873">
        <v>0</v>
      </c>
      <c r="BB131" s="873">
        <v>0</v>
      </c>
      <c r="BC131" s="873">
        <v>0</v>
      </c>
      <c r="BD131" s="873">
        <v>0</v>
      </c>
      <c r="BE131" s="873">
        <v>0</v>
      </c>
      <c r="BF131" s="873">
        <v>0</v>
      </c>
      <c r="BG131" s="873">
        <v>0</v>
      </c>
      <c r="BH131" s="873">
        <v>0</v>
      </c>
      <c r="BI131" s="873">
        <v>0</v>
      </c>
      <c r="BJ131" s="873">
        <v>0</v>
      </c>
      <c r="BK131" s="873">
        <v>0</v>
      </c>
      <c r="BL131" s="873">
        <v>0</v>
      </c>
      <c r="BM131" s="873">
        <v>0</v>
      </c>
      <c r="BN131" s="873">
        <v>0</v>
      </c>
      <c r="BO131" s="873">
        <v>0</v>
      </c>
      <c r="BP131" s="873">
        <v>0</v>
      </c>
      <c r="BQ131" s="873">
        <v>0</v>
      </c>
      <c r="BR131" s="873">
        <v>0</v>
      </c>
      <c r="BS131" s="873">
        <v>0</v>
      </c>
      <c r="BT131" s="873">
        <v>0</v>
      </c>
      <c r="BU131" s="739"/>
    </row>
    <row r="132" spans="2:73" s="736" customFormat="1" ht="15.75">
      <c r="B132" s="869"/>
      <c r="C132" s="869" t="s">
        <v>490</v>
      </c>
      <c r="D132" s="869" t="s">
        <v>110</v>
      </c>
      <c r="E132" s="869" t="s">
        <v>701</v>
      </c>
      <c r="F132" s="869"/>
      <c r="G132" s="869"/>
      <c r="H132" s="869">
        <v>2015</v>
      </c>
      <c r="I132" s="870" t="s">
        <v>579</v>
      </c>
      <c r="J132" s="870" t="s">
        <v>593</v>
      </c>
      <c r="K132" s="871"/>
      <c r="L132" s="872"/>
      <c r="M132" s="873"/>
      <c r="N132" s="873"/>
      <c r="O132" s="873"/>
      <c r="P132" s="873">
        <v>0</v>
      </c>
      <c r="Q132" s="873">
        <v>0</v>
      </c>
      <c r="R132" s="873">
        <v>0</v>
      </c>
      <c r="S132" s="873">
        <v>0</v>
      </c>
      <c r="T132" s="873">
        <v>0</v>
      </c>
      <c r="U132" s="873">
        <v>0</v>
      </c>
      <c r="V132" s="873">
        <v>0</v>
      </c>
      <c r="W132" s="873">
        <v>0</v>
      </c>
      <c r="X132" s="873">
        <v>0</v>
      </c>
      <c r="Y132" s="873">
        <v>0</v>
      </c>
      <c r="Z132" s="873">
        <v>0</v>
      </c>
      <c r="AA132" s="873">
        <v>0</v>
      </c>
      <c r="AB132" s="873">
        <v>0</v>
      </c>
      <c r="AC132" s="873">
        <v>0</v>
      </c>
      <c r="AD132" s="873">
        <v>0</v>
      </c>
      <c r="AE132" s="873">
        <v>0</v>
      </c>
      <c r="AF132" s="873">
        <v>0</v>
      </c>
      <c r="AG132" s="873">
        <v>0</v>
      </c>
      <c r="AH132" s="873">
        <v>0</v>
      </c>
      <c r="AI132" s="873">
        <v>0</v>
      </c>
      <c r="AJ132" s="873">
        <v>0</v>
      </c>
      <c r="AK132" s="873">
        <v>0</v>
      </c>
      <c r="AL132" s="873">
        <v>0</v>
      </c>
      <c r="AM132" s="873">
        <v>0</v>
      </c>
      <c r="AN132" s="873">
        <v>0</v>
      </c>
      <c r="AO132" s="873">
        <v>0</v>
      </c>
      <c r="AP132" s="871"/>
      <c r="AQ132" s="872"/>
      <c r="AR132" s="873"/>
      <c r="AS132" s="873"/>
      <c r="AT132" s="873"/>
      <c r="AU132" s="873">
        <v>0</v>
      </c>
      <c r="AV132" s="873">
        <v>0</v>
      </c>
      <c r="AW132" s="873">
        <v>0</v>
      </c>
      <c r="AX132" s="873">
        <v>0</v>
      </c>
      <c r="AY132" s="873">
        <v>0</v>
      </c>
      <c r="AZ132" s="873">
        <v>0</v>
      </c>
      <c r="BA132" s="873">
        <v>0</v>
      </c>
      <c r="BB132" s="873">
        <v>0</v>
      </c>
      <c r="BC132" s="873">
        <v>0</v>
      </c>
      <c r="BD132" s="873">
        <v>0</v>
      </c>
      <c r="BE132" s="873">
        <v>0</v>
      </c>
      <c r="BF132" s="873">
        <v>0</v>
      </c>
      <c r="BG132" s="873">
        <v>0</v>
      </c>
      <c r="BH132" s="873">
        <v>0</v>
      </c>
      <c r="BI132" s="873">
        <v>0</v>
      </c>
      <c r="BJ132" s="873">
        <v>0</v>
      </c>
      <c r="BK132" s="873">
        <v>0</v>
      </c>
      <c r="BL132" s="873">
        <v>0</v>
      </c>
      <c r="BM132" s="873">
        <v>0</v>
      </c>
      <c r="BN132" s="873">
        <v>0</v>
      </c>
      <c r="BO132" s="873">
        <v>0</v>
      </c>
      <c r="BP132" s="873">
        <v>0</v>
      </c>
      <c r="BQ132" s="873">
        <v>0</v>
      </c>
      <c r="BR132" s="873">
        <v>0</v>
      </c>
      <c r="BS132" s="873">
        <v>0</v>
      </c>
      <c r="BT132" s="873">
        <v>0</v>
      </c>
      <c r="BU132" s="739"/>
    </row>
    <row r="133" spans="2:73" s="736" customFormat="1" ht="15.75">
      <c r="B133" s="869"/>
      <c r="C133" s="869" t="s">
        <v>490</v>
      </c>
      <c r="D133" s="869" t="s">
        <v>111</v>
      </c>
      <c r="E133" s="869" t="s">
        <v>701</v>
      </c>
      <c r="F133" s="869"/>
      <c r="G133" s="869"/>
      <c r="H133" s="869">
        <v>2015</v>
      </c>
      <c r="I133" s="870" t="s">
        <v>579</v>
      </c>
      <c r="J133" s="870" t="s">
        <v>593</v>
      </c>
      <c r="K133" s="871"/>
      <c r="L133" s="872"/>
      <c r="M133" s="873"/>
      <c r="N133" s="873"/>
      <c r="O133" s="873"/>
      <c r="P133" s="873">
        <v>0</v>
      </c>
      <c r="Q133" s="873">
        <v>0</v>
      </c>
      <c r="R133" s="873">
        <v>0</v>
      </c>
      <c r="S133" s="873">
        <v>0</v>
      </c>
      <c r="T133" s="873">
        <v>0</v>
      </c>
      <c r="U133" s="873">
        <v>0</v>
      </c>
      <c r="V133" s="873">
        <v>0</v>
      </c>
      <c r="W133" s="873">
        <v>0</v>
      </c>
      <c r="X133" s="873">
        <v>0</v>
      </c>
      <c r="Y133" s="873">
        <v>0</v>
      </c>
      <c r="Z133" s="873">
        <v>0</v>
      </c>
      <c r="AA133" s="873">
        <v>0</v>
      </c>
      <c r="AB133" s="873">
        <v>0</v>
      </c>
      <c r="AC133" s="873">
        <v>0</v>
      </c>
      <c r="AD133" s="873">
        <v>0</v>
      </c>
      <c r="AE133" s="873">
        <v>0</v>
      </c>
      <c r="AF133" s="873">
        <v>0</v>
      </c>
      <c r="AG133" s="873">
        <v>0</v>
      </c>
      <c r="AH133" s="873">
        <v>0</v>
      </c>
      <c r="AI133" s="873">
        <v>0</v>
      </c>
      <c r="AJ133" s="873">
        <v>0</v>
      </c>
      <c r="AK133" s="873">
        <v>0</v>
      </c>
      <c r="AL133" s="873">
        <v>0</v>
      </c>
      <c r="AM133" s="873">
        <v>0</v>
      </c>
      <c r="AN133" s="873">
        <v>0</v>
      </c>
      <c r="AO133" s="873">
        <v>0</v>
      </c>
      <c r="AP133" s="871"/>
      <c r="AQ133" s="872"/>
      <c r="AR133" s="873"/>
      <c r="AS133" s="873"/>
      <c r="AT133" s="873"/>
      <c r="AU133" s="873">
        <v>0</v>
      </c>
      <c r="AV133" s="873">
        <v>0</v>
      </c>
      <c r="AW133" s="873">
        <v>0</v>
      </c>
      <c r="AX133" s="873">
        <v>0</v>
      </c>
      <c r="AY133" s="873">
        <v>0</v>
      </c>
      <c r="AZ133" s="873">
        <v>0</v>
      </c>
      <c r="BA133" s="873">
        <v>0</v>
      </c>
      <c r="BB133" s="873">
        <v>0</v>
      </c>
      <c r="BC133" s="873">
        <v>0</v>
      </c>
      <c r="BD133" s="873">
        <v>0</v>
      </c>
      <c r="BE133" s="873">
        <v>0</v>
      </c>
      <c r="BF133" s="873">
        <v>0</v>
      </c>
      <c r="BG133" s="873">
        <v>0</v>
      </c>
      <c r="BH133" s="873">
        <v>0</v>
      </c>
      <c r="BI133" s="873">
        <v>0</v>
      </c>
      <c r="BJ133" s="873">
        <v>0</v>
      </c>
      <c r="BK133" s="873">
        <v>0</v>
      </c>
      <c r="BL133" s="873">
        <v>0</v>
      </c>
      <c r="BM133" s="873">
        <v>0</v>
      </c>
      <c r="BN133" s="873">
        <v>0</v>
      </c>
      <c r="BO133" s="873">
        <v>0</v>
      </c>
      <c r="BP133" s="873">
        <v>0</v>
      </c>
      <c r="BQ133" s="873">
        <v>0</v>
      </c>
      <c r="BR133" s="873">
        <v>0</v>
      </c>
      <c r="BS133" s="873">
        <v>0</v>
      </c>
      <c r="BT133" s="873">
        <v>0</v>
      </c>
      <c r="BU133" s="739"/>
    </row>
    <row r="134" spans="2:73" s="736" customFormat="1" ht="15.75">
      <c r="B134" s="869"/>
      <c r="C134" s="869" t="s">
        <v>490</v>
      </c>
      <c r="D134" s="869" t="s">
        <v>112</v>
      </c>
      <c r="E134" s="869" t="s">
        <v>701</v>
      </c>
      <c r="F134" s="869"/>
      <c r="G134" s="869"/>
      <c r="H134" s="869">
        <v>2015</v>
      </c>
      <c r="I134" s="870" t="s">
        <v>579</v>
      </c>
      <c r="J134" s="870" t="s">
        <v>593</v>
      </c>
      <c r="K134" s="871"/>
      <c r="L134" s="872"/>
      <c r="M134" s="873"/>
      <c r="N134" s="873"/>
      <c r="O134" s="873"/>
      <c r="P134" s="873">
        <v>0</v>
      </c>
      <c r="Q134" s="873">
        <v>0</v>
      </c>
      <c r="R134" s="873">
        <v>0</v>
      </c>
      <c r="S134" s="873">
        <v>0</v>
      </c>
      <c r="T134" s="873">
        <v>0</v>
      </c>
      <c r="U134" s="873">
        <v>0</v>
      </c>
      <c r="V134" s="873">
        <v>0</v>
      </c>
      <c r="W134" s="873">
        <v>0</v>
      </c>
      <c r="X134" s="873">
        <v>0</v>
      </c>
      <c r="Y134" s="873">
        <v>0</v>
      </c>
      <c r="Z134" s="873">
        <v>0</v>
      </c>
      <c r="AA134" s="873">
        <v>0</v>
      </c>
      <c r="AB134" s="873">
        <v>0</v>
      </c>
      <c r="AC134" s="873">
        <v>0</v>
      </c>
      <c r="AD134" s="873">
        <v>0</v>
      </c>
      <c r="AE134" s="873">
        <v>0</v>
      </c>
      <c r="AF134" s="873">
        <v>0</v>
      </c>
      <c r="AG134" s="873">
        <v>0</v>
      </c>
      <c r="AH134" s="873">
        <v>0</v>
      </c>
      <c r="AI134" s="873">
        <v>0</v>
      </c>
      <c r="AJ134" s="873">
        <v>0</v>
      </c>
      <c r="AK134" s="873">
        <v>0</v>
      </c>
      <c r="AL134" s="873">
        <v>0</v>
      </c>
      <c r="AM134" s="873">
        <v>0</v>
      </c>
      <c r="AN134" s="873">
        <v>0</v>
      </c>
      <c r="AO134" s="873">
        <v>0</v>
      </c>
      <c r="AP134" s="871"/>
      <c r="AQ134" s="872"/>
      <c r="AR134" s="873"/>
      <c r="AS134" s="873"/>
      <c r="AT134" s="873"/>
      <c r="AU134" s="873">
        <v>0</v>
      </c>
      <c r="AV134" s="873">
        <v>0</v>
      </c>
      <c r="AW134" s="873">
        <v>0</v>
      </c>
      <c r="AX134" s="873">
        <v>0</v>
      </c>
      <c r="AY134" s="873">
        <v>0</v>
      </c>
      <c r="AZ134" s="873">
        <v>0</v>
      </c>
      <c r="BA134" s="873">
        <v>0</v>
      </c>
      <c r="BB134" s="873">
        <v>0</v>
      </c>
      <c r="BC134" s="873">
        <v>0</v>
      </c>
      <c r="BD134" s="873">
        <v>0</v>
      </c>
      <c r="BE134" s="873">
        <v>0</v>
      </c>
      <c r="BF134" s="873">
        <v>0</v>
      </c>
      <c r="BG134" s="873">
        <v>0</v>
      </c>
      <c r="BH134" s="873">
        <v>0</v>
      </c>
      <c r="BI134" s="873">
        <v>0</v>
      </c>
      <c r="BJ134" s="873">
        <v>0</v>
      </c>
      <c r="BK134" s="873">
        <v>0</v>
      </c>
      <c r="BL134" s="873">
        <v>0</v>
      </c>
      <c r="BM134" s="873">
        <v>0</v>
      </c>
      <c r="BN134" s="873">
        <v>0</v>
      </c>
      <c r="BO134" s="873">
        <v>0</v>
      </c>
      <c r="BP134" s="873">
        <v>0</v>
      </c>
      <c r="BQ134" s="873">
        <v>0</v>
      </c>
      <c r="BR134" s="873">
        <v>0</v>
      </c>
      <c r="BS134" s="873">
        <v>0</v>
      </c>
      <c r="BT134" s="873">
        <v>0</v>
      </c>
      <c r="BU134" s="739"/>
    </row>
    <row r="135" spans="2:73" s="736" customFormat="1" ht="15.75">
      <c r="B135" s="869"/>
      <c r="C135" s="869" t="s">
        <v>490</v>
      </c>
      <c r="D135" s="869" t="s">
        <v>495</v>
      </c>
      <c r="E135" s="869" t="s">
        <v>701</v>
      </c>
      <c r="F135" s="869"/>
      <c r="G135" s="869"/>
      <c r="H135" s="869">
        <v>2015</v>
      </c>
      <c r="I135" s="870" t="s">
        <v>579</v>
      </c>
      <c r="J135" s="870" t="s">
        <v>593</v>
      </c>
      <c r="K135" s="871"/>
      <c r="L135" s="872"/>
      <c r="M135" s="873"/>
      <c r="N135" s="873"/>
      <c r="O135" s="873"/>
      <c r="P135" s="873">
        <v>0</v>
      </c>
      <c r="Q135" s="873">
        <v>0</v>
      </c>
      <c r="R135" s="873">
        <v>0</v>
      </c>
      <c r="S135" s="873">
        <v>0</v>
      </c>
      <c r="T135" s="873">
        <v>0</v>
      </c>
      <c r="U135" s="873">
        <v>0</v>
      </c>
      <c r="V135" s="873">
        <v>0</v>
      </c>
      <c r="W135" s="873">
        <v>0</v>
      </c>
      <c r="X135" s="873">
        <v>0</v>
      </c>
      <c r="Y135" s="873">
        <v>0</v>
      </c>
      <c r="Z135" s="873">
        <v>0</v>
      </c>
      <c r="AA135" s="873">
        <v>0</v>
      </c>
      <c r="AB135" s="873">
        <v>0</v>
      </c>
      <c r="AC135" s="873">
        <v>0</v>
      </c>
      <c r="AD135" s="873">
        <v>0</v>
      </c>
      <c r="AE135" s="873">
        <v>0</v>
      </c>
      <c r="AF135" s="873">
        <v>0</v>
      </c>
      <c r="AG135" s="873">
        <v>0</v>
      </c>
      <c r="AH135" s="873">
        <v>0</v>
      </c>
      <c r="AI135" s="873">
        <v>0</v>
      </c>
      <c r="AJ135" s="873">
        <v>0</v>
      </c>
      <c r="AK135" s="873">
        <v>0</v>
      </c>
      <c r="AL135" s="873">
        <v>0</v>
      </c>
      <c r="AM135" s="873">
        <v>0</v>
      </c>
      <c r="AN135" s="873">
        <v>0</v>
      </c>
      <c r="AO135" s="873">
        <v>0</v>
      </c>
      <c r="AP135" s="871"/>
      <c r="AQ135" s="872"/>
      <c r="AR135" s="873"/>
      <c r="AS135" s="873"/>
      <c r="AT135" s="873"/>
      <c r="AU135" s="873">
        <v>0</v>
      </c>
      <c r="AV135" s="873">
        <v>0</v>
      </c>
      <c r="AW135" s="873">
        <v>0</v>
      </c>
      <c r="AX135" s="873">
        <v>0</v>
      </c>
      <c r="AY135" s="873">
        <v>0</v>
      </c>
      <c r="AZ135" s="873">
        <v>0</v>
      </c>
      <c r="BA135" s="873">
        <v>0</v>
      </c>
      <c r="BB135" s="873">
        <v>0</v>
      </c>
      <c r="BC135" s="873">
        <v>0</v>
      </c>
      <c r="BD135" s="873">
        <v>0</v>
      </c>
      <c r="BE135" s="873">
        <v>0</v>
      </c>
      <c r="BF135" s="873">
        <v>0</v>
      </c>
      <c r="BG135" s="873">
        <v>0</v>
      </c>
      <c r="BH135" s="873">
        <v>0</v>
      </c>
      <c r="BI135" s="873">
        <v>0</v>
      </c>
      <c r="BJ135" s="873">
        <v>0</v>
      </c>
      <c r="BK135" s="873">
        <v>0</v>
      </c>
      <c r="BL135" s="873">
        <v>0</v>
      </c>
      <c r="BM135" s="873">
        <v>0</v>
      </c>
      <c r="BN135" s="873">
        <v>0</v>
      </c>
      <c r="BO135" s="873">
        <v>0</v>
      </c>
      <c r="BP135" s="873">
        <v>0</v>
      </c>
      <c r="BQ135" s="873">
        <v>0</v>
      </c>
      <c r="BR135" s="873">
        <v>0</v>
      </c>
      <c r="BS135" s="873">
        <v>0</v>
      </c>
      <c r="BT135" s="873">
        <v>0</v>
      </c>
      <c r="BU135" s="739"/>
    </row>
    <row r="136" spans="2:73" s="736" customFormat="1" ht="15.75">
      <c r="B136" s="869"/>
      <c r="C136" s="869" t="s">
        <v>490</v>
      </c>
      <c r="D136" s="869" t="s">
        <v>491</v>
      </c>
      <c r="E136" s="869" t="s">
        <v>701</v>
      </c>
      <c r="F136" s="869"/>
      <c r="G136" s="869"/>
      <c r="H136" s="869">
        <v>2015</v>
      </c>
      <c r="I136" s="870" t="s">
        <v>579</v>
      </c>
      <c r="J136" s="870" t="s">
        <v>593</v>
      </c>
      <c r="K136" s="871"/>
      <c r="L136" s="872"/>
      <c r="M136" s="873"/>
      <c r="N136" s="873"/>
      <c r="O136" s="873"/>
      <c r="P136" s="873">
        <v>0</v>
      </c>
      <c r="Q136" s="873">
        <v>0</v>
      </c>
      <c r="R136" s="873">
        <v>0</v>
      </c>
      <c r="S136" s="873">
        <v>0</v>
      </c>
      <c r="T136" s="873">
        <v>0</v>
      </c>
      <c r="U136" s="873">
        <v>0</v>
      </c>
      <c r="V136" s="873">
        <v>0</v>
      </c>
      <c r="W136" s="873">
        <v>0</v>
      </c>
      <c r="X136" s="873">
        <v>0</v>
      </c>
      <c r="Y136" s="873">
        <v>0</v>
      </c>
      <c r="Z136" s="873">
        <v>0</v>
      </c>
      <c r="AA136" s="873">
        <v>0</v>
      </c>
      <c r="AB136" s="873">
        <v>0</v>
      </c>
      <c r="AC136" s="873">
        <v>0</v>
      </c>
      <c r="AD136" s="873">
        <v>0</v>
      </c>
      <c r="AE136" s="873">
        <v>0</v>
      </c>
      <c r="AF136" s="873">
        <v>0</v>
      </c>
      <c r="AG136" s="873">
        <v>0</v>
      </c>
      <c r="AH136" s="873">
        <v>0</v>
      </c>
      <c r="AI136" s="873">
        <v>0</v>
      </c>
      <c r="AJ136" s="873">
        <v>0</v>
      </c>
      <c r="AK136" s="873">
        <v>0</v>
      </c>
      <c r="AL136" s="873">
        <v>0</v>
      </c>
      <c r="AM136" s="873">
        <v>0</v>
      </c>
      <c r="AN136" s="873">
        <v>0</v>
      </c>
      <c r="AO136" s="873">
        <v>0</v>
      </c>
      <c r="AP136" s="871"/>
      <c r="AQ136" s="872"/>
      <c r="AR136" s="873"/>
      <c r="AS136" s="873"/>
      <c r="AT136" s="873"/>
      <c r="AU136" s="873">
        <v>0</v>
      </c>
      <c r="AV136" s="873">
        <v>0</v>
      </c>
      <c r="AW136" s="873">
        <v>0</v>
      </c>
      <c r="AX136" s="873">
        <v>0</v>
      </c>
      <c r="AY136" s="873">
        <v>0</v>
      </c>
      <c r="AZ136" s="873">
        <v>0</v>
      </c>
      <c r="BA136" s="873">
        <v>0</v>
      </c>
      <c r="BB136" s="873">
        <v>0</v>
      </c>
      <c r="BC136" s="873">
        <v>0</v>
      </c>
      <c r="BD136" s="873">
        <v>0</v>
      </c>
      <c r="BE136" s="873">
        <v>0</v>
      </c>
      <c r="BF136" s="873">
        <v>0</v>
      </c>
      <c r="BG136" s="873">
        <v>0</v>
      </c>
      <c r="BH136" s="873">
        <v>0</v>
      </c>
      <c r="BI136" s="873">
        <v>0</v>
      </c>
      <c r="BJ136" s="873">
        <v>0</v>
      </c>
      <c r="BK136" s="873">
        <v>0</v>
      </c>
      <c r="BL136" s="873">
        <v>0</v>
      </c>
      <c r="BM136" s="873">
        <v>0</v>
      </c>
      <c r="BN136" s="873">
        <v>0</v>
      </c>
      <c r="BO136" s="873">
        <v>0</v>
      </c>
      <c r="BP136" s="873">
        <v>0</v>
      </c>
      <c r="BQ136" s="873">
        <v>0</v>
      </c>
      <c r="BR136" s="873">
        <v>0</v>
      </c>
      <c r="BS136" s="873">
        <v>0</v>
      </c>
      <c r="BT136" s="873">
        <v>0</v>
      </c>
      <c r="BU136" s="739"/>
    </row>
    <row r="137" spans="2:73" s="736" customFormat="1" ht="15.75">
      <c r="B137" s="757"/>
      <c r="C137" s="757" t="s">
        <v>727</v>
      </c>
      <c r="D137" s="767" t="s">
        <v>113</v>
      </c>
      <c r="E137" s="757" t="s">
        <v>701</v>
      </c>
      <c r="F137" s="757"/>
      <c r="G137" s="757"/>
      <c r="H137" s="757">
        <v>2015</v>
      </c>
      <c r="I137" s="756" t="s">
        <v>579</v>
      </c>
      <c r="J137" s="756" t="s">
        <v>593</v>
      </c>
      <c r="K137" s="755"/>
      <c r="L137" s="761"/>
      <c r="M137" s="762"/>
      <c r="N137" s="762"/>
      <c r="O137" s="762"/>
      <c r="P137" s="762">
        <v>154</v>
      </c>
      <c r="Q137" s="762">
        <v>153</v>
      </c>
      <c r="R137" s="762">
        <v>153</v>
      </c>
      <c r="S137" s="762">
        <v>153</v>
      </c>
      <c r="T137" s="762">
        <v>153</v>
      </c>
      <c r="U137" s="762">
        <v>153</v>
      </c>
      <c r="V137" s="762">
        <v>153</v>
      </c>
      <c r="W137" s="762">
        <v>152</v>
      </c>
      <c r="X137" s="762">
        <v>152</v>
      </c>
      <c r="Y137" s="762">
        <v>152</v>
      </c>
      <c r="Z137" s="762">
        <v>138</v>
      </c>
      <c r="AA137" s="762">
        <v>138</v>
      </c>
      <c r="AB137" s="762">
        <v>138</v>
      </c>
      <c r="AC137" s="762">
        <v>137</v>
      </c>
      <c r="AD137" s="762">
        <v>137</v>
      </c>
      <c r="AE137" s="762">
        <v>136</v>
      </c>
      <c r="AF137" s="762">
        <v>37</v>
      </c>
      <c r="AG137" s="762">
        <v>37</v>
      </c>
      <c r="AH137" s="762">
        <v>37</v>
      </c>
      <c r="AI137" s="762">
        <v>37</v>
      </c>
      <c r="AJ137" s="762">
        <v>0</v>
      </c>
      <c r="AK137" s="762">
        <v>0</v>
      </c>
      <c r="AL137" s="762">
        <v>0</v>
      </c>
      <c r="AM137" s="762">
        <v>0</v>
      </c>
      <c r="AN137" s="762">
        <v>0</v>
      </c>
      <c r="AO137" s="762">
        <v>0</v>
      </c>
      <c r="AP137" s="755"/>
      <c r="AQ137" s="761"/>
      <c r="AR137" s="762"/>
      <c r="AS137" s="762"/>
      <c r="AT137" s="762"/>
      <c r="AU137" s="762">
        <v>2402517</v>
      </c>
      <c r="AV137" s="762">
        <v>2382204</v>
      </c>
      <c r="AW137" s="762">
        <v>2382204</v>
      </c>
      <c r="AX137" s="762">
        <v>2382204</v>
      </c>
      <c r="AY137" s="762">
        <v>2382204</v>
      </c>
      <c r="AZ137" s="762">
        <v>2382204</v>
      </c>
      <c r="BA137" s="762">
        <v>2382204</v>
      </c>
      <c r="BB137" s="762">
        <v>2380739</v>
      </c>
      <c r="BC137" s="762">
        <v>2380739</v>
      </c>
      <c r="BD137" s="762">
        <v>2380739</v>
      </c>
      <c r="BE137" s="762">
        <v>2239039</v>
      </c>
      <c r="BF137" s="762">
        <v>2228025</v>
      </c>
      <c r="BG137" s="762">
        <v>2228025</v>
      </c>
      <c r="BH137" s="762">
        <v>2178348</v>
      </c>
      <c r="BI137" s="762">
        <v>2178348</v>
      </c>
      <c r="BJ137" s="762">
        <v>2173090</v>
      </c>
      <c r="BK137" s="762">
        <v>589795</v>
      </c>
      <c r="BL137" s="762">
        <v>589795</v>
      </c>
      <c r="BM137" s="762">
        <v>589795</v>
      </c>
      <c r="BN137" s="762">
        <v>589795</v>
      </c>
      <c r="BO137" s="762">
        <v>0</v>
      </c>
      <c r="BP137" s="762">
        <v>0</v>
      </c>
      <c r="BQ137" s="762">
        <v>0</v>
      </c>
      <c r="BR137" s="762">
        <v>0</v>
      </c>
      <c r="BS137" s="762">
        <v>0</v>
      </c>
      <c r="BT137" s="762">
        <v>0</v>
      </c>
      <c r="BU137" s="739"/>
    </row>
    <row r="138" spans="2:73" s="736" customFormat="1" ht="15.75">
      <c r="B138" s="757"/>
      <c r="C138" s="757" t="s">
        <v>727</v>
      </c>
      <c r="D138" s="767" t="s">
        <v>114</v>
      </c>
      <c r="E138" s="757" t="s">
        <v>701</v>
      </c>
      <c r="F138" s="757"/>
      <c r="G138" s="757"/>
      <c r="H138" s="757">
        <v>2015</v>
      </c>
      <c r="I138" s="756" t="s">
        <v>579</v>
      </c>
      <c r="J138" s="756" t="s">
        <v>593</v>
      </c>
      <c r="K138" s="755"/>
      <c r="L138" s="761"/>
      <c r="M138" s="762"/>
      <c r="N138" s="762"/>
      <c r="O138" s="762"/>
      <c r="P138" s="762">
        <v>245</v>
      </c>
      <c r="Q138" s="762">
        <v>245</v>
      </c>
      <c r="R138" s="762">
        <v>245</v>
      </c>
      <c r="S138" s="762">
        <v>245</v>
      </c>
      <c r="T138" s="762">
        <v>245</v>
      </c>
      <c r="U138" s="762">
        <v>245</v>
      </c>
      <c r="V138" s="762">
        <v>245</v>
      </c>
      <c r="W138" s="762">
        <v>245</v>
      </c>
      <c r="X138" s="762">
        <v>245</v>
      </c>
      <c r="Y138" s="762">
        <v>245</v>
      </c>
      <c r="Z138" s="762">
        <v>245</v>
      </c>
      <c r="AA138" s="762">
        <v>245</v>
      </c>
      <c r="AB138" s="762">
        <v>245</v>
      </c>
      <c r="AC138" s="762">
        <v>245</v>
      </c>
      <c r="AD138" s="762">
        <v>245</v>
      </c>
      <c r="AE138" s="762">
        <v>245</v>
      </c>
      <c r="AF138" s="762">
        <v>245</v>
      </c>
      <c r="AG138" s="762">
        <v>245</v>
      </c>
      <c r="AH138" s="762">
        <v>224</v>
      </c>
      <c r="AI138" s="762">
        <v>0</v>
      </c>
      <c r="AJ138" s="762">
        <v>0</v>
      </c>
      <c r="AK138" s="762">
        <v>0</v>
      </c>
      <c r="AL138" s="762">
        <v>0</v>
      </c>
      <c r="AM138" s="762">
        <v>0</v>
      </c>
      <c r="AN138" s="762">
        <v>0</v>
      </c>
      <c r="AO138" s="762">
        <v>0</v>
      </c>
      <c r="AP138" s="755"/>
      <c r="AQ138" s="761"/>
      <c r="AR138" s="762"/>
      <c r="AS138" s="762"/>
      <c r="AT138" s="762"/>
      <c r="AU138" s="762">
        <v>469163</v>
      </c>
      <c r="AV138" s="762">
        <v>469163</v>
      </c>
      <c r="AW138" s="762">
        <v>469163</v>
      </c>
      <c r="AX138" s="762">
        <v>469163</v>
      </c>
      <c r="AY138" s="762">
        <v>469163</v>
      </c>
      <c r="AZ138" s="762">
        <v>469163</v>
      </c>
      <c r="BA138" s="762">
        <v>469163</v>
      </c>
      <c r="BB138" s="762">
        <v>469163</v>
      </c>
      <c r="BC138" s="762">
        <v>469163</v>
      </c>
      <c r="BD138" s="762">
        <v>469163</v>
      </c>
      <c r="BE138" s="762">
        <v>469163</v>
      </c>
      <c r="BF138" s="762">
        <v>469163</v>
      </c>
      <c r="BG138" s="762">
        <v>469163</v>
      </c>
      <c r="BH138" s="762">
        <v>469163</v>
      </c>
      <c r="BI138" s="762">
        <v>469163</v>
      </c>
      <c r="BJ138" s="762">
        <v>469163</v>
      </c>
      <c r="BK138" s="762">
        <v>469163</v>
      </c>
      <c r="BL138" s="762">
        <v>469163</v>
      </c>
      <c r="BM138" s="762">
        <v>449989</v>
      </c>
      <c r="BN138" s="762">
        <v>0</v>
      </c>
      <c r="BO138" s="762">
        <v>0</v>
      </c>
      <c r="BP138" s="762">
        <v>0</v>
      </c>
      <c r="BQ138" s="762">
        <v>0</v>
      </c>
      <c r="BR138" s="762">
        <v>0</v>
      </c>
      <c r="BS138" s="762">
        <v>0</v>
      </c>
      <c r="BT138" s="762">
        <v>0</v>
      </c>
      <c r="BU138" s="739"/>
    </row>
    <row r="139" spans="2:73" s="736" customFormat="1" ht="15.75">
      <c r="B139" s="757"/>
      <c r="C139" s="757" t="s">
        <v>727</v>
      </c>
      <c r="D139" s="767" t="s">
        <v>116</v>
      </c>
      <c r="E139" s="757" t="s">
        <v>701</v>
      </c>
      <c r="F139" s="757"/>
      <c r="G139" s="757"/>
      <c r="H139" s="757">
        <v>2015</v>
      </c>
      <c r="I139" s="756" t="s">
        <v>579</v>
      </c>
      <c r="J139" s="756" t="s">
        <v>593</v>
      </c>
      <c r="K139" s="755"/>
      <c r="L139" s="761"/>
      <c r="M139" s="762"/>
      <c r="N139" s="762"/>
      <c r="O139" s="762"/>
      <c r="P139" s="762">
        <v>30</v>
      </c>
      <c r="Q139" s="762">
        <v>28</v>
      </c>
      <c r="R139" s="762">
        <v>28</v>
      </c>
      <c r="S139" s="762">
        <v>28</v>
      </c>
      <c r="T139" s="762">
        <v>28</v>
      </c>
      <c r="U139" s="762">
        <v>28</v>
      </c>
      <c r="V139" s="762">
        <v>28</v>
      </c>
      <c r="W139" s="762">
        <v>28</v>
      </c>
      <c r="X139" s="762">
        <v>25</v>
      </c>
      <c r="Y139" s="762">
        <v>16</v>
      </c>
      <c r="Z139" s="762">
        <v>16</v>
      </c>
      <c r="AA139" s="762">
        <v>16</v>
      </c>
      <c r="AB139" s="762">
        <v>14</v>
      </c>
      <c r="AC139" s="762">
        <v>14</v>
      </c>
      <c r="AD139" s="762">
        <v>4</v>
      </c>
      <c r="AE139" s="762">
        <v>4</v>
      </c>
      <c r="AF139" s="762">
        <v>4</v>
      </c>
      <c r="AG139" s="762">
        <v>4</v>
      </c>
      <c r="AH139" s="762">
        <v>4</v>
      </c>
      <c r="AI139" s="762">
        <v>4</v>
      </c>
      <c r="AJ139" s="762">
        <v>4</v>
      </c>
      <c r="AK139" s="762">
        <v>0</v>
      </c>
      <c r="AL139" s="762">
        <v>0</v>
      </c>
      <c r="AM139" s="762">
        <v>0</v>
      </c>
      <c r="AN139" s="762">
        <v>0</v>
      </c>
      <c r="AO139" s="762">
        <v>0</v>
      </c>
      <c r="AP139" s="755"/>
      <c r="AQ139" s="761"/>
      <c r="AR139" s="762"/>
      <c r="AS139" s="762"/>
      <c r="AT139" s="762"/>
      <c r="AU139" s="762">
        <v>235875</v>
      </c>
      <c r="AV139" s="762">
        <v>196006</v>
      </c>
      <c r="AW139" s="762">
        <v>187797</v>
      </c>
      <c r="AX139" s="762">
        <v>179587</v>
      </c>
      <c r="AY139" s="762">
        <v>179587</v>
      </c>
      <c r="AZ139" s="762">
        <v>179587</v>
      </c>
      <c r="BA139" s="762">
        <v>179587</v>
      </c>
      <c r="BB139" s="762">
        <v>179587</v>
      </c>
      <c r="BC139" s="762">
        <v>121637</v>
      </c>
      <c r="BD139" s="762">
        <v>113653</v>
      </c>
      <c r="BE139" s="762">
        <v>113653</v>
      </c>
      <c r="BF139" s="762">
        <v>113558</v>
      </c>
      <c r="BG139" s="762">
        <v>106242</v>
      </c>
      <c r="BH139" s="762">
        <v>106242</v>
      </c>
      <c r="BI139" s="762">
        <v>28846</v>
      </c>
      <c r="BJ139" s="762">
        <v>28846</v>
      </c>
      <c r="BK139" s="762">
        <v>28846</v>
      </c>
      <c r="BL139" s="762">
        <v>28846</v>
      </c>
      <c r="BM139" s="762">
        <v>28846</v>
      </c>
      <c r="BN139" s="762">
        <v>28846</v>
      </c>
      <c r="BO139" s="762">
        <v>28846</v>
      </c>
      <c r="BP139" s="762">
        <v>0</v>
      </c>
      <c r="BQ139" s="762">
        <v>0</v>
      </c>
      <c r="BR139" s="762">
        <v>0</v>
      </c>
      <c r="BS139" s="762">
        <v>0</v>
      </c>
      <c r="BT139" s="762">
        <v>0</v>
      </c>
      <c r="BU139" s="739"/>
    </row>
    <row r="140" spans="2:73" s="736" customFormat="1" ht="15.75">
      <c r="B140" s="869"/>
      <c r="C140" s="869" t="s">
        <v>728</v>
      </c>
      <c r="D140" s="869" t="s">
        <v>117</v>
      </c>
      <c r="E140" s="869" t="s">
        <v>701</v>
      </c>
      <c r="F140" s="869"/>
      <c r="G140" s="869"/>
      <c r="H140" s="869">
        <v>2015</v>
      </c>
      <c r="I140" s="870" t="s">
        <v>579</v>
      </c>
      <c r="J140" s="870" t="s">
        <v>593</v>
      </c>
      <c r="K140" s="871"/>
      <c r="L140" s="872"/>
      <c r="M140" s="873"/>
      <c r="N140" s="873"/>
      <c r="O140" s="873"/>
      <c r="P140" s="873">
        <v>0</v>
      </c>
      <c r="Q140" s="873">
        <v>0</v>
      </c>
      <c r="R140" s="873">
        <v>0</v>
      </c>
      <c r="S140" s="873">
        <v>0</v>
      </c>
      <c r="T140" s="873">
        <v>0</v>
      </c>
      <c r="U140" s="873">
        <v>0</v>
      </c>
      <c r="V140" s="873">
        <v>0</v>
      </c>
      <c r="W140" s="873">
        <v>0</v>
      </c>
      <c r="X140" s="873">
        <v>0</v>
      </c>
      <c r="Y140" s="873">
        <v>0</v>
      </c>
      <c r="Z140" s="873">
        <v>0</v>
      </c>
      <c r="AA140" s="873">
        <v>0</v>
      </c>
      <c r="AB140" s="873">
        <v>0</v>
      </c>
      <c r="AC140" s="873">
        <v>0</v>
      </c>
      <c r="AD140" s="873">
        <v>0</v>
      </c>
      <c r="AE140" s="873">
        <v>0</v>
      </c>
      <c r="AF140" s="873">
        <v>0</v>
      </c>
      <c r="AG140" s="873">
        <v>0</v>
      </c>
      <c r="AH140" s="873">
        <v>0</v>
      </c>
      <c r="AI140" s="873">
        <v>0</v>
      </c>
      <c r="AJ140" s="873">
        <v>0</v>
      </c>
      <c r="AK140" s="873">
        <v>0</v>
      </c>
      <c r="AL140" s="873">
        <v>0</v>
      </c>
      <c r="AM140" s="873">
        <v>0</v>
      </c>
      <c r="AN140" s="873">
        <v>0</v>
      </c>
      <c r="AO140" s="873">
        <v>0</v>
      </c>
      <c r="AP140" s="871"/>
      <c r="AQ140" s="872"/>
      <c r="AR140" s="873"/>
      <c r="AS140" s="873"/>
      <c r="AT140" s="873"/>
      <c r="AU140" s="873">
        <v>0</v>
      </c>
      <c r="AV140" s="873">
        <v>0</v>
      </c>
      <c r="AW140" s="873">
        <v>0</v>
      </c>
      <c r="AX140" s="873">
        <v>0</v>
      </c>
      <c r="AY140" s="873">
        <v>0</v>
      </c>
      <c r="AZ140" s="873">
        <v>0</v>
      </c>
      <c r="BA140" s="873">
        <v>0</v>
      </c>
      <c r="BB140" s="873">
        <v>0</v>
      </c>
      <c r="BC140" s="873">
        <v>0</v>
      </c>
      <c r="BD140" s="873">
        <v>0</v>
      </c>
      <c r="BE140" s="873">
        <v>0</v>
      </c>
      <c r="BF140" s="873">
        <v>0</v>
      </c>
      <c r="BG140" s="873">
        <v>0</v>
      </c>
      <c r="BH140" s="873">
        <v>0</v>
      </c>
      <c r="BI140" s="873">
        <v>0</v>
      </c>
      <c r="BJ140" s="873">
        <v>0</v>
      </c>
      <c r="BK140" s="873">
        <v>0</v>
      </c>
      <c r="BL140" s="873">
        <v>0</v>
      </c>
      <c r="BM140" s="873">
        <v>0</v>
      </c>
      <c r="BN140" s="873">
        <v>0</v>
      </c>
      <c r="BO140" s="873">
        <v>0</v>
      </c>
      <c r="BP140" s="873">
        <v>0</v>
      </c>
      <c r="BQ140" s="873">
        <v>0</v>
      </c>
      <c r="BR140" s="873">
        <v>0</v>
      </c>
      <c r="BS140" s="873">
        <v>0</v>
      </c>
      <c r="BT140" s="873">
        <v>0</v>
      </c>
      <c r="BU140" s="739"/>
    </row>
    <row r="141" spans="2:73" s="936" customFormat="1" ht="16.5" thickBot="1">
      <c r="B141" s="925"/>
      <c r="C141" s="925" t="s">
        <v>728</v>
      </c>
      <c r="D141" s="926" t="s">
        <v>118</v>
      </c>
      <c r="E141" s="925" t="s">
        <v>701</v>
      </c>
      <c r="F141" s="925"/>
      <c r="G141" s="925"/>
      <c r="H141" s="925">
        <v>2015</v>
      </c>
      <c r="I141" s="927" t="s">
        <v>579</v>
      </c>
      <c r="J141" s="927" t="s">
        <v>593</v>
      </c>
      <c r="K141" s="928"/>
      <c r="L141" s="929"/>
      <c r="M141" s="930"/>
      <c r="N141" s="930"/>
      <c r="O141" s="930"/>
      <c r="P141" s="930">
        <v>147</v>
      </c>
      <c r="Q141" s="930">
        <v>147</v>
      </c>
      <c r="R141" s="930">
        <v>146</v>
      </c>
      <c r="S141" s="930">
        <v>146</v>
      </c>
      <c r="T141" s="930">
        <v>146</v>
      </c>
      <c r="U141" s="930">
        <v>146</v>
      </c>
      <c r="V141" s="930">
        <v>138</v>
      </c>
      <c r="W141" s="930">
        <v>138</v>
      </c>
      <c r="X141" s="930">
        <v>138</v>
      </c>
      <c r="Y141" s="930">
        <v>112</v>
      </c>
      <c r="Z141" s="930">
        <v>48</v>
      </c>
      <c r="AA141" s="930">
        <v>48</v>
      </c>
      <c r="AB141" s="930">
        <v>29</v>
      </c>
      <c r="AC141" s="930">
        <v>14</v>
      </c>
      <c r="AD141" s="930">
        <v>14</v>
      </c>
      <c r="AE141" s="930">
        <v>11</v>
      </c>
      <c r="AF141" s="930">
        <v>9</v>
      </c>
      <c r="AG141" s="930">
        <v>9</v>
      </c>
      <c r="AH141" s="930">
        <v>9</v>
      </c>
      <c r="AI141" s="930">
        <v>9</v>
      </c>
      <c r="AJ141" s="930">
        <v>0</v>
      </c>
      <c r="AK141" s="930">
        <v>0</v>
      </c>
      <c r="AL141" s="930">
        <v>0</v>
      </c>
      <c r="AM141" s="930">
        <v>0</v>
      </c>
      <c r="AN141" s="930">
        <v>0</v>
      </c>
      <c r="AO141" s="930">
        <v>0</v>
      </c>
      <c r="AP141" s="928"/>
      <c r="AQ141" s="929"/>
      <c r="AR141" s="930"/>
      <c r="AS141" s="930"/>
      <c r="AT141" s="930"/>
      <c r="AU141" s="930">
        <v>1075128</v>
      </c>
      <c r="AV141" s="930">
        <v>1075128</v>
      </c>
      <c r="AW141" s="930">
        <v>1070864</v>
      </c>
      <c r="AX141" s="930">
        <v>1070864</v>
      </c>
      <c r="AY141" s="930">
        <v>1070864</v>
      </c>
      <c r="AZ141" s="930">
        <v>1070864</v>
      </c>
      <c r="BA141" s="930">
        <v>1009983</v>
      </c>
      <c r="BB141" s="930">
        <v>1009983</v>
      </c>
      <c r="BC141" s="930">
        <v>1009515</v>
      </c>
      <c r="BD141" s="930">
        <v>810895</v>
      </c>
      <c r="BE141" s="930">
        <v>323081</v>
      </c>
      <c r="BF141" s="930">
        <v>321839</v>
      </c>
      <c r="BG141" s="930">
        <v>75211</v>
      </c>
      <c r="BH141" s="930">
        <v>27642</v>
      </c>
      <c r="BI141" s="930">
        <v>27642</v>
      </c>
      <c r="BJ141" s="930">
        <v>21804</v>
      </c>
      <c r="BK141" s="930">
        <v>16581</v>
      </c>
      <c r="BL141" s="930">
        <v>16581</v>
      </c>
      <c r="BM141" s="930">
        <v>16581</v>
      </c>
      <c r="BN141" s="930">
        <v>16581</v>
      </c>
      <c r="BO141" s="930">
        <v>0</v>
      </c>
      <c r="BP141" s="930">
        <v>0</v>
      </c>
      <c r="BQ141" s="930">
        <v>0</v>
      </c>
      <c r="BR141" s="930">
        <v>0</v>
      </c>
      <c r="BS141" s="930">
        <v>0</v>
      </c>
      <c r="BT141" s="930">
        <v>0</v>
      </c>
      <c r="BU141" s="937"/>
    </row>
    <row r="142" spans="2:73" s="736" customFormat="1" ht="15.75">
      <c r="B142" s="757"/>
      <c r="C142" s="757" t="s">
        <v>727</v>
      </c>
      <c r="D142" s="767" t="s">
        <v>113</v>
      </c>
      <c r="E142" s="757" t="s">
        <v>701</v>
      </c>
      <c r="F142" s="757"/>
      <c r="G142" s="757"/>
      <c r="H142" s="757">
        <v>2015</v>
      </c>
      <c r="I142" s="756" t="s">
        <v>580</v>
      </c>
      <c r="J142" s="756" t="s">
        <v>586</v>
      </c>
      <c r="K142" s="755"/>
      <c r="L142" s="761"/>
      <c r="M142" s="762"/>
      <c r="N142" s="762"/>
      <c r="O142" s="762"/>
      <c r="P142" s="762">
        <v>15</v>
      </c>
      <c r="Q142" s="762">
        <v>15</v>
      </c>
      <c r="R142" s="762">
        <v>15</v>
      </c>
      <c r="S142" s="762">
        <v>15</v>
      </c>
      <c r="T142" s="762">
        <v>15</v>
      </c>
      <c r="U142" s="762">
        <v>15</v>
      </c>
      <c r="V142" s="762">
        <v>15</v>
      </c>
      <c r="W142" s="762">
        <v>15</v>
      </c>
      <c r="X142" s="762">
        <v>15</v>
      </c>
      <c r="Y142" s="762">
        <v>15</v>
      </c>
      <c r="Z142" s="762">
        <v>14</v>
      </c>
      <c r="AA142" s="762">
        <v>14</v>
      </c>
      <c r="AB142" s="762">
        <v>14</v>
      </c>
      <c r="AC142" s="762">
        <v>14</v>
      </c>
      <c r="AD142" s="762">
        <v>14</v>
      </c>
      <c r="AE142" s="762">
        <v>14</v>
      </c>
      <c r="AF142" s="762">
        <v>8</v>
      </c>
      <c r="AG142" s="762">
        <v>8</v>
      </c>
      <c r="AH142" s="762">
        <v>8</v>
      </c>
      <c r="AI142" s="762">
        <v>8</v>
      </c>
      <c r="AJ142" s="762">
        <v>0</v>
      </c>
      <c r="AK142" s="762">
        <v>0</v>
      </c>
      <c r="AL142" s="762">
        <v>0</v>
      </c>
      <c r="AM142" s="762">
        <v>0</v>
      </c>
      <c r="AN142" s="762">
        <v>0</v>
      </c>
      <c r="AO142" s="763">
        <v>0</v>
      </c>
      <c r="AP142" s="755"/>
      <c r="AQ142" s="761"/>
      <c r="AR142" s="762"/>
      <c r="AS142" s="762"/>
      <c r="AT142" s="762"/>
      <c r="AU142" s="762">
        <v>240363</v>
      </c>
      <c r="AV142" s="762">
        <v>236779</v>
      </c>
      <c r="AW142" s="762">
        <v>236779</v>
      </c>
      <c r="AX142" s="762">
        <v>236779</v>
      </c>
      <c r="AY142" s="762">
        <v>236779</v>
      </c>
      <c r="AZ142" s="762">
        <v>236779</v>
      </c>
      <c r="BA142" s="762">
        <v>236779</v>
      </c>
      <c r="BB142" s="762">
        <v>236622</v>
      </c>
      <c r="BC142" s="762">
        <v>236622</v>
      </c>
      <c r="BD142" s="762">
        <v>236622</v>
      </c>
      <c r="BE142" s="762">
        <v>222125</v>
      </c>
      <c r="BF142" s="762">
        <v>221746</v>
      </c>
      <c r="BG142" s="762">
        <v>221746</v>
      </c>
      <c r="BH142" s="762">
        <v>220580</v>
      </c>
      <c r="BI142" s="762">
        <v>220580</v>
      </c>
      <c r="BJ142" s="762">
        <v>220104</v>
      </c>
      <c r="BK142" s="762">
        <v>121555</v>
      </c>
      <c r="BL142" s="762">
        <v>121555</v>
      </c>
      <c r="BM142" s="762">
        <v>121555</v>
      </c>
      <c r="BN142" s="762">
        <v>121555</v>
      </c>
      <c r="BO142" s="762">
        <v>0</v>
      </c>
      <c r="BP142" s="762">
        <v>0</v>
      </c>
      <c r="BQ142" s="762">
        <v>0</v>
      </c>
      <c r="BR142" s="762">
        <v>0</v>
      </c>
      <c r="BS142" s="762">
        <v>0</v>
      </c>
      <c r="BT142" s="762">
        <v>0</v>
      </c>
      <c r="BU142" s="739"/>
    </row>
    <row r="143" spans="2:73" s="736" customFormat="1" ht="15.75">
      <c r="B143" s="757"/>
      <c r="C143" s="757" t="s">
        <v>727</v>
      </c>
      <c r="D143" s="767" t="s">
        <v>729</v>
      </c>
      <c r="E143" s="757" t="s">
        <v>701</v>
      </c>
      <c r="F143" s="757"/>
      <c r="G143" s="757"/>
      <c r="H143" s="757">
        <v>2015</v>
      </c>
      <c r="I143" s="756" t="s">
        <v>580</v>
      </c>
      <c r="J143" s="756" t="s">
        <v>586</v>
      </c>
      <c r="K143" s="755"/>
      <c r="L143" s="761"/>
      <c r="M143" s="762"/>
      <c r="N143" s="762"/>
      <c r="O143" s="762"/>
      <c r="P143" s="762">
        <v>30</v>
      </c>
      <c r="Q143" s="762">
        <v>30</v>
      </c>
      <c r="R143" s="762">
        <v>30</v>
      </c>
      <c r="S143" s="762">
        <v>30</v>
      </c>
      <c r="T143" s="762">
        <v>30</v>
      </c>
      <c r="U143" s="762">
        <v>30</v>
      </c>
      <c r="V143" s="762">
        <v>30</v>
      </c>
      <c r="W143" s="762">
        <v>30</v>
      </c>
      <c r="X143" s="762">
        <v>30</v>
      </c>
      <c r="Y143" s="762">
        <v>30</v>
      </c>
      <c r="Z143" s="762">
        <v>30</v>
      </c>
      <c r="AA143" s="762">
        <v>30</v>
      </c>
      <c r="AB143" s="762">
        <v>30</v>
      </c>
      <c r="AC143" s="762">
        <v>30</v>
      </c>
      <c r="AD143" s="762">
        <v>30</v>
      </c>
      <c r="AE143" s="762">
        <v>30</v>
      </c>
      <c r="AF143" s="762">
        <v>30</v>
      </c>
      <c r="AG143" s="762">
        <v>30</v>
      </c>
      <c r="AH143" s="762">
        <v>28</v>
      </c>
      <c r="AI143" s="762">
        <v>0</v>
      </c>
      <c r="AJ143" s="762">
        <v>0</v>
      </c>
      <c r="AK143" s="762">
        <v>0</v>
      </c>
      <c r="AL143" s="762">
        <v>0</v>
      </c>
      <c r="AM143" s="762">
        <v>0</v>
      </c>
      <c r="AN143" s="762">
        <v>0</v>
      </c>
      <c r="AO143" s="763">
        <v>0</v>
      </c>
      <c r="AP143" s="755"/>
      <c r="AQ143" s="761"/>
      <c r="AR143" s="762"/>
      <c r="AS143" s="762"/>
      <c r="AT143" s="762"/>
      <c r="AU143" s="762">
        <v>58661</v>
      </c>
      <c r="AV143" s="762">
        <v>58661</v>
      </c>
      <c r="AW143" s="762">
        <v>58661</v>
      </c>
      <c r="AX143" s="762">
        <v>58661</v>
      </c>
      <c r="AY143" s="762">
        <v>58661</v>
      </c>
      <c r="AZ143" s="762">
        <v>58661</v>
      </c>
      <c r="BA143" s="762">
        <v>58661</v>
      </c>
      <c r="BB143" s="762">
        <v>58661</v>
      </c>
      <c r="BC143" s="762">
        <v>58661</v>
      </c>
      <c r="BD143" s="762">
        <v>58661</v>
      </c>
      <c r="BE143" s="762">
        <v>58661</v>
      </c>
      <c r="BF143" s="762">
        <v>58661</v>
      </c>
      <c r="BG143" s="762">
        <v>58661</v>
      </c>
      <c r="BH143" s="762">
        <v>58661</v>
      </c>
      <c r="BI143" s="762">
        <v>58661</v>
      </c>
      <c r="BJ143" s="762">
        <v>58661</v>
      </c>
      <c r="BK143" s="762">
        <v>58661</v>
      </c>
      <c r="BL143" s="762">
        <v>58661</v>
      </c>
      <c r="BM143" s="762">
        <v>56734</v>
      </c>
      <c r="BN143" s="762">
        <v>0</v>
      </c>
      <c r="BO143" s="762">
        <v>0</v>
      </c>
      <c r="BP143" s="762">
        <v>0</v>
      </c>
      <c r="BQ143" s="762">
        <v>0</v>
      </c>
      <c r="BR143" s="762">
        <v>0</v>
      </c>
      <c r="BS143" s="762">
        <v>0</v>
      </c>
      <c r="BT143" s="762">
        <v>0</v>
      </c>
      <c r="BU143" s="739"/>
    </row>
    <row r="144" spans="2:73" s="736" customFormat="1" ht="15.75">
      <c r="B144" s="869"/>
      <c r="C144" s="869" t="s">
        <v>727</v>
      </c>
      <c r="D144" s="869" t="s">
        <v>115</v>
      </c>
      <c r="E144" s="869" t="s">
        <v>701</v>
      </c>
      <c r="F144" s="869"/>
      <c r="G144" s="869"/>
      <c r="H144" s="869">
        <v>2015</v>
      </c>
      <c r="I144" s="870" t="s">
        <v>580</v>
      </c>
      <c r="J144" s="870" t="s">
        <v>586</v>
      </c>
      <c r="K144" s="871"/>
      <c r="L144" s="872"/>
      <c r="M144" s="873"/>
      <c r="N144" s="873"/>
      <c r="O144" s="873"/>
      <c r="P144" s="873">
        <v>0</v>
      </c>
      <c r="Q144" s="873">
        <v>0</v>
      </c>
      <c r="R144" s="873">
        <v>0</v>
      </c>
      <c r="S144" s="873">
        <v>0</v>
      </c>
      <c r="T144" s="873">
        <v>0</v>
      </c>
      <c r="U144" s="873">
        <v>0</v>
      </c>
      <c r="V144" s="873">
        <v>0</v>
      </c>
      <c r="W144" s="873">
        <v>0</v>
      </c>
      <c r="X144" s="873">
        <v>0</v>
      </c>
      <c r="Y144" s="873">
        <v>0</v>
      </c>
      <c r="Z144" s="873">
        <v>0</v>
      </c>
      <c r="AA144" s="873">
        <v>0</v>
      </c>
      <c r="AB144" s="873">
        <v>0</v>
      </c>
      <c r="AC144" s="873">
        <v>0</v>
      </c>
      <c r="AD144" s="873">
        <v>0</v>
      </c>
      <c r="AE144" s="873">
        <v>0</v>
      </c>
      <c r="AF144" s="873">
        <v>0</v>
      </c>
      <c r="AG144" s="873">
        <v>0</v>
      </c>
      <c r="AH144" s="873">
        <v>0</v>
      </c>
      <c r="AI144" s="873">
        <v>0</v>
      </c>
      <c r="AJ144" s="873">
        <v>0</v>
      </c>
      <c r="AK144" s="873">
        <v>0</v>
      </c>
      <c r="AL144" s="873">
        <v>0</v>
      </c>
      <c r="AM144" s="873">
        <v>0</v>
      </c>
      <c r="AN144" s="873">
        <v>0</v>
      </c>
      <c r="AO144" s="874">
        <v>0</v>
      </c>
      <c r="AP144" s="871"/>
      <c r="AQ144" s="872"/>
      <c r="AR144" s="873"/>
      <c r="AS144" s="873"/>
      <c r="AT144" s="873"/>
      <c r="AU144" s="873">
        <v>0</v>
      </c>
      <c r="AV144" s="873">
        <v>0</v>
      </c>
      <c r="AW144" s="873">
        <v>0</v>
      </c>
      <c r="AX144" s="873">
        <v>0</v>
      </c>
      <c r="AY144" s="873">
        <v>0</v>
      </c>
      <c r="AZ144" s="873">
        <v>0</v>
      </c>
      <c r="BA144" s="873">
        <v>0</v>
      </c>
      <c r="BB144" s="873">
        <v>0</v>
      </c>
      <c r="BC144" s="873">
        <v>0</v>
      </c>
      <c r="BD144" s="873">
        <v>0</v>
      </c>
      <c r="BE144" s="873">
        <v>0</v>
      </c>
      <c r="BF144" s="873">
        <v>0</v>
      </c>
      <c r="BG144" s="873">
        <v>0</v>
      </c>
      <c r="BH144" s="873">
        <v>0</v>
      </c>
      <c r="BI144" s="873">
        <v>0</v>
      </c>
      <c r="BJ144" s="873">
        <v>0</v>
      </c>
      <c r="BK144" s="873">
        <v>0</v>
      </c>
      <c r="BL144" s="873">
        <v>0</v>
      </c>
      <c r="BM144" s="873">
        <v>0</v>
      </c>
      <c r="BN144" s="873">
        <v>0</v>
      </c>
      <c r="BO144" s="873">
        <v>0</v>
      </c>
      <c r="BP144" s="873">
        <v>0</v>
      </c>
      <c r="BQ144" s="873">
        <v>0</v>
      </c>
      <c r="BR144" s="873">
        <v>0</v>
      </c>
      <c r="BS144" s="873">
        <v>0</v>
      </c>
      <c r="BT144" s="873">
        <v>0</v>
      </c>
      <c r="BU144" s="739"/>
    </row>
    <row r="145" spans="2:73" s="736" customFormat="1" ht="15.75">
      <c r="B145" s="869"/>
      <c r="C145" s="869" t="s">
        <v>727</v>
      </c>
      <c r="D145" s="869" t="s">
        <v>116</v>
      </c>
      <c r="E145" s="869" t="s">
        <v>701</v>
      </c>
      <c r="F145" s="869"/>
      <c r="G145" s="869"/>
      <c r="H145" s="869">
        <v>2015</v>
      </c>
      <c r="I145" s="870" t="s">
        <v>580</v>
      </c>
      <c r="J145" s="870" t="s">
        <v>586</v>
      </c>
      <c r="K145" s="871"/>
      <c r="L145" s="872"/>
      <c r="M145" s="873"/>
      <c r="N145" s="873"/>
      <c r="O145" s="873"/>
      <c r="P145" s="873">
        <v>0</v>
      </c>
      <c r="Q145" s="873">
        <v>0</v>
      </c>
      <c r="R145" s="873">
        <v>0</v>
      </c>
      <c r="S145" s="873">
        <v>0</v>
      </c>
      <c r="T145" s="873">
        <v>0</v>
      </c>
      <c r="U145" s="873">
        <v>0</v>
      </c>
      <c r="V145" s="873">
        <v>0</v>
      </c>
      <c r="W145" s="873">
        <v>0</v>
      </c>
      <c r="X145" s="873">
        <v>0</v>
      </c>
      <c r="Y145" s="873">
        <v>0</v>
      </c>
      <c r="Z145" s="873">
        <v>0</v>
      </c>
      <c r="AA145" s="873">
        <v>0</v>
      </c>
      <c r="AB145" s="873">
        <v>0</v>
      </c>
      <c r="AC145" s="873">
        <v>0</v>
      </c>
      <c r="AD145" s="873">
        <v>0</v>
      </c>
      <c r="AE145" s="873">
        <v>0</v>
      </c>
      <c r="AF145" s="873">
        <v>0</v>
      </c>
      <c r="AG145" s="873">
        <v>0</v>
      </c>
      <c r="AH145" s="873">
        <v>0</v>
      </c>
      <c r="AI145" s="873">
        <v>0</v>
      </c>
      <c r="AJ145" s="873">
        <v>0</v>
      </c>
      <c r="AK145" s="873">
        <v>0</v>
      </c>
      <c r="AL145" s="873">
        <v>0</v>
      </c>
      <c r="AM145" s="873">
        <v>0</v>
      </c>
      <c r="AN145" s="873">
        <v>0</v>
      </c>
      <c r="AO145" s="874">
        <v>0</v>
      </c>
      <c r="AP145" s="871"/>
      <c r="AQ145" s="872"/>
      <c r="AR145" s="873"/>
      <c r="AS145" s="873"/>
      <c r="AT145" s="873"/>
      <c r="AU145" s="873">
        <v>0</v>
      </c>
      <c r="AV145" s="873">
        <v>0</v>
      </c>
      <c r="AW145" s="873">
        <v>0</v>
      </c>
      <c r="AX145" s="873">
        <v>0</v>
      </c>
      <c r="AY145" s="873">
        <v>0</v>
      </c>
      <c r="AZ145" s="873">
        <v>0</v>
      </c>
      <c r="BA145" s="873">
        <v>0</v>
      </c>
      <c r="BB145" s="873">
        <v>0</v>
      </c>
      <c r="BC145" s="873">
        <v>0</v>
      </c>
      <c r="BD145" s="873">
        <v>0</v>
      </c>
      <c r="BE145" s="873">
        <v>0</v>
      </c>
      <c r="BF145" s="873">
        <v>0</v>
      </c>
      <c r="BG145" s="873">
        <v>0</v>
      </c>
      <c r="BH145" s="873">
        <v>0</v>
      </c>
      <c r="BI145" s="873">
        <v>0</v>
      </c>
      <c r="BJ145" s="873">
        <v>0</v>
      </c>
      <c r="BK145" s="873">
        <v>0</v>
      </c>
      <c r="BL145" s="873">
        <v>0</v>
      </c>
      <c r="BM145" s="873">
        <v>0</v>
      </c>
      <c r="BN145" s="873">
        <v>0</v>
      </c>
      <c r="BO145" s="873">
        <v>0</v>
      </c>
      <c r="BP145" s="873">
        <v>0</v>
      </c>
      <c r="BQ145" s="873">
        <v>0</v>
      </c>
      <c r="BR145" s="873">
        <v>0</v>
      </c>
      <c r="BS145" s="873">
        <v>0</v>
      </c>
      <c r="BT145" s="873">
        <v>0</v>
      </c>
      <c r="BU145" s="739"/>
    </row>
    <row r="146" spans="2:73" s="736" customFormat="1" ht="15.75">
      <c r="B146" s="869"/>
      <c r="C146" s="869" t="s">
        <v>728</v>
      </c>
      <c r="D146" s="869" t="s">
        <v>117</v>
      </c>
      <c r="E146" s="869" t="s">
        <v>701</v>
      </c>
      <c r="F146" s="869"/>
      <c r="G146" s="869"/>
      <c r="H146" s="869">
        <v>2015</v>
      </c>
      <c r="I146" s="870" t="s">
        <v>580</v>
      </c>
      <c r="J146" s="870" t="s">
        <v>586</v>
      </c>
      <c r="K146" s="871"/>
      <c r="L146" s="872"/>
      <c r="M146" s="873"/>
      <c r="N146" s="873"/>
      <c r="O146" s="873"/>
      <c r="P146" s="873">
        <v>0</v>
      </c>
      <c r="Q146" s="873">
        <v>0</v>
      </c>
      <c r="R146" s="873">
        <v>0</v>
      </c>
      <c r="S146" s="873">
        <v>0</v>
      </c>
      <c r="T146" s="873">
        <v>0</v>
      </c>
      <c r="U146" s="873">
        <v>0</v>
      </c>
      <c r="V146" s="873">
        <v>0</v>
      </c>
      <c r="W146" s="873">
        <v>0</v>
      </c>
      <c r="X146" s="873">
        <v>0</v>
      </c>
      <c r="Y146" s="873">
        <v>0</v>
      </c>
      <c r="Z146" s="873">
        <v>0</v>
      </c>
      <c r="AA146" s="873">
        <v>0</v>
      </c>
      <c r="AB146" s="873">
        <v>0</v>
      </c>
      <c r="AC146" s="873">
        <v>0</v>
      </c>
      <c r="AD146" s="873">
        <v>0</v>
      </c>
      <c r="AE146" s="873">
        <v>0</v>
      </c>
      <c r="AF146" s="873">
        <v>0</v>
      </c>
      <c r="AG146" s="873">
        <v>0</v>
      </c>
      <c r="AH146" s="873">
        <v>0</v>
      </c>
      <c r="AI146" s="873">
        <v>0</v>
      </c>
      <c r="AJ146" s="873">
        <v>0</v>
      </c>
      <c r="AK146" s="873">
        <v>0</v>
      </c>
      <c r="AL146" s="873">
        <v>0</v>
      </c>
      <c r="AM146" s="873">
        <v>0</v>
      </c>
      <c r="AN146" s="873">
        <v>0</v>
      </c>
      <c r="AO146" s="874">
        <v>0</v>
      </c>
      <c r="AP146" s="871"/>
      <c r="AQ146" s="872"/>
      <c r="AR146" s="873"/>
      <c r="AS146" s="873"/>
      <c r="AT146" s="873"/>
      <c r="AU146" s="873">
        <v>0</v>
      </c>
      <c r="AV146" s="873">
        <v>0</v>
      </c>
      <c r="AW146" s="873">
        <v>0</v>
      </c>
      <c r="AX146" s="873">
        <v>0</v>
      </c>
      <c r="AY146" s="873">
        <v>0</v>
      </c>
      <c r="AZ146" s="873">
        <v>0</v>
      </c>
      <c r="BA146" s="873">
        <v>0</v>
      </c>
      <c r="BB146" s="873">
        <v>0</v>
      </c>
      <c r="BC146" s="873">
        <v>0</v>
      </c>
      <c r="BD146" s="873">
        <v>0</v>
      </c>
      <c r="BE146" s="873">
        <v>0</v>
      </c>
      <c r="BF146" s="873">
        <v>0</v>
      </c>
      <c r="BG146" s="873">
        <v>0</v>
      </c>
      <c r="BH146" s="873">
        <v>0</v>
      </c>
      <c r="BI146" s="873">
        <v>0</v>
      </c>
      <c r="BJ146" s="873">
        <v>0</v>
      </c>
      <c r="BK146" s="873">
        <v>0</v>
      </c>
      <c r="BL146" s="873">
        <v>0</v>
      </c>
      <c r="BM146" s="873">
        <v>0</v>
      </c>
      <c r="BN146" s="873">
        <v>0</v>
      </c>
      <c r="BO146" s="873">
        <v>0</v>
      </c>
      <c r="BP146" s="873">
        <v>0</v>
      </c>
      <c r="BQ146" s="873">
        <v>0</v>
      </c>
      <c r="BR146" s="873">
        <v>0</v>
      </c>
      <c r="BS146" s="873">
        <v>0</v>
      </c>
      <c r="BT146" s="873">
        <v>0</v>
      </c>
      <c r="BU146" s="739"/>
    </row>
    <row r="147" spans="2:73" s="736" customFormat="1" ht="15.75">
      <c r="B147" s="951"/>
      <c r="C147" s="951" t="s">
        <v>728</v>
      </c>
      <c r="D147" s="952" t="s">
        <v>118</v>
      </c>
      <c r="E147" s="951" t="s">
        <v>701</v>
      </c>
      <c r="F147" s="951"/>
      <c r="G147" s="951"/>
      <c r="H147" s="951">
        <v>2015</v>
      </c>
      <c r="I147" s="953" t="s">
        <v>580</v>
      </c>
      <c r="J147" s="953" t="s">
        <v>586</v>
      </c>
      <c r="K147" s="954"/>
      <c r="L147" s="955"/>
      <c r="M147" s="956"/>
      <c r="N147" s="956"/>
      <c r="O147" s="956"/>
      <c r="P147" s="956">
        <v>256</v>
      </c>
      <c r="Q147" s="956">
        <v>252</v>
      </c>
      <c r="R147" s="956">
        <v>250</v>
      </c>
      <c r="S147" s="956">
        <v>250</v>
      </c>
      <c r="T147" s="956">
        <v>250</v>
      </c>
      <c r="U147" s="956">
        <v>250</v>
      </c>
      <c r="V147" s="956">
        <v>240</v>
      </c>
      <c r="W147" s="956">
        <v>240</v>
      </c>
      <c r="X147" s="956">
        <v>235</v>
      </c>
      <c r="Y147" s="956">
        <v>203</v>
      </c>
      <c r="Z147" s="956">
        <v>125</v>
      </c>
      <c r="AA147" s="956">
        <v>120</v>
      </c>
      <c r="AB147" s="956">
        <v>58</v>
      </c>
      <c r="AC147" s="956">
        <v>58</v>
      </c>
      <c r="AD147" s="956">
        <v>58</v>
      </c>
      <c r="AE147" s="956">
        <v>41</v>
      </c>
      <c r="AF147" s="956">
        <v>11</v>
      </c>
      <c r="AG147" s="956">
        <v>11</v>
      </c>
      <c r="AH147" s="956">
        <v>11</v>
      </c>
      <c r="AI147" s="956">
        <v>11</v>
      </c>
      <c r="AJ147" s="956">
        <v>0</v>
      </c>
      <c r="AK147" s="956">
        <v>0</v>
      </c>
      <c r="AL147" s="956">
        <v>0</v>
      </c>
      <c r="AM147" s="956">
        <v>0</v>
      </c>
      <c r="AN147" s="956">
        <v>0</v>
      </c>
      <c r="AO147" s="957">
        <v>0</v>
      </c>
      <c r="AP147" s="954"/>
      <c r="AQ147" s="955"/>
      <c r="AR147" s="956"/>
      <c r="AS147" s="956"/>
      <c r="AT147" s="956"/>
      <c r="AU147" s="956">
        <v>1570307</v>
      </c>
      <c r="AV147" s="956">
        <v>1558602</v>
      </c>
      <c r="AW147" s="956">
        <v>1554016</v>
      </c>
      <c r="AX147" s="956">
        <v>1554016</v>
      </c>
      <c r="AY147" s="956">
        <v>1554016</v>
      </c>
      <c r="AZ147" s="956">
        <v>1554016</v>
      </c>
      <c r="BA147" s="956">
        <v>1503340</v>
      </c>
      <c r="BB147" s="956">
        <v>1503340</v>
      </c>
      <c r="BC147" s="956">
        <v>1484963</v>
      </c>
      <c r="BD147" s="956">
        <v>1324929</v>
      </c>
      <c r="BE147" s="956">
        <v>919229</v>
      </c>
      <c r="BF147" s="956">
        <v>902615</v>
      </c>
      <c r="BG147" s="956">
        <v>284643</v>
      </c>
      <c r="BH147" s="956">
        <v>284643</v>
      </c>
      <c r="BI147" s="956">
        <v>284643</v>
      </c>
      <c r="BJ147" s="956">
        <v>188700</v>
      </c>
      <c r="BK147" s="956">
        <v>9015</v>
      </c>
      <c r="BL147" s="956">
        <v>9015</v>
      </c>
      <c r="BM147" s="956">
        <v>9015</v>
      </c>
      <c r="BN147" s="956">
        <v>9015</v>
      </c>
      <c r="BO147" s="956">
        <v>0</v>
      </c>
      <c r="BP147" s="956">
        <v>0</v>
      </c>
      <c r="BQ147" s="956">
        <v>0</v>
      </c>
      <c r="BR147" s="956">
        <v>0</v>
      </c>
      <c r="BS147" s="956">
        <v>0</v>
      </c>
      <c r="BT147" s="956">
        <v>0</v>
      </c>
      <c r="BU147" s="739"/>
    </row>
    <row r="148" spans="2:73" s="736" customFormat="1" ht="15.75">
      <c r="B148" s="757"/>
      <c r="C148" s="757" t="s">
        <v>29</v>
      </c>
      <c r="D148" s="767" t="s">
        <v>95</v>
      </c>
      <c r="E148" s="757" t="s">
        <v>701</v>
      </c>
      <c r="F148" s="757"/>
      <c r="G148" s="757"/>
      <c r="H148" s="757">
        <v>2015</v>
      </c>
      <c r="I148" s="756" t="s">
        <v>580</v>
      </c>
      <c r="J148" s="756" t="s">
        <v>586</v>
      </c>
      <c r="K148" s="755"/>
      <c r="L148" s="761"/>
      <c r="M148" s="762"/>
      <c r="N148" s="762"/>
      <c r="O148" s="762"/>
      <c r="P148" s="762">
        <v>0</v>
      </c>
      <c r="Q148" s="762">
        <v>0</v>
      </c>
      <c r="R148" s="762">
        <v>0</v>
      </c>
      <c r="S148" s="762">
        <v>0</v>
      </c>
      <c r="T148" s="762">
        <v>0</v>
      </c>
      <c r="U148" s="762">
        <v>0</v>
      </c>
      <c r="V148" s="762">
        <v>0</v>
      </c>
      <c r="W148" s="762">
        <v>0</v>
      </c>
      <c r="X148" s="762">
        <v>0</v>
      </c>
      <c r="Y148" s="762">
        <v>0</v>
      </c>
      <c r="Z148" s="762">
        <v>0</v>
      </c>
      <c r="AA148" s="762">
        <v>0</v>
      </c>
      <c r="AB148" s="762">
        <v>0</v>
      </c>
      <c r="AC148" s="762">
        <v>0</v>
      </c>
      <c r="AD148" s="762">
        <v>0</v>
      </c>
      <c r="AE148" s="762">
        <v>0</v>
      </c>
      <c r="AF148" s="762">
        <v>0</v>
      </c>
      <c r="AG148" s="762">
        <v>0</v>
      </c>
      <c r="AH148" s="762">
        <v>0</v>
      </c>
      <c r="AI148" s="762">
        <v>0</v>
      </c>
      <c r="AJ148" s="762">
        <v>0</v>
      </c>
      <c r="AK148" s="762">
        <v>0</v>
      </c>
      <c r="AL148" s="762">
        <v>0</v>
      </c>
      <c r="AM148" s="762">
        <v>0</v>
      </c>
      <c r="AN148" s="762">
        <v>0</v>
      </c>
      <c r="AO148" s="763">
        <v>0</v>
      </c>
      <c r="AP148" s="755"/>
      <c r="AQ148" s="761"/>
      <c r="AR148" s="762"/>
      <c r="AS148" s="762"/>
      <c r="AT148" s="762"/>
      <c r="AU148" s="762">
        <v>6140</v>
      </c>
      <c r="AV148" s="762">
        <v>6140</v>
      </c>
      <c r="AW148" s="762">
        <v>6140</v>
      </c>
      <c r="AX148" s="762">
        <v>6140</v>
      </c>
      <c r="AY148" s="762">
        <v>6140</v>
      </c>
      <c r="AZ148" s="762">
        <v>6140</v>
      </c>
      <c r="BA148" s="762">
        <v>6140</v>
      </c>
      <c r="BB148" s="762">
        <v>6140</v>
      </c>
      <c r="BC148" s="762">
        <v>6140</v>
      </c>
      <c r="BD148" s="762">
        <v>6140</v>
      </c>
      <c r="BE148" s="762">
        <v>6137</v>
      </c>
      <c r="BF148" s="762">
        <v>6137</v>
      </c>
      <c r="BG148" s="762">
        <v>6137</v>
      </c>
      <c r="BH148" s="762">
        <v>6137</v>
      </c>
      <c r="BI148" s="762">
        <v>6137</v>
      </c>
      <c r="BJ148" s="762">
        <v>6137</v>
      </c>
      <c r="BK148" s="762">
        <v>0</v>
      </c>
      <c r="BL148" s="762">
        <v>0</v>
      </c>
      <c r="BM148" s="762">
        <v>0</v>
      </c>
      <c r="BN148" s="762">
        <v>0</v>
      </c>
      <c r="BO148" s="762">
        <v>0</v>
      </c>
      <c r="BP148" s="762">
        <v>0</v>
      </c>
      <c r="BQ148" s="762">
        <v>0</v>
      </c>
      <c r="BR148" s="762">
        <v>0</v>
      </c>
      <c r="BS148" s="762">
        <v>0</v>
      </c>
      <c r="BT148" s="763">
        <v>0</v>
      </c>
      <c r="BU148" s="739"/>
    </row>
    <row r="149" spans="2:73" s="736" customFormat="1" ht="15.75">
      <c r="B149" s="869"/>
      <c r="C149" s="869" t="s">
        <v>29</v>
      </c>
      <c r="D149" s="869" t="s">
        <v>96</v>
      </c>
      <c r="E149" s="869" t="s">
        <v>701</v>
      </c>
      <c r="F149" s="869"/>
      <c r="G149" s="869"/>
      <c r="H149" s="869">
        <v>2015</v>
      </c>
      <c r="I149" s="870" t="s">
        <v>580</v>
      </c>
      <c r="J149" s="870" t="s">
        <v>586</v>
      </c>
      <c r="K149" s="871"/>
      <c r="L149" s="872"/>
      <c r="M149" s="873"/>
      <c r="N149" s="873"/>
      <c r="O149" s="873"/>
      <c r="P149" s="873">
        <v>0</v>
      </c>
      <c r="Q149" s="873">
        <v>0</v>
      </c>
      <c r="R149" s="873">
        <v>0</v>
      </c>
      <c r="S149" s="873">
        <v>0</v>
      </c>
      <c r="T149" s="873">
        <v>0</v>
      </c>
      <c r="U149" s="873">
        <v>0</v>
      </c>
      <c r="V149" s="873">
        <v>0</v>
      </c>
      <c r="W149" s="873">
        <v>0</v>
      </c>
      <c r="X149" s="873">
        <v>0</v>
      </c>
      <c r="Y149" s="873">
        <v>0</v>
      </c>
      <c r="Z149" s="873">
        <v>0</v>
      </c>
      <c r="AA149" s="873">
        <v>0</v>
      </c>
      <c r="AB149" s="873">
        <v>0</v>
      </c>
      <c r="AC149" s="873">
        <v>0</v>
      </c>
      <c r="AD149" s="873">
        <v>0</v>
      </c>
      <c r="AE149" s="873">
        <v>0</v>
      </c>
      <c r="AF149" s="873">
        <v>0</v>
      </c>
      <c r="AG149" s="873">
        <v>0</v>
      </c>
      <c r="AH149" s="873">
        <v>0</v>
      </c>
      <c r="AI149" s="873">
        <v>0</v>
      </c>
      <c r="AJ149" s="873">
        <v>0</v>
      </c>
      <c r="AK149" s="873">
        <v>0</v>
      </c>
      <c r="AL149" s="873">
        <v>0</v>
      </c>
      <c r="AM149" s="873">
        <v>0</v>
      </c>
      <c r="AN149" s="873">
        <v>0</v>
      </c>
      <c r="AO149" s="874">
        <v>0</v>
      </c>
      <c r="AP149" s="871"/>
      <c r="AQ149" s="872"/>
      <c r="AR149" s="873"/>
      <c r="AS149" s="873"/>
      <c r="AT149" s="873"/>
      <c r="AU149" s="873">
        <v>0</v>
      </c>
      <c r="AV149" s="873">
        <v>0</v>
      </c>
      <c r="AW149" s="873">
        <v>0</v>
      </c>
      <c r="AX149" s="873">
        <v>0</v>
      </c>
      <c r="AY149" s="873">
        <v>0</v>
      </c>
      <c r="AZ149" s="873">
        <v>0</v>
      </c>
      <c r="BA149" s="873">
        <v>0</v>
      </c>
      <c r="BB149" s="873">
        <v>0</v>
      </c>
      <c r="BC149" s="873">
        <v>0</v>
      </c>
      <c r="BD149" s="873">
        <v>0</v>
      </c>
      <c r="BE149" s="873">
        <v>0</v>
      </c>
      <c r="BF149" s="873">
        <v>0</v>
      </c>
      <c r="BG149" s="873">
        <v>0</v>
      </c>
      <c r="BH149" s="873">
        <v>0</v>
      </c>
      <c r="BI149" s="873">
        <v>0</v>
      </c>
      <c r="BJ149" s="873">
        <v>0</v>
      </c>
      <c r="BK149" s="873">
        <v>0</v>
      </c>
      <c r="BL149" s="873">
        <v>0</v>
      </c>
      <c r="BM149" s="873">
        <v>0</v>
      </c>
      <c r="BN149" s="873">
        <v>0</v>
      </c>
      <c r="BO149" s="873">
        <v>0</v>
      </c>
      <c r="BP149" s="873">
        <v>0</v>
      </c>
      <c r="BQ149" s="873">
        <v>0</v>
      </c>
      <c r="BR149" s="873">
        <v>0</v>
      </c>
      <c r="BS149" s="873">
        <v>0</v>
      </c>
      <c r="BT149" s="874">
        <v>0</v>
      </c>
      <c r="BU149" s="739"/>
    </row>
    <row r="150" spans="2:73" s="736" customFormat="1" ht="15.75">
      <c r="B150" s="757"/>
      <c r="C150" s="757" t="s">
        <v>29</v>
      </c>
      <c r="D150" s="767" t="s">
        <v>683</v>
      </c>
      <c r="E150" s="757" t="s">
        <v>701</v>
      </c>
      <c r="F150" s="757"/>
      <c r="G150" s="757"/>
      <c r="H150" s="757">
        <v>2015</v>
      </c>
      <c r="I150" s="756" t="s">
        <v>580</v>
      </c>
      <c r="J150" s="756" t="s">
        <v>586</v>
      </c>
      <c r="K150" s="755"/>
      <c r="L150" s="761"/>
      <c r="M150" s="762"/>
      <c r="N150" s="762"/>
      <c r="O150" s="762"/>
      <c r="P150" s="762">
        <v>7</v>
      </c>
      <c r="Q150" s="762">
        <v>7</v>
      </c>
      <c r="R150" s="762">
        <v>7</v>
      </c>
      <c r="S150" s="762">
        <v>7</v>
      </c>
      <c r="T150" s="762">
        <v>7</v>
      </c>
      <c r="U150" s="762">
        <v>7</v>
      </c>
      <c r="V150" s="762">
        <v>7</v>
      </c>
      <c r="W150" s="762">
        <v>7</v>
      </c>
      <c r="X150" s="762">
        <v>7</v>
      </c>
      <c r="Y150" s="762">
        <v>7</v>
      </c>
      <c r="Z150" s="762">
        <v>7</v>
      </c>
      <c r="AA150" s="762">
        <v>7</v>
      </c>
      <c r="AB150" s="762">
        <v>7</v>
      </c>
      <c r="AC150" s="762">
        <v>7</v>
      </c>
      <c r="AD150" s="762">
        <v>7</v>
      </c>
      <c r="AE150" s="762">
        <v>7</v>
      </c>
      <c r="AF150" s="762">
        <v>7</v>
      </c>
      <c r="AG150" s="762">
        <v>7</v>
      </c>
      <c r="AH150" s="762">
        <v>6</v>
      </c>
      <c r="AI150" s="762">
        <v>0</v>
      </c>
      <c r="AJ150" s="762">
        <v>0</v>
      </c>
      <c r="AK150" s="762">
        <v>0</v>
      </c>
      <c r="AL150" s="762">
        <v>0</v>
      </c>
      <c r="AM150" s="762">
        <v>0</v>
      </c>
      <c r="AN150" s="762">
        <v>0</v>
      </c>
      <c r="AO150" s="763">
        <v>0</v>
      </c>
      <c r="AP150" s="755"/>
      <c r="AQ150" s="761"/>
      <c r="AR150" s="762"/>
      <c r="AS150" s="762"/>
      <c r="AT150" s="762"/>
      <c r="AU150" s="762">
        <v>12833</v>
      </c>
      <c r="AV150" s="762">
        <v>12833</v>
      </c>
      <c r="AW150" s="762">
        <v>12833</v>
      </c>
      <c r="AX150" s="762">
        <v>12833</v>
      </c>
      <c r="AY150" s="762">
        <v>12833</v>
      </c>
      <c r="AZ150" s="762">
        <v>12833</v>
      </c>
      <c r="BA150" s="762">
        <v>12833</v>
      </c>
      <c r="BB150" s="762">
        <v>12833</v>
      </c>
      <c r="BC150" s="762">
        <v>12833</v>
      </c>
      <c r="BD150" s="762">
        <v>12833</v>
      </c>
      <c r="BE150" s="762">
        <v>12833</v>
      </c>
      <c r="BF150" s="762">
        <v>12833</v>
      </c>
      <c r="BG150" s="762">
        <v>12833</v>
      </c>
      <c r="BH150" s="762">
        <v>12833</v>
      </c>
      <c r="BI150" s="762">
        <v>12833</v>
      </c>
      <c r="BJ150" s="762">
        <v>12833</v>
      </c>
      <c r="BK150" s="762">
        <v>12833</v>
      </c>
      <c r="BL150" s="762">
        <v>12833</v>
      </c>
      <c r="BM150" s="762">
        <v>12249</v>
      </c>
      <c r="BN150" s="762">
        <v>0</v>
      </c>
      <c r="BO150" s="762">
        <v>0</v>
      </c>
      <c r="BP150" s="762">
        <v>0</v>
      </c>
      <c r="BQ150" s="762">
        <v>0</v>
      </c>
      <c r="BR150" s="762">
        <v>0</v>
      </c>
      <c r="BS150" s="762">
        <v>0</v>
      </c>
      <c r="BT150" s="763">
        <v>0</v>
      </c>
      <c r="BU150" s="739"/>
    </row>
    <row r="151" spans="2:73" s="736" customFormat="1" ht="15.75">
      <c r="B151" s="869"/>
      <c r="C151" s="869" t="s">
        <v>29</v>
      </c>
      <c r="D151" s="869" t="s">
        <v>98</v>
      </c>
      <c r="E151" s="869" t="s">
        <v>701</v>
      </c>
      <c r="F151" s="869"/>
      <c r="G151" s="869"/>
      <c r="H151" s="869">
        <v>2015</v>
      </c>
      <c r="I151" s="870" t="s">
        <v>580</v>
      </c>
      <c r="J151" s="870" t="s">
        <v>586</v>
      </c>
      <c r="K151" s="871"/>
      <c r="L151" s="872"/>
      <c r="M151" s="873"/>
      <c r="N151" s="873"/>
      <c r="O151" s="873"/>
      <c r="P151" s="873">
        <v>0</v>
      </c>
      <c r="Q151" s="873">
        <v>0</v>
      </c>
      <c r="R151" s="873">
        <v>0</v>
      </c>
      <c r="S151" s="873">
        <v>0</v>
      </c>
      <c r="T151" s="873">
        <v>0</v>
      </c>
      <c r="U151" s="873">
        <v>0</v>
      </c>
      <c r="V151" s="873">
        <v>0</v>
      </c>
      <c r="W151" s="873">
        <v>0</v>
      </c>
      <c r="X151" s="873">
        <v>0</v>
      </c>
      <c r="Y151" s="873">
        <v>0</v>
      </c>
      <c r="Z151" s="873">
        <v>0</v>
      </c>
      <c r="AA151" s="873">
        <v>0</v>
      </c>
      <c r="AB151" s="873">
        <v>0</v>
      </c>
      <c r="AC151" s="873">
        <v>0</v>
      </c>
      <c r="AD151" s="873">
        <v>0</v>
      </c>
      <c r="AE151" s="873">
        <v>0</v>
      </c>
      <c r="AF151" s="873">
        <v>0</v>
      </c>
      <c r="AG151" s="873">
        <v>0</v>
      </c>
      <c r="AH151" s="873">
        <v>0</v>
      </c>
      <c r="AI151" s="873">
        <v>0</v>
      </c>
      <c r="AJ151" s="873">
        <v>0</v>
      </c>
      <c r="AK151" s="873">
        <v>0</v>
      </c>
      <c r="AL151" s="873">
        <v>0</v>
      </c>
      <c r="AM151" s="873">
        <v>0</v>
      </c>
      <c r="AN151" s="873">
        <v>0</v>
      </c>
      <c r="AO151" s="874">
        <v>0</v>
      </c>
      <c r="AP151" s="871"/>
      <c r="AQ151" s="872"/>
      <c r="AR151" s="873"/>
      <c r="AS151" s="873"/>
      <c r="AT151" s="873"/>
      <c r="AU151" s="873">
        <v>0</v>
      </c>
      <c r="AV151" s="873">
        <v>0</v>
      </c>
      <c r="AW151" s="873">
        <v>0</v>
      </c>
      <c r="AX151" s="873">
        <v>0</v>
      </c>
      <c r="AY151" s="873">
        <v>0</v>
      </c>
      <c r="AZ151" s="873">
        <v>0</v>
      </c>
      <c r="BA151" s="873">
        <v>0</v>
      </c>
      <c r="BB151" s="873">
        <v>0</v>
      </c>
      <c r="BC151" s="873">
        <v>0</v>
      </c>
      <c r="BD151" s="873">
        <v>0</v>
      </c>
      <c r="BE151" s="873">
        <v>0</v>
      </c>
      <c r="BF151" s="873">
        <v>0</v>
      </c>
      <c r="BG151" s="873">
        <v>0</v>
      </c>
      <c r="BH151" s="873">
        <v>0</v>
      </c>
      <c r="BI151" s="873">
        <v>0</v>
      </c>
      <c r="BJ151" s="873">
        <v>0</v>
      </c>
      <c r="BK151" s="873">
        <v>0</v>
      </c>
      <c r="BL151" s="873">
        <v>0</v>
      </c>
      <c r="BM151" s="873">
        <v>0</v>
      </c>
      <c r="BN151" s="873">
        <v>0</v>
      </c>
      <c r="BO151" s="873">
        <v>0</v>
      </c>
      <c r="BP151" s="873">
        <v>0</v>
      </c>
      <c r="BQ151" s="873">
        <v>0</v>
      </c>
      <c r="BR151" s="873">
        <v>0</v>
      </c>
      <c r="BS151" s="873">
        <v>0</v>
      </c>
      <c r="BT151" s="874">
        <v>0</v>
      </c>
      <c r="BU151" s="739"/>
    </row>
    <row r="152" spans="2:73" s="736" customFormat="1" ht="15.75">
      <c r="B152" s="757"/>
      <c r="C152" s="757" t="s">
        <v>726</v>
      </c>
      <c r="D152" s="767" t="s">
        <v>99</v>
      </c>
      <c r="E152" s="757" t="s">
        <v>701</v>
      </c>
      <c r="F152" s="757"/>
      <c r="G152" s="757"/>
      <c r="H152" s="757">
        <v>2015</v>
      </c>
      <c r="I152" s="756" t="s">
        <v>580</v>
      </c>
      <c r="J152" s="756" t="s">
        <v>586</v>
      </c>
      <c r="K152" s="755"/>
      <c r="L152" s="761"/>
      <c r="M152" s="762"/>
      <c r="N152" s="762"/>
      <c r="O152" s="762"/>
      <c r="P152" s="762">
        <v>34</v>
      </c>
      <c r="Q152" s="762">
        <v>34</v>
      </c>
      <c r="R152" s="762">
        <v>34</v>
      </c>
      <c r="S152" s="762">
        <v>34</v>
      </c>
      <c r="T152" s="762">
        <v>69</v>
      </c>
      <c r="U152" s="762">
        <v>69</v>
      </c>
      <c r="V152" s="762">
        <v>69</v>
      </c>
      <c r="W152" s="762">
        <v>69</v>
      </c>
      <c r="X152" s="762">
        <v>69</v>
      </c>
      <c r="Y152" s="762">
        <v>69</v>
      </c>
      <c r="Z152" s="762">
        <v>69</v>
      </c>
      <c r="AA152" s="762">
        <v>69</v>
      </c>
      <c r="AB152" s="762">
        <v>69</v>
      </c>
      <c r="AC152" s="762">
        <v>49</v>
      </c>
      <c r="AD152" s="762">
        <v>0</v>
      </c>
      <c r="AE152" s="762">
        <v>0</v>
      </c>
      <c r="AF152" s="762">
        <v>0</v>
      </c>
      <c r="AG152" s="762">
        <v>0</v>
      </c>
      <c r="AH152" s="762">
        <v>0</v>
      </c>
      <c r="AI152" s="762">
        <v>0</v>
      </c>
      <c r="AJ152" s="762">
        <v>0</v>
      </c>
      <c r="AK152" s="762">
        <v>0</v>
      </c>
      <c r="AL152" s="762">
        <v>0</v>
      </c>
      <c r="AM152" s="762">
        <v>0</v>
      </c>
      <c r="AN152" s="762">
        <v>0</v>
      </c>
      <c r="AO152" s="763">
        <v>0</v>
      </c>
      <c r="AP152" s="755"/>
      <c r="AQ152" s="761"/>
      <c r="AR152" s="762"/>
      <c r="AS152" s="762"/>
      <c r="AT152" s="762"/>
      <c r="AU152" s="762">
        <v>161725</v>
      </c>
      <c r="AV152" s="762">
        <v>161725</v>
      </c>
      <c r="AW152" s="762">
        <v>161725</v>
      </c>
      <c r="AX152" s="762">
        <v>161725</v>
      </c>
      <c r="AY152" s="762">
        <v>304266</v>
      </c>
      <c r="AZ152" s="762">
        <v>304266</v>
      </c>
      <c r="BA152" s="762">
        <v>304266</v>
      </c>
      <c r="BB152" s="762">
        <v>304266</v>
      </c>
      <c r="BC152" s="762">
        <v>304266</v>
      </c>
      <c r="BD152" s="762">
        <v>304266</v>
      </c>
      <c r="BE152" s="762">
        <v>304266</v>
      </c>
      <c r="BF152" s="762">
        <v>304266</v>
      </c>
      <c r="BG152" s="762">
        <v>304266</v>
      </c>
      <c r="BH152" s="762">
        <v>212986</v>
      </c>
      <c r="BI152" s="762">
        <v>0</v>
      </c>
      <c r="BJ152" s="762">
        <v>0</v>
      </c>
      <c r="BK152" s="762">
        <v>0</v>
      </c>
      <c r="BL152" s="762">
        <v>0</v>
      </c>
      <c r="BM152" s="762">
        <v>0</v>
      </c>
      <c r="BN152" s="762">
        <v>0</v>
      </c>
      <c r="BO152" s="762">
        <v>0</v>
      </c>
      <c r="BP152" s="762">
        <v>0</v>
      </c>
      <c r="BQ152" s="762">
        <v>0</v>
      </c>
      <c r="BR152" s="762">
        <v>0</v>
      </c>
      <c r="BS152" s="762">
        <v>0</v>
      </c>
      <c r="BT152" s="763">
        <v>0</v>
      </c>
      <c r="BU152" s="739"/>
    </row>
    <row r="153" spans="2:73" s="736" customFormat="1" ht="15.75">
      <c r="B153" s="835"/>
      <c r="C153" s="835" t="s">
        <v>726</v>
      </c>
      <c r="D153" s="836" t="s">
        <v>100</v>
      </c>
      <c r="E153" s="835" t="s">
        <v>701</v>
      </c>
      <c r="F153" s="835"/>
      <c r="G153" s="835"/>
      <c r="H153" s="835">
        <v>2015</v>
      </c>
      <c r="I153" s="837" t="s">
        <v>580</v>
      </c>
      <c r="J153" s="837" t="s">
        <v>586</v>
      </c>
      <c r="K153" s="838"/>
      <c r="L153" s="839"/>
      <c r="M153" s="840"/>
      <c r="N153" s="840"/>
      <c r="O153" s="840"/>
      <c r="P153" s="840">
        <v>246</v>
      </c>
      <c r="Q153" s="840">
        <v>246</v>
      </c>
      <c r="R153" s="840">
        <v>246</v>
      </c>
      <c r="S153" s="840">
        <v>226</v>
      </c>
      <c r="T153" s="840">
        <v>226</v>
      </c>
      <c r="U153" s="840">
        <v>226</v>
      </c>
      <c r="V153" s="840">
        <v>217</v>
      </c>
      <c r="W153" s="840">
        <v>217</v>
      </c>
      <c r="X153" s="840">
        <v>207</v>
      </c>
      <c r="Y153" s="840">
        <v>172</v>
      </c>
      <c r="Z153" s="840">
        <v>131</v>
      </c>
      <c r="AA153" s="840">
        <v>129</v>
      </c>
      <c r="AB153" s="840">
        <v>114</v>
      </c>
      <c r="AC153" s="840">
        <v>114</v>
      </c>
      <c r="AD153" s="840">
        <v>114</v>
      </c>
      <c r="AE153" s="840">
        <v>92</v>
      </c>
      <c r="AF153" s="840">
        <v>35</v>
      </c>
      <c r="AG153" s="840">
        <v>35</v>
      </c>
      <c r="AH153" s="840">
        <v>35</v>
      </c>
      <c r="AI153" s="840">
        <v>35</v>
      </c>
      <c r="AJ153" s="840">
        <v>0</v>
      </c>
      <c r="AK153" s="840">
        <v>0</v>
      </c>
      <c r="AL153" s="840">
        <v>0</v>
      </c>
      <c r="AM153" s="840">
        <v>0</v>
      </c>
      <c r="AN153" s="840">
        <v>0</v>
      </c>
      <c r="AO153" s="841">
        <v>0</v>
      </c>
      <c r="AP153" s="838"/>
      <c r="AQ153" s="839"/>
      <c r="AR153" s="840"/>
      <c r="AS153" s="840"/>
      <c r="AT153" s="840"/>
      <c r="AU153" s="840">
        <v>1167986</v>
      </c>
      <c r="AV153" s="840">
        <v>1167986</v>
      </c>
      <c r="AW153" s="840">
        <v>1167986</v>
      </c>
      <c r="AX153" s="840">
        <v>1103291</v>
      </c>
      <c r="AY153" s="840">
        <v>1103291</v>
      </c>
      <c r="AZ153" s="840">
        <v>1103291</v>
      </c>
      <c r="BA153" s="840">
        <v>1058323</v>
      </c>
      <c r="BB153" s="840">
        <v>1058323</v>
      </c>
      <c r="BC153" s="840">
        <v>1007935</v>
      </c>
      <c r="BD153" s="840">
        <v>810036</v>
      </c>
      <c r="BE153" s="840">
        <v>560645</v>
      </c>
      <c r="BF153" s="840">
        <v>534688</v>
      </c>
      <c r="BG153" s="840">
        <v>445955</v>
      </c>
      <c r="BH153" s="840">
        <v>445955</v>
      </c>
      <c r="BI153" s="840">
        <v>445955</v>
      </c>
      <c r="BJ153" s="840">
        <v>358485</v>
      </c>
      <c r="BK153" s="840">
        <v>104983</v>
      </c>
      <c r="BL153" s="840">
        <v>104983</v>
      </c>
      <c r="BM153" s="840">
        <v>104983</v>
      </c>
      <c r="BN153" s="840">
        <v>104983</v>
      </c>
      <c r="BO153" s="840">
        <v>0</v>
      </c>
      <c r="BP153" s="840">
        <v>0</v>
      </c>
      <c r="BQ153" s="840">
        <v>0</v>
      </c>
      <c r="BR153" s="840">
        <v>0</v>
      </c>
      <c r="BS153" s="840">
        <v>0</v>
      </c>
      <c r="BT153" s="841">
        <v>0</v>
      </c>
      <c r="BU153" s="739"/>
    </row>
    <row r="154" spans="2:73" s="736" customFormat="1" ht="15.75">
      <c r="B154" s="869"/>
      <c r="C154" s="869" t="s">
        <v>726</v>
      </c>
      <c r="D154" s="869" t="s">
        <v>101</v>
      </c>
      <c r="E154" s="869" t="s">
        <v>701</v>
      </c>
      <c r="F154" s="869"/>
      <c r="G154" s="869"/>
      <c r="H154" s="869">
        <v>2015</v>
      </c>
      <c r="I154" s="870" t="s">
        <v>580</v>
      </c>
      <c r="J154" s="870" t="s">
        <v>586</v>
      </c>
      <c r="K154" s="871"/>
      <c r="L154" s="872"/>
      <c r="M154" s="873"/>
      <c r="N154" s="873"/>
      <c r="O154" s="873"/>
      <c r="P154" s="873">
        <v>0</v>
      </c>
      <c r="Q154" s="873">
        <v>0</v>
      </c>
      <c r="R154" s="873">
        <v>0</v>
      </c>
      <c r="S154" s="873">
        <v>0</v>
      </c>
      <c r="T154" s="873">
        <v>0</v>
      </c>
      <c r="U154" s="873">
        <v>0</v>
      </c>
      <c r="V154" s="873">
        <v>0</v>
      </c>
      <c r="W154" s="873">
        <v>0</v>
      </c>
      <c r="X154" s="873">
        <v>0</v>
      </c>
      <c r="Y154" s="873">
        <v>0</v>
      </c>
      <c r="Z154" s="873">
        <v>0</v>
      </c>
      <c r="AA154" s="873">
        <v>0</v>
      </c>
      <c r="AB154" s="873">
        <v>0</v>
      </c>
      <c r="AC154" s="873">
        <v>0</v>
      </c>
      <c r="AD154" s="873">
        <v>0</v>
      </c>
      <c r="AE154" s="873">
        <v>0</v>
      </c>
      <c r="AF154" s="873">
        <v>0</v>
      </c>
      <c r="AG154" s="873">
        <v>0</v>
      </c>
      <c r="AH154" s="873">
        <v>0</v>
      </c>
      <c r="AI154" s="873">
        <v>0</v>
      </c>
      <c r="AJ154" s="873">
        <v>0</v>
      </c>
      <c r="AK154" s="873">
        <v>0</v>
      </c>
      <c r="AL154" s="873">
        <v>0</v>
      </c>
      <c r="AM154" s="873">
        <v>0</v>
      </c>
      <c r="AN154" s="873">
        <v>0</v>
      </c>
      <c r="AO154" s="874">
        <v>0</v>
      </c>
      <c r="AP154" s="871"/>
      <c r="AQ154" s="872"/>
      <c r="AR154" s="873"/>
      <c r="AS154" s="873"/>
      <c r="AT154" s="873"/>
      <c r="AU154" s="873">
        <v>0</v>
      </c>
      <c r="AV154" s="873">
        <v>0</v>
      </c>
      <c r="AW154" s="873">
        <v>0</v>
      </c>
      <c r="AX154" s="873">
        <v>0</v>
      </c>
      <c r="AY154" s="873">
        <v>0</v>
      </c>
      <c r="AZ154" s="873">
        <v>0</v>
      </c>
      <c r="BA154" s="873">
        <v>0</v>
      </c>
      <c r="BB154" s="873">
        <v>0</v>
      </c>
      <c r="BC154" s="873">
        <v>0</v>
      </c>
      <c r="BD154" s="873">
        <v>0</v>
      </c>
      <c r="BE154" s="873">
        <v>0</v>
      </c>
      <c r="BF154" s="873">
        <v>0</v>
      </c>
      <c r="BG154" s="873">
        <v>0</v>
      </c>
      <c r="BH154" s="873">
        <v>0</v>
      </c>
      <c r="BI154" s="873">
        <v>0</v>
      </c>
      <c r="BJ154" s="873">
        <v>0</v>
      </c>
      <c r="BK154" s="873">
        <v>0</v>
      </c>
      <c r="BL154" s="873">
        <v>0</v>
      </c>
      <c r="BM154" s="873">
        <v>0</v>
      </c>
      <c r="BN154" s="873">
        <v>0</v>
      </c>
      <c r="BO154" s="873">
        <v>0</v>
      </c>
      <c r="BP154" s="873">
        <v>0</v>
      </c>
      <c r="BQ154" s="873">
        <v>0</v>
      </c>
      <c r="BR154" s="873">
        <v>0</v>
      </c>
      <c r="BS154" s="873">
        <v>0</v>
      </c>
      <c r="BT154" s="874">
        <v>0</v>
      </c>
      <c r="BU154" s="739"/>
    </row>
    <row r="155" spans="2:73" s="936" customFormat="1" ht="16.5" thickBot="1">
      <c r="B155" s="925"/>
      <c r="C155" s="925" t="s">
        <v>726</v>
      </c>
      <c r="D155" s="926" t="s">
        <v>102</v>
      </c>
      <c r="E155" s="925" t="s">
        <v>701</v>
      </c>
      <c r="F155" s="925"/>
      <c r="G155" s="925"/>
      <c r="H155" s="925">
        <v>2015</v>
      </c>
      <c r="I155" s="927" t="s">
        <v>580</v>
      </c>
      <c r="J155" s="927" t="s">
        <v>586</v>
      </c>
      <c r="K155" s="928"/>
      <c r="L155" s="929"/>
      <c r="M155" s="930"/>
      <c r="N155" s="930"/>
      <c r="O155" s="930"/>
      <c r="P155" s="930">
        <v>21</v>
      </c>
      <c r="Q155" s="930">
        <v>21</v>
      </c>
      <c r="R155" s="930">
        <v>21</v>
      </c>
      <c r="S155" s="930">
        <v>21</v>
      </c>
      <c r="T155" s="930">
        <v>21</v>
      </c>
      <c r="U155" s="930">
        <v>21</v>
      </c>
      <c r="V155" s="930">
        <v>21</v>
      </c>
      <c r="W155" s="930">
        <v>21</v>
      </c>
      <c r="X155" s="930">
        <v>21</v>
      </c>
      <c r="Y155" s="930">
        <v>21</v>
      </c>
      <c r="Z155" s="930">
        <v>21</v>
      </c>
      <c r="AA155" s="930">
        <v>21</v>
      </c>
      <c r="AB155" s="930">
        <v>21</v>
      </c>
      <c r="AC155" s="930">
        <v>21</v>
      </c>
      <c r="AD155" s="930">
        <v>9</v>
      </c>
      <c r="AE155" s="930">
        <v>0</v>
      </c>
      <c r="AF155" s="930">
        <v>0</v>
      </c>
      <c r="AG155" s="930">
        <v>0</v>
      </c>
      <c r="AH155" s="930">
        <v>0</v>
      </c>
      <c r="AI155" s="930">
        <v>0</v>
      </c>
      <c r="AJ155" s="930">
        <v>0</v>
      </c>
      <c r="AK155" s="930">
        <v>0</v>
      </c>
      <c r="AL155" s="930">
        <v>0</v>
      </c>
      <c r="AM155" s="930">
        <v>0</v>
      </c>
      <c r="AN155" s="930">
        <v>0</v>
      </c>
      <c r="AO155" s="931">
        <v>0</v>
      </c>
      <c r="AP155" s="928"/>
      <c r="AQ155" s="929"/>
      <c r="AR155" s="930"/>
      <c r="AS155" s="930"/>
      <c r="AT155" s="930"/>
      <c r="AU155" s="930">
        <v>178249</v>
      </c>
      <c r="AV155" s="930">
        <v>178249</v>
      </c>
      <c r="AW155" s="930">
        <v>178249</v>
      </c>
      <c r="AX155" s="930">
        <v>178249</v>
      </c>
      <c r="AY155" s="930">
        <v>178249</v>
      </c>
      <c r="AZ155" s="930">
        <v>178249</v>
      </c>
      <c r="BA155" s="930">
        <v>178249</v>
      </c>
      <c r="BB155" s="930">
        <v>178249</v>
      </c>
      <c r="BC155" s="930">
        <v>178249</v>
      </c>
      <c r="BD155" s="930">
        <v>178249</v>
      </c>
      <c r="BE155" s="930">
        <v>178249</v>
      </c>
      <c r="BF155" s="930">
        <v>178249</v>
      </c>
      <c r="BG155" s="930">
        <v>178249</v>
      </c>
      <c r="BH155" s="930">
        <v>178249</v>
      </c>
      <c r="BI155" s="930">
        <v>77344</v>
      </c>
      <c r="BJ155" s="930">
        <v>0</v>
      </c>
      <c r="BK155" s="930">
        <v>0</v>
      </c>
      <c r="BL155" s="930">
        <v>0</v>
      </c>
      <c r="BM155" s="930">
        <v>0</v>
      </c>
      <c r="BN155" s="930">
        <v>0</v>
      </c>
      <c r="BO155" s="930">
        <v>0</v>
      </c>
      <c r="BP155" s="930">
        <v>0</v>
      </c>
      <c r="BQ155" s="930">
        <v>0</v>
      </c>
      <c r="BR155" s="930">
        <v>0</v>
      </c>
      <c r="BS155" s="930">
        <v>0</v>
      </c>
      <c r="BT155" s="931">
        <v>0</v>
      </c>
      <c r="BU155" s="937"/>
    </row>
    <row r="156" spans="2:73" s="736" customFormat="1" ht="15.75">
      <c r="B156" s="757"/>
      <c r="C156" s="757" t="s">
        <v>727</v>
      </c>
      <c r="D156" s="767" t="s">
        <v>113</v>
      </c>
      <c r="E156" s="757" t="s">
        <v>701</v>
      </c>
      <c r="F156" s="757"/>
      <c r="G156" s="757"/>
      <c r="H156" s="757">
        <v>2016</v>
      </c>
      <c r="I156" s="756" t="s">
        <v>580</v>
      </c>
      <c r="J156" s="756" t="s">
        <v>593</v>
      </c>
      <c r="K156" s="755"/>
      <c r="L156" s="761"/>
      <c r="M156" s="762"/>
      <c r="N156" s="762"/>
      <c r="O156" s="762"/>
      <c r="P156" s="762"/>
      <c r="Q156" s="762">
        <v>716</v>
      </c>
      <c r="R156" s="762">
        <v>716</v>
      </c>
      <c r="S156" s="762">
        <v>716</v>
      </c>
      <c r="T156" s="762">
        <v>716</v>
      </c>
      <c r="U156" s="762">
        <v>716</v>
      </c>
      <c r="V156" s="762">
        <v>716</v>
      </c>
      <c r="W156" s="762">
        <v>716</v>
      </c>
      <c r="X156" s="762">
        <v>716</v>
      </c>
      <c r="Y156" s="762">
        <v>716</v>
      </c>
      <c r="Z156" s="762">
        <v>713</v>
      </c>
      <c r="AA156" s="762">
        <v>688</v>
      </c>
      <c r="AB156" s="762">
        <v>688</v>
      </c>
      <c r="AC156" s="762">
        <v>688</v>
      </c>
      <c r="AD156" s="762">
        <v>687</v>
      </c>
      <c r="AE156" s="762">
        <v>598</v>
      </c>
      <c r="AF156" s="762">
        <v>598</v>
      </c>
      <c r="AG156" s="762">
        <v>258</v>
      </c>
      <c r="AH156" s="762">
        <v>0</v>
      </c>
      <c r="AI156" s="762">
        <v>0</v>
      </c>
      <c r="AJ156" s="762">
        <v>0</v>
      </c>
      <c r="AK156" s="762">
        <v>0</v>
      </c>
      <c r="AL156" s="762">
        <v>0</v>
      </c>
      <c r="AM156" s="762">
        <v>0</v>
      </c>
      <c r="AN156" s="762">
        <v>0</v>
      </c>
      <c r="AO156" s="763">
        <v>0</v>
      </c>
      <c r="AP156" s="755"/>
      <c r="AQ156" s="761"/>
      <c r="AR156" s="762"/>
      <c r="AS156" s="762"/>
      <c r="AT156" s="762"/>
      <c r="AU156" s="762"/>
      <c r="AV156" s="762">
        <v>11021446</v>
      </c>
      <c r="AW156" s="762">
        <v>11021446</v>
      </c>
      <c r="AX156" s="762">
        <v>11021446</v>
      </c>
      <c r="AY156" s="762">
        <v>11021446</v>
      </c>
      <c r="AZ156" s="762">
        <v>11021446</v>
      </c>
      <c r="BA156" s="762">
        <v>11021446</v>
      </c>
      <c r="BB156" s="762">
        <v>11021446</v>
      </c>
      <c r="BC156" s="762">
        <v>11019802</v>
      </c>
      <c r="BD156" s="762">
        <v>11019802</v>
      </c>
      <c r="BE156" s="762">
        <v>10970795</v>
      </c>
      <c r="BF156" s="762">
        <v>10838563</v>
      </c>
      <c r="BG156" s="762">
        <v>10832109</v>
      </c>
      <c r="BH156" s="762">
        <v>10832109</v>
      </c>
      <c r="BI156" s="762">
        <v>10773717</v>
      </c>
      <c r="BJ156" s="762">
        <v>9342579</v>
      </c>
      <c r="BK156" s="762">
        <v>9342579</v>
      </c>
      <c r="BL156" s="762">
        <v>4108545</v>
      </c>
      <c r="BM156" s="762">
        <v>0</v>
      </c>
      <c r="BN156" s="762">
        <v>0</v>
      </c>
      <c r="BO156" s="762">
        <v>0</v>
      </c>
      <c r="BP156" s="762">
        <v>0</v>
      </c>
      <c r="BQ156" s="762">
        <v>0</v>
      </c>
      <c r="BR156" s="762">
        <v>0</v>
      </c>
      <c r="BS156" s="762">
        <v>0</v>
      </c>
      <c r="BT156" s="763">
        <v>0</v>
      </c>
      <c r="BU156" s="739"/>
    </row>
    <row r="157" spans="2:73" s="736" customFormat="1" ht="15.75">
      <c r="B157" s="757"/>
      <c r="C157" s="757" t="s">
        <v>727</v>
      </c>
      <c r="D157" s="767" t="s">
        <v>729</v>
      </c>
      <c r="E157" s="757" t="s">
        <v>701</v>
      </c>
      <c r="F157" s="757"/>
      <c r="G157" s="757"/>
      <c r="H157" s="757">
        <v>2016</v>
      </c>
      <c r="I157" s="756" t="s">
        <v>580</v>
      </c>
      <c r="J157" s="756" t="s">
        <v>593</v>
      </c>
      <c r="K157" s="755"/>
      <c r="L157" s="761"/>
      <c r="M157" s="762"/>
      <c r="N157" s="762"/>
      <c r="O157" s="762"/>
      <c r="P157" s="762"/>
      <c r="Q157" s="762">
        <v>685</v>
      </c>
      <c r="R157" s="762">
        <v>685</v>
      </c>
      <c r="S157" s="762">
        <v>685</v>
      </c>
      <c r="T157" s="762">
        <v>685</v>
      </c>
      <c r="U157" s="762">
        <v>685</v>
      </c>
      <c r="V157" s="762">
        <v>685</v>
      </c>
      <c r="W157" s="762">
        <v>685</v>
      </c>
      <c r="X157" s="762">
        <v>685</v>
      </c>
      <c r="Y157" s="762">
        <v>685</v>
      </c>
      <c r="Z157" s="762">
        <v>685</v>
      </c>
      <c r="AA157" s="762">
        <v>685</v>
      </c>
      <c r="AB157" s="762">
        <v>685</v>
      </c>
      <c r="AC157" s="762">
        <v>685</v>
      </c>
      <c r="AD157" s="762">
        <v>685</v>
      </c>
      <c r="AE157" s="762">
        <v>685</v>
      </c>
      <c r="AF157" s="762">
        <v>685</v>
      </c>
      <c r="AG157" s="762">
        <v>685</v>
      </c>
      <c r="AH157" s="762">
        <v>685</v>
      </c>
      <c r="AI157" s="762">
        <v>625</v>
      </c>
      <c r="AJ157" s="762">
        <v>0</v>
      </c>
      <c r="AK157" s="762">
        <v>0</v>
      </c>
      <c r="AL157" s="762">
        <v>0</v>
      </c>
      <c r="AM157" s="762">
        <v>0</v>
      </c>
      <c r="AN157" s="762">
        <v>0</v>
      </c>
      <c r="AO157" s="763">
        <v>0</v>
      </c>
      <c r="AP157" s="755"/>
      <c r="AQ157" s="761"/>
      <c r="AR157" s="762"/>
      <c r="AS157" s="762"/>
      <c r="AT157" s="762"/>
      <c r="AU157" s="762"/>
      <c r="AV157" s="762">
        <v>2321294</v>
      </c>
      <c r="AW157" s="762">
        <v>2321294</v>
      </c>
      <c r="AX157" s="762">
        <v>2321294</v>
      </c>
      <c r="AY157" s="762">
        <v>2321294</v>
      </c>
      <c r="AZ157" s="762">
        <v>2321294</v>
      </c>
      <c r="BA157" s="762">
        <v>2321294</v>
      </c>
      <c r="BB157" s="762">
        <v>2321294</v>
      </c>
      <c r="BC157" s="762">
        <v>2321294</v>
      </c>
      <c r="BD157" s="762">
        <v>2321294</v>
      </c>
      <c r="BE157" s="762">
        <v>2321294</v>
      </c>
      <c r="BF157" s="762">
        <v>2321294</v>
      </c>
      <c r="BG157" s="762">
        <v>2321294</v>
      </c>
      <c r="BH157" s="762">
        <v>2321294</v>
      </c>
      <c r="BI157" s="762">
        <v>2321294</v>
      </c>
      <c r="BJ157" s="762">
        <v>2321294</v>
      </c>
      <c r="BK157" s="762">
        <v>2321294</v>
      </c>
      <c r="BL157" s="762">
        <v>2321294</v>
      </c>
      <c r="BM157" s="762">
        <v>2321294</v>
      </c>
      <c r="BN157" s="762">
        <v>2267616</v>
      </c>
      <c r="BO157" s="762">
        <v>0</v>
      </c>
      <c r="BP157" s="762">
        <v>0</v>
      </c>
      <c r="BQ157" s="762">
        <v>0</v>
      </c>
      <c r="BR157" s="762">
        <v>0</v>
      </c>
      <c r="BS157" s="762">
        <v>0</v>
      </c>
      <c r="BT157" s="763">
        <v>0</v>
      </c>
      <c r="BU157" s="739"/>
    </row>
    <row r="158" spans="2:73" s="736" customFormat="1" ht="15.75">
      <c r="B158" s="869"/>
      <c r="C158" s="869" t="s">
        <v>727</v>
      </c>
      <c r="D158" s="869" t="s">
        <v>115</v>
      </c>
      <c r="E158" s="869" t="s">
        <v>701</v>
      </c>
      <c r="F158" s="869"/>
      <c r="G158" s="869"/>
      <c r="H158" s="869">
        <v>2016</v>
      </c>
      <c r="I158" s="870" t="s">
        <v>580</v>
      </c>
      <c r="J158" s="870" t="s">
        <v>593</v>
      </c>
      <c r="K158" s="871"/>
      <c r="L158" s="872"/>
      <c r="M158" s="873"/>
      <c r="N158" s="873"/>
      <c r="O158" s="873"/>
      <c r="P158" s="873"/>
      <c r="Q158" s="873">
        <v>0</v>
      </c>
      <c r="R158" s="873">
        <v>0</v>
      </c>
      <c r="S158" s="873">
        <v>0</v>
      </c>
      <c r="T158" s="873">
        <v>0</v>
      </c>
      <c r="U158" s="873">
        <v>0</v>
      </c>
      <c r="V158" s="873">
        <v>0</v>
      </c>
      <c r="W158" s="873">
        <v>0</v>
      </c>
      <c r="X158" s="873">
        <v>0</v>
      </c>
      <c r="Y158" s="873">
        <v>0</v>
      </c>
      <c r="Z158" s="873">
        <v>0</v>
      </c>
      <c r="AA158" s="873">
        <v>0</v>
      </c>
      <c r="AB158" s="873">
        <v>0</v>
      </c>
      <c r="AC158" s="873">
        <v>0</v>
      </c>
      <c r="AD158" s="873">
        <v>0</v>
      </c>
      <c r="AE158" s="873">
        <v>0</v>
      </c>
      <c r="AF158" s="873">
        <v>0</v>
      </c>
      <c r="AG158" s="873">
        <v>0</v>
      </c>
      <c r="AH158" s="873">
        <v>0</v>
      </c>
      <c r="AI158" s="873">
        <v>0</v>
      </c>
      <c r="AJ158" s="873">
        <v>0</v>
      </c>
      <c r="AK158" s="873">
        <v>0</v>
      </c>
      <c r="AL158" s="873">
        <v>0</v>
      </c>
      <c r="AM158" s="873">
        <v>0</v>
      </c>
      <c r="AN158" s="873">
        <v>0</v>
      </c>
      <c r="AO158" s="874">
        <v>0</v>
      </c>
      <c r="AP158" s="871"/>
      <c r="AQ158" s="872"/>
      <c r="AR158" s="873"/>
      <c r="AS158" s="873"/>
      <c r="AT158" s="873"/>
      <c r="AU158" s="873"/>
      <c r="AV158" s="873">
        <v>0</v>
      </c>
      <c r="AW158" s="873">
        <v>0</v>
      </c>
      <c r="AX158" s="873">
        <v>0</v>
      </c>
      <c r="AY158" s="873">
        <v>0</v>
      </c>
      <c r="AZ158" s="873">
        <v>0</v>
      </c>
      <c r="BA158" s="873">
        <v>0</v>
      </c>
      <c r="BB158" s="873">
        <v>0</v>
      </c>
      <c r="BC158" s="873">
        <v>0</v>
      </c>
      <c r="BD158" s="873">
        <v>0</v>
      </c>
      <c r="BE158" s="873">
        <v>0</v>
      </c>
      <c r="BF158" s="873">
        <v>0</v>
      </c>
      <c r="BG158" s="873">
        <v>0</v>
      </c>
      <c r="BH158" s="873">
        <v>0</v>
      </c>
      <c r="BI158" s="873">
        <v>0</v>
      </c>
      <c r="BJ158" s="873">
        <v>0</v>
      </c>
      <c r="BK158" s="873">
        <v>0</v>
      </c>
      <c r="BL158" s="873">
        <v>0</v>
      </c>
      <c r="BM158" s="873">
        <v>0</v>
      </c>
      <c r="BN158" s="873">
        <v>0</v>
      </c>
      <c r="BO158" s="873">
        <v>0</v>
      </c>
      <c r="BP158" s="873">
        <v>0</v>
      </c>
      <c r="BQ158" s="873">
        <v>0</v>
      </c>
      <c r="BR158" s="873">
        <v>0</v>
      </c>
      <c r="BS158" s="873">
        <v>0</v>
      </c>
      <c r="BT158" s="874">
        <v>0</v>
      </c>
      <c r="BU158" s="739"/>
    </row>
    <row r="159" spans="2:73" s="736" customFormat="1" ht="15.75">
      <c r="B159" s="757"/>
      <c r="C159" s="757" t="s">
        <v>727</v>
      </c>
      <c r="D159" s="767" t="s">
        <v>116</v>
      </c>
      <c r="E159" s="757" t="s">
        <v>701</v>
      </c>
      <c r="F159" s="757"/>
      <c r="G159" s="757"/>
      <c r="H159" s="757">
        <v>2016</v>
      </c>
      <c r="I159" s="756" t="s">
        <v>580</v>
      </c>
      <c r="J159" s="756" t="s">
        <v>593</v>
      </c>
      <c r="K159" s="755"/>
      <c r="L159" s="761"/>
      <c r="M159" s="762"/>
      <c r="N159" s="762"/>
      <c r="O159" s="762"/>
      <c r="P159" s="762"/>
      <c r="Q159" s="762">
        <v>183</v>
      </c>
      <c r="R159" s="762">
        <v>183</v>
      </c>
      <c r="S159" s="762">
        <v>183</v>
      </c>
      <c r="T159" s="762">
        <v>183</v>
      </c>
      <c r="U159" s="762">
        <v>183</v>
      </c>
      <c r="V159" s="762">
        <v>167</v>
      </c>
      <c r="W159" s="762">
        <v>167</v>
      </c>
      <c r="X159" s="762">
        <v>167</v>
      </c>
      <c r="Y159" s="762">
        <v>167</v>
      </c>
      <c r="Z159" s="762">
        <v>125</v>
      </c>
      <c r="AA159" s="762">
        <v>125</v>
      </c>
      <c r="AB159" s="762">
        <v>125</v>
      </c>
      <c r="AC159" s="762">
        <v>121</v>
      </c>
      <c r="AD159" s="762">
        <v>121</v>
      </c>
      <c r="AE159" s="762">
        <v>121</v>
      </c>
      <c r="AF159" s="762">
        <v>121</v>
      </c>
      <c r="AG159" s="762">
        <v>121</v>
      </c>
      <c r="AH159" s="762">
        <v>121</v>
      </c>
      <c r="AI159" s="762">
        <v>121</v>
      </c>
      <c r="AJ159" s="762">
        <v>121</v>
      </c>
      <c r="AK159" s="762">
        <v>0</v>
      </c>
      <c r="AL159" s="762">
        <v>0</v>
      </c>
      <c r="AM159" s="762">
        <v>0</v>
      </c>
      <c r="AN159" s="762">
        <v>0</v>
      </c>
      <c r="AO159" s="763">
        <v>0</v>
      </c>
      <c r="AP159" s="755"/>
      <c r="AQ159" s="761"/>
      <c r="AR159" s="762"/>
      <c r="AS159" s="762"/>
      <c r="AT159" s="762"/>
      <c r="AU159" s="762"/>
      <c r="AV159" s="762">
        <v>2149231</v>
      </c>
      <c r="AW159" s="762">
        <v>2149231</v>
      </c>
      <c r="AX159" s="762">
        <v>2149231</v>
      </c>
      <c r="AY159" s="762">
        <v>2149231</v>
      </c>
      <c r="AZ159" s="762">
        <v>2149231</v>
      </c>
      <c r="BA159" s="762">
        <v>2121872</v>
      </c>
      <c r="BB159" s="762">
        <v>2121872</v>
      </c>
      <c r="BC159" s="762">
        <v>2121872</v>
      </c>
      <c r="BD159" s="762">
        <v>2121872</v>
      </c>
      <c r="BE159" s="762">
        <v>1796920</v>
      </c>
      <c r="BF159" s="762">
        <v>1796920</v>
      </c>
      <c r="BG159" s="762">
        <v>1796687</v>
      </c>
      <c r="BH159" s="762">
        <v>1777187</v>
      </c>
      <c r="BI159" s="762">
        <v>1777187</v>
      </c>
      <c r="BJ159" s="762">
        <v>1777187</v>
      </c>
      <c r="BK159" s="762">
        <v>1777187</v>
      </c>
      <c r="BL159" s="762">
        <v>1777187</v>
      </c>
      <c r="BM159" s="762">
        <v>1777187</v>
      </c>
      <c r="BN159" s="762">
        <v>1777187</v>
      </c>
      <c r="BO159" s="762">
        <v>1777187</v>
      </c>
      <c r="BP159" s="762">
        <v>0</v>
      </c>
      <c r="BQ159" s="762">
        <v>0</v>
      </c>
      <c r="BR159" s="762">
        <v>0</v>
      </c>
      <c r="BS159" s="762">
        <v>0</v>
      </c>
      <c r="BT159" s="763">
        <v>0</v>
      </c>
      <c r="BU159" s="739"/>
    </row>
    <row r="160" spans="2:73" s="736" customFormat="1" ht="15.75">
      <c r="B160" s="757"/>
      <c r="C160" s="757" t="s">
        <v>728</v>
      </c>
      <c r="D160" s="767" t="s">
        <v>117</v>
      </c>
      <c r="E160" s="757" t="s">
        <v>701</v>
      </c>
      <c r="F160" s="757"/>
      <c r="G160" s="757"/>
      <c r="H160" s="757">
        <v>2016</v>
      </c>
      <c r="I160" s="756" t="s">
        <v>580</v>
      </c>
      <c r="J160" s="756" t="s">
        <v>593</v>
      </c>
      <c r="K160" s="755"/>
      <c r="L160" s="761"/>
      <c r="M160" s="762"/>
      <c r="N160" s="762"/>
      <c r="O160" s="762"/>
      <c r="P160" s="762"/>
      <c r="Q160" s="762">
        <v>2</v>
      </c>
      <c r="R160" s="762">
        <v>2</v>
      </c>
      <c r="S160" s="762">
        <v>2</v>
      </c>
      <c r="T160" s="762">
        <v>2</v>
      </c>
      <c r="U160" s="762">
        <v>2</v>
      </c>
      <c r="V160" s="762">
        <v>2</v>
      </c>
      <c r="W160" s="762">
        <v>2</v>
      </c>
      <c r="X160" s="762">
        <v>2</v>
      </c>
      <c r="Y160" s="762">
        <v>2</v>
      </c>
      <c r="Z160" s="762">
        <v>2</v>
      </c>
      <c r="AA160" s="762">
        <v>0</v>
      </c>
      <c r="AB160" s="762">
        <v>0</v>
      </c>
      <c r="AC160" s="762">
        <v>0</v>
      </c>
      <c r="AD160" s="762">
        <v>0</v>
      </c>
      <c r="AE160" s="762">
        <v>0</v>
      </c>
      <c r="AF160" s="762">
        <v>0</v>
      </c>
      <c r="AG160" s="762">
        <v>0</v>
      </c>
      <c r="AH160" s="762">
        <v>0</v>
      </c>
      <c r="AI160" s="762">
        <v>0</v>
      </c>
      <c r="AJ160" s="762">
        <v>0</v>
      </c>
      <c r="AK160" s="762">
        <v>0</v>
      </c>
      <c r="AL160" s="762">
        <v>0</v>
      </c>
      <c r="AM160" s="762">
        <v>0</v>
      </c>
      <c r="AN160" s="762">
        <v>0</v>
      </c>
      <c r="AO160" s="763">
        <v>0</v>
      </c>
      <c r="AP160" s="755"/>
      <c r="AQ160" s="761"/>
      <c r="AR160" s="762"/>
      <c r="AS160" s="762"/>
      <c r="AT160" s="762"/>
      <c r="AU160" s="762"/>
      <c r="AV160" s="762">
        <v>13143</v>
      </c>
      <c r="AW160" s="762">
        <v>13143</v>
      </c>
      <c r="AX160" s="762">
        <v>13143</v>
      </c>
      <c r="AY160" s="762">
        <v>13143</v>
      </c>
      <c r="AZ160" s="762">
        <v>13143</v>
      </c>
      <c r="BA160" s="762">
        <v>13143</v>
      </c>
      <c r="BB160" s="762">
        <v>13143</v>
      </c>
      <c r="BC160" s="762">
        <v>13143</v>
      </c>
      <c r="BD160" s="762">
        <v>13143</v>
      </c>
      <c r="BE160" s="762">
        <v>13143</v>
      </c>
      <c r="BF160" s="762">
        <v>3245</v>
      </c>
      <c r="BG160" s="762">
        <v>0</v>
      </c>
      <c r="BH160" s="762">
        <v>0</v>
      </c>
      <c r="BI160" s="762">
        <v>0</v>
      </c>
      <c r="BJ160" s="762">
        <v>0</v>
      </c>
      <c r="BK160" s="762">
        <v>0</v>
      </c>
      <c r="BL160" s="762">
        <v>0</v>
      </c>
      <c r="BM160" s="762">
        <v>0</v>
      </c>
      <c r="BN160" s="762">
        <v>0</v>
      </c>
      <c r="BO160" s="762">
        <v>0</v>
      </c>
      <c r="BP160" s="762">
        <v>0</v>
      </c>
      <c r="BQ160" s="762">
        <v>0</v>
      </c>
      <c r="BR160" s="762">
        <v>0</v>
      </c>
      <c r="BS160" s="762">
        <v>0</v>
      </c>
      <c r="BT160" s="763">
        <v>0</v>
      </c>
      <c r="BU160" s="739"/>
    </row>
    <row r="161" spans="2:73" s="736" customFormat="1" ht="15.75">
      <c r="B161" s="757"/>
      <c r="C161" s="757" t="s">
        <v>728</v>
      </c>
      <c r="D161" s="767" t="s">
        <v>118</v>
      </c>
      <c r="E161" s="757" t="s">
        <v>701</v>
      </c>
      <c r="F161" s="757"/>
      <c r="G161" s="757"/>
      <c r="H161" s="757">
        <v>2016</v>
      </c>
      <c r="I161" s="756" t="s">
        <v>580</v>
      </c>
      <c r="J161" s="756" t="s">
        <v>593</v>
      </c>
      <c r="K161" s="755"/>
      <c r="L161" s="761"/>
      <c r="M161" s="762"/>
      <c r="N161" s="762"/>
      <c r="O161" s="762"/>
      <c r="P161" s="762"/>
      <c r="Q161" s="762">
        <v>1350</v>
      </c>
      <c r="R161" s="762">
        <v>1323</v>
      </c>
      <c r="S161" s="762">
        <v>1323</v>
      </c>
      <c r="T161" s="762">
        <v>1323</v>
      </c>
      <c r="U161" s="762">
        <v>1323</v>
      </c>
      <c r="V161" s="762">
        <v>1283</v>
      </c>
      <c r="W161" s="762">
        <v>1283</v>
      </c>
      <c r="X161" s="762">
        <v>1283</v>
      </c>
      <c r="Y161" s="762">
        <v>1270</v>
      </c>
      <c r="Z161" s="762">
        <v>1270</v>
      </c>
      <c r="AA161" s="762">
        <v>1248</v>
      </c>
      <c r="AB161" s="762">
        <v>804</v>
      </c>
      <c r="AC161" s="762">
        <v>320</v>
      </c>
      <c r="AD161" s="762">
        <v>320</v>
      </c>
      <c r="AE161" s="762">
        <v>138</v>
      </c>
      <c r="AF161" s="762">
        <v>30</v>
      </c>
      <c r="AG161" s="762">
        <v>30</v>
      </c>
      <c r="AH161" s="762">
        <v>30</v>
      </c>
      <c r="AI161" s="762">
        <v>30</v>
      </c>
      <c r="AJ161" s="762">
        <v>30</v>
      </c>
      <c r="AK161" s="762">
        <v>0</v>
      </c>
      <c r="AL161" s="762">
        <v>0</v>
      </c>
      <c r="AM161" s="762">
        <v>0</v>
      </c>
      <c r="AN161" s="762">
        <v>0</v>
      </c>
      <c r="AO161" s="763">
        <v>0</v>
      </c>
      <c r="AP161" s="755"/>
      <c r="AQ161" s="761"/>
      <c r="AR161" s="762"/>
      <c r="AS161" s="762"/>
      <c r="AT161" s="762"/>
      <c r="AU161" s="762"/>
      <c r="AV161" s="762">
        <v>15706504</v>
      </c>
      <c r="AW161" s="762">
        <v>15551202</v>
      </c>
      <c r="AX161" s="762">
        <v>15551202</v>
      </c>
      <c r="AY161" s="762">
        <v>15551202</v>
      </c>
      <c r="AZ161" s="762">
        <v>15551202</v>
      </c>
      <c r="BA161" s="762">
        <v>15267841</v>
      </c>
      <c r="BB161" s="762">
        <v>15267841</v>
      </c>
      <c r="BC161" s="762">
        <v>15267841</v>
      </c>
      <c r="BD161" s="762">
        <v>15207648</v>
      </c>
      <c r="BE161" s="762">
        <v>15207648</v>
      </c>
      <c r="BF161" s="762">
        <v>15033628</v>
      </c>
      <c r="BG161" s="762">
        <v>12956717</v>
      </c>
      <c r="BH161" s="762">
        <v>2061112</v>
      </c>
      <c r="BI161" s="762">
        <v>2061112</v>
      </c>
      <c r="BJ161" s="762">
        <v>435055</v>
      </c>
      <c r="BK161" s="762">
        <v>14735</v>
      </c>
      <c r="BL161" s="762">
        <v>14735</v>
      </c>
      <c r="BM161" s="762">
        <v>14735</v>
      </c>
      <c r="BN161" s="762">
        <v>14735</v>
      </c>
      <c r="BO161" s="762">
        <v>14735</v>
      </c>
      <c r="BP161" s="762">
        <v>0</v>
      </c>
      <c r="BQ161" s="762">
        <v>0</v>
      </c>
      <c r="BR161" s="762">
        <v>0</v>
      </c>
      <c r="BS161" s="762">
        <v>0</v>
      </c>
      <c r="BT161" s="763">
        <v>0</v>
      </c>
      <c r="BU161" s="739"/>
    </row>
    <row r="162" spans="2:73" s="736" customFormat="1" ht="15.75">
      <c r="B162" s="869"/>
      <c r="C162" s="869" t="s">
        <v>728</v>
      </c>
      <c r="D162" s="869" t="s">
        <v>119</v>
      </c>
      <c r="E162" s="869" t="s">
        <v>701</v>
      </c>
      <c r="F162" s="869"/>
      <c r="G162" s="869"/>
      <c r="H162" s="869">
        <v>2016</v>
      </c>
      <c r="I162" s="870" t="s">
        <v>580</v>
      </c>
      <c r="J162" s="870" t="s">
        <v>593</v>
      </c>
      <c r="K162" s="871"/>
      <c r="L162" s="872"/>
      <c r="M162" s="873"/>
      <c r="N162" s="873"/>
      <c r="O162" s="873"/>
      <c r="P162" s="873"/>
      <c r="Q162" s="873">
        <v>0</v>
      </c>
      <c r="R162" s="873">
        <v>0</v>
      </c>
      <c r="S162" s="873">
        <v>0</v>
      </c>
      <c r="T162" s="873">
        <v>0</v>
      </c>
      <c r="U162" s="873">
        <v>0</v>
      </c>
      <c r="V162" s="873">
        <v>0</v>
      </c>
      <c r="W162" s="873">
        <v>0</v>
      </c>
      <c r="X162" s="873">
        <v>0</v>
      </c>
      <c r="Y162" s="873">
        <v>0</v>
      </c>
      <c r="Z162" s="873">
        <v>0</v>
      </c>
      <c r="AA162" s="873">
        <v>0</v>
      </c>
      <c r="AB162" s="873">
        <v>0</v>
      </c>
      <c r="AC162" s="873">
        <v>0</v>
      </c>
      <c r="AD162" s="873">
        <v>0</v>
      </c>
      <c r="AE162" s="873">
        <v>0</v>
      </c>
      <c r="AF162" s="873">
        <v>0</v>
      </c>
      <c r="AG162" s="873">
        <v>0</v>
      </c>
      <c r="AH162" s="873">
        <v>0</v>
      </c>
      <c r="AI162" s="873">
        <v>0</v>
      </c>
      <c r="AJ162" s="873">
        <v>0</v>
      </c>
      <c r="AK162" s="873">
        <v>0</v>
      </c>
      <c r="AL162" s="873">
        <v>0</v>
      </c>
      <c r="AM162" s="873">
        <v>0</v>
      </c>
      <c r="AN162" s="873">
        <v>0</v>
      </c>
      <c r="AO162" s="874">
        <v>0</v>
      </c>
      <c r="AP162" s="871"/>
      <c r="AQ162" s="872"/>
      <c r="AR162" s="873"/>
      <c r="AS162" s="873"/>
      <c r="AT162" s="873"/>
      <c r="AU162" s="873"/>
      <c r="AV162" s="873">
        <v>0</v>
      </c>
      <c r="AW162" s="873">
        <v>0</v>
      </c>
      <c r="AX162" s="873">
        <v>0</v>
      </c>
      <c r="AY162" s="873">
        <v>0</v>
      </c>
      <c r="AZ162" s="873">
        <v>0</v>
      </c>
      <c r="BA162" s="873">
        <v>0</v>
      </c>
      <c r="BB162" s="873">
        <v>0</v>
      </c>
      <c r="BC162" s="873">
        <v>0</v>
      </c>
      <c r="BD162" s="873">
        <v>0</v>
      </c>
      <c r="BE162" s="873">
        <v>0</v>
      </c>
      <c r="BF162" s="873">
        <v>0</v>
      </c>
      <c r="BG162" s="873">
        <v>0</v>
      </c>
      <c r="BH162" s="873">
        <v>0</v>
      </c>
      <c r="BI162" s="873">
        <v>0</v>
      </c>
      <c r="BJ162" s="873">
        <v>0</v>
      </c>
      <c r="BK162" s="873">
        <v>0</v>
      </c>
      <c r="BL162" s="873">
        <v>0</v>
      </c>
      <c r="BM162" s="873">
        <v>0</v>
      </c>
      <c r="BN162" s="873">
        <v>0</v>
      </c>
      <c r="BO162" s="873">
        <v>0</v>
      </c>
      <c r="BP162" s="873">
        <v>0</v>
      </c>
      <c r="BQ162" s="873">
        <v>0</v>
      </c>
      <c r="BR162" s="873">
        <v>0</v>
      </c>
      <c r="BS162" s="873">
        <v>0</v>
      </c>
      <c r="BT162" s="874">
        <v>0</v>
      </c>
      <c r="BU162" s="739"/>
    </row>
    <row r="163" spans="2:73" s="736" customFormat="1" ht="15.75">
      <c r="B163" s="869"/>
      <c r="C163" s="869" t="s">
        <v>728</v>
      </c>
      <c r="D163" s="869" t="s">
        <v>120</v>
      </c>
      <c r="E163" s="869" t="s">
        <v>701</v>
      </c>
      <c r="F163" s="869"/>
      <c r="G163" s="869"/>
      <c r="H163" s="869">
        <v>2016</v>
      </c>
      <c r="I163" s="870" t="s">
        <v>580</v>
      </c>
      <c r="J163" s="870" t="s">
        <v>593</v>
      </c>
      <c r="K163" s="871"/>
      <c r="L163" s="872"/>
      <c r="M163" s="873"/>
      <c r="N163" s="873"/>
      <c r="O163" s="873"/>
      <c r="P163" s="873"/>
      <c r="Q163" s="873">
        <v>0</v>
      </c>
      <c r="R163" s="873">
        <v>0</v>
      </c>
      <c r="S163" s="873">
        <v>0</v>
      </c>
      <c r="T163" s="873">
        <v>0</v>
      </c>
      <c r="U163" s="873">
        <v>0</v>
      </c>
      <c r="V163" s="873">
        <v>0</v>
      </c>
      <c r="W163" s="873">
        <v>0</v>
      </c>
      <c r="X163" s="873">
        <v>0</v>
      </c>
      <c r="Y163" s="873">
        <v>0</v>
      </c>
      <c r="Z163" s="873">
        <v>0</v>
      </c>
      <c r="AA163" s="873">
        <v>0</v>
      </c>
      <c r="AB163" s="873">
        <v>0</v>
      </c>
      <c r="AC163" s="873">
        <v>0</v>
      </c>
      <c r="AD163" s="873">
        <v>0</v>
      </c>
      <c r="AE163" s="873">
        <v>0</v>
      </c>
      <c r="AF163" s="873">
        <v>0</v>
      </c>
      <c r="AG163" s="873">
        <v>0</v>
      </c>
      <c r="AH163" s="873">
        <v>0</v>
      </c>
      <c r="AI163" s="873">
        <v>0</v>
      </c>
      <c r="AJ163" s="873">
        <v>0</v>
      </c>
      <c r="AK163" s="873">
        <v>0</v>
      </c>
      <c r="AL163" s="873">
        <v>0</v>
      </c>
      <c r="AM163" s="873">
        <v>0</v>
      </c>
      <c r="AN163" s="873">
        <v>0</v>
      </c>
      <c r="AO163" s="874">
        <v>0</v>
      </c>
      <c r="AP163" s="871"/>
      <c r="AQ163" s="872"/>
      <c r="AR163" s="873"/>
      <c r="AS163" s="873"/>
      <c r="AT163" s="873"/>
      <c r="AU163" s="873"/>
      <c r="AV163" s="873">
        <v>0</v>
      </c>
      <c r="AW163" s="873">
        <v>0</v>
      </c>
      <c r="AX163" s="873">
        <v>0</v>
      </c>
      <c r="AY163" s="873">
        <v>0</v>
      </c>
      <c r="AZ163" s="873">
        <v>0</v>
      </c>
      <c r="BA163" s="873">
        <v>0</v>
      </c>
      <c r="BB163" s="873">
        <v>0</v>
      </c>
      <c r="BC163" s="873">
        <v>0</v>
      </c>
      <c r="BD163" s="873">
        <v>0</v>
      </c>
      <c r="BE163" s="873">
        <v>0</v>
      </c>
      <c r="BF163" s="873">
        <v>0</v>
      </c>
      <c r="BG163" s="873">
        <v>0</v>
      </c>
      <c r="BH163" s="873">
        <v>0</v>
      </c>
      <c r="BI163" s="873">
        <v>0</v>
      </c>
      <c r="BJ163" s="873">
        <v>0</v>
      </c>
      <c r="BK163" s="873">
        <v>0</v>
      </c>
      <c r="BL163" s="873">
        <v>0</v>
      </c>
      <c r="BM163" s="873">
        <v>0</v>
      </c>
      <c r="BN163" s="873">
        <v>0</v>
      </c>
      <c r="BO163" s="873">
        <v>0</v>
      </c>
      <c r="BP163" s="873">
        <v>0</v>
      </c>
      <c r="BQ163" s="873">
        <v>0</v>
      </c>
      <c r="BR163" s="873">
        <v>0</v>
      </c>
      <c r="BS163" s="873">
        <v>0</v>
      </c>
      <c r="BT163" s="874">
        <v>0</v>
      </c>
      <c r="BU163" s="739"/>
    </row>
    <row r="164" spans="2:73" s="736" customFormat="1" ht="15.75">
      <c r="B164" s="869"/>
      <c r="C164" s="869" t="s">
        <v>728</v>
      </c>
      <c r="D164" s="869" t="s">
        <v>121</v>
      </c>
      <c r="E164" s="869" t="s">
        <v>701</v>
      </c>
      <c r="F164" s="869"/>
      <c r="G164" s="869"/>
      <c r="H164" s="869">
        <v>2016</v>
      </c>
      <c r="I164" s="870" t="s">
        <v>580</v>
      </c>
      <c r="J164" s="870" t="s">
        <v>593</v>
      </c>
      <c r="K164" s="871"/>
      <c r="L164" s="872"/>
      <c r="M164" s="873"/>
      <c r="N164" s="873"/>
      <c r="O164" s="873"/>
      <c r="P164" s="873"/>
      <c r="Q164" s="873">
        <v>0</v>
      </c>
      <c r="R164" s="873">
        <v>0</v>
      </c>
      <c r="S164" s="873">
        <v>0</v>
      </c>
      <c r="T164" s="873">
        <v>0</v>
      </c>
      <c r="U164" s="873">
        <v>0</v>
      </c>
      <c r="V164" s="873">
        <v>0</v>
      </c>
      <c r="W164" s="873">
        <v>0</v>
      </c>
      <c r="X164" s="873">
        <v>0</v>
      </c>
      <c r="Y164" s="873">
        <v>0</v>
      </c>
      <c r="Z164" s="873">
        <v>0</v>
      </c>
      <c r="AA164" s="873">
        <v>0</v>
      </c>
      <c r="AB164" s="873">
        <v>0</v>
      </c>
      <c r="AC164" s="873">
        <v>0</v>
      </c>
      <c r="AD164" s="873">
        <v>0</v>
      </c>
      <c r="AE164" s="873">
        <v>0</v>
      </c>
      <c r="AF164" s="873">
        <v>0</v>
      </c>
      <c r="AG164" s="873">
        <v>0</v>
      </c>
      <c r="AH164" s="873">
        <v>0</v>
      </c>
      <c r="AI164" s="873">
        <v>0</v>
      </c>
      <c r="AJ164" s="873">
        <v>0</v>
      </c>
      <c r="AK164" s="873">
        <v>0</v>
      </c>
      <c r="AL164" s="873">
        <v>0</v>
      </c>
      <c r="AM164" s="873">
        <v>0</v>
      </c>
      <c r="AN164" s="873">
        <v>0</v>
      </c>
      <c r="AO164" s="874">
        <v>0</v>
      </c>
      <c r="AP164" s="871"/>
      <c r="AQ164" s="872"/>
      <c r="AR164" s="873"/>
      <c r="AS164" s="873"/>
      <c r="AT164" s="873"/>
      <c r="AU164" s="873"/>
      <c r="AV164" s="873">
        <v>0</v>
      </c>
      <c r="AW164" s="873">
        <v>0</v>
      </c>
      <c r="AX164" s="873">
        <v>0</v>
      </c>
      <c r="AY164" s="873">
        <v>0</v>
      </c>
      <c r="AZ164" s="873">
        <v>0</v>
      </c>
      <c r="BA164" s="873">
        <v>0</v>
      </c>
      <c r="BB164" s="873">
        <v>0</v>
      </c>
      <c r="BC164" s="873">
        <v>0</v>
      </c>
      <c r="BD164" s="873">
        <v>0</v>
      </c>
      <c r="BE164" s="873">
        <v>0</v>
      </c>
      <c r="BF164" s="873">
        <v>0</v>
      </c>
      <c r="BG164" s="873">
        <v>0</v>
      </c>
      <c r="BH164" s="873">
        <v>0</v>
      </c>
      <c r="BI164" s="873">
        <v>0</v>
      </c>
      <c r="BJ164" s="873">
        <v>0</v>
      </c>
      <c r="BK164" s="873">
        <v>0</v>
      </c>
      <c r="BL164" s="873">
        <v>0</v>
      </c>
      <c r="BM164" s="873">
        <v>0</v>
      </c>
      <c r="BN164" s="873">
        <v>0</v>
      </c>
      <c r="BO164" s="873">
        <v>0</v>
      </c>
      <c r="BP164" s="873">
        <v>0</v>
      </c>
      <c r="BQ164" s="873">
        <v>0</v>
      </c>
      <c r="BR164" s="873">
        <v>0</v>
      </c>
      <c r="BS164" s="873">
        <v>0</v>
      </c>
      <c r="BT164" s="874">
        <v>0</v>
      </c>
      <c r="BU164" s="739"/>
    </row>
    <row r="165" spans="2:73" s="736" customFormat="1" ht="15.75">
      <c r="B165" s="757"/>
      <c r="C165" s="757" t="s">
        <v>728</v>
      </c>
      <c r="D165" s="767" t="s">
        <v>122</v>
      </c>
      <c r="E165" s="757" t="s">
        <v>701</v>
      </c>
      <c r="F165" s="757"/>
      <c r="G165" s="757"/>
      <c r="H165" s="757">
        <v>2016</v>
      </c>
      <c r="I165" s="756" t="s">
        <v>580</v>
      </c>
      <c r="J165" s="756" t="s">
        <v>593</v>
      </c>
      <c r="K165" s="755"/>
      <c r="L165" s="761"/>
      <c r="M165" s="762"/>
      <c r="N165" s="762"/>
      <c r="O165" s="762"/>
      <c r="P165" s="762"/>
      <c r="Q165" s="762">
        <v>38</v>
      </c>
      <c r="R165" s="762">
        <v>38</v>
      </c>
      <c r="S165" s="762">
        <v>38</v>
      </c>
      <c r="T165" s="762">
        <v>38</v>
      </c>
      <c r="U165" s="762">
        <v>38</v>
      </c>
      <c r="V165" s="762">
        <v>38</v>
      </c>
      <c r="W165" s="762">
        <v>38</v>
      </c>
      <c r="X165" s="762">
        <v>38</v>
      </c>
      <c r="Y165" s="762">
        <v>38</v>
      </c>
      <c r="Z165" s="762">
        <v>38</v>
      </c>
      <c r="AA165" s="762">
        <v>0</v>
      </c>
      <c r="AB165" s="762">
        <v>0</v>
      </c>
      <c r="AC165" s="762">
        <v>0</v>
      </c>
      <c r="AD165" s="762">
        <v>0</v>
      </c>
      <c r="AE165" s="762">
        <v>0</v>
      </c>
      <c r="AF165" s="762">
        <v>0</v>
      </c>
      <c r="AG165" s="762">
        <v>0</v>
      </c>
      <c r="AH165" s="762">
        <v>0</v>
      </c>
      <c r="AI165" s="762">
        <v>0</v>
      </c>
      <c r="AJ165" s="762">
        <v>0</v>
      </c>
      <c r="AK165" s="762">
        <v>0</v>
      </c>
      <c r="AL165" s="762">
        <v>0</v>
      </c>
      <c r="AM165" s="762">
        <v>0</v>
      </c>
      <c r="AN165" s="762">
        <v>0</v>
      </c>
      <c r="AO165" s="763">
        <v>0</v>
      </c>
      <c r="AP165" s="755"/>
      <c r="AQ165" s="761"/>
      <c r="AR165" s="762"/>
      <c r="AS165" s="762"/>
      <c r="AT165" s="762"/>
      <c r="AU165" s="762"/>
      <c r="AV165" s="762">
        <v>439257</v>
      </c>
      <c r="AW165" s="762">
        <v>439257</v>
      </c>
      <c r="AX165" s="762">
        <v>439257</v>
      </c>
      <c r="AY165" s="762">
        <v>439257</v>
      </c>
      <c r="AZ165" s="762">
        <v>439257</v>
      </c>
      <c r="BA165" s="762">
        <v>439257</v>
      </c>
      <c r="BB165" s="762">
        <v>439257</v>
      </c>
      <c r="BC165" s="762">
        <v>439257</v>
      </c>
      <c r="BD165" s="762">
        <v>439257</v>
      </c>
      <c r="BE165" s="762">
        <v>439257</v>
      </c>
      <c r="BF165" s="762">
        <v>0</v>
      </c>
      <c r="BG165" s="762">
        <v>0</v>
      </c>
      <c r="BH165" s="762">
        <v>0</v>
      </c>
      <c r="BI165" s="762">
        <v>0</v>
      </c>
      <c r="BJ165" s="762">
        <v>0</v>
      </c>
      <c r="BK165" s="762">
        <v>0</v>
      </c>
      <c r="BL165" s="762">
        <v>0</v>
      </c>
      <c r="BM165" s="762">
        <v>0</v>
      </c>
      <c r="BN165" s="762">
        <v>0</v>
      </c>
      <c r="BO165" s="762">
        <v>0</v>
      </c>
      <c r="BP165" s="762">
        <v>0</v>
      </c>
      <c r="BQ165" s="762">
        <v>0</v>
      </c>
      <c r="BR165" s="762">
        <v>0</v>
      </c>
      <c r="BS165" s="762">
        <v>0</v>
      </c>
      <c r="BT165" s="763">
        <v>0</v>
      </c>
      <c r="BU165" s="739"/>
    </row>
    <row r="166" spans="2:73" s="736" customFormat="1" ht="15.75">
      <c r="B166" s="757"/>
      <c r="C166" s="757" t="s">
        <v>728</v>
      </c>
      <c r="D166" s="767" t="s">
        <v>124</v>
      </c>
      <c r="E166" s="757" t="s">
        <v>701</v>
      </c>
      <c r="F166" s="757"/>
      <c r="G166" s="757"/>
      <c r="H166" s="757">
        <v>2016</v>
      </c>
      <c r="I166" s="756" t="s">
        <v>580</v>
      </c>
      <c r="J166" s="756" t="s">
        <v>593</v>
      </c>
      <c r="K166" s="755"/>
      <c r="L166" s="761"/>
      <c r="M166" s="762"/>
      <c r="N166" s="762"/>
      <c r="O166" s="762"/>
      <c r="P166" s="762"/>
      <c r="Q166" s="762">
        <v>36</v>
      </c>
      <c r="R166" s="762">
        <v>36</v>
      </c>
      <c r="S166" s="762">
        <v>36</v>
      </c>
      <c r="T166" s="762">
        <v>36</v>
      </c>
      <c r="U166" s="762">
        <v>36</v>
      </c>
      <c r="V166" s="762">
        <v>36</v>
      </c>
      <c r="W166" s="762">
        <v>36</v>
      </c>
      <c r="X166" s="762">
        <v>36</v>
      </c>
      <c r="Y166" s="762">
        <v>36</v>
      </c>
      <c r="Z166" s="762">
        <v>36</v>
      </c>
      <c r="AA166" s="762">
        <v>14</v>
      </c>
      <c r="AB166" s="762">
        <v>14</v>
      </c>
      <c r="AC166" s="762">
        <v>14</v>
      </c>
      <c r="AD166" s="762">
        <v>14</v>
      </c>
      <c r="AE166" s="762">
        <v>14</v>
      </c>
      <c r="AF166" s="762">
        <v>14</v>
      </c>
      <c r="AG166" s="762">
        <v>14</v>
      </c>
      <c r="AH166" s="762">
        <v>14</v>
      </c>
      <c r="AI166" s="762">
        <v>7</v>
      </c>
      <c r="AJ166" s="762">
        <v>7</v>
      </c>
      <c r="AK166" s="762">
        <v>0</v>
      </c>
      <c r="AL166" s="762">
        <v>0</v>
      </c>
      <c r="AM166" s="762">
        <v>0</v>
      </c>
      <c r="AN166" s="762">
        <v>0</v>
      </c>
      <c r="AO166" s="763">
        <v>0</v>
      </c>
      <c r="AP166" s="755"/>
      <c r="AQ166" s="761"/>
      <c r="AR166" s="762"/>
      <c r="AS166" s="762"/>
      <c r="AT166" s="762"/>
      <c r="AU166" s="762"/>
      <c r="AV166" s="762">
        <v>413119</v>
      </c>
      <c r="AW166" s="762">
        <v>413119</v>
      </c>
      <c r="AX166" s="762">
        <v>348349</v>
      </c>
      <c r="AY166" s="762">
        <v>327463</v>
      </c>
      <c r="AZ166" s="762">
        <v>327463</v>
      </c>
      <c r="BA166" s="762">
        <v>327463</v>
      </c>
      <c r="BB166" s="762">
        <v>327463</v>
      </c>
      <c r="BC166" s="762">
        <v>327463</v>
      </c>
      <c r="BD166" s="762">
        <v>327463</v>
      </c>
      <c r="BE166" s="762">
        <v>327463</v>
      </c>
      <c r="BF166" s="762">
        <v>101769</v>
      </c>
      <c r="BG166" s="762">
        <v>101769</v>
      </c>
      <c r="BH166" s="762">
        <v>101769</v>
      </c>
      <c r="BI166" s="762">
        <v>101769</v>
      </c>
      <c r="BJ166" s="762">
        <v>101769</v>
      </c>
      <c r="BK166" s="762">
        <v>100679</v>
      </c>
      <c r="BL166" s="762">
        <v>100679</v>
      </c>
      <c r="BM166" s="762">
        <v>100679</v>
      </c>
      <c r="BN166" s="762">
        <v>51642</v>
      </c>
      <c r="BO166" s="762">
        <v>51642</v>
      </c>
      <c r="BP166" s="762">
        <v>0</v>
      </c>
      <c r="BQ166" s="762">
        <v>0</v>
      </c>
      <c r="BR166" s="762">
        <v>0</v>
      </c>
      <c r="BS166" s="762">
        <v>0</v>
      </c>
      <c r="BT166" s="763">
        <v>0</v>
      </c>
      <c r="BU166" s="739"/>
    </row>
    <row r="167" spans="2:73" s="736" customFormat="1" ht="15.75">
      <c r="B167" s="869"/>
      <c r="C167" s="869" t="s">
        <v>730</v>
      </c>
      <c r="D167" s="869" t="s">
        <v>731</v>
      </c>
      <c r="E167" s="869" t="s">
        <v>701</v>
      </c>
      <c r="F167" s="869"/>
      <c r="G167" s="869"/>
      <c r="H167" s="869">
        <v>2016</v>
      </c>
      <c r="I167" s="870" t="s">
        <v>580</v>
      </c>
      <c r="J167" s="870" t="s">
        <v>593</v>
      </c>
      <c r="K167" s="871"/>
      <c r="L167" s="872"/>
      <c r="M167" s="873"/>
      <c r="N167" s="873"/>
      <c r="O167" s="873"/>
      <c r="P167" s="873"/>
      <c r="Q167" s="873">
        <v>0</v>
      </c>
      <c r="R167" s="873">
        <v>0</v>
      </c>
      <c r="S167" s="873">
        <v>0</v>
      </c>
      <c r="T167" s="873">
        <v>0</v>
      </c>
      <c r="U167" s="873">
        <v>0</v>
      </c>
      <c r="V167" s="873">
        <v>0</v>
      </c>
      <c r="W167" s="873">
        <v>0</v>
      </c>
      <c r="X167" s="873">
        <v>0</v>
      </c>
      <c r="Y167" s="873">
        <v>0</v>
      </c>
      <c r="Z167" s="873">
        <v>0</v>
      </c>
      <c r="AA167" s="873">
        <v>0</v>
      </c>
      <c r="AB167" s="873">
        <v>0</v>
      </c>
      <c r="AC167" s="873">
        <v>0</v>
      </c>
      <c r="AD167" s="873">
        <v>0</v>
      </c>
      <c r="AE167" s="873">
        <v>0</v>
      </c>
      <c r="AF167" s="873">
        <v>0</v>
      </c>
      <c r="AG167" s="873">
        <v>0</v>
      </c>
      <c r="AH167" s="873">
        <v>0</v>
      </c>
      <c r="AI167" s="873">
        <v>0</v>
      </c>
      <c r="AJ167" s="873">
        <v>0</v>
      </c>
      <c r="AK167" s="873">
        <v>0</v>
      </c>
      <c r="AL167" s="873">
        <v>0</v>
      </c>
      <c r="AM167" s="873">
        <v>0</v>
      </c>
      <c r="AN167" s="873">
        <v>0</v>
      </c>
      <c r="AO167" s="873">
        <v>0</v>
      </c>
      <c r="AP167" s="871"/>
      <c r="AQ167" s="872"/>
      <c r="AR167" s="873"/>
      <c r="AS167" s="873"/>
      <c r="AT167" s="873"/>
      <c r="AU167" s="873"/>
      <c r="AV167" s="873">
        <v>0</v>
      </c>
      <c r="AW167" s="873">
        <v>0</v>
      </c>
      <c r="AX167" s="873">
        <v>0</v>
      </c>
      <c r="AY167" s="873">
        <v>0</v>
      </c>
      <c r="AZ167" s="873">
        <v>0</v>
      </c>
      <c r="BA167" s="873">
        <v>0</v>
      </c>
      <c r="BB167" s="873">
        <v>0</v>
      </c>
      <c r="BC167" s="873">
        <v>0</v>
      </c>
      <c r="BD167" s="873">
        <v>0</v>
      </c>
      <c r="BE167" s="873">
        <v>0</v>
      </c>
      <c r="BF167" s="873">
        <v>0</v>
      </c>
      <c r="BG167" s="873">
        <v>0</v>
      </c>
      <c r="BH167" s="873">
        <v>0</v>
      </c>
      <c r="BI167" s="873">
        <v>0</v>
      </c>
      <c r="BJ167" s="873">
        <v>0</v>
      </c>
      <c r="BK167" s="873">
        <v>0</v>
      </c>
      <c r="BL167" s="873">
        <v>0</v>
      </c>
      <c r="BM167" s="873">
        <v>0</v>
      </c>
      <c r="BN167" s="873">
        <v>0</v>
      </c>
      <c r="BO167" s="873">
        <v>0</v>
      </c>
      <c r="BP167" s="873">
        <v>0</v>
      </c>
      <c r="BQ167" s="873">
        <v>0</v>
      </c>
      <c r="BR167" s="873">
        <v>0</v>
      </c>
      <c r="BS167" s="873">
        <v>0</v>
      </c>
      <c r="BT167" s="874">
        <v>0</v>
      </c>
      <c r="BU167" s="739"/>
    </row>
    <row r="168" spans="2:73" s="936" customFormat="1" ht="16.5" thickBot="1">
      <c r="B168" s="925"/>
      <c r="C168" s="925" t="s">
        <v>732</v>
      </c>
      <c r="D168" s="926" t="s">
        <v>733</v>
      </c>
      <c r="E168" s="925" t="s">
        <v>701</v>
      </c>
      <c r="F168" s="925"/>
      <c r="G168" s="925"/>
      <c r="H168" s="925">
        <v>2016</v>
      </c>
      <c r="I168" s="927" t="s">
        <v>580</v>
      </c>
      <c r="J168" s="927" t="s">
        <v>593</v>
      </c>
      <c r="K168" s="928"/>
      <c r="L168" s="929"/>
      <c r="M168" s="930"/>
      <c r="N168" s="930"/>
      <c r="O168" s="930"/>
      <c r="P168" s="930"/>
      <c r="Q168" s="930">
        <v>0</v>
      </c>
      <c r="R168" s="930">
        <v>0</v>
      </c>
      <c r="S168" s="930">
        <v>0</v>
      </c>
      <c r="T168" s="930">
        <v>0</v>
      </c>
      <c r="U168" s="930">
        <v>0</v>
      </c>
      <c r="V168" s="930">
        <v>0</v>
      </c>
      <c r="W168" s="930">
        <v>0</v>
      </c>
      <c r="X168" s="930">
        <v>0</v>
      </c>
      <c r="Y168" s="930">
        <v>0</v>
      </c>
      <c r="Z168" s="930">
        <v>0</v>
      </c>
      <c r="AA168" s="930">
        <v>0</v>
      </c>
      <c r="AB168" s="930">
        <v>0</v>
      </c>
      <c r="AC168" s="930">
        <v>0</v>
      </c>
      <c r="AD168" s="930">
        <v>0</v>
      </c>
      <c r="AE168" s="930">
        <v>0</v>
      </c>
      <c r="AF168" s="930">
        <v>0</v>
      </c>
      <c r="AG168" s="930">
        <v>0</v>
      </c>
      <c r="AH168" s="930">
        <v>0</v>
      </c>
      <c r="AI168" s="930">
        <v>0</v>
      </c>
      <c r="AJ168" s="930">
        <v>0</v>
      </c>
      <c r="AK168" s="930">
        <v>0</v>
      </c>
      <c r="AL168" s="930">
        <v>0</v>
      </c>
      <c r="AM168" s="930">
        <v>0</v>
      </c>
      <c r="AN168" s="930">
        <v>0</v>
      </c>
      <c r="AO168" s="931">
        <v>0</v>
      </c>
      <c r="AP168" s="928"/>
      <c r="AQ168" s="929"/>
      <c r="AR168" s="930"/>
      <c r="AS168" s="930"/>
      <c r="AT168" s="930"/>
      <c r="AU168" s="930"/>
      <c r="AV168" s="930">
        <v>1836</v>
      </c>
      <c r="AW168" s="930">
        <v>1836</v>
      </c>
      <c r="AX168" s="930">
        <v>1836</v>
      </c>
      <c r="AY168" s="930">
        <v>1836</v>
      </c>
      <c r="AZ168" s="930">
        <v>1836</v>
      </c>
      <c r="BA168" s="930">
        <v>1836</v>
      </c>
      <c r="BB168" s="930">
        <v>1836</v>
      </c>
      <c r="BC168" s="930">
        <v>1836</v>
      </c>
      <c r="BD168" s="930">
        <v>1836</v>
      </c>
      <c r="BE168" s="930">
        <v>1836</v>
      </c>
      <c r="BF168" s="930">
        <v>1836</v>
      </c>
      <c r="BG168" s="930">
        <v>1836</v>
      </c>
      <c r="BH168" s="930">
        <v>1836</v>
      </c>
      <c r="BI168" s="930">
        <v>1836</v>
      </c>
      <c r="BJ168" s="930">
        <v>1248</v>
      </c>
      <c r="BK168" s="930">
        <v>1248</v>
      </c>
      <c r="BL168" s="930">
        <v>1248</v>
      </c>
      <c r="BM168" s="930">
        <v>1248</v>
      </c>
      <c r="BN168" s="930">
        <v>0</v>
      </c>
      <c r="BO168" s="930">
        <v>0</v>
      </c>
      <c r="BP168" s="930">
        <v>0</v>
      </c>
      <c r="BQ168" s="930">
        <v>0</v>
      </c>
      <c r="BR168" s="930">
        <v>0</v>
      </c>
      <c r="BS168" s="930">
        <v>0</v>
      </c>
      <c r="BT168" s="931">
        <v>0</v>
      </c>
      <c r="BU168" s="937"/>
    </row>
    <row r="169" spans="2:73" s="736" customFormat="1" ht="15.75">
      <c r="B169" s="958"/>
      <c r="C169" s="958" t="s">
        <v>728</v>
      </c>
      <c r="D169" s="958" t="s">
        <v>118</v>
      </c>
      <c r="E169" s="958" t="s">
        <v>701</v>
      </c>
      <c r="F169" s="958"/>
      <c r="G169" s="958"/>
      <c r="H169" s="958">
        <v>2015</v>
      </c>
      <c r="I169" s="959" t="s">
        <v>581</v>
      </c>
      <c r="J169" s="959" t="s">
        <v>586</v>
      </c>
      <c r="K169" s="954"/>
      <c r="L169" s="960"/>
      <c r="M169" s="961"/>
      <c r="N169" s="961"/>
      <c r="O169" s="961"/>
      <c r="P169" s="962">
        <v>12</v>
      </c>
      <c r="Q169" s="962">
        <v>16</v>
      </c>
      <c r="R169" s="962">
        <v>19</v>
      </c>
      <c r="S169" s="962">
        <v>19</v>
      </c>
      <c r="T169" s="962">
        <v>19</v>
      </c>
      <c r="U169" s="962">
        <v>19</v>
      </c>
      <c r="V169" s="962">
        <v>37</v>
      </c>
      <c r="W169" s="962">
        <v>37</v>
      </c>
      <c r="X169" s="962">
        <v>37</v>
      </c>
      <c r="Y169" s="962">
        <v>31</v>
      </c>
      <c r="Z169" s="962">
        <v>15</v>
      </c>
      <c r="AA169" s="962">
        <v>12</v>
      </c>
      <c r="AB169" s="962">
        <v>8</v>
      </c>
      <c r="AC169" s="962">
        <v>0</v>
      </c>
      <c r="AD169" s="962">
        <v>0</v>
      </c>
      <c r="AE169" s="962">
        <v>0</v>
      </c>
      <c r="AF169" s="962">
        <v>0</v>
      </c>
      <c r="AG169" s="962">
        <v>0</v>
      </c>
      <c r="AH169" s="962">
        <v>0</v>
      </c>
      <c r="AI169" s="962">
        <v>0</v>
      </c>
      <c r="AJ169" s="962">
        <v>0</v>
      </c>
      <c r="AK169" s="962">
        <v>0</v>
      </c>
      <c r="AL169" s="962">
        <v>0</v>
      </c>
      <c r="AM169" s="962">
        <v>0</v>
      </c>
      <c r="AN169" s="962">
        <v>0</v>
      </c>
      <c r="AO169" s="963">
        <v>0</v>
      </c>
      <c r="AP169" s="954"/>
      <c r="AQ169" s="960"/>
      <c r="AR169" s="961"/>
      <c r="AS169" s="961"/>
      <c r="AT169" s="961"/>
      <c r="AU169" s="962">
        <v>222588</v>
      </c>
      <c r="AV169" s="962">
        <v>234293</v>
      </c>
      <c r="AW169" s="962">
        <v>243144</v>
      </c>
      <c r="AX169" s="962">
        <v>243182</v>
      </c>
      <c r="AY169" s="962">
        <v>243182</v>
      </c>
      <c r="AZ169" s="962">
        <v>243182</v>
      </c>
      <c r="BA169" s="962">
        <v>354739</v>
      </c>
      <c r="BB169" s="962">
        <v>354739</v>
      </c>
      <c r="BC169" s="962">
        <v>355207</v>
      </c>
      <c r="BD169" s="962">
        <v>315306</v>
      </c>
      <c r="BE169" s="962">
        <v>209360</v>
      </c>
      <c r="BF169" s="962">
        <v>201152</v>
      </c>
      <c r="BG169" s="962">
        <v>25692</v>
      </c>
      <c r="BH169" s="962">
        <v>719</v>
      </c>
      <c r="BI169" s="962">
        <v>719</v>
      </c>
      <c r="BJ169" s="962">
        <v>719</v>
      </c>
      <c r="BK169" s="962">
        <v>719</v>
      </c>
      <c r="BL169" s="962">
        <v>719</v>
      </c>
      <c r="BM169" s="962">
        <v>719</v>
      </c>
      <c r="BN169" s="962">
        <v>719</v>
      </c>
      <c r="BO169" s="962">
        <v>0</v>
      </c>
      <c r="BP169" s="962">
        <v>0</v>
      </c>
      <c r="BQ169" s="962">
        <v>0</v>
      </c>
      <c r="BR169" s="962">
        <v>0</v>
      </c>
      <c r="BS169" s="962">
        <v>0</v>
      </c>
      <c r="BT169" s="963">
        <v>0</v>
      </c>
      <c r="BU169" s="739"/>
    </row>
    <row r="170" spans="2:73" s="736" customFormat="1" ht="15.75">
      <c r="B170" s="835"/>
      <c r="C170" s="835" t="s">
        <v>726</v>
      </c>
      <c r="D170" s="835" t="s">
        <v>100</v>
      </c>
      <c r="E170" s="835" t="s">
        <v>701</v>
      </c>
      <c r="F170" s="835"/>
      <c r="G170" s="835"/>
      <c r="H170" s="835">
        <v>2015</v>
      </c>
      <c r="I170" s="964" t="s">
        <v>581</v>
      </c>
      <c r="J170" s="964" t="s">
        <v>586</v>
      </c>
      <c r="K170" s="838"/>
      <c r="L170" s="839"/>
      <c r="M170" s="840"/>
      <c r="N170" s="840"/>
      <c r="O170" s="840"/>
      <c r="P170" s="965">
        <v>288</v>
      </c>
      <c r="Q170" s="965">
        <v>288</v>
      </c>
      <c r="R170" s="965">
        <v>366</v>
      </c>
      <c r="S170" s="965">
        <v>408</v>
      </c>
      <c r="T170" s="965">
        <v>408</v>
      </c>
      <c r="U170" s="965">
        <v>408</v>
      </c>
      <c r="V170" s="965">
        <v>500</v>
      </c>
      <c r="W170" s="965">
        <v>500</v>
      </c>
      <c r="X170" s="965">
        <v>509</v>
      </c>
      <c r="Y170" s="965">
        <v>473</v>
      </c>
      <c r="Z170" s="965">
        <v>380</v>
      </c>
      <c r="AA170" s="965">
        <v>263</v>
      </c>
      <c r="AB170" s="965">
        <v>204</v>
      </c>
      <c r="AC170" s="965">
        <v>105</v>
      </c>
      <c r="AD170" s="965">
        <v>105</v>
      </c>
      <c r="AE170" s="965">
        <v>79</v>
      </c>
      <c r="AF170" s="965">
        <v>30</v>
      </c>
      <c r="AG170" s="965">
        <v>30</v>
      </c>
      <c r="AH170" s="965">
        <v>30</v>
      </c>
      <c r="AI170" s="965">
        <v>30</v>
      </c>
      <c r="AJ170" s="965">
        <v>0</v>
      </c>
      <c r="AK170" s="965">
        <v>0</v>
      </c>
      <c r="AL170" s="965">
        <v>0</v>
      </c>
      <c r="AM170" s="965">
        <v>0</v>
      </c>
      <c r="AN170" s="965">
        <v>0</v>
      </c>
      <c r="AO170" s="966">
        <v>0</v>
      </c>
      <c r="AP170" s="838"/>
      <c r="AQ170" s="839"/>
      <c r="AR170" s="840"/>
      <c r="AS170" s="840"/>
      <c r="AT170" s="840"/>
      <c r="AU170" s="965">
        <v>988795</v>
      </c>
      <c r="AV170" s="965">
        <v>988795</v>
      </c>
      <c r="AW170" s="965">
        <v>1236910</v>
      </c>
      <c r="AX170" s="965">
        <v>1370470</v>
      </c>
      <c r="AY170" s="965">
        <v>1370470</v>
      </c>
      <c r="AZ170" s="965">
        <v>1370470</v>
      </c>
      <c r="BA170" s="965">
        <v>1907038</v>
      </c>
      <c r="BB170" s="965">
        <v>1907038</v>
      </c>
      <c r="BC170" s="965">
        <v>2025744</v>
      </c>
      <c r="BD170" s="965">
        <v>1857894</v>
      </c>
      <c r="BE170" s="965">
        <v>1250993</v>
      </c>
      <c r="BF170" s="965">
        <v>774551</v>
      </c>
      <c r="BG170" s="965">
        <v>567206</v>
      </c>
      <c r="BH170" s="965">
        <v>254583</v>
      </c>
      <c r="BI170" s="965">
        <v>254583</v>
      </c>
      <c r="BJ170" s="965">
        <v>176988</v>
      </c>
      <c r="BK170" s="965">
        <v>60150</v>
      </c>
      <c r="BL170" s="965">
        <v>60150</v>
      </c>
      <c r="BM170" s="965">
        <v>60150</v>
      </c>
      <c r="BN170" s="965">
        <v>60150</v>
      </c>
      <c r="BO170" s="965">
        <v>0</v>
      </c>
      <c r="BP170" s="965">
        <v>0</v>
      </c>
      <c r="BQ170" s="965">
        <v>0</v>
      </c>
      <c r="BR170" s="965">
        <v>0</v>
      </c>
      <c r="BS170" s="965">
        <v>0</v>
      </c>
      <c r="BT170" s="966">
        <v>0</v>
      </c>
      <c r="BU170" s="739"/>
    </row>
    <row r="171" spans="2:73" s="950" customFormat="1" ht="16.5" thickBot="1">
      <c r="B171" s="925"/>
      <c r="C171" s="925" t="s">
        <v>726</v>
      </c>
      <c r="D171" s="925" t="s">
        <v>101</v>
      </c>
      <c r="E171" s="925" t="s">
        <v>701</v>
      </c>
      <c r="F171" s="925"/>
      <c r="G171" s="925"/>
      <c r="H171" s="925">
        <v>2015</v>
      </c>
      <c r="I171" s="945" t="s">
        <v>581</v>
      </c>
      <c r="J171" s="945" t="s">
        <v>586</v>
      </c>
      <c r="K171" s="946"/>
      <c r="L171" s="929"/>
      <c r="M171" s="930"/>
      <c r="N171" s="930"/>
      <c r="O171" s="930"/>
      <c r="P171" s="947">
        <v>-98</v>
      </c>
      <c r="Q171" s="947">
        <v>-72</v>
      </c>
      <c r="R171" s="947">
        <v>9</v>
      </c>
      <c r="S171" s="947">
        <v>17</v>
      </c>
      <c r="T171" s="947">
        <v>17</v>
      </c>
      <c r="U171" s="947">
        <v>17</v>
      </c>
      <c r="V171" s="947">
        <v>17</v>
      </c>
      <c r="W171" s="947">
        <v>17</v>
      </c>
      <c r="X171" s="947">
        <v>17</v>
      </c>
      <c r="Y171" s="947">
        <v>17</v>
      </c>
      <c r="Z171" s="947">
        <v>17</v>
      </c>
      <c r="AA171" s="947">
        <v>20</v>
      </c>
      <c r="AB171" s="947">
        <v>0</v>
      </c>
      <c r="AC171" s="947">
        <v>0</v>
      </c>
      <c r="AD171" s="947">
        <v>0</v>
      </c>
      <c r="AE171" s="947">
        <v>0</v>
      </c>
      <c r="AF171" s="947">
        <v>0</v>
      </c>
      <c r="AG171" s="947">
        <v>0</v>
      </c>
      <c r="AH171" s="947">
        <v>0</v>
      </c>
      <c r="AI171" s="947">
        <v>0</v>
      </c>
      <c r="AJ171" s="947">
        <v>0</v>
      </c>
      <c r="AK171" s="947">
        <v>0</v>
      </c>
      <c r="AL171" s="947">
        <v>0</v>
      </c>
      <c r="AM171" s="947">
        <v>0</v>
      </c>
      <c r="AN171" s="947">
        <v>0</v>
      </c>
      <c r="AO171" s="948">
        <v>0</v>
      </c>
      <c r="AP171" s="946"/>
      <c r="AQ171" s="929"/>
      <c r="AR171" s="930"/>
      <c r="AS171" s="930"/>
      <c r="AT171" s="930"/>
      <c r="AU171" s="947">
        <v>-378034</v>
      </c>
      <c r="AV171" s="947">
        <v>-267762</v>
      </c>
      <c r="AW171" s="947">
        <v>23027</v>
      </c>
      <c r="AX171" s="947">
        <v>59819</v>
      </c>
      <c r="AY171" s="947">
        <v>59819</v>
      </c>
      <c r="AZ171" s="947">
        <v>59819</v>
      </c>
      <c r="BA171" s="947">
        <v>59819</v>
      </c>
      <c r="BB171" s="947">
        <v>59819</v>
      </c>
      <c r="BC171" s="947">
        <v>59819</v>
      </c>
      <c r="BD171" s="947">
        <v>59819</v>
      </c>
      <c r="BE171" s="947">
        <v>59819</v>
      </c>
      <c r="BF171" s="947">
        <v>70643</v>
      </c>
      <c r="BG171" s="947">
        <v>0</v>
      </c>
      <c r="BH171" s="947">
        <v>0</v>
      </c>
      <c r="BI171" s="947">
        <v>0</v>
      </c>
      <c r="BJ171" s="947">
        <v>0</v>
      </c>
      <c r="BK171" s="947">
        <v>0</v>
      </c>
      <c r="BL171" s="947">
        <v>0</v>
      </c>
      <c r="BM171" s="947">
        <v>0</v>
      </c>
      <c r="BN171" s="947">
        <v>0</v>
      </c>
      <c r="BO171" s="947">
        <v>0</v>
      </c>
      <c r="BP171" s="947">
        <v>0</v>
      </c>
      <c r="BQ171" s="947">
        <v>0</v>
      </c>
      <c r="BR171" s="947">
        <v>0</v>
      </c>
      <c r="BS171" s="947">
        <v>0</v>
      </c>
      <c r="BT171" s="948">
        <v>0</v>
      </c>
      <c r="BU171" s="949"/>
    </row>
    <row r="172" spans="2:73" s="736" customFormat="1" ht="15.75">
      <c r="B172" s="863"/>
      <c r="C172" s="863" t="s">
        <v>727</v>
      </c>
      <c r="D172" s="864" t="s">
        <v>113</v>
      </c>
      <c r="E172" s="863" t="s">
        <v>701</v>
      </c>
      <c r="F172" s="863"/>
      <c r="G172" s="863"/>
      <c r="H172" s="863">
        <v>2016</v>
      </c>
      <c r="I172" s="865" t="s">
        <v>581</v>
      </c>
      <c r="J172" s="865" t="s">
        <v>586</v>
      </c>
      <c r="K172" s="755"/>
      <c r="L172" s="866"/>
      <c r="M172" s="867"/>
      <c r="N172" s="867"/>
      <c r="O172" s="867"/>
      <c r="P172" s="867"/>
      <c r="Q172" s="867">
        <v>95</v>
      </c>
      <c r="R172" s="867">
        <v>95</v>
      </c>
      <c r="S172" s="867">
        <v>95</v>
      </c>
      <c r="T172" s="867">
        <v>95</v>
      </c>
      <c r="U172" s="867">
        <v>95</v>
      </c>
      <c r="V172" s="867">
        <v>95</v>
      </c>
      <c r="W172" s="867">
        <v>95</v>
      </c>
      <c r="X172" s="867">
        <v>95</v>
      </c>
      <c r="Y172" s="867">
        <v>95</v>
      </c>
      <c r="Z172" s="867">
        <v>95</v>
      </c>
      <c r="AA172" s="867">
        <v>96</v>
      </c>
      <c r="AB172" s="867">
        <v>96</v>
      </c>
      <c r="AC172" s="867">
        <v>96</v>
      </c>
      <c r="AD172" s="867">
        <v>95</v>
      </c>
      <c r="AE172" s="867">
        <v>85</v>
      </c>
      <c r="AF172" s="867">
        <v>85</v>
      </c>
      <c r="AG172" s="867">
        <v>44</v>
      </c>
      <c r="AH172" s="867">
        <v>0</v>
      </c>
      <c r="AI172" s="867">
        <v>0</v>
      </c>
      <c r="AJ172" s="867">
        <v>0</v>
      </c>
      <c r="AK172" s="867">
        <v>0</v>
      </c>
      <c r="AL172" s="867">
        <v>0</v>
      </c>
      <c r="AM172" s="867">
        <v>0</v>
      </c>
      <c r="AN172" s="867">
        <v>0</v>
      </c>
      <c r="AO172" s="868">
        <v>0</v>
      </c>
      <c r="AP172" s="755"/>
      <c r="AQ172" s="866"/>
      <c r="AR172" s="867"/>
      <c r="AS172" s="867"/>
      <c r="AT172" s="867"/>
      <c r="AU172" s="867"/>
      <c r="AV172" s="867">
        <v>1498670</v>
      </c>
      <c r="AW172" s="867">
        <v>1498670</v>
      </c>
      <c r="AX172" s="867">
        <v>1498670</v>
      </c>
      <c r="AY172" s="867">
        <v>1498670</v>
      </c>
      <c r="AZ172" s="867">
        <v>1498670</v>
      </c>
      <c r="BA172" s="867">
        <v>1498670</v>
      </c>
      <c r="BB172" s="867">
        <v>1498670</v>
      </c>
      <c r="BC172" s="867">
        <v>1498564</v>
      </c>
      <c r="BD172" s="867">
        <v>1498564</v>
      </c>
      <c r="BE172" s="867">
        <v>1500392</v>
      </c>
      <c r="BF172" s="867">
        <v>1501178</v>
      </c>
      <c r="BG172" s="867">
        <v>1502342</v>
      </c>
      <c r="BH172" s="867">
        <v>1502342</v>
      </c>
      <c r="BI172" s="867">
        <v>1499068</v>
      </c>
      <c r="BJ172" s="867">
        <v>1334039</v>
      </c>
      <c r="BK172" s="867">
        <v>1334039</v>
      </c>
      <c r="BL172" s="867">
        <v>707047</v>
      </c>
      <c r="BM172" s="867">
        <v>0</v>
      </c>
      <c r="BN172" s="867">
        <v>0</v>
      </c>
      <c r="BO172" s="867">
        <v>0</v>
      </c>
      <c r="BP172" s="867">
        <v>0</v>
      </c>
      <c r="BQ172" s="867">
        <v>0</v>
      </c>
      <c r="BR172" s="867">
        <v>0</v>
      </c>
      <c r="BS172" s="867">
        <v>0</v>
      </c>
      <c r="BT172" s="868">
        <v>0</v>
      </c>
      <c r="BU172" s="739"/>
    </row>
    <row r="173" spans="2:73" s="736" customFormat="1" ht="15.75">
      <c r="B173" s="757"/>
      <c r="C173" s="757" t="s">
        <v>727</v>
      </c>
      <c r="D173" s="767" t="s">
        <v>729</v>
      </c>
      <c r="E173" s="757" t="s">
        <v>701</v>
      </c>
      <c r="F173" s="757"/>
      <c r="G173" s="757"/>
      <c r="H173" s="757">
        <v>2016</v>
      </c>
      <c r="I173" s="756" t="s">
        <v>581</v>
      </c>
      <c r="J173" s="756" t="s">
        <v>586</v>
      </c>
      <c r="K173" s="755"/>
      <c r="L173" s="761"/>
      <c r="M173" s="762"/>
      <c r="N173" s="762"/>
      <c r="O173" s="762"/>
      <c r="P173" s="762"/>
      <c r="Q173" s="762">
        <v>4</v>
      </c>
      <c r="R173" s="762">
        <v>4</v>
      </c>
      <c r="S173" s="762">
        <v>4</v>
      </c>
      <c r="T173" s="762">
        <v>4</v>
      </c>
      <c r="U173" s="762">
        <v>4</v>
      </c>
      <c r="V173" s="762">
        <v>4</v>
      </c>
      <c r="W173" s="762">
        <v>4</v>
      </c>
      <c r="X173" s="762">
        <v>4</v>
      </c>
      <c r="Y173" s="762">
        <v>4</v>
      </c>
      <c r="Z173" s="762">
        <v>4</v>
      </c>
      <c r="AA173" s="762">
        <v>4</v>
      </c>
      <c r="AB173" s="762">
        <v>4</v>
      </c>
      <c r="AC173" s="762">
        <v>4</v>
      </c>
      <c r="AD173" s="762">
        <v>4</v>
      </c>
      <c r="AE173" s="762">
        <v>4</v>
      </c>
      <c r="AF173" s="762">
        <v>4</v>
      </c>
      <c r="AG173" s="762">
        <v>4</v>
      </c>
      <c r="AH173" s="762">
        <v>4</v>
      </c>
      <c r="AI173" s="762">
        <v>4</v>
      </c>
      <c r="AJ173" s="762">
        <v>0</v>
      </c>
      <c r="AK173" s="762">
        <v>0</v>
      </c>
      <c r="AL173" s="762">
        <v>0</v>
      </c>
      <c r="AM173" s="762">
        <v>0</v>
      </c>
      <c r="AN173" s="762">
        <v>0</v>
      </c>
      <c r="AO173" s="763">
        <v>0</v>
      </c>
      <c r="AP173" s="755"/>
      <c r="AQ173" s="761"/>
      <c r="AR173" s="762"/>
      <c r="AS173" s="762"/>
      <c r="AT173" s="762"/>
      <c r="AU173" s="762"/>
      <c r="AV173" s="762">
        <v>13713</v>
      </c>
      <c r="AW173" s="762">
        <v>13713</v>
      </c>
      <c r="AX173" s="762">
        <v>13713</v>
      </c>
      <c r="AY173" s="762">
        <v>13713</v>
      </c>
      <c r="AZ173" s="762">
        <v>13713</v>
      </c>
      <c r="BA173" s="762">
        <v>13713</v>
      </c>
      <c r="BB173" s="762">
        <v>13713</v>
      </c>
      <c r="BC173" s="762">
        <v>13713</v>
      </c>
      <c r="BD173" s="762">
        <v>13713</v>
      </c>
      <c r="BE173" s="762">
        <v>13713</v>
      </c>
      <c r="BF173" s="762">
        <v>13713</v>
      </c>
      <c r="BG173" s="762">
        <v>13713</v>
      </c>
      <c r="BH173" s="762">
        <v>13713</v>
      </c>
      <c r="BI173" s="762">
        <v>13713</v>
      </c>
      <c r="BJ173" s="762">
        <v>13713</v>
      </c>
      <c r="BK173" s="762">
        <v>13713</v>
      </c>
      <c r="BL173" s="762">
        <v>13713</v>
      </c>
      <c r="BM173" s="762">
        <v>13713</v>
      </c>
      <c r="BN173" s="762">
        <v>13395</v>
      </c>
      <c r="BO173" s="762">
        <v>0</v>
      </c>
      <c r="BP173" s="762">
        <v>0</v>
      </c>
      <c r="BQ173" s="762">
        <v>0</v>
      </c>
      <c r="BR173" s="762">
        <v>0</v>
      </c>
      <c r="BS173" s="762">
        <v>0</v>
      </c>
      <c r="BT173" s="763">
        <v>0</v>
      </c>
      <c r="BU173" s="739"/>
    </row>
    <row r="174" spans="2:73" s="736" customFormat="1" ht="15.75">
      <c r="B174" s="757"/>
      <c r="C174" s="757" t="s">
        <v>727</v>
      </c>
      <c r="D174" s="767" t="s">
        <v>116</v>
      </c>
      <c r="E174" s="757" t="s">
        <v>701</v>
      </c>
      <c r="F174" s="757"/>
      <c r="G174" s="757"/>
      <c r="H174" s="757">
        <v>2016</v>
      </c>
      <c r="I174" s="756" t="s">
        <v>581</v>
      </c>
      <c r="J174" s="756" t="s">
        <v>586</v>
      </c>
      <c r="K174" s="755"/>
      <c r="L174" s="761"/>
      <c r="M174" s="762"/>
      <c r="N174" s="762"/>
      <c r="O174" s="762"/>
      <c r="P174" s="762"/>
      <c r="Q174" s="762">
        <v>24</v>
      </c>
      <c r="R174" s="762">
        <v>24</v>
      </c>
      <c r="S174" s="762">
        <v>24</v>
      </c>
      <c r="T174" s="762">
        <v>24</v>
      </c>
      <c r="U174" s="762">
        <v>24</v>
      </c>
      <c r="V174" s="762">
        <v>22</v>
      </c>
      <c r="W174" s="762">
        <v>22</v>
      </c>
      <c r="X174" s="762">
        <v>22</v>
      </c>
      <c r="Y174" s="762">
        <v>22</v>
      </c>
      <c r="Z174" s="762">
        <v>16</v>
      </c>
      <c r="AA174" s="762">
        <v>16</v>
      </c>
      <c r="AB174" s="762">
        <v>16</v>
      </c>
      <c r="AC174" s="762">
        <v>15</v>
      </c>
      <c r="AD174" s="762">
        <v>15</v>
      </c>
      <c r="AE174" s="762">
        <v>15</v>
      </c>
      <c r="AF174" s="762">
        <v>15</v>
      </c>
      <c r="AG174" s="762">
        <v>15</v>
      </c>
      <c r="AH174" s="762">
        <v>15</v>
      </c>
      <c r="AI174" s="762">
        <v>15</v>
      </c>
      <c r="AJ174" s="762">
        <v>15</v>
      </c>
      <c r="AK174" s="762">
        <v>0</v>
      </c>
      <c r="AL174" s="762">
        <v>0</v>
      </c>
      <c r="AM174" s="762">
        <v>0</v>
      </c>
      <c r="AN174" s="762">
        <v>0</v>
      </c>
      <c r="AO174" s="763">
        <v>0</v>
      </c>
      <c r="AP174" s="755"/>
      <c r="AQ174" s="761"/>
      <c r="AR174" s="762"/>
      <c r="AS174" s="762"/>
      <c r="AT174" s="762"/>
      <c r="AU174" s="762"/>
      <c r="AV174" s="762">
        <v>279990</v>
      </c>
      <c r="AW174" s="762">
        <v>279990</v>
      </c>
      <c r="AX174" s="762">
        <v>279990</v>
      </c>
      <c r="AY174" s="762">
        <v>279990</v>
      </c>
      <c r="AZ174" s="762">
        <v>279990</v>
      </c>
      <c r="BA174" s="762">
        <v>276499</v>
      </c>
      <c r="BB174" s="762">
        <v>276499</v>
      </c>
      <c r="BC174" s="762">
        <v>276499</v>
      </c>
      <c r="BD174" s="762">
        <v>276499</v>
      </c>
      <c r="BE174" s="762">
        <v>229983</v>
      </c>
      <c r="BF174" s="762">
        <v>229983</v>
      </c>
      <c r="BG174" s="762">
        <v>229983</v>
      </c>
      <c r="BH174" s="762">
        <v>225988</v>
      </c>
      <c r="BI174" s="762">
        <v>225988</v>
      </c>
      <c r="BJ174" s="762">
        <v>225988</v>
      </c>
      <c r="BK174" s="762">
        <v>225988</v>
      </c>
      <c r="BL174" s="762">
        <v>225988</v>
      </c>
      <c r="BM174" s="762">
        <v>225988</v>
      </c>
      <c r="BN174" s="762">
        <v>225988</v>
      </c>
      <c r="BO174" s="762">
        <v>225988</v>
      </c>
      <c r="BP174" s="762">
        <v>0</v>
      </c>
      <c r="BQ174" s="762">
        <v>0</v>
      </c>
      <c r="BR174" s="762">
        <v>0</v>
      </c>
      <c r="BS174" s="762">
        <v>0</v>
      </c>
      <c r="BT174" s="763">
        <v>0</v>
      </c>
      <c r="BU174" s="739"/>
    </row>
    <row r="175" spans="2:73" s="736" customFormat="1" ht="15.75">
      <c r="B175" s="757"/>
      <c r="C175" s="757" t="s">
        <v>728</v>
      </c>
      <c r="D175" s="767" t="s">
        <v>118</v>
      </c>
      <c r="E175" s="757" t="s">
        <v>701</v>
      </c>
      <c r="F175" s="757"/>
      <c r="G175" s="757"/>
      <c r="H175" s="757">
        <v>2016</v>
      </c>
      <c r="I175" s="756" t="s">
        <v>581</v>
      </c>
      <c r="J175" s="756" t="s">
        <v>586</v>
      </c>
      <c r="K175" s="755"/>
      <c r="L175" s="761"/>
      <c r="M175" s="762"/>
      <c r="N175" s="762"/>
      <c r="O175" s="762"/>
      <c r="P175" s="762"/>
      <c r="Q175" s="762">
        <v>2073</v>
      </c>
      <c r="R175" s="762">
        <v>2100</v>
      </c>
      <c r="S175" s="762">
        <v>2576</v>
      </c>
      <c r="T175" s="762">
        <v>2576</v>
      </c>
      <c r="U175" s="762">
        <v>2576</v>
      </c>
      <c r="V175" s="762">
        <v>2563</v>
      </c>
      <c r="W175" s="762">
        <v>2563</v>
      </c>
      <c r="X175" s="762">
        <v>2563</v>
      </c>
      <c r="Y175" s="762">
        <v>2562</v>
      </c>
      <c r="Z175" s="762">
        <v>2562</v>
      </c>
      <c r="AA175" s="762">
        <v>2507</v>
      </c>
      <c r="AB175" s="762">
        <v>358</v>
      </c>
      <c r="AC175" s="762">
        <v>112</v>
      </c>
      <c r="AD175" s="762">
        <v>112</v>
      </c>
      <c r="AE175" s="762">
        <v>61</v>
      </c>
      <c r="AF175" s="762">
        <v>10</v>
      </c>
      <c r="AG175" s="762">
        <v>10</v>
      </c>
      <c r="AH175" s="762">
        <v>10</v>
      </c>
      <c r="AI175" s="762">
        <v>10</v>
      </c>
      <c r="AJ175" s="762">
        <v>10</v>
      </c>
      <c r="AK175" s="762">
        <v>0</v>
      </c>
      <c r="AL175" s="762">
        <v>0</v>
      </c>
      <c r="AM175" s="762">
        <v>0</v>
      </c>
      <c r="AN175" s="762">
        <v>0</v>
      </c>
      <c r="AO175" s="763">
        <v>0</v>
      </c>
      <c r="AP175" s="755"/>
      <c r="AQ175" s="761"/>
      <c r="AR175" s="762"/>
      <c r="AS175" s="762"/>
      <c r="AT175" s="762"/>
      <c r="AU175" s="762"/>
      <c r="AV175" s="762">
        <v>6615008</v>
      </c>
      <c r="AW175" s="762">
        <v>6770311</v>
      </c>
      <c r="AX175" s="762">
        <v>7973235</v>
      </c>
      <c r="AY175" s="762">
        <v>7973235</v>
      </c>
      <c r="AZ175" s="762">
        <v>7973235</v>
      </c>
      <c r="BA175" s="762">
        <v>7889841</v>
      </c>
      <c r="BB175" s="762">
        <v>7889841</v>
      </c>
      <c r="BC175" s="762">
        <v>7889841</v>
      </c>
      <c r="BD175" s="762">
        <v>7872557</v>
      </c>
      <c r="BE175" s="762">
        <v>7872557</v>
      </c>
      <c r="BF175" s="762">
        <v>7507872</v>
      </c>
      <c r="BG175" s="762">
        <v>2192391</v>
      </c>
      <c r="BH175" s="762">
        <v>484318</v>
      </c>
      <c r="BI175" s="762">
        <v>484318</v>
      </c>
      <c r="BJ175" s="762">
        <v>171523</v>
      </c>
      <c r="BK175" s="762">
        <v>6462</v>
      </c>
      <c r="BL175" s="762">
        <v>6462</v>
      </c>
      <c r="BM175" s="762">
        <v>6462</v>
      </c>
      <c r="BN175" s="762">
        <v>6462</v>
      </c>
      <c r="BO175" s="762">
        <v>6462</v>
      </c>
      <c r="BP175" s="762">
        <v>0</v>
      </c>
      <c r="BQ175" s="762">
        <v>0</v>
      </c>
      <c r="BR175" s="762">
        <v>0</v>
      </c>
      <c r="BS175" s="762">
        <v>0</v>
      </c>
      <c r="BT175" s="763">
        <v>0</v>
      </c>
      <c r="BU175" s="739"/>
    </row>
    <row r="176" spans="2:73" s="736" customFormat="1" ht="15.75">
      <c r="B176" s="757"/>
      <c r="C176" s="757" t="s">
        <v>728</v>
      </c>
      <c r="D176" s="767" t="s">
        <v>122</v>
      </c>
      <c r="E176" s="757" t="s">
        <v>701</v>
      </c>
      <c r="F176" s="757"/>
      <c r="G176" s="757"/>
      <c r="H176" s="757">
        <v>2016</v>
      </c>
      <c r="I176" s="756" t="s">
        <v>581</v>
      </c>
      <c r="J176" s="756" t="s">
        <v>586</v>
      </c>
      <c r="K176" s="755"/>
      <c r="L176" s="761"/>
      <c r="M176" s="762"/>
      <c r="N176" s="762"/>
      <c r="O176" s="762"/>
      <c r="P176" s="762"/>
      <c r="Q176" s="762">
        <v>528</v>
      </c>
      <c r="R176" s="762">
        <v>528</v>
      </c>
      <c r="S176" s="762">
        <v>528</v>
      </c>
      <c r="T176" s="762">
        <v>528</v>
      </c>
      <c r="U176" s="762">
        <v>528</v>
      </c>
      <c r="V176" s="762">
        <v>528</v>
      </c>
      <c r="W176" s="762">
        <v>528</v>
      </c>
      <c r="X176" s="762">
        <v>528</v>
      </c>
      <c r="Y176" s="762">
        <v>528</v>
      </c>
      <c r="Z176" s="762">
        <v>528</v>
      </c>
      <c r="AA176" s="762">
        <v>0</v>
      </c>
      <c r="AB176" s="762">
        <v>0</v>
      </c>
      <c r="AC176" s="762">
        <v>0</v>
      </c>
      <c r="AD176" s="762">
        <v>0</v>
      </c>
      <c r="AE176" s="762">
        <v>0</v>
      </c>
      <c r="AF176" s="762">
        <v>0</v>
      </c>
      <c r="AG176" s="762">
        <v>0</v>
      </c>
      <c r="AH176" s="762">
        <v>0</v>
      </c>
      <c r="AI176" s="762">
        <v>0</v>
      </c>
      <c r="AJ176" s="762">
        <v>0</v>
      </c>
      <c r="AK176" s="762">
        <v>0</v>
      </c>
      <c r="AL176" s="762">
        <v>0</v>
      </c>
      <c r="AM176" s="762">
        <v>0</v>
      </c>
      <c r="AN176" s="762">
        <v>0</v>
      </c>
      <c r="AO176" s="763">
        <v>0</v>
      </c>
      <c r="AP176" s="755"/>
      <c r="AQ176" s="761"/>
      <c r="AR176" s="762"/>
      <c r="AS176" s="762"/>
      <c r="AT176" s="762"/>
      <c r="AU176" s="762"/>
      <c r="AV176" s="762">
        <v>1433063</v>
      </c>
      <c r="AW176" s="762">
        <v>1433063</v>
      </c>
      <c r="AX176" s="762">
        <v>1433063</v>
      </c>
      <c r="AY176" s="762">
        <v>1433063</v>
      </c>
      <c r="AZ176" s="762">
        <v>1433063</v>
      </c>
      <c r="BA176" s="762">
        <v>1433063</v>
      </c>
      <c r="BB176" s="762">
        <v>1433063</v>
      </c>
      <c r="BC176" s="762">
        <v>1433063</v>
      </c>
      <c r="BD176" s="762">
        <v>1433063</v>
      </c>
      <c r="BE176" s="762">
        <v>1433063</v>
      </c>
      <c r="BF176" s="762">
        <v>0</v>
      </c>
      <c r="BG176" s="762">
        <v>0</v>
      </c>
      <c r="BH176" s="762">
        <v>0</v>
      </c>
      <c r="BI176" s="762">
        <v>0</v>
      </c>
      <c r="BJ176" s="762">
        <v>0</v>
      </c>
      <c r="BK176" s="762">
        <v>0</v>
      </c>
      <c r="BL176" s="762">
        <v>0</v>
      </c>
      <c r="BM176" s="762">
        <v>0</v>
      </c>
      <c r="BN176" s="762">
        <v>0</v>
      </c>
      <c r="BO176" s="762">
        <v>0</v>
      </c>
      <c r="BP176" s="762">
        <v>0</v>
      </c>
      <c r="BQ176" s="762">
        <v>0</v>
      </c>
      <c r="BR176" s="762">
        <v>0</v>
      </c>
      <c r="BS176" s="762">
        <v>0</v>
      </c>
      <c r="BT176" s="763">
        <v>0</v>
      </c>
      <c r="BU176" s="739"/>
    </row>
    <row r="177" spans="2:73" s="950" customFormat="1" ht="16.5" thickBot="1">
      <c r="B177" s="925"/>
      <c r="C177" s="925" t="s">
        <v>728</v>
      </c>
      <c r="D177" s="926" t="s">
        <v>124</v>
      </c>
      <c r="E177" s="925" t="s">
        <v>701</v>
      </c>
      <c r="F177" s="925"/>
      <c r="G177" s="925"/>
      <c r="H177" s="925">
        <v>2016</v>
      </c>
      <c r="I177" s="927" t="s">
        <v>581</v>
      </c>
      <c r="J177" s="927" t="s">
        <v>586</v>
      </c>
      <c r="K177" s="946"/>
      <c r="L177" s="929"/>
      <c r="M177" s="930"/>
      <c r="N177" s="930"/>
      <c r="O177" s="930"/>
      <c r="P177" s="930"/>
      <c r="Q177" s="930">
        <v>98</v>
      </c>
      <c r="R177" s="930">
        <v>80</v>
      </c>
      <c r="S177" s="930">
        <v>80</v>
      </c>
      <c r="T177" s="930">
        <v>80</v>
      </c>
      <c r="U177" s="930">
        <v>80</v>
      </c>
      <c r="V177" s="930">
        <v>80</v>
      </c>
      <c r="W177" s="930">
        <v>80</v>
      </c>
      <c r="X177" s="930">
        <v>80</v>
      </c>
      <c r="Y177" s="930">
        <v>76</v>
      </c>
      <c r="Z177" s="930">
        <v>76</v>
      </c>
      <c r="AA177" s="930">
        <v>45</v>
      </c>
      <c r="AB177" s="930">
        <v>45</v>
      </c>
      <c r="AC177" s="930">
        <v>16</v>
      </c>
      <c r="AD177" s="930">
        <v>16</v>
      </c>
      <c r="AE177" s="930">
        <v>16</v>
      </c>
      <c r="AF177" s="930">
        <v>14</v>
      </c>
      <c r="AG177" s="930">
        <v>14</v>
      </c>
      <c r="AH177" s="930">
        <v>14</v>
      </c>
      <c r="AI177" s="930">
        <v>7</v>
      </c>
      <c r="AJ177" s="930">
        <v>7</v>
      </c>
      <c r="AK177" s="930">
        <v>0</v>
      </c>
      <c r="AL177" s="930">
        <v>0</v>
      </c>
      <c r="AM177" s="930">
        <v>0</v>
      </c>
      <c r="AN177" s="930">
        <v>0</v>
      </c>
      <c r="AO177" s="931">
        <v>0</v>
      </c>
      <c r="AP177" s="946"/>
      <c r="AQ177" s="929"/>
      <c r="AR177" s="930"/>
      <c r="AS177" s="930"/>
      <c r="AT177" s="930"/>
      <c r="AU177" s="930"/>
      <c r="AV177" s="930">
        <v>719196</v>
      </c>
      <c r="AW177" s="930">
        <v>569312</v>
      </c>
      <c r="AX177" s="930">
        <v>569312</v>
      </c>
      <c r="AY177" s="930">
        <v>569312</v>
      </c>
      <c r="AZ177" s="930">
        <v>569312</v>
      </c>
      <c r="BA177" s="930">
        <v>568476</v>
      </c>
      <c r="BB177" s="930">
        <v>568476</v>
      </c>
      <c r="BC177" s="930">
        <v>568476</v>
      </c>
      <c r="BD177" s="930">
        <v>535058</v>
      </c>
      <c r="BE177" s="930">
        <v>535058</v>
      </c>
      <c r="BF177" s="930">
        <v>272969</v>
      </c>
      <c r="BG177" s="930">
        <v>272969</v>
      </c>
      <c r="BH177" s="930">
        <v>122405</v>
      </c>
      <c r="BI177" s="930">
        <v>122405</v>
      </c>
      <c r="BJ177" s="930">
        <v>122405</v>
      </c>
      <c r="BK177" s="930">
        <v>100679</v>
      </c>
      <c r="BL177" s="930">
        <v>100679</v>
      </c>
      <c r="BM177" s="930">
        <v>100679</v>
      </c>
      <c r="BN177" s="930">
        <v>51642</v>
      </c>
      <c r="BO177" s="930">
        <v>51642</v>
      </c>
      <c r="BP177" s="930">
        <v>0</v>
      </c>
      <c r="BQ177" s="930">
        <v>0</v>
      </c>
      <c r="BR177" s="930">
        <v>0</v>
      </c>
      <c r="BS177" s="930">
        <v>0</v>
      </c>
      <c r="BT177" s="931">
        <v>0</v>
      </c>
      <c r="BU177" s="949"/>
    </row>
    <row r="178" spans="2:73" s="736" customFormat="1" ht="15.75">
      <c r="B178" s="863"/>
      <c r="C178" s="863"/>
      <c r="D178" s="863"/>
      <c r="E178" s="863"/>
      <c r="F178" s="863"/>
      <c r="G178" s="863"/>
      <c r="H178" s="863"/>
      <c r="I178" s="865"/>
      <c r="J178" s="865"/>
      <c r="K178" s="755"/>
      <c r="L178" s="866"/>
      <c r="M178" s="867"/>
      <c r="N178" s="867"/>
      <c r="O178" s="867"/>
      <c r="P178" s="867"/>
      <c r="Q178" s="867"/>
      <c r="R178" s="867"/>
      <c r="S178" s="867"/>
      <c r="T178" s="867"/>
      <c r="U178" s="867"/>
      <c r="V178" s="867"/>
      <c r="W178" s="867"/>
      <c r="X178" s="867"/>
      <c r="Y178" s="867"/>
      <c r="Z178" s="867"/>
      <c r="AA178" s="867"/>
      <c r="AB178" s="867"/>
      <c r="AC178" s="867"/>
      <c r="AD178" s="867"/>
      <c r="AE178" s="867"/>
      <c r="AF178" s="867"/>
      <c r="AG178" s="867"/>
      <c r="AH178" s="867"/>
      <c r="AI178" s="867"/>
      <c r="AJ178" s="867"/>
      <c r="AK178" s="867"/>
      <c r="AL178" s="867"/>
      <c r="AM178" s="867"/>
      <c r="AN178" s="867"/>
      <c r="AO178" s="868"/>
      <c r="AP178" s="755"/>
      <c r="AQ178" s="866"/>
      <c r="AR178" s="867"/>
      <c r="AS178" s="867"/>
      <c r="AT178" s="867"/>
      <c r="AU178" s="867"/>
      <c r="AV178" s="867"/>
      <c r="AW178" s="867"/>
      <c r="AX178" s="867"/>
      <c r="AY178" s="867"/>
      <c r="AZ178" s="867"/>
      <c r="BA178" s="867"/>
      <c r="BB178" s="867"/>
      <c r="BC178" s="867"/>
      <c r="BD178" s="867"/>
      <c r="BE178" s="867"/>
      <c r="BF178" s="867"/>
      <c r="BG178" s="867"/>
      <c r="BH178" s="867"/>
      <c r="BI178" s="867"/>
      <c r="BJ178" s="867"/>
      <c r="BK178" s="867"/>
      <c r="BL178" s="867"/>
      <c r="BM178" s="867"/>
      <c r="BN178" s="867"/>
      <c r="BO178" s="867"/>
      <c r="BP178" s="867"/>
      <c r="BQ178" s="867"/>
      <c r="BR178" s="867"/>
      <c r="BS178" s="867"/>
      <c r="BT178" s="868"/>
      <c r="BU178" s="739"/>
    </row>
    <row r="179" spans="2:73" s="736" customFormat="1" ht="15.75">
      <c r="B179" s="757"/>
      <c r="C179" s="757"/>
      <c r="D179" s="757"/>
      <c r="E179" s="757"/>
      <c r="F179" s="757"/>
      <c r="G179" s="757"/>
      <c r="H179" s="757"/>
      <c r="I179" s="756"/>
      <c r="J179" s="756"/>
      <c r="K179" s="755"/>
      <c r="L179" s="761"/>
      <c r="M179" s="762"/>
      <c r="N179" s="762"/>
      <c r="O179" s="762"/>
      <c r="P179" s="762"/>
      <c r="Q179" s="762"/>
      <c r="R179" s="762"/>
      <c r="S179" s="762"/>
      <c r="T179" s="762"/>
      <c r="U179" s="762"/>
      <c r="V179" s="762"/>
      <c r="W179" s="762"/>
      <c r="X179" s="762"/>
      <c r="Y179" s="762"/>
      <c r="Z179" s="762"/>
      <c r="AA179" s="762"/>
      <c r="AB179" s="762"/>
      <c r="AC179" s="762"/>
      <c r="AD179" s="762"/>
      <c r="AE179" s="762"/>
      <c r="AF179" s="762"/>
      <c r="AG179" s="762"/>
      <c r="AH179" s="762"/>
      <c r="AI179" s="762"/>
      <c r="AJ179" s="762"/>
      <c r="AK179" s="762"/>
      <c r="AL179" s="762"/>
      <c r="AM179" s="762"/>
      <c r="AN179" s="762"/>
      <c r="AO179" s="763"/>
      <c r="AP179" s="755"/>
      <c r="AQ179" s="761"/>
      <c r="AR179" s="762"/>
      <c r="AS179" s="762"/>
      <c r="AT179" s="762"/>
      <c r="AU179" s="762"/>
      <c r="AV179" s="762"/>
      <c r="AW179" s="762"/>
      <c r="AX179" s="762"/>
      <c r="AY179" s="762"/>
      <c r="AZ179" s="762"/>
      <c r="BA179" s="762"/>
      <c r="BB179" s="762"/>
      <c r="BC179" s="762"/>
      <c r="BD179" s="762"/>
      <c r="BE179" s="762"/>
      <c r="BF179" s="762"/>
      <c r="BG179" s="762"/>
      <c r="BH179" s="762"/>
      <c r="BI179" s="762"/>
      <c r="BJ179" s="762"/>
      <c r="BK179" s="762"/>
      <c r="BL179" s="762"/>
      <c r="BM179" s="762"/>
      <c r="BN179" s="762"/>
      <c r="BO179" s="762"/>
      <c r="BP179" s="762"/>
      <c r="BQ179" s="762"/>
      <c r="BR179" s="762"/>
      <c r="BS179" s="762"/>
      <c r="BT179" s="763"/>
      <c r="BU179" s="739"/>
    </row>
    <row r="180" spans="2:73" s="736" customFormat="1" ht="15.75">
      <c r="B180" s="757"/>
      <c r="C180" s="757"/>
      <c r="D180" s="757"/>
      <c r="E180" s="757"/>
      <c r="F180" s="757"/>
      <c r="G180" s="757"/>
      <c r="H180" s="757"/>
      <c r="I180" s="756"/>
      <c r="J180" s="756"/>
      <c r="K180" s="755"/>
      <c r="L180" s="761"/>
      <c r="M180" s="762"/>
      <c r="N180" s="762"/>
      <c r="O180" s="762"/>
      <c r="P180" s="762"/>
      <c r="Q180" s="762"/>
      <c r="R180" s="762"/>
      <c r="S180" s="762"/>
      <c r="T180" s="762"/>
      <c r="U180" s="762"/>
      <c r="V180" s="762"/>
      <c r="W180" s="762"/>
      <c r="X180" s="762"/>
      <c r="Y180" s="762"/>
      <c r="Z180" s="762"/>
      <c r="AA180" s="762"/>
      <c r="AB180" s="762"/>
      <c r="AC180" s="762"/>
      <c r="AD180" s="762"/>
      <c r="AE180" s="762"/>
      <c r="AF180" s="762"/>
      <c r="AG180" s="762"/>
      <c r="AH180" s="762"/>
      <c r="AI180" s="762"/>
      <c r="AJ180" s="762"/>
      <c r="AK180" s="762"/>
      <c r="AL180" s="762"/>
      <c r="AM180" s="762"/>
      <c r="AN180" s="762"/>
      <c r="AO180" s="763"/>
      <c r="AP180" s="755"/>
      <c r="AQ180" s="761"/>
      <c r="AR180" s="762"/>
      <c r="AS180" s="762"/>
      <c r="AT180" s="762"/>
      <c r="AU180" s="762"/>
      <c r="AV180" s="762"/>
      <c r="AW180" s="762"/>
      <c r="AX180" s="762"/>
      <c r="AY180" s="762"/>
      <c r="AZ180" s="762"/>
      <c r="BA180" s="762"/>
      <c r="BB180" s="762"/>
      <c r="BC180" s="762"/>
      <c r="BD180" s="762"/>
      <c r="BE180" s="762"/>
      <c r="BF180" s="762"/>
      <c r="BG180" s="762"/>
      <c r="BH180" s="762"/>
      <c r="BI180" s="762"/>
      <c r="BJ180" s="762"/>
      <c r="BK180" s="762"/>
      <c r="BL180" s="762"/>
      <c r="BM180" s="762"/>
      <c r="BN180" s="762"/>
      <c r="BO180" s="762"/>
      <c r="BP180" s="762"/>
      <c r="BQ180" s="762"/>
      <c r="BR180" s="762"/>
      <c r="BS180" s="762"/>
      <c r="BT180" s="763"/>
      <c r="BU180" s="739"/>
    </row>
    <row r="181" spans="2:73" s="736" customFormat="1" ht="15.75">
      <c r="B181" s="757"/>
      <c r="C181" s="757"/>
      <c r="D181" s="757"/>
      <c r="E181" s="757"/>
      <c r="F181" s="757"/>
      <c r="G181" s="757"/>
      <c r="H181" s="757"/>
      <c r="I181" s="756"/>
      <c r="J181" s="756"/>
      <c r="K181" s="755"/>
      <c r="L181" s="761"/>
      <c r="M181" s="762"/>
      <c r="N181" s="762"/>
      <c r="O181" s="762"/>
      <c r="P181" s="762"/>
      <c r="Q181" s="762"/>
      <c r="R181" s="762"/>
      <c r="S181" s="762"/>
      <c r="T181" s="762"/>
      <c r="U181" s="762"/>
      <c r="V181" s="762"/>
      <c r="W181" s="762"/>
      <c r="X181" s="762"/>
      <c r="Y181" s="762"/>
      <c r="Z181" s="762"/>
      <c r="AA181" s="762"/>
      <c r="AB181" s="762"/>
      <c r="AC181" s="762"/>
      <c r="AD181" s="762"/>
      <c r="AE181" s="762"/>
      <c r="AF181" s="762"/>
      <c r="AG181" s="762"/>
      <c r="AH181" s="762"/>
      <c r="AI181" s="762"/>
      <c r="AJ181" s="762"/>
      <c r="AK181" s="762"/>
      <c r="AL181" s="762"/>
      <c r="AM181" s="762"/>
      <c r="AN181" s="762"/>
      <c r="AO181" s="763"/>
      <c r="AP181" s="755"/>
      <c r="AQ181" s="761"/>
      <c r="AR181" s="762"/>
      <c r="AS181" s="762"/>
      <c r="AT181" s="762"/>
      <c r="AU181" s="762"/>
      <c r="AV181" s="762"/>
      <c r="AW181" s="762"/>
      <c r="AX181" s="762"/>
      <c r="AY181" s="762"/>
      <c r="AZ181" s="762"/>
      <c r="BA181" s="762"/>
      <c r="BB181" s="762"/>
      <c r="BC181" s="762"/>
      <c r="BD181" s="762"/>
      <c r="BE181" s="762"/>
      <c r="BF181" s="762"/>
      <c r="BG181" s="762"/>
      <c r="BH181" s="762"/>
      <c r="BI181" s="762"/>
      <c r="BJ181" s="762"/>
      <c r="BK181" s="762"/>
      <c r="BL181" s="762"/>
      <c r="BM181" s="762"/>
      <c r="BN181" s="762"/>
      <c r="BO181" s="762"/>
      <c r="BP181" s="762"/>
      <c r="BQ181" s="762"/>
      <c r="BR181" s="762"/>
      <c r="BS181" s="762"/>
      <c r="BT181" s="763"/>
      <c r="BU181" s="739"/>
    </row>
    <row r="182" spans="2:73" s="736" customFormat="1" ht="15.75">
      <c r="B182" s="757"/>
      <c r="C182" s="757"/>
      <c r="D182" s="757"/>
      <c r="E182" s="757"/>
      <c r="F182" s="757"/>
      <c r="G182" s="757"/>
      <c r="H182" s="757"/>
      <c r="I182" s="756"/>
      <c r="J182" s="756"/>
      <c r="K182" s="755"/>
      <c r="L182" s="761"/>
      <c r="M182" s="762"/>
      <c r="N182" s="762"/>
      <c r="O182" s="762"/>
      <c r="P182" s="762"/>
      <c r="Q182" s="762"/>
      <c r="R182" s="762"/>
      <c r="S182" s="762"/>
      <c r="T182" s="762"/>
      <c r="U182" s="762"/>
      <c r="V182" s="762"/>
      <c r="W182" s="762"/>
      <c r="X182" s="762"/>
      <c r="Y182" s="762"/>
      <c r="Z182" s="762"/>
      <c r="AA182" s="762"/>
      <c r="AB182" s="762"/>
      <c r="AC182" s="762"/>
      <c r="AD182" s="762"/>
      <c r="AE182" s="762"/>
      <c r="AF182" s="762"/>
      <c r="AG182" s="762"/>
      <c r="AH182" s="762"/>
      <c r="AI182" s="762"/>
      <c r="AJ182" s="762"/>
      <c r="AK182" s="762"/>
      <c r="AL182" s="762"/>
      <c r="AM182" s="762"/>
      <c r="AN182" s="762"/>
      <c r="AO182" s="763"/>
      <c r="AP182" s="755"/>
      <c r="AQ182" s="761"/>
      <c r="AR182" s="762"/>
      <c r="AS182" s="762"/>
      <c r="AT182" s="762"/>
      <c r="AU182" s="762"/>
      <c r="AV182" s="762"/>
      <c r="AW182" s="762"/>
      <c r="AX182" s="762"/>
      <c r="AY182" s="762"/>
      <c r="AZ182" s="762"/>
      <c r="BA182" s="762"/>
      <c r="BB182" s="762"/>
      <c r="BC182" s="762"/>
      <c r="BD182" s="762"/>
      <c r="BE182" s="762"/>
      <c r="BF182" s="762"/>
      <c r="BG182" s="762"/>
      <c r="BH182" s="762"/>
      <c r="BI182" s="762"/>
      <c r="BJ182" s="762"/>
      <c r="BK182" s="762"/>
      <c r="BL182" s="762"/>
      <c r="BM182" s="762"/>
      <c r="BN182" s="762"/>
      <c r="BO182" s="762"/>
      <c r="BP182" s="762"/>
      <c r="BQ182" s="762"/>
      <c r="BR182" s="762"/>
      <c r="BS182" s="762"/>
      <c r="BT182" s="763"/>
      <c r="BU182" s="739"/>
    </row>
    <row r="183" spans="2:73" s="736" customFormat="1" ht="15.75">
      <c r="B183" s="757"/>
      <c r="C183" s="757"/>
      <c r="D183" s="757"/>
      <c r="E183" s="757"/>
      <c r="F183" s="757"/>
      <c r="G183" s="757"/>
      <c r="H183" s="757"/>
      <c r="I183" s="756"/>
      <c r="J183" s="756"/>
      <c r="K183" s="755"/>
      <c r="L183" s="761"/>
      <c r="M183" s="762"/>
      <c r="N183" s="762"/>
      <c r="O183" s="762"/>
      <c r="P183" s="762"/>
      <c r="Q183" s="762"/>
      <c r="R183" s="762"/>
      <c r="S183" s="762"/>
      <c r="T183" s="762"/>
      <c r="U183" s="762"/>
      <c r="V183" s="762"/>
      <c r="W183" s="762"/>
      <c r="X183" s="762"/>
      <c r="Y183" s="762"/>
      <c r="Z183" s="762"/>
      <c r="AA183" s="762"/>
      <c r="AB183" s="762"/>
      <c r="AC183" s="762"/>
      <c r="AD183" s="762"/>
      <c r="AE183" s="762"/>
      <c r="AF183" s="762"/>
      <c r="AG183" s="762"/>
      <c r="AH183" s="762"/>
      <c r="AI183" s="762"/>
      <c r="AJ183" s="762"/>
      <c r="AK183" s="762"/>
      <c r="AL183" s="762"/>
      <c r="AM183" s="762"/>
      <c r="AN183" s="762"/>
      <c r="AO183" s="763"/>
      <c r="AP183" s="755"/>
      <c r="AQ183" s="761"/>
      <c r="AR183" s="762"/>
      <c r="AS183" s="762"/>
      <c r="AT183" s="762"/>
      <c r="AU183" s="762"/>
      <c r="AV183" s="762"/>
      <c r="AW183" s="762"/>
      <c r="AX183" s="762"/>
      <c r="AY183" s="762"/>
      <c r="AZ183" s="762"/>
      <c r="BA183" s="762"/>
      <c r="BB183" s="762"/>
      <c r="BC183" s="762"/>
      <c r="BD183" s="762"/>
      <c r="BE183" s="762"/>
      <c r="BF183" s="762"/>
      <c r="BG183" s="762"/>
      <c r="BH183" s="762"/>
      <c r="BI183" s="762"/>
      <c r="BJ183" s="762"/>
      <c r="BK183" s="762"/>
      <c r="BL183" s="762"/>
      <c r="BM183" s="762"/>
      <c r="BN183" s="762"/>
      <c r="BO183" s="762"/>
      <c r="BP183" s="762"/>
      <c r="BQ183" s="762"/>
      <c r="BR183" s="762"/>
      <c r="BS183" s="762"/>
      <c r="BT183" s="763"/>
      <c r="BU183" s="739"/>
    </row>
    <row r="184" spans="2:73" s="736" customFormat="1" ht="15.75">
      <c r="B184" s="757"/>
      <c r="C184" s="757"/>
      <c r="D184" s="757"/>
      <c r="E184" s="757"/>
      <c r="F184" s="757"/>
      <c r="G184" s="757"/>
      <c r="H184" s="757"/>
      <c r="I184" s="756"/>
      <c r="J184" s="756"/>
      <c r="K184" s="755"/>
      <c r="L184" s="761"/>
      <c r="M184" s="762"/>
      <c r="N184" s="762"/>
      <c r="O184" s="762"/>
      <c r="P184" s="762"/>
      <c r="Q184" s="762"/>
      <c r="R184" s="762"/>
      <c r="S184" s="762"/>
      <c r="T184" s="762"/>
      <c r="U184" s="762"/>
      <c r="V184" s="762"/>
      <c r="W184" s="762"/>
      <c r="X184" s="762"/>
      <c r="Y184" s="762"/>
      <c r="Z184" s="762"/>
      <c r="AA184" s="762"/>
      <c r="AB184" s="762"/>
      <c r="AC184" s="762"/>
      <c r="AD184" s="762"/>
      <c r="AE184" s="762"/>
      <c r="AF184" s="762"/>
      <c r="AG184" s="762"/>
      <c r="AH184" s="762"/>
      <c r="AI184" s="762"/>
      <c r="AJ184" s="762"/>
      <c r="AK184" s="762"/>
      <c r="AL184" s="762"/>
      <c r="AM184" s="762"/>
      <c r="AN184" s="762"/>
      <c r="AO184" s="763"/>
      <c r="AP184" s="755"/>
      <c r="AQ184" s="761"/>
      <c r="AR184" s="762"/>
      <c r="AS184" s="762"/>
      <c r="AT184" s="762"/>
      <c r="AU184" s="762"/>
      <c r="AV184" s="762"/>
      <c r="AW184" s="762"/>
      <c r="AX184" s="762"/>
      <c r="AY184" s="762"/>
      <c r="AZ184" s="762"/>
      <c r="BA184" s="762"/>
      <c r="BB184" s="762"/>
      <c r="BC184" s="762"/>
      <c r="BD184" s="762"/>
      <c r="BE184" s="762"/>
      <c r="BF184" s="762"/>
      <c r="BG184" s="762"/>
      <c r="BH184" s="762"/>
      <c r="BI184" s="762"/>
      <c r="BJ184" s="762"/>
      <c r="BK184" s="762"/>
      <c r="BL184" s="762"/>
      <c r="BM184" s="762"/>
      <c r="BN184" s="762"/>
      <c r="BO184" s="762"/>
      <c r="BP184" s="762"/>
      <c r="BQ184" s="762"/>
      <c r="BR184" s="762"/>
      <c r="BS184" s="762"/>
      <c r="BT184" s="763"/>
      <c r="BU184" s="739"/>
    </row>
    <row r="185" spans="2:73" s="736" customFormat="1" ht="15.75">
      <c r="B185" s="757"/>
      <c r="C185" s="757"/>
      <c r="D185" s="757"/>
      <c r="E185" s="757"/>
      <c r="F185" s="757"/>
      <c r="G185" s="757"/>
      <c r="H185" s="757"/>
      <c r="I185" s="756"/>
      <c r="J185" s="756"/>
      <c r="K185" s="755"/>
      <c r="L185" s="761"/>
      <c r="M185" s="762"/>
      <c r="N185" s="762"/>
      <c r="O185" s="762"/>
      <c r="P185" s="762"/>
      <c r="Q185" s="762"/>
      <c r="R185" s="762"/>
      <c r="S185" s="762"/>
      <c r="T185" s="762"/>
      <c r="U185" s="762"/>
      <c r="V185" s="762"/>
      <c r="W185" s="762"/>
      <c r="X185" s="762"/>
      <c r="Y185" s="762"/>
      <c r="Z185" s="762"/>
      <c r="AA185" s="762"/>
      <c r="AB185" s="762"/>
      <c r="AC185" s="762"/>
      <c r="AD185" s="762"/>
      <c r="AE185" s="762"/>
      <c r="AF185" s="762"/>
      <c r="AG185" s="762"/>
      <c r="AH185" s="762"/>
      <c r="AI185" s="762"/>
      <c r="AJ185" s="762"/>
      <c r="AK185" s="762"/>
      <c r="AL185" s="762"/>
      <c r="AM185" s="762"/>
      <c r="AN185" s="762"/>
      <c r="AO185" s="763"/>
      <c r="AP185" s="755"/>
      <c r="AQ185" s="761"/>
      <c r="AR185" s="762"/>
      <c r="AS185" s="762"/>
      <c r="AT185" s="762"/>
      <c r="AU185" s="762"/>
      <c r="AV185" s="762"/>
      <c r="AW185" s="762"/>
      <c r="AX185" s="762"/>
      <c r="AY185" s="762"/>
      <c r="AZ185" s="762"/>
      <c r="BA185" s="762"/>
      <c r="BB185" s="762"/>
      <c r="BC185" s="762"/>
      <c r="BD185" s="762"/>
      <c r="BE185" s="762"/>
      <c r="BF185" s="762"/>
      <c r="BG185" s="762"/>
      <c r="BH185" s="762"/>
      <c r="BI185" s="762"/>
      <c r="BJ185" s="762"/>
      <c r="BK185" s="762"/>
      <c r="BL185" s="762"/>
      <c r="BM185" s="762"/>
      <c r="BN185" s="762"/>
      <c r="BO185" s="762"/>
      <c r="BP185" s="762"/>
      <c r="BQ185" s="762"/>
      <c r="BR185" s="762"/>
      <c r="BS185" s="762"/>
      <c r="BT185" s="763"/>
      <c r="BU185" s="739"/>
    </row>
    <row r="186" spans="2:73" s="736" customFormat="1" ht="15.75">
      <c r="B186" s="757"/>
      <c r="C186" s="757"/>
      <c r="D186" s="757"/>
      <c r="E186" s="757"/>
      <c r="F186" s="757"/>
      <c r="G186" s="757"/>
      <c r="H186" s="757"/>
      <c r="I186" s="756"/>
      <c r="J186" s="756"/>
      <c r="K186" s="755"/>
      <c r="L186" s="761"/>
      <c r="M186" s="762"/>
      <c r="N186" s="762"/>
      <c r="O186" s="762"/>
      <c r="P186" s="762"/>
      <c r="Q186" s="762"/>
      <c r="R186" s="762"/>
      <c r="S186" s="762"/>
      <c r="T186" s="762"/>
      <c r="U186" s="762"/>
      <c r="V186" s="762"/>
      <c r="W186" s="762"/>
      <c r="X186" s="762"/>
      <c r="Y186" s="762"/>
      <c r="Z186" s="762"/>
      <c r="AA186" s="762"/>
      <c r="AB186" s="762"/>
      <c r="AC186" s="762"/>
      <c r="AD186" s="762"/>
      <c r="AE186" s="762"/>
      <c r="AF186" s="762"/>
      <c r="AG186" s="762"/>
      <c r="AH186" s="762"/>
      <c r="AI186" s="762"/>
      <c r="AJ186" s="762"/>
      <c r="AK186" s="762"/>
      <c r="AL186" s="762"/>
      <c r="AM186" s="762"/>
      <c r="AN186" s="762"/>
      <c r="AO186" s="763"/>
      <c r="AP186" s="755"/>
      <c r="AQ186" s="761"/>
      <c r="AR186" s="762"/>
      <c r="AS186" s="762"/>
      <c r="AT186" s="762"/>
      <c r="AU186" s="762"/>
      <c r="AV186" s="762"/>
      <c r="AW186" s="762"/>
      <c r="AX186" s="762"/>
      <c r="AY186" s="762"/>
      <c r="AZ186" s="762"/>
      <c r="BA186" s="762"/>
      <c r="BB186" s="762"/>
      <c r="BC186" s="762"/>
      <c r="BD186" s="762"/>
      <c r="BE186" s="762"/>
      <c r="BF186" s="762"/>
      <c r="BG186" s="762"/>
      <c r="BH186" s="762"/>
      <c r="BI186" s="762"/>
      <c r="BJ186" s="762"/>
      <c r="BK186" s="762"/>
      <c r="BL186" s="762"/>
      <c r="BM186" s="762"/>
      <c r="BN186" s="762"/>
      <c r="BO186" s="762"/>
      <c r="BP186" s="762"/>
      <c r="BQ186" s="762"/>
      <c r="BR186" s="762"/>
      <c r="BS186" s="762"/>
      <c r="BT186" s="763"/>
      <c r="BU186" s="739"/>
    </row>
    <row r="187" spans="2:73" s="736" customFormat="1" ht="15.75">
      <c r="B187" s="757"/>
      <c r="C187" s="757"/>
      <c r="D187" s="757"/>
      <c r="E187" s="757"/>
      <c r="F187" s="757"/>
      <c r="G187" s="757"/>
      <c r="H187" s="757"/>
      <c r="I187" s="756"/>
      <c r="J187" s="756"/>
      <c r="K187" s="755"/>
      <c r="L187" s="761"/>
      <c r="M187" s="762"/>
      <c r="N187" s="762"/>
      <c r="O187" s="762"/>
      <c r="P187" s="762"/>
      <c r="Q187" s="762"/>
      <c r="R187" s="762"/>
      <c r="S187" s="762"/>
      <c r="T187" s="762"/>
      <c r="U187" s="762"/>
      <c r="V187" s="762"/>
      <c r="W187" s="762"/>
      <c r="X187" s="762"/>
      <c r="Y187" s="762"/>
      <c r="Z187" s="762"/>
      <c r="AA187" s="762"/>
      <c r="AB187" s="762"/>
      <c r="AC187" s="762"/>
      <c r="AD187" s="762"/>
      <c r="AE187" s="762"/>
      <c r="AF187" s="762"/>
      <c r="AG187" s="762"/>
      <c r="AH187" s="762"/>
      <c r="AI187" s="762"/>
      <c r="AJ187" s="762"/>
      <c r="AK187" s="762"/>
      <c r="AL187" s="762"/>
      <c r="AM187" s="762"/>
      <c r="AN187" s="762"/>
      <c r="AO187" s="763"/>
      <c r="AP187" s="755"/>
      <c r="AQ187" s="761"/>
      <c r="AR187" s="762"/>
      <c r="AS187" s="762"/>
      <c r="AT187" s="762"/>
      <c r="AU187" s="762"/>
      <c r="AV187" s="762"/>
      <c r="AW187" s="762"/>
      <c r="AX187" s="762"/>
      <c r="AY187" s="762"/>
      <c r="AZ187" s="762"/>
      <c r="BA187" s="762"/>
      <c r="BB187" s="762"/>
      <c r="BC187" s="762"/>
      <c r="BD187" s="762"/>
      <c r="BE187" s="762"/>
      <c r="BF187" s="762"/>
      <c r="BG187" s="762"/>
      <c r="BH187" s="762"/>
      <c r="BI187" s="762"/>
      <c r="BJ187" s="762"/>
      <c r="BK187" s="762"/>
      <c r="BL187" s="762"/>
      <c r="BM187" s="762"/>
      <c r="BN187" s="762"/>
      <c r="BO187" s="762"/>
      <c r="BP187" s="762"/>
      <c r="BQ187" s="762"/>
      <c r="BR187" s="762"/>
      <c r="BS187" s="762"/>
      <c r="BT187" s="763"/>
      <c r="BU187" s="739"/>
    </row>
    <row r="188" spans="2:73" s="736" customFormat="1" ht="15.75">
      <c r="B188" s="757"/>
      <c r="C188" s="757"/>
      <c r="D188" s="757"/>
      <c r="E188" s="757"/>
      <c r="F188" s="757"/>
      <c r="G188" s="757"/>
      <c r="H188" s="757"/>
      <c r="I188" s="756"/>
      <c r="J188" s="756"/>
      <c r="K188" s="755"/>
      <c r="L188" s="761"/>
      <c r="M188" s="762"/>
      <c r="N188" s="762"/>
      <c r="O188" s="762"/>
      <c r="P188" s="762"/>
      <c r="Q188" s="762"/>
      <c r="R188" s="762"/>
      <c r="S188" s="762"/>
      <c r="T188" s="762"/>
      <c r="U188" s="762"/>
      <c r="V188" s="762"/>
      <c r="W188" s="762"/>
      <c r="X188" s="762"/>
      <c r="Y188" s="762"/>
      <c r="Z188" s="762"/>
      <c r="AA188" s="762"/>
      <c r="AB188" s="762"/>
      <c r="AC188" s="762"/>
      <c r="AD188" s="762"/>
      <c r="AE188" s="762"/>
      <c r="AF188" s="762"/>
      <c r="AG188" s="762"/>
      <c r="AH188" s="762"/>
      <c r="AI188" s="762"/>
      <c r="AJ188" s="762"/>
      <c r="AK188" s="762"/>
      <c r="AL188" s="762"/>
      <c r="AM188" s="762"/>
      <c r="AN188" s="762"/>
      <c r="AO188" s="763"/>
      <c r="AP188" s="755"/>
      <c r="AQ188" s="761"/>
      <c r="AR188" s="762"/>
      <c r="AS188" s="762"/>
      <c r="AT188" s="762"/>
      <c r="AU188" s="762"/>
      <c r="AV188" s="762"/>
      <c r="AW188" s="762"/>
      <c r="AX188" s="762"/>
      <c r="AY188" s="762"/>
      <c r="AZ188" s="762"/>
      <c r="BA188" s="762"/>
      <c r="BB188" s="762"/>
      <c r="BC188" s="762"/>
      <c r="BD188" s="762"/>
      <c r="BE188" s="762"/>
      <c r="BF188" s="762"/>
      <c r="BG188" s="762"/>
      <c r="BH188" s="762"/>
      <c r="BI188" s="762"/>
      <c r="BJ188" s="762"/>
      <c r="BK188" s="762"/>
      <c r="BL188" s="762"/>
      <c r="BM188" s="762"/>
      <c r="BN188" s="762"/>
      <c r="BO188" s="762"/>
      <c r="BP188" s="762"/>
      <c r="BQ188" s="762"/>
      <c r="BR188" s="762"/>
      <c r="BS188" s="762"/>
      <c r="BT188" s="763"/>
      <c r="BU188" s="739"/>
    </row>
    <row r="189" spans="2:73" s="736" customFormat="1" ht="15.75">
      <c r="B189" s="757"/>
      <c r="C189" s="757"/>
      <c r="D189" s="757"/>
      <c r="E189" s="757"/>
      <c r="F189" s="757"/>
      <c r="G189" s="757"/>
      <c r="H189" s="757"/>
      <c r="I189" s="756"/>
      <c r="J189" s="756"/>
      <c r="K189" s="755"/>
      <c r="L189" s="761"/>
      <c r="M189" s="762"/>
      <c r="N189" s="762"/>
      <c r="O189" s="762"/>
      <c r="P189" s="762"/>
      <c r="Q189" s="762"/>
      <c r="R189" s="762"/>
      <c r="S189" s="762"/>
      <c r="T189" s="762"/>
      <c r="U189" s="762"/>
      <c r="V189" s="762"/>
      <c r="W189" s="762"/>
      <c r="X189" s="762"/>
      <c r="Y189" s="762"/>
      <c r="Z189" s="762"/>
      <c r="AA189" s="762"/>
      <c r="AB189" s="762"/>
      <c r="AC189" s="762"/>
      <c r="AD189" s="762"/>
      <c r="AE189" s="762"/>
      <c r="AF189" s="762"/>
      <c r="AG189" s="762"/>
      <c r="AH189" s="762"/>
      <c r="AI189" s="762"/>
      <c r="AJ189" s="762"/>
      <c r="AK189" s="762"/>
      <c r="AL189" s="762"/>
      <c r="AM189" s="762"/>
      <c r="AN189" s="762"/>
      <c r="AO189" s="763"/>
      <c r="AP189" s="755"/>
      <c r="AQ189" s="761"/>
      <c r="AR189" s="762"/>
      <c r="AS189" s="762"/>
      <c r="AT189" s="762"/>
      <c r="AU189" s="762"/>
      <c r="AV189" s="762"/>
      <c r="AW189" s="762"/>
      <c r="AX189" s="762"/>
      <c r="AY189" s="762"/>
      <c r="AZ189" s="762"/>
      <c r="BA189" s="762"/>
      <c r="BB189" s="762"/>
      <c r="BC189" s="762"/>
      <c r="BD189" s="762"/>
      <c r="BE189" s="762"/>
      <c r="BF189" s="762"/>
      <c r="BG189" s="762"/>
      <c r="BH189" s="762"/>
      <c r="BI189" s="762"/>
      <c r="BJ189" s="762"/>
      <c r="BK189" s="762"/>
      <c r="BL189" s="762"/>
      <c r="BM189" s="762"/>
      <c r="BN189" s="762"/>
      <c r="BO189" s="762"/>
      <c r="BP189" s="762"/>
      <c r="BQ189" s="762"/>
      <c r="BR189" s="762"/>
      <c r="BS189" s="762"/>
      <c r="BT189" s="763"/>
      <c r="BU189" s="739"/>
    </row>
    <row r="190" spans="2:73" s="736" customFormat="1" ht="15.75">
      <c r="B190" s="757"/>
      <c r="C190" s="757"/>
      <c r="D190" s="757"/>
      <c r="E190" s="757"/>
      <c r="F190" s="757"/>
      <c r="G190" s="757"/>
      <c r="H190" s="757"/>
      <c r="I190" s="756"/>
      <c r="J190" s="756"/>
      <c r="K190" s="755"/>
      <c r="L190" s="761"/>
      <c r="M190" s="762"/>
      <c r="N190" s="762"/>
      <c r="O190" s="762"/>
      <c r="P190" s="762"/>
      <c r="Q190" s="762"/>
      <c r="R190" s="762"/>
      <c r="S190" s="762"/>
      <c r="T190" s="762"/>
      <c r="U190" s="762"/>
      <c r="V190" s="762"/>
      <c r="W190" s="762"/>
      <c r="X190" s="762"/>
      <c r="Y190" s="762"/>
      <c r="Z190" s="762"/>
      <c r="AA190" s="762"/>
      <c r="AB190" s="762"/>
      <c r="AC190" s="762"/>
      <c r="AD190" s="762"/>
      <c r="AE190" s="762"/>
      <c r="AF190" s="762"/>
      <c r="AG190" s="762"/>
      <c r="AH190" s="762"/>
      <c r="AI190" s="762"/>
      <c r="AJ190" s="762"/>
      <c r="AK190" s="762"/>
      <c r="AL190" s="762"/>
      <c r="AM190" s="762"/>
      <c r="AN190" s="762"/>
      <c r="AO190" s="763"/>
      <c r="AP190" s="755"/>
      <c r="AQ190" s="761"/>
      <c r="AR190" s="762"/>
      <c r="AS190" s="762"/>
      <c r="AT190" s="762"/>
      <c r="AU190" s="762"/>
      <c r="AV190" s="762"/>
      <c r="AW190" s="762"/>
      <c r="AX190" s="762"/>
      <c r="AY190" s="762"/>
      <c r="AZ190" s="762"/>
      <c r="BA190" s="762"/>
      <c r="BB190" s="762"/>
      <c r="BC190" s="762"/>
      <c r="BD190" s="762"/>
      <c r="BE190" s="762"/>
      <c r="BF190" s="762"/>
      <c r="BG190" s="762"/>
      <c r="BH190" s="762"/>
      <c r="BI190" s="762"/>
      <c r="BJ190" s="762"/>
      <c r="BK190" s="762"/>
      <c r="BL190" s="762"/>
      <c r="BM190" s="762"/>
      <c r="BN190" s="762"/>
      <c r="BO190" s="762"/>
      <c r="BP190" s="762"/>
      <c r="BQ190" s="762"/>
      <c r="BR190" s="762"/>
      <c r="BS190" s="762"/>
      <c r="BT190" s="763"/>
      <c r="BU190" s="739"/>
    </row>
    <row r="191" spans="2:73" s="736" customFormat="1" ht="15.75">
      <c r="B191" s="757"/>
      <c r="C191" s="757"/>
      <c r="D191" s="757"/>
      <c r="E191" s="757"/>
      <c r="F191" s="757"/>
      <c r="G191" s="757"/>
      <c r="H191" s="757"/>
      <c r="I191" s="756"/>
      <c r="J191" s="756"/>
      <c r="K191" s="755"/>
      <c r="L191" s="761"/>
      <c r="M191" s="762"/>
      <c r="N191" s="762"/>
      <c r="O191" s="762"/>
      <c r="P191" s="762"/>
      <c r="Q191" s="762"/>
      <c r="R191" s="762"/>
      <c r="S191" s="762"/>
      <c r="T191" s="762"/>
      <c r="U191" s="762"/>
      <c r="V191" s="762"/>
      <c r="W191" s="762"/>
      <c r="X191" s="762"/>
      <c r="Y191" s="762"/>
      <c r="Z191" s="762"/>
      <c r="AA191" s="762"/>
      <c r="AB191" s="762"/>
      <c r="AC191" s="762"/>
      <c r="AD191" s="762"/>
      <c r="AE191" s="762"/>
      <c r="AF191" s="762"/>
      <c r="AG191" s="762"/>
      <c r="AH191" s="762"/>
      <c r="AI191" s="762"/>
      <c r="AJ191" s="762"/>
      <c r="AK191" s="762"/>
      <c r="AL191" s="762"/>
      <c r="AM191" s="762"/>
      <c r="AN191" s="762"/>
      <c r="AO191" s="763"/>
      <c r="AP191" s="755"/>
      <c r="AQ191" s="761"/>
      <c r="AR191" s="762"/>
      <c r="AS191" s="762"/>
      <c r="AT191" s="762"/>
      <c r="AU191" s="762"/>
      <c r="AV191" s="762"/>
      <c r="AW191" s="762"/>
      <c r="AX191" s="762"/>
      <c r="AY191" s="762"/>
      <c r="AZ191" s="762"/>
      <c r="BA191" s="762"/>
      <c r="BB191" s="762"/>
      <c r="BC191" s="762"/>
      <c r="BD191" s="762"/>
      <c r="BE191" s="762"/>
      <c r="BF191" s="762"/>
      <c r="BG191" s="762"/>
      <c r="BH191" s="762"/>
      <c r="BI191" s="762"/>
      <c r="BJ191" s="762"/>
      <c r="BK191" s="762"/>
      <c r="BL191" s="762"/>
      <c r="BM191" s="762"/>
      <c r="BN191" s="762"/>
      <c r="BO191" s="762"/>
      <c r="BP191" s="762"/>
      <c r="BQ191" s="762"/>
      <c r="BR191" s="762"/>
      <c r="BS191" s="762"/>
      <c r="BT191" s="763"/>
      <c r="BU191" s="739"/>
    </row>
    <row r="192" spans="2:73" s="736" customFormat="1" ht="15.75">
      <c r="B192" s="757"/>
      <c r="C192" s="757"/>
      <c r="D192" s="757"/>
      <c r="E192" s="757"/>
      <c r="F192" s="757"/>
      <c r="G192" s="757"/>
      <c r="H192" s="757"/>
      <c r="I192" s="756"/>
      <c r="J192" s="756"/>
      <c r="K192" s="755"/>
      <c r="L192" s="761"/>
      <c r="M192" s="762"/>
      <c r="N192" s="762"/>
      <c r="O192" s="762"/>
      <c r="P192" s="762"/>
      <c r="Q192" s="762"/>
      <c r="R192" s="762"/>
      <c r="S192" s="762"/>
      <c r="T192" s="762"/>
      <c r="U192" s="762"/>
      <c r="V192" s="762"/>
      <c r="W192" s="762"/>
      <c r="X192" s="762"/>
      <c r="Y192" s="762"/>
      <c r="Z192" s="762"/>
      <c r="AA192" s="762"/>
      <c r="AB192" s="762"/>
      <c r="AC192" s="762"/>
      <c r="AD192" s="762"/>
      <c r="AE192" s="762"/>
      <c r="AF192" s="762"/>
      <c r="AG192" s="762"/>
      <c r="AH192" s="762"/>
      <c r="AI192" s="762"/>
      <c r="AJ192" s="762"/>
      <c r="AK192" s="762"/>
      <c r="AL192" s="762"/>
      <c r="AM192" s="762"/>
      <c r="AN192" s="762"/>
      <c r="AO192" s="763"/>
      <c r="AP192" s="755"/>
      <c r="AQ192" s="761"/>
      <c r="AR192" s="762"/>
      <c r="AS192" s="762"/>
      <c r="AT192" s="762"/>
      <c r="AU192" s="762"/>
      <c r="AV192" s="762"/>
      <c r="AW192" s="762"/>
      <c r="AX192" s="762"/>
      <c r="AY192" s="762"/>
      <c r="AZ192" s="762"/>
      <c r="BA192" s="762"/>
      <c r="BB192" s="762"/>
      <c r="BC192" s="762"/>
      <c r="BD192" s="762"/>
      <c r="BE192" s="762"/>
      <c r="BF192" s="762"/>
      <c r="BG192" s="762"/>
      <c r="BH192" s="762"/>
      <c r="BI192" s="762"/>
      <c r="BJ192" s="762"/>
      <c r="BK192" s="762"/>
      <c r="BL192" s="762"/>
      <c r="BM192" s="762"/>
      <c r="BN192" s="762"/>
      <c r="BO192" s="762"/>
      <c r="BP192" s="762"/>
      <c r="BQ192" s="762"/>
      <c r="BR192" s="762"/>
      <c r="BS192" s="762"/>
      <c r="BT192" s="763"/>
      <c r="BU192" s="739"/>
    </row>
    <row r="193" spans="2:73" s="736" customFormat="1" ht="15.75">
      <c r="B193" s="757"/>
      <c r="C193" s="757"/>
      <c r="D193" s="757"/>
      <c r="E193" s="757"/>
      <c r="F193" s="757"/>
      <c r="G193" s="757"/>
      <c r="H193" s="757"/>
      <c r="I193" s="756"/>
      <c r="J193" s="756"/>
      <c r="K193" s="755"/>
      <c r="L193" s="761"/>
      <c r="M193" s="762"/>
      <c r="N193" s="762"/>
      <c r="O193" s="762"/>
      <c r="P193" s="762"/>
      <c r="Q193" s="762"/>
      <c r="R193" s="762"/>
      <c r="S193" s="762"/>
      <c r="T193" s="762"/>
      <c r="U193" s="762"/>
      <c r="V193" s="762"/>
      <c r="W193" s="762"/>
      <c r="X193" s="762"/>
      <c r="Y193" s="762"/>
      <c r="Z193" s="762"/>
      <c r="AA193" s="762"/>
      <c r="AB193" s="762"/>
      <c r="AC193" s="762"/>
      <c r="AD193" s="762"/>
      <c r="AE193" s="762"/>
      <c r="AF193" s="762"/>
      <c r="AG193" s="762"/>
      <c r="AH193" s="762"/>
      <c r="AI193" s="762"/>
      <c r="AJ193" s="762"/>
      <c r="AK193" s="762"/>
      <c r="AL193" s="762"/>
      <c r="AM193" s="762"/>
      <c r="AN193" s="762"/>
      <c r="AO193" s="763"/>
      <c r="AP193" s="755"/>
      <c r="AQ193" s="761"/>
      <c r="AR193" s="762"/>
      <c r="AS193" s="762"/>
      <c r="AT193" s="762"/>
      <c r="AU193" s="762"/>
      <c r="AV193" s="762"/>
      <c r="AW193" s="762"/>
      <c r="AX193" s="762"/>
      <c r="AY193" s="762"/>
      <c r="AZ193" s="762"/>
      <c r="BA193" s="762"/>
      <c r="BB193" s="762"/>
      <c r="BC193" s="762"/>
      <c r="BD193" s="762"/>
      <c r="BE193" s="762"/>
      <c r="BF193" s="762"/>
      <c r="BG193" s="762"/>
      <c r="BH193" s="762"/>
      <c r="BI193" s="762"/>
      <c r="BJ193" s="762"/>
      <c r="BK193" s="762"/>
      <c r="BL193" s="762"/>
      <c r="BM193" s="762"/>
      <c r="BN193" s="762"/>
      <c r="BO193" s="762"/>
      <c r="BP193" s="762"/>
      <c r="BQ193" s="762"/>
      <c r="BR193" s="762"/>
      <c r="BS193" s="762"/>
      <c r="BT193" s="763"/>
      <c r="BU193" s="739"/>
    </row>
    <row r="194" spans="2:73" s="736" customFormat="1" ht="15.75">
      <c r="B194" s="757"/>
      <c r="C194" s="757"/>
      <c r="D194" s="757"/>
      <c r="E194" s="757"/>
      <c r="F194" s="757"/>
      <c r="G194" s="757"/>
      <c r="H194" s="757"/>
      <c r="I194" s="756"/>
      <c r="J194" s="756"/>
      <c r="K194" s="755"/>
      <c r="L194" s="761"/>
      <c r="M194" s="762"/>
      <c r="N194" s="762"/>
      <c r="O194" s="762"/>
      <c r="P194" s="762"/>
      <c r="Q194" s="762"/>
      <c r="R194" s="762"/>
      <c r="S194" s="762"/>
      <c r="T194" s="762"/>
      <c r="U194" s="762"/>
      <c r="V194" s="762"/>
      <c r="W194" s="762"/>
      <c r="X194" s="762"/>
      <c r="Y194" s="762"/>
      <c r="Z194" s="762"/>
      <c r="AA194" s="762"/>
      <c r="AB194" s="762"/>
      <c r="AC194" s="762"/>
      <c r="AD194" s="762"/>
      <c r="AE194" s="762"/>
      <c r="AF194" s="762"/>
      <c r="AG194" s="762"/>
      <c r="AH194" s="762"/>
      <c r="AI194" s="762"/>
      <c r="AJ194" s="762"/>
      <c r="AK194" s="762"/>
      <c r="AL194" s="762"/>
      <c r="AM194" s="762"/>
      <c r="AN194" s="762"/>
      <c r="AO194" s="763"/>
      <c r="AP194" s="755"/>
      <c r="AQ194" s="761"/>
      <c r="AR194" s="762"/>
      <c r="AS194" s="762"/>
      <c r="AT194" s="762"/>
      <c r="AU194" s="762"/>
      <c r="AV194" s="762"/>
      <c r="AW194" s="762"/>
      <c r="AX194" s="762"/>
      <c r="AY194" s="762"/>
      <c r="AZ194" s="762"/>
      <c r="BA194" s="762"/>
      <c r="BB194" s="762"/>
      <c r="BC194" s="762"/>
      <c r="BD194" s="762"/>
      <c r="BE194" s="762"/>
      <c r="BF194" s="762"/>
      <c r="BG194" s="762"/>
      <c r="BH194" s="762"/>
      <c r="BI194" s="762"/>
      <c r="BJ194" s="762"/>
      <c r="BK194" s="762"/>
      <c r="BL194" s="762"/>
      <c r="BM194" s="762"/>
      <c r="BN194" s="762"/>
      <c r="BO194" s="762"/>
      <c r="BP194" s="762"/>
      <c r="BQ194" s="762"/>
      <c r="BR194" s="762"/>
      <c r="BS194" s="762"/>
      <c r="BT194" s="763"/>
      <c r="BU194" s="739"/>
    </row>
    <row r="195" spans="2:73" s="736" customFormat="1" ht="15.75">
      <c r="B195" s="757"/>
      <c r="C195" s="757"/>
      <c r="D195" s="757"/>
      <c r="E195" s="757"/>
      <c r="F195" s="757"/>
      <c r="G195" s="757"/>
      <c r="H195" s="757"/>
      <c r="I195" s="756"/>
      <c r="J195" s="756"/>
      <c r="K195" s="755"/>
      <c r="L195" s="761"/>
      <c r="M195" s="762"/>
      <c r="N195" s="762"/>
      <c r="O195" s="762"/>
      <c r="P195" s="762"/>
      <c r="Q195" s="762"/>
      <c r="R195" s="762"/>
      <c r="S195" s="762"/>
      <c r="T195" s="762"/>
      <c r="U195" s="762"/>
      <c r="V195" s="762"/>
      <c r="W195" s="762"/>
      <c r="X195" s="762"/>
      <c r="Y195" s="762"/>
      <c r="Z195" s="762"/>
      <c r="AA195" s="762"/>
      <c r="AB195" s="762"/>
      <c r="AC195" s="762"/>
      <c r="AD195" s="762"/>
      <c r="AE195" s="762"/>
      <c r="AF195" s="762"/>
      <c r="AG195" s="762"/>
      <c r="AH195" s="762"/>
      <c r="AI195" s="762"/>
      <c r="AJ195" s="762"/>
      <c r="AK195" s="762"/>
      <c r="AL195" s="762"/>
      <c r="AM195" s="762"/>
      <c r="AN195" s="762"/>
      <c r="AO195" s="763"/>
      <c r="AP195" s="755"/>
      <c r="AQ195" s="761"/>
      <c r="AR195" s="762"/>
      <c r="AS195" s="762"/>
      <c r="AT195" s="762"/>
      <c r="AU195" s="762"/>
      <c r="AV195" s="762"/>
      <c r="AW195" s="762"/>
      <c r="AX195" s="762"/>
      <c r="AY195" s="762"/>
      <c r="AZ195" s="762"/>
      <c r="BA195" s="762"/>
      <c r="BB195" s="762"/>
      <c r="BC195" s="762"/>
      <c r="BD195" s="762"/>
      <c r="BE195" s="762"/>
      <c r="BF195" s="762"/>
      <c r="BG195" s="762"/>
      <c r="BH195" s="762"/>
      <c r="BI195" s="762"/>
      <c r="BJ195" s="762"/>
      <c r="BK195" s="762"/>
      <c r="BL195" s="762"/>
      <c r="BM195" s="762"/>
      <c r="BN195" s="762"/>
      <c r="BO195" s="762"/>
      <c r="BP195" s="762"/>
      <c r="BQ195" s="762"/>
      <c r="BR195" s="762"/>
      <c r="BS195" s="762"/>
      <c r="BT195" s="763"/>
      <c r="BU195" s="739"/>
    </row>
    <row r="196" spans="2:73" s="736" customFormat="1" ht="15.75">
      <c r="B196" s="757"/>
      <c r="C196" s="757"/>
      <c r="D196" s="757"/>
      <c r="E196" s="757"/>
      <c r="F196" s="757"/>
      <c r="G196" s="757"/>
      <c r="H196" s="757"/>
      <c r="I196" s="756"/>
      <c r="J196" s="756"/>
      <c r="K196" s="755"/>
      <c r="L196" s="761"/>
      <c r="M196" s="762"/>
      <c r="N196" s="762"/>
      <c r="O196" s="762"/>
      <c r="P196" s="762"/>
      <c r="Q196" s="762"/>
      <c r="R196" s="762"/>
      <c r="S196" s="762"/>
      <c r="T196" s="762"/>
      <c r="U196" s="762"/>
      <c r="V196" s="762"/>
      <c r="W196" s="762"/>
      <c r="X196" s="762"/>
      <c r="Y196" s="762"/>
      <c r="Z196" s="762"/>
      <c r="AA196" s="762"/>
      <c r="AB196" s="762"/>
      <c r="AC196" s="762"/>
      <c r="AD196" s="762"/>
      <c r="AE196" s="762"/>
      <c r="AF196" s="762"/>
      <c r="AG196" s="762"/>
      <c r="AH196" s="762"/>
      <c r="AI196" s="762"/>
      <c r="AJ196" s="762"/>
      <c r="AK196" s="762"/>
      <c r="AL196" s="762"/>
      <c r="AM196" s="762"/>
      <c r="AN196" s="762"/>
      <c r="AO196" s="763"/>
      <c r="AP196" s="755"/>
      <c r="AQ196" s="761"/>
      <c r="AR196" s="762"/>
      <c r="AS196" s="762"/>
      <c r="AT196" s="762"/>
      <c r="AU196" s="762"/>
      <c r="AV196" s="762"/>
      <c r="AW196" s="762"/>
      <c r="AX196" s="762"/>
      <c r="AY196" s="762"/>
      <c r="AZ196" s="762"/>
      <c r="BA196" s="762"/>
      <c r="BB196" s="762"/>
      <c r="BC196" s="762"/>
      <c r="BD196" s="762"/>
      <c r="BE196" s="762"/>
      <c r="BF196" s="762"/>
      <c r="BG196" s="762"/>
      <c r="BH196" s="762"/>
      <c r="BI196" s="762"/>
      <c r="BJ196" s="762"/>
      <c r="BK196" s="762"/>
      <c r="BL196" s="762"/>
      <c r="BM196" s="762"/>
      <c r="BN196" s="762"/>
      <c r="BO196" s="762"/>
      <c r="BP196" s="762"/>
      <c r="BQ196" s="762"/>
      <c r="BR196" s="762"/>
      <c r="BS196" s="762"/>
      <c r="BT196" s="763"/>
      <c r="BU196" s="739"/>
    </row>
    <row r="197" spans="2:73" s="736" customFormat="1" ht="15.75">
      <c r="B197" s="757"/>
      <c r="C197" s="757"/>
      <c r="D197" s="757"/>
      <c r="E197" s="757"/>
      <c r="F197" s="757"/>
      <c r="G197" s="757"/>
      <c r="H197" s="757"/>
      <c r="I197" s="756"/>
      <c r="J197" s="756"/>
      <c r="K197" s="755"/>
      <c r="L197" s="761"/>
      <c r="M197" s="762"/>
      <c r="N197" s="762"/>
      <c r="O197" s="762"/>
      <c r="P197" s="762"/>
      <c r="Q197" s="762"/>
      <c r="R197" s="762"/>
      <c r="S197" s="762"/>
      <c r="T197" s="762"/>
      <c r="U197" s="762"/>
      <c r="V197" s="762"/>
      <c r="W197" s="762"/>
      <c r="X197" s="762"/>
      <c r="Y197" s="762"/>
      <c r="Z197" s="762"/>
      <c r="AA197" s="762"/>
      <c r="AB197" s="762"/>
      <c r="AC197" s="762"/>
      <c r="AD197" s="762"/>
      <c r="AE197" s="762"/>
      <c r="AF197" s="762"/>
      <c r="AG197" s="762"/>
      <c r="AH197" s="762"/>
      <c r="AI197" s="762"/>
      <c r="AJ197" s="762"/>
      <c r="AK197" s="762"/>
      <c r="AL197" s="762"/>
      <c r="AM197" s="762"/>
      <c r="AN197" s="762"/>
      <c r="AO197" s="763"/>
      <c r="AP197" s="755"/>
      <c r="AQ197" s="761"/>
      <c r="AR197" s="762"/>
      <c r="AS197" s="762"/>
      <c r="AT197" s="762"/>
      <c r="AU197" s="762"/>
      <c r="AV197" s="762"/>
      <c r="AW197" s="762"/>
      <c r="AX197" s="762"/>
      <c r="AY197" s="762"/>
      <c r="AZ197" s="762"/>
      <c r="BA197" s="762"/>
      <c r="BB197" s="762"/>
      <c r="BC197" s="762"/>
      <c r="BD197" s="762"/>
      <c r="BE197" s="762"/>
      <c r="BF197" s="762"/>
      <c r="BG197" s="762"/>
      <c r="BH197" s="762"/>
      <c r="BI197" s="762"/>
      <c r="BJ197" s="762"/>
      <c r="BK197" s="762"/>
      <c r="BL197" s="762"/>
      <c r="BM197" s="762"/>
      <c r="BN197" s="762"/>
      <c r="BO197" s="762"/>
      <c r="BP197" s="762"/>
      <c r="BQ197" s="762"/>
      <c r="BR197" s="762"/>
      <c r="BS197" s="762"/>
      <c r="BT197" s="763"/>
      <c r="BU197" s="739"/>
    </row>
    <row r="198" spans="2:73" s="736" customFormat="1" ht="15.75">
      <c r="B198" s="757"/>
      <c r="C198" s="757"/>
      <c r="D198" s="757"/>
      <c r="E198" s="757"/>
      <c r="F198" s="757"/>
      <c r="G198" s="757"/>
      <c r="H198" s="757"/>
      <c r="I198" s="756"/>
      <c r="J198" s="756"/>
      <c r="K198" s="755"/>
      <c r="L198" s="761"/>
      <c r="M198" s="762"/>
      <c r="N198" s="762"/>
      <c r="O198" s="762"/>
      <c r="P198" s="762"/>
      <c r="Q198" s="762"/>
      <c r="R198" s="762"/>
      <c r="S198" s="762"/>
      <c r="T198" s="762"/>
      <c r="U198" s="762"/>
      <c r="V198" s="762"/>
      <c r="W198" s="762"/>
      <c r="X198" s="762"/>
      <c r="Y198" s="762"/>
      <c r="Z198" s="762"/>
      <c r="AA198" s="762"/>
      <c r="AB198" s="762"/>
      <c r="AC198" s="762"/>
      <c r="AD198" s="762"/>
      <c r="AE198" s="762"/>
      <c r="AF198" s="762"/>
      <c r="AG198" s="762"/>
      <c r="AH198" s="762"/>
      <c r="AI198" s="762"/>
      <c r="AJ198" s="762"/>
      <c r="AK198" s="762"/>
      <c r="AL198" s="762"/>
      <c r="AM198" s="762"/>
      <c r="AN198" s="762"/>
      <c r="AO198" s="763"/>
      <c r="AP198" s="755"/>
      <c r="AQ198" s="761"/>
      <c r="AR198" s="762"/>
      <c r="AS198" s="762"/>
      <c r="AT198" s="762"/>
      <c r="AU198" s="762"/>
      <c r="AV198" s="762"/>
      <c r="AW198" s="762"/>
      <c r="AX198" s="762"/>
      <c r="AY198" s="762"/>
      <c r="AZ198" s="762"/>
      <c r="BA198" s="762"/>
      <c r="BB198" s="762"/>
      <c r="BC198" s="762"/>
      <c r="BD198" s="762"/>
      <c r="BE198" s="762"/>
      <c r="BF198" s="762"/>
      <c r="BG198" s="762"/>
      <c r="BH198" s="762"/>
      <c r="BI198" s="762"/>
      <c r="BJ198" s="762"/>
      <c r="BK198" s="762"/>
      <c r="BL198" s="762"/>
      <c r="BM198" s="762"/>
      <c r="BN198" s="762"/>
      <c r="BO198" s="762"/>
      <c r="BP198" s="762"/>
      <c r="BQ198" s="762"/>
      <c r="BR198" s="762"/>
      <c r="BS198" s="762"/>
      <c r="BT198" s="763"/>
      <c r="BU198" s="739"/>
    </row>
    <row r="199" spans="2:73" s="736" customFormat="1" ht="15.75">
      <c r="B199" s="757"/>
      <c r="C199" s="757"/>
      <c r="D199" s="757"/>
      <c r="E199" s="757"/>
      <c r="F199" s="757"/>
      <c r="G199" s="757"/>
      <c r="H199" s="757"/>
      <c r="I199" s="756"/>
      <c r="J199" s="756"/>
      <c r="K199" s="755"/>
      <c r="L199" s="761"/>
      <c r="M199" s="762"/>
      <c r="N199" s="762"/>
      <c r="O199" s="762"/>
      <c r="P199" s="762"/>
      <c r="Q199" s="762"/>
      <c r="R199" s="762"/>
      <c r="S199" s="762"/>
      <c r="T199" s="762"/>
      <c r="U199" s="762"/>
      <c r="V199" s="762"/>
      <c r="W199" s="762"/>
      <c r="X199" s="762"/>
      <c r="Y199" s="762"/>
      <c r="Z199" s="762"/>
      <c r="AA199" s="762"/>
      <c r="AB199" s="762"/>
      <c r="AC199" s="762"/>
      <c r="AD199" s="762"/>
      <c r="AE199" s="762"/>
      <c r="AF199" s="762"/>
      <c r="AG199" s="762"/>
      <c r="AH199" s="762"/>
      <c r="AI199" s="762"/>
      <c r="AJ199" s="762"/>
      <c r="AK199" s="762"/>
      <c r="AL199" s="762"/>
      <c r="AM199" s="762"/>
      <c r="AN199" s="762"/>
      <c r="AO199" s="763"/>
      <c r="AP199" s="755"/>
      <c r="AQ199" s="761"/>
      <c r="AR199" s="762"/>
      <c r="AS199" s="762"/>
      <c r="AT199" s="762"/>
      <c r="AU199" s="762"/>
      <c r="AV199" s="762"/>
      <c r="AW199" s="762"/>
      <c r="AX199" s="762"/>
      <c r="AY199" s="762"/>
      <c r="AZ199" s="762"/>
      <c r="BA199" s="762"/>
      <c r="BB199" s="762"/>
      <c r="BC199" s="762"/>
      <c r="BD199" s="762"/>
      <c r="BE199" s="762"/>
      <c r="BF199" s="762"/>
      <c r="BG199" s="762"/>
      <c r="BH199" s="762"/>
      <c r="BI199" s="762"/>
      <c r="BJ199" s="762"/>
      <c r="BK199" s="762"/>
      <c r="BL199" s="762"/>
      <c r="BM199" s="762"/>
      <c r="BN199" s="762"/>
      <c r="BO199" s="762"/>
      <c r="BP199" s="762"/>
      <c r="BQ199" s="762"/>
      <c r="BR199" s="762"/>
      <c r="BS199" s="762"/>
      <c r="BT199" s="763"/>
      <c r="BU199" s="739"/>
    </row>
    <row r="200" spans="2:73" s="736" customFormat="1" ht="15.75">
      <c r="B200" s="757"/>
      <c r="C200" s="757"/>
      <c r="D200" s="757"/>
      <c r="E200" s="757"/>
      <c r="F200" s="757"/>
      <c r="G200" s="757"/>
      <c r="H200" s="757"/>
      <c r="I200" s="756"/>
      <c r="J200" s="756"/>
      <c r="K200" s="755"/>
      <c r="L200" s="761"/>
      <c r="M200" s="762"/>
      <c r="N200" s="762"/>
      <c r="O200" s="762"/>
      <c r="P200" s="762"/>
      <c r="Q200" s="762"/>
      <c r="R200" s="762"/>
      <c r="S200" s="762"/>
      <c r="T200" s="762"/>
      <c r="U200" s="762"/>
      <c r="V200" s="762"/>
      <c r="W200" s="762"/>
      <c r="X200" s="762"/>
      <c r="Y200" s="762"/>
      <c r="Z200" s="762"/>
      <c r="AA200" s="762"/>
      <c r="AB200" s="762"/>
      <c r="AC200" s="762"/>
      <c r="AD200" s="762"/>
      <c r="AE200" s="762"/>
      <c r="AF200" s="762"/>
      <c r="AG200" s="762"/>
      <c r="AH200" s="762"/>
      <c r="AI200" s="762"/>
      <c r="AJ200" s="762"/>
      <c r="AK200" s="762"/>
      <c r="AL200" s="762"/>
      <c r="AM200" s="762"/>
      <c r="AN200" s="762"/>
      <c r="AO200" s="763"/>
      <c r="AP200" s="755"/>
      <c r="AQ200" s="761"/>
      <c r="AR200" s="762"/>
      <c r="AS200" s="762"/>
      <c r="AT200" s="762"/>
      <c r="AU200" s="762"/>
      <c r="AV200" s="762"/>
      <c r="AW200" s="762"/>
      <c r="AX200" s="762"/>
      <c r="AY200" s="762"/>
      <c r="AZ200" s="762"/>
      <c r="BA200" s="762"/>
      <c r="BB200" s="762"/>
      <c r="BC200" s="762"/>
      <c r="BD200" s="762"/>
      <c r="BE200" s="762"/>
      <c r="BF200" s="762"/>
      <c r="BG200" s="762"/>
      <c r="BH200" s="762"/>
      <c r="BI200" s="762"/>
      <c r="BJ200" s="762"/>
      <c r="BK200" s="762"/>
      <c r="BL200" s="762"/>
      <c r="BM200" s="762"/>
      <c r="BN200" s="762"/>
      <c r="BO200" s="762"/>
      <c r="BP200" s="762"/>
      <c r="BQ200" s="762"/>
      <c r="BR200" s="762"/>
      <c r="BS200" s="762"/>
      <c r="BT200" s="763"/>
      <c r="BU200" s="739"/>
    </row>
    <row r="201" spans="2:73" s="736" customFormat="1" ht="15.75">
      <c r="B201" s="757"/>
      <c r="C201" s="757"/>
      <c r="D201" s="757"/>
      <c r="E201" s="757"/>
      <c r="F201" s="757"/>
      <c r="G201" s="757"/>
      <c r="H201" s="757"/>
      <c r="I201" s="756"/>
      <c r="J201" s="756"/>
      <c r="K201" s="755"/>
      <c r="L201" s="761"/>
      <c r="M201" s="762"/>
      <c r="N201" s="762"/>
      <c r="O201" s="762"/>
      <c r="P201" s="762"/>
      <c r="Q201" s="762"/>
      <c r="R201" s="762"/>
      <c r="S201" s="762"/>
      <c r="T201" s="762"/>
      <c r="U201" s="762"/>
      <c r="V201" s="762"/>
      <c r="W201" s="762"/>
      <c r="X201" s="762"/>
      <c r="Y201" s="762"/>
      <c r="Z201" s="762"/>
      <c r="AA201" s="762"/>
      <c r="AB201" s="762"/>
      <c r="AC201" s="762"/>
      <c r="AD201" s="762"/>
      <c r="AE201" s="762"/>
      <c r="AF201" s="762"/>
      <c r="AG201" s="762"/>
      <c r="AH201" s="762"/>
      <c r="AI201" s="762"/>
      <c r="AJ201" s="762"/>
      <c r="AK201" s="762"/>
      <c r="AL201" s="762"/>
      <c r="AM201" s="762"/>
      <c r="AN201" s="762"/>
      <c r="AO201" s="763"/>
      <c r="AP201" s="755"/>
      <c r="AQ201" s="761"/>
      <c r="AR201" s="762"/>
      <c r="AS201" s="762"/>
      <c r="AT201" s="762"/>
      <c r="AU201" s="762"/>
      <c r="AV201" s="762"/>
      <c r="AW201" s="762"/>
      <c r="AX201" s="762"/>
      <c r="AY201" s="762"/>
      <c r="AZ201" s="762"/>
      <c r="BA201" s="762"/>
      <c r="BB201" s="762"/>
      <c r="BC201" s="762"/>
      <c r="BD201" s="762"/>
      <c r="BE201" s="762"/>
      <c r="BF201" s="762"/>
      <c r="BG201" s="762"/>
      <c r="BH201" s="762"/>
      <c r="BI201" s="762"/>
      <c r="BJ201" s="762"/>
      <c r="BK201" s="762"/>
      <c r="BL201" s="762"/>
      <c r="BM201" s="762"/>
      <c r="BN201" s="762"/>
      <c r="BO201" s="762"/>
      <c r="BP201" s="762"/>
      <c r="BQ201" s="762"/>
      <c r="BR201" s="762"/>
      <c r="BS201" s="762"/>
      <c r="BT201" s="763"/>
      <c r="BU201" s="739"/>
    </row>
    <row r="202" spans="2:73" s="736" customFormat="1" ht="15.75">
      <c r="B202" s="757"/>
      <c r="C202" s="757"/>
      <c r="D202" s="757"/>
      <c r="E202" s="757"/>
      <c r="F202" s="757"/>
      <c r="G202" s="757"/>
      <c r="H202" s="757"/>
      <c r="I202" s="756"/>
      <c r="J202" s="756"/>
      <c r="K202" s="755"/>
      <c r="L202" s="761"/>
      <c r="M202" s="762"/>
      <c r="N202" s="762"/>
      <c r="O202" s="762"/>
      <c r="P202" s="762"/>
      <c r="Q202" s="762"/>
      <c r="R202" s="762"/>
      <c r="S202" s="762"/>
      <c r="T202" s="762"/>
      <c r="U202" s="762"/>
      <c r="V202" s="762"/>
      <c r="W202" s="762"/>
      <c r="X202" s="762"/>
      <c r="Y202" s="762"/>
      <c r="Z202" s="762"/>
      <c r="AA202" s="762"/>
      <c r="AB202" s="762"/>
      <c r="AC202" s="762"/>
      <c r="AD202" s="762"/>
      <c r="AE202" s="762"/>
      <c r="AF202" s="762"/>
      <c r="AG202" s="762"/>
      <c r="AH202" s="762"/>
      <c r="AI202" s="762"/>
      <c r="AJ202" s="762"/>
      <c r="AK202" s="762"/>
      <c r="AL202" s="762"/>
      <c r="AM202" s="762"/>
      <c r="AN202" s="762"/>
      <c r="AO202" s="763"/>
      <c r="AP202" s="755"/>
      <c r="AQ202" s="761"/>
      <c r="AR202" s="762"/>
      <c r="AS202" s="762"/>
      <c r="AT202" s="762"/>
      <c r="AU202" s="762"/>
      <c r="AV202" s="762"/>
      <c r="AW202" s="762"/>
      <c r="AX202" s="762"/>
      <c r="AY202" s="762"/>
      <c r="AZ202" s="762"/>
      <c r="BA202" s="762"/>
      <c r="BB202" s="762"/>
      <c r="BC202" s="762"/>
      <c r="BD202" s="762"/>
      <c r="BE202" s="762"/>
      <c r="BF202" s="762"/>
      <c r="BG202" s="762"/>
      <c r="BH202" s="762"/>
      <c r="BI202" s="762"/>
      <c r="BJ202" s="762"/>
      <c r="BK202" s="762"/>
      <c r="BL202" s="762"/>
      <c r="BM202" s="762"/>
      <c r="BN202" s="762"/>
      <c r="BO202" s="762"/>
      <c r="BP202" s="762"/>
      <c r="BQ202" s="762"/>
      <c r="BR202" s="762"/>
      <c r="BS202" s="762"/>
      <c r="BT202" s="763"/>
      <c r="BU202" s="739"/>
    </row>
    <row r="203" spans="2:73" s="736" customFormat="1" ht="15.75">
      <c r="B203" s="757"/>
      <c r="C203" s="757"/>
      <c r="D203" s="757"/>
      <c r="E203" s="757"/>
      <c r="F203" s="757"/>
      <c r="G203" s="757"/>
      <c r="H203" s="757"/>
      <c r="I203" s="756"/>
      <c r="J203" s="756"/>
      <c r="K203" s="755"/>
      <c r="L203" s="761"/>
      <c r="M203" s="762"/>
      <c r="N203" s="762"/>
      <c r="O203" s="762"/>
      <c r="P203" s="762"/>
      <c r="Q203" s="762"/>
      <c r="R203" s="762"/>
      <c r="S203" s="762"/>
      <c r="T203" s="762"/>
      <c r="U203" s="762"/>
      <c r="V203" s="762"/>
      <c r="W203" s="762"/>
      <c r="X203" s="762"/>
      <c r="Y203" s="762"/>
      <c r="Z203" s="762"/>
      <c r="AA203" s="762"/>
      <c r="AB203" s="762"/>
      <c r="AC203" s="762"/>
      <c r="AD203" s="762"/>
      <c r="AE203" s="762"/>
      <c r="AF203" s="762"/>
      <c r="AG203" s="762"/>
      <c r="AH203" s="762"/>
      <c r="AI203" s="762"/>
      <c r="AJ203" s="762"/>
      <c r="AK203" s="762"/>
      <c r="AL203" s="762"/>
      <c r="AM203" s="762"/>
      <c r="AN203" s="762"/>
      <c r="AO203" s="763"/>
      <c r="AP203" s="755"/>
      <c r="AQ203" s="761"/>
      <c r="AR203" s="762"/>
      <c r="AS203" s="762"/>
      <c r="AT203" s="762"/>
      <c r="AU203" s="762"/>
      <c r="AV203" s="762"/>
      <c r="AW203" s="762"/>
      <c r="AX203" s="762"/>
      <c r="AY203" s="762"/>
      <c r="AZ203" s="762"/>
      <c r="BA203" s="762"/>
      <c r="BB203" s="762"/>
      <c r="BC203" s="762"/>
      <c r="BD203" s="762"/>
      <c r="BE203" s="762"/>
      <c r="BF203" s="762"/>
      <c r="BG203" s="762"/>
      <c r="BH203" s="762"/>
      <c r="BI203" s="762"/>
      <c r="BJ203" s="762"/>
      <c r="BK203" s="762"/>
      <c r="BL203" s="762"/>
      <c r="BM203" s="762"/>
      <c r="BN203" s="762"/>
      <c r="BO203" s="762"/>
      <c r="BP203" s="762"/>
      <c r="BQ203" s="762"/>
      <c r="BR203" s="762"/>
      <c r="BS203" s="762"/>
      <c r="BT203" s="763"/>
      <c r="BU203" s="739"/>
    </row>
    <row r="204" spans="2:73" s="736" customFormat="1">
      <c r="B204" s="757"/>
      <c r="C204" s="757"/>
      <c r="D204" s="757"/>
      <c r="E204" s="757"/>
      <c r="F204" s="757"/>
      <c r="G204" s="757"/>
      <c r="H204" s="757"/>
      <c r="I204" s="756"/>
      <c r="J204" s="756"/>
      <c r="K204" s="755"/>
      <c r="L204" s="761"/>
      <c r="M204" s="762"/>
      <c r="N204" s="762"/>
      <c r="O204" s="762"/>
      <c r="P204" s="762"/>
      <c r="Q204" s="762"/>
      <c r="R204" s="762"/>
      <c r="S204" s="762"/>
      <c r="T204" s="762"/>
      <c r="U204" s="762"/>
      <c r="V204" s="762"/>
      <c r="W204" s="762"/>
      <c r="X204" s="762"/>
      <c r="Y204" s="762"/>
      <c r="Z204" s="762"/>
      <c r="AA204" s="762"/>
      <c r="AB204" s="762"/>
      <c r="AC204" s="762"/>
      <c r="AD204" s="762"/>
      <c r="AE204" s="762"/>
      <c r="AF204" s="762"/>
      <c r="AG204" s="762"/>
      <c r="AH204" s="762"/>
      <c r="AI204" s="762"/>
      <c r="AJ204" s="762"/>
      <c r="AK204" s="762"/>
      <c r="AL204" s="762"/>
      <c r="AM204" s="762"/>
      <c r="AN204" s="762"/>
      <c r="AO204" s="763"/>
      <c r="AP204" s="755"/>
      <c r="AQ204" s="761"/>
      <c r="AR204" s="762"/>
      <c r="AS204" s="762"/>
      <c r="AT204" s="762"/>
      <c r="AU204" s="762"/>
      <c r="AV204" s="762"/>
      <c r="AW204" s="762"/>
      <c r="AX204" s="762"/>
      <c r="AY204" s="762"/>
      <c r="AZ204" s="762"/>
      <c r="BA204" s="762"/>
      <c r="BB204" s="762"/>
      <c r="BC204" s="762"/>
      <c r="BD204" s="762"/>
      <c r="BE204" s="762"/>
      <c r="BF204" s="762"/>
      <c r="BG204" s="762"/>
      <c r="BH204" s="762"/>
      <c r="BI204" s="762"/>
      <c r="BJ204" s="762"/>
      <c r="BK204" s="762"/>
      <c r="BL204" s="762"/>
      <c r="BM204" s="762"/>
      <c r="BN204" s="762"/>
      <c r="BO204" s="762"/>
      <c r="BP204" s="762"/>
      <c r="BQ204" s="762"/>
      <c r="BR204" s="762"/>
      <c r="BS204" s="762"/>
      <c r="BT204" s="763"/>
      <c r="BU204" s="737"/>
    </row>
    <row r="205" spans="2:73" s="736" customFormat="1">
      <c r="B205" s="747"/>
      <c r="C205" s="747"/>
      <c r="D205" s="747"/>
      <c r="E205" s="747"/>
      <c r="F205" s="747"/>
      <c r="G205" s="747"/>
      <c r="H205" s="747"/>
      <c r="I205" s="746"/>
      <c r="J205" s="746"/>
      <c r="K205" s="744"/>
      <c r="L205" s="748"/>
      <c r="M205" s="749"/>
      <c r="N205" s="749"/>
      <c r="O205" s="749"/>
      <c r="P205" s="749"/>
      <c r="Q205" s="749"/>
      <c r="R205" s="749"/>
      <c r="S205" s="749"/>
      <c r="T205" s="749"/>
      <c r="U205" s="749"/>
      <c r="V205" s="749"/>
      <c r="W205" s="749"/>
      <c r="X205" s="749"/>
      <c r="Y205" s="749"/>
      <c r="Z205" s="749"/>
      <c r="AA205" s="749"/>
      <c r="AB205" s="749"/>
      <c r="AC205" s="749"/>
      <c r="AD205" s="749"/>
      <c r="AE205" s="749"/>
      <c r="AF205" s="749"/>
      <c r="AG205" s="749"/>
      <c r="AH205" s="749"/>
      <c r="AI205" s="749"/>
      <c r="AJ205" s="749"/>
      <c r="AK205" s="749"/>
      <c r="AL205" s="749"/>
      <c r="AM205" s="749"/>
      <c r="AN205" s="749"/>
      <c r="AO205" s="750"/>
      <c r="AP205" s="744"/>
      <c r="AQ205" s="748"/>
      <c r="AR205" s="749"/>
      <c r="AS205" s="749"/>
      <c r="AT205" s="749"/>
      <c r="AU205" s="749"/>
      <c r="AV205" s="749"/>
      <c r="AW205" s="749"/>
      <c r="AX205" s="749"/>
      <c r="AY205" s="749"/>
      <c r="AZ205" s="749"/>
      <c r="BA205" s="749"/>
      <c r="BB205" s="749"/>
      <c r="BC205" s="749"/>
      <c r="BD205" s="749"/>
      <c r="BE205" s="749"/>
      <c r="BF205" s="749"/>
      <c r="BG205" s="749"/>
      <c r="BH205" s="749"/>
      <c r="BI205" s="749"/>
      <c r="BJ205" s="749"/>
      <c r="BK205" s="749"/>
      <c r="BL205" s="749"/>
      <c r="BM205" s="749"/>
      <c r="BN205" s="749"/>
      <c r="BO205" s="749"/>
      <c r="BP205" s="749"/>
      <c r="BQ205" s="749"/>
      <c r="BR205" s="749"/>
      <c r="BS205" s="749"/>
      <c r="BT205" s="750"/>
      <c r="BU205" s="737"/>
    </row>
    <row r="206" spans="2:73" s="736" customFormat="1">
      <c r="B206" s="747"/>
      <c r="C206" s="747"/>
      <c r="D206" s="747"/>
      <c r="E206" s="747"/>
      <c r="F206" s="747"/>
      <c r="G206" s="747"/>
      <c r="H206" s="747"/>
      <c r="I206" s="746"/>
      <c r="J206" s="746"/>
      <c r="K206" s="744"/>
      <c r="L206" s="748"/>
      <c r="M206" s="749"/>
      <c r="N206" s="749"/>
      <c r="O206" s="749"/>
      <c r="P206" s="749"/>
      <c r="Q206" s="749"/>
      <c r="R206" s="749"/>
      <c r="S206" s="749"/>
      <c r="T206" s="749"/>
      <c r="U206" s="749"/>
      <c r="V206" s="749"/>
      <c r="W206" s="749"/>
      <c r="X206" s="749"/>
      <c r="Y206" s="749"/>
      <c r="Z206" s="749"/>
      <c r="AA206" s="749"/>
      <c r="AB206" s="749"/>
      <c r="AC206" s="749"/>
      <c r="AD206" s="749"/>
      <c r="AE206" s="749"/>
      <c r="AF206" s="749"/>
      <c r="AG206" s="749"/>
      <c r="AH206" s="749"/>
      <c r="AI206" s="749"/>
      <c r="AJ206" s="749"/>
      <c r="AK206" s="749"/>
      <c r="AL206" s="749"/>
      <c r="AM206" s="749"/>
      <c r="AN206" s="749"/>
      <c r="AO206" s="750"/>
      <c r="AP206" s="744"/>
      <c r="AQ206" s="748"/>
      <c r="AR206" s="749"/>
      <c r="AS206" s="749"/>
      <c r="AT206" s="749"/>
      <c r="AU206" s="749"/>
      <c r="AV206" s="749"/>
      <c r="AW206" s="749"/>
      <c r="AX206" s="749"/>
      <c r="AY206" s="749"/>
      <c r="AZ206" s="749"/>
      <c r="BA206" s="749"/>
      <c r="BB206" s="749"/>
      <c r="BC206" s="749"/>
      <c r="BD206" s="749"/>
      <c r="BE206" s="749"/>
      <c r="BF206" s="749"/>
      <c r="BG206" s="749"/>
      <c r="BH206" s="749"/>
      <c r="BI206" s="749"/>
      <c r="BJ206" s="749"/>
      <c r="BK206" s="749"/>
      <c r="BL206" s="749"/>
      <c r="BM206" s="749"/>
      <c r="BN206" s="749"/>
      <c r="BO206" s="749"/>
      <c r="BP206" s="749"/>
      <c r="BQ206" s="749"/>
      <c r="BR206" s="749"/>
      <c r="BS206" s="749"/>
      <c r="BT206" s="750"/>
      <c r="BU206" s="737"/>
    </row>
    <row r="207" spans="2:73" s="736" customFormat="1" ht="15.75">
      <c r="B207" s="747"/>
      <c r="C207" s="747"/>
      <c r="D207" s="747"/>
      <c r="E207" s="747"/>
      <c r="F207" s="747"/>
      <c r="G207" s="747"/>
      <c r="H207" s="747"/>
      <c r="I207" s="746"/>
      <c r="J207" s="746"/>
      <c r="K207" s="744"/>
      <c r="L207" s="748"/>
      <c r="M207" s="749"/>
      <c r="N207" s="749"/>
      <c r="O207" s="749"/>
      <c r="P207" s="749"/>
      <c r="Q207" s="749"/>
      <c r="R207" s="749"/>
      <c r="S207" s="749"/>
      <c r="T207" s="749"/>
      <c r="U207" s="749"/>
      <c r="V207" s="749"/>
      <c r="W207" s="749"/>
      <c r="X207" s="749"/>
      <c r="Y207" s="749"/>
      <c r="Z207" s="749"/>
      <c r="AA207" s="749"/>
      <c r="AB207" s="749"/>
      <c r="AC207" s="749"/>
      <c r="AD207" s="749"/>
      <c r="AE207" s="749"/>
      <c r="AF207" s="749"/>
      <c r="AG207" s="749"/>
      <c r="AH207" s="749"/>
      <c r="AI207" s="749"/>
      <c r="AJ207" s="749"/>
      <c r="AK207" s="749"/>
      <c r="AL207" s="749"/>
      <c r="AM207" s="749"/>
      <c r="AN207" s="749"/>
      <c r="AO207" s="750"/>
      <c r="AP207" s="744"/>
      <c r="AQ207" s="748"/>
      <c r="AR207" s="749"/>
      <c r="AS207" s="749"/>
      <c r="AT207" s="749"/>
      <c r="AU207" s="749"/>
      <c r="AV207" s="749"/>
      <c r="AW207" s="749"/>
      <c r="AX207" s="749"/>
      <c r="AY207" s="749"/>
      <c r="AZ207" s="749"/>
      <c r="BA207" s="749"/>
      <c r="BB207" s="749"/>
      <c r="BC207" s="749"/>
      <c r="BD207" s="749"/>
      <c r="BE207" s="749"/>
      <c r="BF207" s="749"/>
      <c r="BG207" s="749"/>
      <c r="BH207" s="749"/>
      <c r="BI207" s="749"/>
      <c r="BJ207" s="749"/>
      <c r="BK207" s="749"/>
      <c r="BL207" s="749"/>
      <c r="BM207" s="749"/>
      <c r="BN207" s="749"/>
      <c r="BO207" s="749"/>
      <c r="BP207" s="749"/>
      <c r="BQ207" s="749"/>
      <c r="BR207" s="749"/>
      <c r="BS207" s="749"/>
      <c r="BT207" s="750"/>
      <c r="BU207" s="739"/>
    </row>
    <row r="208" spans="2:73" s="736" customFormat="1" ht="15.75">
      <c r="B208" s="747"/>
      <c r="C208" s="747"/>
      <c r="D208" s="747"/>
      <c r="E208" s="747"/>
      <c r="F208" s="747"/>
      <c r="G208" s="747"/>
      <c r="H208" s="747"/>
      <c r="I208" s="746"/>
      <c r="J208" s="746"/>
      <c r="K208" s="744"/>
      <c r="L208" s="748"/>
      <c r="M208" s="749"/>
      <c r="N208" s="749"/>
      <c r="O208" s="749"/>
      <c r="P208" s="749"/>
      <c r="Q208" s="749"/>
      <c r="R208" s="749"/>
      <c r="S208" s="749"/>
      <c r="T208" s="749"/>
      <c r="U208" s="749"/>
      <c r="V208" s="749"/>
      <c r="W208" s="749"/>
      <c r="X208" s="749"/>
      <c r="Y208" s="749"/>
      <c r="Z208" s="749"/>
      <c r="AA208" s="749"/>
      <c r="AB208" s="749"/>
      <c r="AC208" s="749"/>
      <c r="AD208" s="749"/>
      <c r="AE208" s="749"/>
      <c r="AF208" s="749"/>
      <c r="AG208" s="749"/>
      <c r="AH208" s="749"/>
      <c r="AI208" s="749"/>
      <c r="AJ208" s="749"/>
      <c r="AK208" s="749"/>
      <c r="AL208" s="749"/>
      <c r="AM208" s="749"/>
      <c r="AN208" s="749"/>
      <c r="AO208" s="750"/>
      <c r="AP208" s="744"/>
      <c r="AQ208" s="748"/>
      <c r="AR208" s="749"/>
      <c r="AS208" s="749"/>
      <c r="AT208" s="749"/>
      <c r="AU208" s="749"/>
      <c r="AV208" s="749"/>
      <c r="AW208" s="749"/>
      <c r="AX208" s="749"/>
      <c r="AY208" s="749"/>
      <c r="AZ208" s="749"/>
      <c r="BA208" s="749"/>
      <c r="BB208" s="749"/>
      <c r="BC208" s="749"/>
      <c r="BD208" s="749"/>
      <c r="BE208" s="749"/>
      <c r="BF208" s="749"/>
      <c r="BG208" s="749"/>
      <c r="BH208" s="749"/>
      <c r="BI208" s="749"/>
      <c r="BJ208" s="749"/>
      <c r="BK208" s="749"/>
      <c r="BL208" s="749"/>
      <c r="BM208" s="749"/>
      <c r="BN208" s="749"/>
      <c r="BO208" s="749"/>
      <c r="BP208" s="749"/>
      <c r="BQ208" s="749"/>
      <c r="BR208" s="749"/>
      <c r="BS208" s="749"/>
      <c r="BT208" s="750"/>
      <c r="BU208" s="739"/>
    </row>
    <row r="209" spans="2:73" s="736" customFormat="1" ht="15.75">
      <c r="B209" s="747"/>
      <c r="C209" s="747"/>
      <c r="D209" s="747"/>
      <c r="E209" s="747"/>
      <c r="F209" s="747"/>
      <c r="G209" s="747"/>
      <c r="H209" s="747"/>
      <c r="I209" s="746"/>
      <c r="J209" s="746"/>
      <c r="K209" s="744"/>
      <c r="L209" s="748"/>
      <c r="M209" s="749"/>
      <c r="N209" s="749"/>
      <c r="O209" s="749"/>
      <c r="P209" s="749"/>
      <c r="Q209" s="749"/>
      <c r="R209" s="749"/>
      <c r="S209" s="749"/>
      <c r="T209" s="749"/>
      <c r="U209" s="749"/>
      <c r="V209" s="749"/>
      <c r="W209" s="749"/>
      <c r="X209" s="749"/>
      <c r="Y209" s="749"/>
      <c r="Z209" s="749"/>
      <c r="AA209" s="749"/>
      <c r="AB209" s="749"/>
      <c r="AC209" s="749"/>
      <c r="AD209" s="749"/>
      <c r="AE209" s="749"/>
      <c r="AF209" s="749"/>
      <c r="AG209" s="749"/>
      <c r="AH209" s="749"/>
      <c r="AI209" s="749"/>
      <c r="AJ209" s="749"/>
      <c r="AK209" s="749"/>
      <c r="AL209" s="749"/>
      <c r="AM209" s="749"/>
      <c r="AN209" s="749"/>
      <c r="AO209" s="750"/>
      <c r="AP209" s="744"/>
      <c r="AQ209" s="748"/>
      <c r="AR209" s="749"/>
      <c r="AS209" s="749"/>
      <c r="AT209" s="749"/>
      <c r="AU209" s="749"/>
      <c r="AV209" s="749"/>
      <c r="AW209" s="749"/>
      <c r="AX209" s="749"/>
      <c r="AY209" s="749"/>
      <c r="AZ209" s="749"/>
      <c r="BA209" s="749"/>
      <c r="BB209" s="749"/>
      <c r="BC209" s="749"/>
      <c r="BD209" s="749"/>
      <c r="BE209" s="749"/>
      <c r="BF209" s="749"/>
      <c r="BG209" s="749"/>
      <c r="BH209" s="749"/>
      <c r="BI209" s="749"/>
      <c r="BJ209" s="749"/>
      <c r="BK209" s="749"/>
      <c r="BL209" s="749"/>
      <c r="BM209" s="749"/>
      <c r="BN209" s="749"/>
      <c r="BO209" s="749"/>
      <c r="BP209" s="749"/>
      <c r="BQ209" s="749"/>
      <c r="BR209" s="749"/>
      <c r="BS209" s="749"/>
      <c r="BT209" s="750"/>
      <c r="BU209" s="739"/>
    </row>
    <row r="210" spans="2:73" s="736" customFormat="1" ht="15.75">
      <c r="B210" s="747"/>
      <c r="C210" s="747"/>
      <c r="D210" s="747"/>
      <c r="E210" s="747"/>
      <c r="F210" s="747"/>
      <c r="G210" s="747"/>
      <c r="H210" s="747"/>
      <c r="I210" s="746"/>
      <c r="J210" s="746"/>
      <c r="K210" s="744"/>
      <c r="L210" s="748"/>
      <c r="M210" s="749"/>
      <c r="N210" s="749"/>
      <c r="O210" s="749"/>
      <c r="P210" s="749"/>
      <c r="Q210" s="749"/>
      <c r="R210" s="749"/>
      <c r="S210" s="749"/>
      <c r="T210" s="749"/>
      <c r="U210" s="749"/>
      <c r="V210" s="749"/>
      <c r="W210" s="749"/>
      <c r="X210" s="749"/>
      <c r="Y210" s="749"/>
      <c r="Z210" s="749"/>
      <c r="AA210" s="749"/>
      <c r="AB210" s="749"/>
      <c r="AC210" s="749"/>
      <c r="AD210" s="749"/>
      <c r="AE210" s="749"/>
      <c r="AF210" s="749"/>
      <c r="AG210" s="749"/>
      <c r="AH210" s="749"/>
      <c r="AI210" s="749"/>
      <c r="AJ210" s="749"/>
      <c r="AK210" s="749"/>
      <c r="AL210" s="749"/>
      <c r="AM210" s="749"/>
      <c r="AN210" s="749"/>
      <c r="AO210" s="750"/>
      <c r="AP210" s="744"/>
      <c r="AQ210" s="748"/>
      <c r="AR210" s="749"/>
      <c r="AS210" s="749"/>
      <c r="AT210" s="749"/>
      <c r="AU210" s="749"/>
      <c r="AV210" s="749"/>
      <c r="AW210" s="749"/>
      <c r="AX210" s="749"/>
      <c r="AY210" s="749"/>
      <c r="AZ210" s="749"/>
      <c r="BA210" s="749"/>
      <c r="BB210" s="749"/>
      <c r="BC210" s="749"/>
      <c r="BD210" s="749"/>
      <c r="BE210" s="749"/>
      <c r="BF210" s="749"/>
      <c r="BG210" s="749"/>
      <c r="BH210" s="749"/>
      <c r="BI210" s="749"/>
      <c r="BJ210" s="749"/>
      <c r="BK210" s="749"/>
      <c r="BL210" s="749"/>
      <c r="BM210" s="749"/>
      <c r="BN210" s="749"/>
      <c r="BO210" s="749"/>
      <c r="BP210" s="749"/>
      <c r="BQ210" s="749"/>
      <c r="BR210" s="749"/>
      <c r="BS210" s="749"/>
      <c r="BT210" s="750"/>
      <c r="BU210" s="739"/>
    </row>
    <row r="211" spans="2:73" s="736" customFormat="1" ht="15.75">
      <c r="B211" s="747"/>
      <c r="C211" s="747"/>
      <c r="D211" s="747"/>
      <c r="E211" s="747"/>
      <c r="F211" s="747"/>
      <c r="G211" s="747"/>
      <c r="H211" s="747"/>
      <c r="I211" s="746"/>
      <c r="J211" s="746"/>
      <c r="K211" s="744"/>
      <c r="L211" s="748"/>
      <c r="M211" s="749"/>
      <c r="N211" s="749"/>
      <c r="O211" s="749"/>
      <c r="P211" s="749"/>
      <c r="Q211" s="749"/>
      <c r="R211" s="749"/>
      <c r="S211" s="749"/>
      <c r="T211" s="749"/>
      <c r="U211" s="749"/>
      <c r="V211" s="749"/>
      <c r="W211" s="749"/>
      <c r="X211" s="749"/>
      <c r="Y211" s="749"/>
      <c r="Z211" s="749"/>
      <c r="AA211" s="749"/>
      <c r="AB211" s="749"/>
      <c r="AC211" s="749"/>
      <c r="AD211" s="749"/>
      <c r="AE211" s="749"/>
      <c r="AF211" s="749"/>
      <c r="AG211" s="749"/>
      <c r="AH211" s="749"/>
      <c r="AI211" s="749"/>
      <c r="AJ211" s="749"/>
      <c r="AK211" s="749"/>
      <c r="AL211" s="749"/>
      <c r="AM211" s="749"/>
      <c r="AN211" s="749"/>
      <c r="AO211" s="750"/>
      <c r="AP211" s="744"/>
      <c r="AQ211" s="748"/>
      <c r="AR211" s="749"/>
      <c r="AS211" s="749"/>
      <c r="AT211" s="749"/>
      <c r="AU211" s="749"/>
      <c r="AV211" s="749"/>
      <c r="AW211" s="749"/>
      <c r="AX211" s="749"/>
      <c r="AY211" s="749"/>
      <c r="AZ211" s="749"/>
      <c r="BA211" s="749"/>
      <c r="BB211" s="749"/>
      <c r="BC211" s="749"/>
      <c r="BD211" s="749"/>
      <c r="BE211" s="749"/>
      <c r="BF211" s="749"/>
      <c r="BG211" s="749"/>
      <c r="BH211" s="749"/>
      <c r="BI211" s="749"/>
      <c r="BJ211" s="749"/>
      <c r="BK211" s="749"/>
      <c r="BL211" s="749"/>
      <c r="BM211" s="749"/>
      <c r="BN211" s="749"/>
      <c r="BO211" s="749"/>
      <c r="BP211" s="749"/>
      <c r="BQ211" s="749"/>
      <c r="BR211" s="749"/>
      <c r="BS211" s="749"/>
      <c r="BT211" s="750"/>
      <c r="BU211" s="739"/>
    </row>
    <row r="212" spans="2:73" s="736" customFormat="1">
      <c r="B212" s="747"/>
      <c r="C212" s="747"/>
      <c r="D212" s="747"/>
      <c r="E212" s="747"/>
      <c r="F212" s="747"/>
      <c r="G212" s="747"/>
      <c r="H212" s="747"/>
      <c r="I212" s="746"/>
      <c r="J212" s="746"/>
      <c r="K212" s="744"/>
      <c r="L212" s="748"/>
      <c r="M212" s="749"/>
      <c r="N212" s="749"/>
      <c r="O212" s="749"/>
      <c r="P212" s="749"/>
      <c r="Q212" s="749"/>
      <c r="R212" s="749"/>
      <c r="S212" s="749"/>
      <c r="T212" s="749"/>
      <c r="U212" s="749"/>
      <c r="V212" s="749"/>
      <c r="W212" s="749"/>
      <c r="X212" s="749"/>
      <c r="Y212" s="749"/>
      <c r="Z212" s="749"/>
      <c r="AA212" s="749"/>
      <c r="AB212" s="749"/>
      <c r="AC212" s="749"/>
      <c r="AD212" s="749"/>
      <c r="AE212" s="749"/>
      <c r="AF212" s="749"/>
      <c r="AG212" s="749"/>
      <c r="AH212" s="749"/>
      <c r="AI212" s="749"/>
      <c r="AJ212" s="749"/>
      <c r="AK212" s="749"/>
      <c r="AL212" s="749"/>
      <c r="AM212" s="749"/>
      <c r="AN212" s="749"/>
      <c r="AO212" s="750"/>
      <c r="AP212" s="744"/>
      <c r="AQ212" s="748"/>
      <c r="AR212" s="749"/>
      <c r="AS212" s="749"/>
      <c r="AT212" s="749"/>
      <c r="AU212" s="749"/>
      <c r="AV212" s="749"/>
      <c r="AW212" s="749"/>
      <c r="AX212" s="749"/>
      <c r="AY212" s="749"/>
      <c r="AZ212" s="749"/>
      <c r="BA212" s="749"/>
      <c r="BB212" s="749"/>
      <c r="BC212" s="749"/>
      <c r="BD212" s="749"/>
      <c r="BE212" s="749"/>
      <c r="BF212" s="749"/>
      <c r="BG212" s="749"/>
      <c r="BH212" s="749"/>
      <c r="BI212" s="749"/>
      <c r="BJ212" s="749"/>
      <c r="BK212" s="749"/>
      <c r="BL212" s="749"/>
      <c r="BM212" s="749"/>
      <c r="BN212" s="749"/>
      <c r="BO212" s="749"/>
      <c r="BP212" s="749"/>
      <c r="BQ212" s="749"/>
      <c r="BR212" s="749"/>
      <c r="BS212" s="749"/>
      <c r="BT212" s="750"/>
      <c r="BU212" s="737"/>
    </row>
    <row r="213" spans="2:73" s="736" customFormat="1" ht="15.75">
      <c r="B213" s="747"/>
      <c r="C213" s="747"/>
      <c r="D213" s="747"/>
      <c r="E213" s="747"/>
      <c r="F213" s="747"/>
      <c r="G213" s="747"/>
      <c r="H213" s="747"/>
      <c r="I213" s="746"/>
      <c r="J213" s="746"/>
      <c r="K213" s="744"/>
      <c r="L213" s="748"/>
      <c r="M213" s="749"/>
      <c r="N213" s="749"/>
      <c r="O213" s="749"/>
      <c r="P213" s="749"/>
      <c r="Q213" s="749"/>
      <c r="R213" s="749"/>
      <c r="S213" s="749"/>
      <c r="T213" s="749"/>
      <c r="U213" s="749"/>
      <c r="V213" s="749"/>
      <c r="W213" s="749"/>
      <c r="X213" s="749"/>
      <c r="Y213" s="749"/>
      <c r="Z213" s="749"/>
      <c r="AA213" s="749"/>
      <c r="AB213" s="749"/>
      <c r="AC213" s="749"/>
      <c r="AD213" s="749"/>
      <c r="AE213" s="749"/>
      <c r="AF213" s="749"/>
      <c r="AG213" s="749"/>
      <c r="AH213" s="749"/>
      <c r="AI213" s="749"/>
      <c r="AJ213" s="749"/>
      <c r="AK213" s="749"/>
      <c r="AL213" s="749"/>
      <c r="AM213" s="749"/>
      <c r="AN213" s="749"/>
      <c r="AO213" s="750"/>
      <c r="AP213" s="744"/>
      <c r="AQ213" s="748"/>
      <c r="AR213" s="749"/>
      <c r="AS213" s="749"/>
      <c r="AT213" s="749"/>
      <c r="AU213" s="749"/>
      <c r="AV213" s="749"/>
      <c r="AW213" s="749"/>
      <c r="AX213" s="749"/>
      <c r="AY213" s="749"/>
      <c r="AZ213" s="749"/>
      <c r="BA213" s="749"/>
      <c r="BB213" s="749"/>
      <c r="BC213" s="749"/>
      <c r="BD213" s="749"/>
      <c r="BE213" s="749"/>
      <c r="BF213" s="749"/>
      <c r="BG213" s="749"/>
      <c r="BH213" s="749"/>
      <c r="BI213" s="749"/>
      <c r="BJ213" s="749"/>
      <c r="BK213" s="749"/>
      <c r="BL213" s="749"/>
      <c r="BM213" s="749"/>
      <c r="BN213" s="749"/>
      <c r="BO213" s="749"/>
      <c r="BP213" s="749"/>
      <c r="BQ213" s="749"/>
      <c r="BR213" s="749"/>
      <c r="BS213" s="749"/>
      <c r="BT213" s="750"/>
      <c r="BU213" s="739"/>
    </row>
    <row r="214" spans="2:73" ht="15.75">
      <c r="B214" s="689"/>
      <c r="C214" s="689"/>
      <c r="D214" s="689"/>
      <c r="E214" s="689"/>
      <c r="F214" s="689"/>
      <c r="G214" s="689"/>
      <c r="H214" s="689"/>
      <c r="I214" s="641"/>
      <c r="J214" s="641"/>
      <c r="K214" s="630"/>
      <c r="L214" s="693"/>
      <c r="M214" s="694"/>
      <c r="N214" s="694"/>
      <c r="O214" s="694"/>
      <c r="P214" s="694"/>
      <c r="Q214" s="694"/>
      <c r="R214" s="694"/>
      <c r="S214" s="694"/>
      <c r="T214" s="694"/>
      <c r="U214" s="694"/>
      <c r="V214" s="694"/>
      <c r="W214" s="694"/>
      <c r="X214" s="694"/>
      <c r="Y214" s="694"/>
      <c r="Z214" s="694"/>
      <c r="AA214" s="694"/>
      <c r="AB214" s="694"/>
      <c r="AC214" s="694"/>
      <c r="AD214" s="694"/>
      <c r="AE214" s="694"/>
      <c r="AF214" s="694"/>
      <c r="AG214" s="694"/>
      <c r="AH214" s="694"/>
      <c r="AI214" s="694"/>
      <c r="AJ214" s="694"/>
      <c r="AK214" s="694"/>
      <c r="AL214" s="694"/>
      <c r="AM214" s="694"/>
      <c r="AN214" s="694"/>
      <c r="AO214" s="695"/>
      <c r="AP214" s="630"/>
      <c r="AQ214" s="690"/>
      <c r="AR214" s="691"/>
      <c r="AS214" s="691"/>
      <c r="AT214" s="691"/>
      <c r="AU214" s="691"/>
      <c r="AV214" s="691"/>
      <c r="AW214" s="691"/>
      <c r="AX214" s="691"/>
      <c r="AY214" s="691"/>
      <c r="AZ214" s="691"/>
      <c r="BA214" s="691"/>
      <c r="BB214" s="691"/>
      <c r="BC214" s="691"/>
      <c r="BD214" s="691"/>
      <c r="BE214" s="691"/>
      <c r="BF214" s="691"/>
      <c r="BG214" s="691"/>
      <c r="BH214" s="691"/>
      <c r="BI214" s="691"/>
      <c r="BJ214" s="691"/>
      <c r="BK214" s="691"/>
      <c r="BL214" s="691"/>
      <c r="BM214" s="691"/>
      <c r="BN214" s="691"/>
      <c r="BO214" s="691"/>
      <c r="BP214" s="691"/>
      <c r="BQ214" s="691"/>
      <c r="BR214" s="691"/>
      <c r="BS214" s="691"/>
      <c r="BT214" s="692"/>
      <c r="BU214" s="163"/>
    </row>
    <row r="215" spans="2:73" ht="15.75">
      <c r="B215" s="689"/>
      <c r="C215" s="689"/>
      <c r="D215" s="689"/>
      <c r="E215" s="689"/>
      <c r="F215" s="689"/>
      <c r="G215" s="689"/>
      <c r="H215" s="689"/>
      <c r="I215" s="641"/>
      <c r="J215" s="641"/>
      <c r="K215" s="630"/>
      <c r="L215" s="693"/>
      <c r="M215" s="694"/>
      <c r="N215" s="694"/>
      <c r="O215" s="694"/>
      <c r="P215" s="694"/>
      <c r="Q215" s="694"/>
      <c r="R215" s="694"/>
      <c r="S215" s="694"/>
      <c r="T215" s="694"/>
      <c r="U215" s="694"/>
      <c r="V215" s="694"/>
      <c r="W215" s="694"/>
      <c r="X215" s="694"/>
      <c r="Y215" s="694"/>
      <c r="Z215" s="694"/>
      <c r="AA215" s="694"/>
      <c r="AB215" s="694"/>
      <c r="AC215" s="694"/>
      <c r="AD215" s="694"/>
      <c r="AE215" s="694"/>
      <c r="AF215" s="694"/>
      <c r="AG215" s="694"/>
      <c r="AH215" s="694"/>
      <c r="AI215" s="694"/>
      <c r="AJ215" s="694"/>
      <c r="AK215" s="694"/>
      <c r="AL215" s="694"/>
      <c r="AM215" s="694"/>
      <c r="AN215" s="694"/>
      <c r="AO215" s="695"/>
      <c r="AP215" s="630"/>
      <c r="AQ215" s="693"/>
      <c r="AR215" s="694"/>
      <c r="AS215" s="694"/>
      <c r="AT215" s="694"/>
      <c r="AU215" s="694"/>
      <c r="AV215" s="694"/>
      <c r="AW215" s="694"/>
      <c r="AX215" s="694"/>
      <c r="AY215" s="694"/>
      <c r="AZ215" s="694"/>
      <c r="BA215" s="694"/>
      <c r="BB215" s="694"/>
      <c r="BC215" s="694"/>
      <c r="BD215" s="694"/>
      <c r="BE215" s="694"/>
      <c r="BF215" s="694"/>
      <c r="BG215" s="694"/>
      <c r="BH215" s="694"/>
      <c r="BI215" s="694"/>
      <c r="BJ215" s="694"/>
      <c r="BK215" s="694"/>
      <c r="BL215" s="694"/>
      <c r="BM215" s="694"/>
      <c r="BN215" s="694"/>
      <c r="BO215" s="694"/>
      <c r="BP215" s="694"/>
      <c r="BQ215" s="694"/>
      <c r="BR215" s="694"/>
      <c r="BS215" s="694"/>
      <c r="BT215" s="695"/>
      <c r="BU215" s="163"/>
    </row>
    <row r="216" spans="2:73" ht="15.75">
      <c r="B216" s="689"/>
      <c r="C216" s="689"/>
      <c r="D216" s="689"/>
      <c r="E216" s="689"/>
      <c r="F216" s="689"/>
      <c r="G216" s="689"/>
      <c r="H216" s="689"/>
      <c r="I216" s="641"/>
      <c r="J216" s="641"/>
      <c r="K216" s="630"/>
      <c r="L216" s="693"/>
      <c r="M216" s="694"/>
      <c r="N216" s="694"/>
      <c r="O216" s="694"/>
      <c r="P216" s="694"/>
      <c r="Q216" s="694"/>
      <c r="R216" s="694"/>
      <c r="S216" s="694"/>
      <c r="T216" s="694"/>
      <c r="U216" s="694"/>
      <c r="V216" s="694"/>
      <c r="W216" s="694"/>
      <c r="X216" s="694"/>
      <c r="Y216" s="694"/>
      <c r="Z216" s="694"/>
      <c r="AA216" s="694"/>
      <c r="AB216" s="694"/>
      <c r="AC216" s="694"/>
      <c r="AD216" s="694"/>
      <c r="AE216" s="694"/>
      <c r="AF216" s="694"/>
      <c r="AG216" s="694"/>
      <c r="AH216" s="694"/>
      <c r="AI216" s="694"/>
      <c r="AJ216" s="694"/>
      <c r="AK216" s="694"/>
      <c r="AL216" s="694"/>
      <c r="AM216" s="694"/>
      <c r="AN216" s="694"/>
      <c r="AO216" s="695"/>
      <c r="AP216" s="630"/>
      <c r="AQ216" s="693"/>
      <c r="AR216" s="694"/>
      <c r="AS216" s="694"/>
      <c r="AT216" s="694"/>
      <c r="AU216" s="694"/>
      <c r="AV216" s="694"/>
      <c r="AW216" s="694"/>
      <c r="AX216" s="694"/>
      <c r="AY216" s="694"/>
      <c r="AZ216" s="694"/>
      <c r="BA216" s="694"/>
      <c r="BB216" s="694"/>
      <c r="BC216" s="694"/>
      <c r="BD216" s="694"/>
      <c r="BE216" s="694"/>
      <c r="BF216" s="694"/>
      <c r="BG216" s="694"/>
      <c r="BH216" s="694"/>
      <c r="BI216" s="694"/>
      <c r="BJ216" s="694"/>
      <c r="BK216" s="694"/>
      <c r="BL216" s="694"/>
      <c r="BM216" s="694"/>
      <c r="BN216" s="694"/>
      <c r="BO216" s="694"/>
      <c r="BP216" s="694"/>
      <c r="BQ216" s="694"/>
      <c r="BR216" s="694"/>
      <c r="BS216" s="694"/>
      <c r="BT216" s="695"/>
      <c r="BU216" s="163"/>
    </row>
    <row r="217" spans="2:73" ht="15.75">
      <c r="B217" s="689"/>
      <c r="C217" s="689"/>
      <c r="D217" s="689"/>
      <c r="E217" s="689"/>
      <c r="F217" s="689"/>
      <c r="G217" s="689"/>
      <c r="H217" s="689"/>
      <c r="I217" s="641"/>
      <c r="J217" s="641"/>
      <c r="K217" s="630"/>
      <c r="L217" s="693"/>
      <c r="M217" s="694"/>
      <c r="N217" s="694"/>
      <c r="O217" s="694"/>
      <c r="P217" s="694"/>
      <c r="Q217" s="694"/>
      <c r="R217" s="694"/>
      <c r="S217" s="694"/>
      <c r="T217" s="694"/>
      <c r="U217" s="694"/>
      <c r="V217" s="694"/>
      <c r="W217" s="694"/>
      <c r="X217" s="694"/>
      <c r="Y217" s="694"/>
      <c r="Z217" s="694"/>
      <c r="AA217" s="694"/>
      <c r="AB217" s="694"/>
      <c r="AC217" s="694"/>
      <c r="AD217" s="694"/>
      <c r="AE217" s="694"/>
      <c r="AF217" s="694"/>
      <c r="AG217" s="694"/>
      <c r="AH217" s="694"/>
      <c r="AI217" s="694"/>
      <c r="AJ217" s="694"/>
      <c r="AK217" s="694"/>
      <c r="AL217" s="694"/>
      <c r="AM217" s="694"/>
      <c r="AN217" s="694"/>
      <c r="AO217" s="695"/>
      <c r="AP217" s="630"/>
      <c r="AQ217" s="693"/>
      <c r="AR217" s="694"/>
      <c r="AS217" s="694"/>
      <c r="AT217" s="694"/>
      <c r="AU217" s="694"/>
      <c r="AV217" s="694"/>
      <c r="AW217" s="694"/>
      <c r="AX217" s="694"/>
      <c r="AY217" s="694"/>
      <c r="AZ217" s="694"/>
      <c r="BA217" s="694"/>
      <c r="BB217" s="694"/>
      <c r="BC217" s="694"/>
      <c r="BD217" s="694"/>
      <c r="BE217" s="694"/>
      <c r="BF217" s="694"/>
      <c r="BG217" s="694"/>
      <c r="BH217" s="694"/>
      <c r="BI217" s="694"/>
      <c r="BJ217" s="694"/>
      <c r="BK217" s="694"/>
      <c r="BL217" s="694"/>
      <c r="BM217" s="694"/>
      <c r="BN217" s="694"/>
      <c r="BO217" s="694"/>
      <c r="BP217" s="694"/>
      <c r="BQ217" s="694"/>
      <c r="BR217" s="694"/>
      <c r="BS217" s="694"/>
      <c r="BT217" s="695"/>
      <c r="BU217" s="163"/>
    </row>
    <row r="218" spans="2:73">
      <c r="B218" s="689"/>
      <c r="C218" s="689"/>
      <c r="D218" s="689"/>
      <c r="E218" s="689"/>
      <c r="F218" s="689"/>
      <c r="G218" s="689"/>
      <c r="H218" s="689"/>
      <c r="I218" s="641"/>
      <c r="J218" s="641"/>
      <c r="K218" s="630"/>
      <c r="L218" s="693"/>
      <c r="M218" s="694"/>
      <c r="N218" s="694"/>
      <c r="O218" s="694"/>
      <c r="P218" s="694"/>
      <c r="Q218" s="694"/>
      <c r="R218" s="694"/>
      <c r="S218" s="694"/>
      <c r="T218" s="694"/>
      <c r="U218" s="694"/>
      <c r="V218" s="694"/>
      <c r="W218" s="694"/>
      <c r="X218" s="694"/>
      <c r="Y218" s="694"/>
      <c r="Z218" s="694"/>
      <c r="AA218" s="694"/>
      <c r="AB218" s="694"/>
      <c r="AC218" s="694"/>
      <c r="AD218" s="694"/>
      <c r="AE218" s="694"/>
      <c r="AF218" s="694"/>
      <c r="AG218" s="694"/>
      <c r="AH218" s="694"/>
      <c r="AI218" s="694"/>
      <c r="AJ218" s="694"/>
      <c r="AK218" s="694"/>
      <c r="AL218" s="694"/>
      <c r="AM218" s="694"/>
      <c r="AN218" s="694"/>
      <c r="AO218" s="695"/>
      <c r="AP218" s="630"/>
      <c r="AQ218" s="693"/>
      <c r="AR218" s="694"/>
      <c r="AS218" s="694"/>
      <c r="AT218" s="694"/>
      <c r="AU218" s="694"/>
      <c r="AV218" s="694"/>
      <c r="AW218" s="694"/>
      <c r="AX218" s="694"/>
      <c r="AY218" s="694"/>
      <c r="AZ218" s="694"/>
      <c r="BA218" s="694"/>
      <c r="BB218" s="694"/>
      <c r="BC218" s="694"/>
      <c r="BD218" s="694"/>
      <c r="BE218" s="694"/>
      <c r="BF218" s="694"/>
      <c r="BG218" s="694"/>
      <c r="BH218" s="694"/>
      <c r="BI218" s="694"/>
      <c r="BJ218" s="694"/>
      <c r="BK218" s="694"/>
      <c r="BL218" s="694"/>
      <c r="BM218" s="694"/>
      <c r="BN218" s="694"/>
      <c r="BO218" s="694"/>
      <c r="BP218" s="694"/>
      <c r="BQ218" s="694"/>
      <c r="BR218" s="694"/>
      <c r="BS218" s="694"/>
      <c r="BT218" s="695"/>
    </row>
    <row r="219" spans="2:73">
      <c r="B219" s="689"/>
      <c r="C219" s="689"/>
      <c r="D219" s="689"/>
      <c r="E219" s="689"/>
      <c r="F219" s="689"/>
      <c r="G219" s="689"/>
      <c r="H219" s="689"/>
      <c r="I219" s="641"/>
      <c r="J219" s="641"/>
      <c r="K219" s="630"/>
      <c r="L219" s="693"/>
      <c r="M219" s="694"/>
      <c r="N219" s="694"/>
      <c r="O219" s="694"/>
      <c r="P219" s="694"/>
      <c r="Q219" s="694"/>
      <c r="R219" s="694"/>
      <c r="S219" s="694"/>
      <c r="T219" s="694"/>
      <c r="U219" s="694"/>
      <c r="V219" s="694"/>
      <c r="W219" s="694"/>
      <c r="X219" s="694"/>
      <c r="Y219" s="694"/>
      <c r="Z219" s="694"/>
      <c r="AA219" s="694"/>
      <c r="AB219" s="694"/>
      <c r="AC219" s="694"/>
      <c r="AD219" s="694"/>
      <c r="AE219" s="694"/>
      <c r="AF219" s="694"/>
      <c r="AG219" s="694"/>
      <c r="AH219" s="694"/>
      <c r="AI219" s="694"/>
      <c r="AJ219" s="694"/>
      <c r="AK219" s="694"/>
      <c r="AL219" s="694"/>
      <c r="AM219" s="694"/>
      <c r="AN219" s="694"/>
      <c r="AO219" s="695"/>
      <c r="AP219" s="630"/>
      <c r="AQ219" s="693"/>
      <c r="AR219" s="694"/>
      <c r="AS219" s="694"/>
      <c r="AT219" s="694"/>
      <c r="AU219" s="694"/>
      <c r="AV219" s="694"/>
      <c r="AW219" s="694"/>
      <c r="AX219" s="694"/>
      <c r="AY219" s="694"/>
      <c r="AZ219" s="694"/>
      <c r="BA219" s="694"/>
      <c r="BB219" s="694"/>
      <c r="BC219" s="694"/>
      <c r="BD219" s="694"/>
      <c r="BE219" s="694"/>
      <c r="BF219" s="694"/>
      <c r="BG219" s="694"/>
      <c r="BH219" s="694"/>
      <c r="BI219" s="694"/>
      <c r="BJ219" s="694"/>
      <c r="BK219" s="694"/>
      <c r="BL219" s="694"/>
      <c r="BM219" s="694"/>
      <c r="BN219" s="694"/>
      <c r="BO219" s="694"/>
      <c r="BP219" s="694"/>
      <c r="BQ219" s="694"/>
      <c r="BR219" s="694"/>
      <c r="BS219" s="694"/>
      <c r="BT219" s="695"/>
    </row>
    <row r="220" spans="2:73">
      <c r="B220" s="689"/>
      <c r="C220" s="689"/>
      <c r="D220" s="689"/>
      <c r="E220" s="689"/>
      <c r="F220" s="689"/>
      <c r="G220" s="689"/>
      <c r="H220" s="689"/>
      <c r="I220" s="641"/>
      <c r="J220" s="641"/>
      <c r="K220" s="630"/>
      <c r="L220" s="693"/>
      <c r="M220" s="694"/>
      <c r="N220" s="694"/>
      <c r="O220" s="694"/>
      <c r="P220" s="694"/>
      <c r="Q220" s="694"/>
      <c r="R220" s="694"/>
      <c r="S220" s="694"/>
      <c r="T220" s="694"/>
      <c r="U220" s="694"/>
      <c r="V220" s="694"/>
      <c r="W220" s="694"/>
      <c r="X220" s="694"/>
      <c r="Y220" s="694"/>
      <c r="Z220" s="694"/>
      <c r="AA220" s="694"/>
      <c r="AB220" s="694"/>
      <c r="AC220" s="694"/>
      <c r="AD220" s="694"/>
      <c r="AE220" s="694"/>
      <c r="AF220" s="694"/>
      <c r="AG220" s="694"/>
      <c r="AH220" s="694"/>
      <c r="AI220" s="694"/>
      <c r="AJ220" s="694"/>
      <c r="AK220" s="694"/>
      <c r="AL220" s="694"/>
      <c r="AM220" s="694"/>
      <c r="AN220" s="694"/>
      <c r="AO220" s="695"/>
      <c r="AP220" s="630"/>
      <c r="AQ220" s="693"/>
      <c r="AR220" s="694"/>
      <c r="AS220" s="694"/>
      <c r="AT220" s="694"/>
      <c r="AU220" s="694"/>
      <c r="AV220" s="694"/>
      <c r="AW220" s="694"/>
      <c r="AX220" s="694"/>
      <c r="AY220" s="694"/>
      <c r="AZ220" s="694"/>
      <c r="BA220" s="694"/>
      <c r="BB220" s="694"/>
      <c r="BC220" s="694"/>
      <c r="BD220" s="694"/>
      <c r="BE220" s="694"/>
      <c r="BF220" s="694"/>
      <c r="BG220" s="694"/>
      <c r="BH220" s="694"/>
      <c r="BI220" s="694"/>
      <c r="BJ220" s="694"/>
      <c r="BK220" s="694"/>
      <c r="BL220" s="694"/>
      <c r="BM220" s="694"/>
      <c r="BN220" s="694"/>
      <c r="BO220" s="694"/>
      <c r="BP220" s="694"/>
      <c r="BQ220" s="694"/>
      <c r="BR220" s="694"/>
      <c r="BS220" s="694"/>
      <c r="BT220" s="695"/>
    </row>
    <row r="221" spans="2:73" ht="15.75">
      <c r="B221" s="689"/>
      <c r="C221" s="689"/>
      <c r="D221" s="689"/>
      <c r="E221" s="689"/>
      <c r="F221" s="689"/>
      <c r="G221" s="689"/>
      <c r="H221" s="689"/>
      <c r="I221" s="641"/>
      <c r="J221" s="641"/>
      <c r="K221" s="630"/>
      <c r="L221" s="693"/>
      <c r="M221" s="694"/>
      <c r="N221" s="694"/>
      <c r="O221" s="694"/>
      <c r="P221" s="694"/>
      <c r="Q221" s="694"/>
      <c r="R221" s="694"/>
      <c r="S221" s="694"/>
      <c r="T221" s="694"/>
      <c r="U221" s="694"/>
      <c r="V221" s="694"/>
      <c r="W221" s="694"/>
      <c r="X221" s="694"/>
      <c r="Y221" s="694"/>
      <c r="Z221" s="694"/>
      <c r="AA221" s="694"/>
      <c r="AB221" s="694"/>
      <c r="AC221" s="694"/>
      <c r="AD221" s="694"/>
      <c r="AE221" s="694"/>
      <c r="AF221" s="694"/>
      <c r="AG221" s="694"/>
      <c r="AH221" s="694"/>
      <c r="AI221" s="694"/>
      <c r="AJ221" s="694"/>
      <c r="AK221" s="694"/>
      <c r="AL221" s="694"/>
      <c r="AM221" s="694"/>
      <c r="AN221" s="694"/>
      <c r="AO221" s="695"/>
      <c r="AP221" s="630"/>
      <c r="AQ221" s="693"/>
      <c r="AR221" s="694"/>
      <c r="AS221" s="694"/>
      <c r="AT221" s="694"/>
      <c r="AU221" s="694"/>
      <c r="AV221" s="694"/>
      <c r="AW221" s="694"/>
      <c r="AX221" s="694"/>
      <c r="AY221" s="694"/>
      <c r="AZ221" s="694"/>
      <c r="BA221" s="694"/>
      <c r="BB221" s="694"/>
      <c r="BC221" s="694"/>
      <c r="BD221" s="694"/>
      <c r="BE221" s="694"/>
      <c r="BF221" s="694"/>
      <c r="BG221" s="694"/>
      <c r="BH221" s="694"/>
      <c r="BI221" s="694"/>
      <c r="BJ221" s="694"/>
      <c r="BK221" s="694"/>
      <c r="BL221" s="694"/>
      <c r="BM221" s="694"/>
      <c r="BN221" s="694"/>
      <c r="BO221" s="694"/>
      <c r="BP221" s="694"/>
      <c r="BQ221" s="694"/>
      <c r="BR221" s="694"/>
      <c r="BS221" s="694"/>
      <c r="BT221" s="695"/>
      <c r="BU221" s="163"/>
    </row>
    <row r="222" spans="2:73" ht="15.75">
      <c r="B222" s="689"/>
      <c r="C222" s="689"/>
      <c r="D222" s="689"/>
      <c r="E222" s="689"/>
      <c r="F222" s="689"/>
      <c r="G222" s="689"/>
      <c r="H222" s="689"/>
      <c r="I222" s="641"/>
      <c r="J222" s="641"/>
      <c r="K222" s="630"/>
      <c r="L222" s="693"/>
      <c r="M222" s="694"/>
      <c r="N222" s="694"/>
      <c r="O222" s="694"/>
      <c r="P222" s="694"/>
      <c r="Q222" s="694"/>
      <c r="R222" s="694"/>
      <c r="S222" s="694"/>
      <c r="T222" s="694"/>
      <c r="U222" s="694"/>
      <c r="V222" s="694"/>
      <c r="W222" s="694"/>
      <c r="X222" s="694"/>
      <c r="Y222" s="694"/>
      <c r="Z222" s="694"/>
      <c r="AA222" s="694"/>
      <c r="AB222" s="694"/>
      <c r="AC222" s="694"/>
      <c r="AD222" s="694"/>
      <c r="AE222" s="694"/>
      <c r="AF222" s="694"/>
      <c r="AG222" s="694"/>
      <c r="AH222" s="694"/>
      <c r="AI222" s="694"/>
      <c r="AJ222" s="694"/>
      <c r="AK222" s="694"/>
      <c r="AL222" s="694"/>
      <c r="AM222" s="694"/>
      <c r="AN222" s="694"/>
      <c r="AO222" s="695"/>
      <c r="AP222" s="630"/>
      <c r="AQ222" s="693"/>
      <c r="AR222" s="694"/>
      <c r="AS222" s="694"/>
      <c r="AT222" s="694"/>
      <c r="AU222" s="694"/>
      <c r="AV222" s="694"/>
      <c r="AW222" s="694"/>
      <c r="AX222" s="694"/>
      <c r="AY222" s="694"/>
      <c r="AZ222" s="694"/>
      <c r="BA222" s="694"/>
      <c r="BB222" s="694"/>
      <c r="BC222" s="694"/>
      <c r="BD222" s="694"/>
      <c r="BE222" s="694"/>
      <c r="BF222" s="694"/>
      <c r="BG222" s="694"/>
      <c r="BH222" s="694"/>
      <c r="BI222" s="694"/>
      <c r="BJ222" s="694"/>
      <c r="BK222" s="694"/>
      <c r="BL222" s="694"/>
      <c r="BM222" s="694"/>
      <c r="BN222" s="694"/>
      <c r="BO222" s="694"/>
      <c r="BP222" s="694"/>
      <c r="BQ222" s="694"/>
      <c r="BR222" s="694"/>
      <c r="BS222" s="694"/>
      <c r="BT222" s="695"/>
      <c r="BU222" s="163"/>
    </row>
    <row r="223" spans="2:73" ht="15.75">
      <c r="B223" s="689"/>
      <c r="C223" s="689"/>
      <c r="D223" s="689"/>
      <c r="E223" s="689"/>
      <c r="F223" s="689"/>
      <c r="G223" s="689"/>
      <c r="H223" s="689"/>
      <c r="I223" s="641"/>
      <c r="J223" s="641"/>
      <c r="K223" s="630"/>
      <c r="L223" s="693"/>
      <c r="M223" s="694"/>
      <c r="N223" s="694"/>
      <c r="O223" s="694"/>
      <c r="P223" s="694"/>
      <c r="Q223" s="694"/>
      <c r="R223" s="694"/>
      <c r="S223" s="694"/>
      <c r="T223" s="694"/>
      <c r="U223" s="694"/>
      <c r="V223" s="694"/>
      <c r="W223" s="694"/>
      <c r="X223" s="694"/>
      <c r="Y223" s="694"/>
      <c r="Z223" s="694"/>
      <c r="AA223" s="694"/>
      <c r="AB223" s="694"/>
      <c r="AC223" s="694"/>
      <c r="AD223" s="694"/>
      <c r="AE223" s="694"/>
      <c r="AF223" s="694"/>
      <c r="AG223" s="694"/>
      <c r="AH223" s="694"/>
      <c r="AI223" s="694"/>
      <c r="AJ223" s="694"/>
      <c r="AK223" s="694"/>
      <c r="AL223" s="694"/>
      <c r="AM223" s="694"/>
      <c r="AN223" s="694"/>
      <c r="AO223" s="695"/>
      <c r="AP223" s="630"/>
      <c r="AQ223" s="693"/>
      <c r="AR223" s="694"/>
      <c r="AS223" s="694"/>
      <c r="AT223" s="694"/>
      <c r="AU223" s="694"/>
      <c r="AV223" s="694"/>
      <c r="AW223" s="694"/>
      <c r="AX223" s="694"/>
      <c r="AY223" s="694"/>
      <c r="AZ223" s="694"/>
      <c r="BA223" s="694"/>
      <c r="BB223" s="694"/>
      <c r="BC223" s="694"/>
      <c r="BD223" s="694"/>
      <c r="BE223" s="694"/>
      <c r="BF223" s="694"/>
      <c r="BG223" s="694"/>
      <c r="BH223" s="694"/>
      <c r="BI223" s="694"/>
      <c r="BJ223" s="694"/>
      <c r="BK223" s="694"/>
      <c r="BL223" s="694"/>
      <c r="BM223" s="694"/>
      <c r="BN223" s="694"/>
      <c r="BO223" s="694"/>
      <c r="BP223" s="694"/>
      <c r="BQ223" s="694"/>
      <c r="BR223" s="694"/>
      <c r="BS223" s="694"/>
      <c r="BT223" s="695"/>
      <c r="BU223" s="163"/>
    </row>
    <row r="224" spans="2:73" ht="15.75">
      <c r="B224" s="689"/>
      <c r="C224" s="689"/>
      <c r="D224" s="689"/>
      <c r="E224" s="689"/>
      <c r="F224" s="689"/>
      <c r="G224" s="689"/>
      <c r="H224" s="689"/>
      <c r="I224" s="641"/>
      <c r="J224" s="641"/>
      <c r="K224" s="630"/>
      <c r="L224" s="693"/>
      <c r="M224" s="694"/>
      <c r="N224" s="694"/>
      <c r="O224" s="694"/>
      <c r="P224" s="694"/>
      <c r="Q224" s="694"/>
      <c r="R224" s="694"/>
      <c r="S224" s="694"/>
      <c r="T224" s="694"/>
      <c r="U224" s="694"/>
      <c r="V224" s="694"/>
      <c r="W224" s="694"/>
      <c r="X224" s="694"/>
      <c r="Y224" s="694"/>
      <c r="Z224" s="694"/>
      <c r="AA224" s="694"/>
      <c r="AB224" s="694"/>
      <c r="AC224" s="694"/>
      <c r="AD224" s="694"/>
      <c r="AE224" s="694"/>
      <c r="AF224" s="694"/>
      <c r="AG224" s="694"/>
      <c r="AH224" s="694"/>
      <c r="AI224" s="694"/>
      <c r="AJ224" s="694"/>
      <c r="AK224" s="694"/>
      <c r="AL224" s="694"/>
      <c r="AM224" s="694"/>
      <c r="AN224" s="694"/>
      <c r="AO224" s="695"/>
      <c r="AP224" s="630"/>
      <c r="AQ224" s="693"/>
      <c r="AR224" s="694"/>
      <c r="AS224" s="694"/>
      <c r="AT224" s="694"/>
      <c r="AU224" s="694"/>
      <c r="AV224" s="694"/>
      <c r="AW224" s="694"/>
      <c r="AX224" s="694"/>
      <c r="AY224" s="694"/>
      <c r="AZ224" s="694"/>
      <c r="BA224" s="694"/>
      <c r="BB224" s="694"/>
      <c r="BC224" s="694"/>
      <c r="BD224" s="694"/>
      <c r="BE224" s="694"/>
      <c r="BF224" s="694"/>
      <c r="BG224" s="694"/>
      <c r="BH224" s="694"/>
      <c r="BI224" s="694"/>
      <c r="BJ224" s="694"/>
      <c r="BK224" s="694"/>
      <c r="BL224" s="694"/>
      <c r="BM224" s="694"/>
      <c r="BN224" s="694"/>
      <c r="BO224" s="694"/>
      <c r="BP224" s="694"/>
      <c r="BQ224" s="694"/>
      <c r="BR224" s="694"/>
      <c r="BS224" s="694"/>
      <c r="BT224" s="695"/>
      <c r="BU224" s="163"/>
    </row>
    <row r="225" spans="2:73" ht="15.75">
      <c r="B225" s="689"/>
      <c r="C225" s="689"/>
      <c r="D225" s="689"/>
      <c r="E225" s="689"/>
      <c r="F225" s="689"/>
      <c r="G225" s="689"/>
      <c r="H225" s="689"/>
      <c r="I225" s="641"/>
      <c r="J225" s="641"/>
      <c r="K225" s="630"/>
      <c r="L225" s="693"/>
      <c r="M225" s="694"/>
      <c r="N225" s="694"/>
      <c r="O225" s="694"/>
      <c r="P225" s="694"/>
      <c r="Q225" s="694"/>
      <c r="R225" s="694"/>
      <c r="S225" s="694"/>
      <c r="T225" s="694"/>
      <c r="U225" s="694"/>
      <c r="V225" s="694"/>
      <c r="W225" s="694"/>
      <c r="X225" s="694"/>
      <c r="Y225" s="694"/>
      <c r="Z225" s="694"/>
      <c r="AA225" s="694"/>
      <c r="AB225" s="694"/>
      <c r="AC225" s="694"/>
      <c r="AD225" s="694"/>
      <c r="AE225" s="694"/>
      <c r="AF225" s="694"/>
      <c r="AG225" s="694"/>
      <c r="AH225" s="694"/>
      <c r="AI225" s="694"/>
      <c r="AJ225" s="694"/>
      <c r="AK225" s="694"/>
      <c r="AL225" s="694"/>
      <c r="AM225" s="694"/>
      <c r="AN225" s="694"/>
      <c r="AO225" s="695"/>
      <c r="AP225" s="630"/>
      <c r="AQ225" s="693"/>
      <c r="AR225" s="694"/>
      <c r="AS225" s="694"/>
      <c r="AT225" s="694"/>
      <c r="AU225" s="694"/>
      <c r="AV225" s="694"/>
      <c r="AW225" s="694"/>
      <c r="AX225" s="694"/>
      <c r="AY225" s="694"/>
      <c r="AZ225" s="694"/>
      <c r="BA225" s="694"/>
      <c r="BB225" s="694"/>
      <c r="BC225" s="694"/>
      <c r="BD225" s="694"/>
      <c r="BE225" s="694"/>
      <c r="BF225" s="694"/>
      <c r="BG225" s="694"/>
      <c r="BH225" s="694"/>
      <c r="BI225" s="694"/>
      <c r="BJ225" s="694"/>
      <c r="BK225" s="694"/>
      <c r="BL225" s="694"/>
      <c r="BM225" s="694"/>
      <c r="BN225" s="694"/>
      <c r="BO225" s="694"/>
      <c r="BP225" s="694"/>
      <c r="BQ225" s="694"/>
      <c r="BR225" s="694"/>
      <c r="BS225" s="694"/>
      <c r="BT225" s="695"/>
      <c r="BU225" s="163"/>
    </row>
    <row r="226" spans="2:73">
      <c r="B226" s="689"/>
      <c r="C226" s="689"/>
      <c r="D226" s="689"/>
      <c r="E226" s="689"/>
      <c r="F226" s="689"/>
      <c r="G226" s="689"/>
      <c r="H226" s="689"/>
      <c r="I226" s="641"/>
      <c r="J226" s="641"/>
      <c r="K226" s="630"/>
      <c r="L226" s="693"/>
      <c r="M226" s="694"/>
      <c r="N226" s="694"/>
      <c r="O226" s="694"/>
      <c r="P226" s="694"/>
      <c r="Q226" s="694"/>
      <c r="R226" s="694"/>
      <c r="S226" s="694"/>
      <c r="T226" s="694"/>
      <c r="U226" s="694"/>
      <c r="V226" s="694"/>
      <c r="W226" s="694"/>
      <c r="X226" s="694"/>
      <c r="Y226" s="694"/>
      <c r="Z226" s="694"/>
      <c r="AA226" s="694"/>
      <c r="AB226" s="694"/>
      <c r="AC226" s="694"/>
      <c r="AD226" s="694"/>
      <c r="AE226" s="694"/>
      <c r="AF226" s="694"/>
      <c r="AG226" s="694"/>
      <c r="AH226" s="694"/>
      <c r="AI226" s="694"/>
      <c r="AJ226" s="694"/>
      <c r="AK226" s="694"/>
      <c r="AL226" s="694"/>
      <c r="AM226" s="694"/>
      <c r="AN226" s="694"/>
      <c r="AO226" s="695"/>
      <c r="AP226" s="630"/>
      <c r="AQ226" s="693"/>
      <c r="AR226" s="694"/>
      <c r="AS226" s="694"/>
      <c r="AT226" s="694"/>
      <c r="AU226" s="694"/>
      <c r="AV226" s="694"/>
      <c r="AW226" s="694"/>
      <c r="AX226" s="694"/>
      <c r="AY226" s="694"/>
      <c r="AZ226" s="694"/>
      <c r="BA226" s="694"/>
      <c r="BB226" s="694"/>
      <c r="BC226" s="694"/>
      <c r="BD226" s="694"/>
      <c r="BE226" s="694"/>
      <c r="BF226" s="694"/>
      <c r="BG226" s="694"/>
      <c r="BH226" s="694"/>
      <c r="BI226" s="694"/>
      <c r="BJ226" s="694"/>
      <c r="BK226" s="694"/>
      <c r="BL226" s="694"/>
      <c r="BM226" s="694"/>
      <c r="BN226" s="694"/>
      <c r="BO226" s="694"/>
      <c r="BP226" s="694"/>
      <c r="BQ226" s="694"/>
      <c r="BR226" s="694"/>
      <c r="BS226" s="694"/>
      <c r="BT226" s="695"/>
    </row>
    <row r="227" spans="2:73" ht="15.75">
      <c r="B227" s="689"/>
      <c r="C227" s="689"/>
      <c r="D227" s="689"/>
      <c r="E227" s="689"/>
      <c r="F227" s="689"/>
      <c r="G227" s="689"/>
      <c r="H227" s="689"/>
      <c r="I227" s="641"/>
      <c r="J227" s="641"/>
      <c r="K227" s="630"/>
      <c r="L227" s="693"/>
      <c r="M227" s="694"/>
      <c r="N227" s="694"/>
      <c r="O227" s="694"/>
      <c r="P227" s="694"/>
      <c r="Q227" s="694"/>
      <c r="R227" s="694"/>
      <c r="S227" s="694"/>
      <c r="T227" s="694"/>
      <c r="U227" s="694"/>
      <c r="V227" s="694"/>
      <c r="W227" s="694"/>
      <c r="X227" s="694"/>
      <c r="Y227" s="694"/>
      <c r="Z227" s="694"/>
      <c r="AA227" s="694"/>
      <c r="AB227" s="694"/>
      <c r="AC227" s="694"/>
      <c r="AD227" s="694"/>
      <c r="AE227" s="694"/>
      <c r="AF227" s="694"/>
      <c r="AG227" s="694"/>
      <c r="AH227" s="694"/>
      <c r="AI227" s="694"/>
      <c r="AJ227" s="694"/>
      <c r="AK227" s="694"/>
      <c r="AL227" s="694"/>
      <c r="AM227" s="694"/>
      <c r="AN227" s="694"/>
      <c r="AO227" s="695"/>
      <c r="AP227" s="630"/>
      <c r="AQ227" s="693"/>
      <c r="AR227" s="694"/>
      <c r="AS227" s="694"/>
      <c r="AT227" s="694"/>
      <c r="AU227" s="694"/>
      <c r="AV227" s="694"/>
      <c r="AW227" s="694"/>
      <c r="AX227" s="694"/>
      <c r="AY227" s="694"/>
      <c r="AZ227" s="694"/>
      <c r="BA227" s="694"/>
      <c r="BB227" s="694"/>
      <c r="BC227" s="694"/>
      <c r="BD227" s="694"/>
      <c r="BE227" s="694"/>
      <c r="BF227" s="694"/>
      <c r="BG227" s="694"/>
      <c r="BH227" s="694"/>
      <c r="BI227" s="694"/>
      <c r="BJ227" s="694"/>
      <c r="BK227" s="694"/>
      <c r="BL227" s="694"/>
      <c r="BM227" s="694"/>
      <c r="BN227" s="694"/>
      <c r="BO227" s="694"/>
      <c r="BP227" s="694"/>
      <c r="BQ227" s="694"/>
      <c r="BR227" s="694"/>
      <c r="BS227" s="694"/>
      <c r="BT227" s="695"/>
      <c r="BU227" s="163"/>
    </row>
    <row r="228" spans="2:73" ht="15.75">
      <c r="B228" s="689"/>
      <c r="C228" s="689"/>
      <c r="D228" s="689"/>
      <c r="E228" s="689"/>
      <c r="F228" s="689"/>
      <c r="G228" s="689"/>
      <c r="H228" s="689"/>
      <c r="I228" s="641"/>
      <c r="J228" s="641"/>
      <c r="K228" s="630"/>
      <c r="L228" s="696"/>
      <c r="M228" s="697"/>
      <c r="N228" s="697"/>
      <c r="O228" s="697"/>
      <c r="P228" s="697"/>
      <c r="Q228" s="697"/>
      <c r="R228" s="697"/>
      <c r="S228" s="697"/>
      <c r="T228" s="697"/>
      <c r="U228" s="697"/>
      <c r="V228" s="697"/>
      <c r="W228" s="697"/>
      <c r="X228" s="697"/>
      <c r="Y228" s="697"/>
      <c r="Z228" s="697"/>
      <c r="AA228" s="697"/>
      <c r="AB228" s="697"/>
      <c r="AC228" s="697"/>
      <c r="AD228" s="697"/>
      <c r="AE228" s="697"/>
      <c r="AF228" s="697"/>
      <c r="AG228" s="697"/>
      <c r="AH228" s="697"/>
      <c r="AI228" s="697"/>
      <c r="AJ228" s="697"/>
      <c r="AK228" s="697"/>
      <c r="AL228" s="697"/>
      <c r="AM228" s="697"/>
      <c r="AN228" s="697"/>
      <c r="AO228" s="698"/>
      <c r="AP228" s="630"/>
      <c r="AQ228" s="696"/>
      <c r="AR228" s="697"/>
      <c r="AS228" s="697"/>
      <c r="AT228" s="697"/>
      <c r="AU228" s="697"/>
      <c r="AV228" s="697"/>
      <c r="AW228" s="697"/>
      <c r="AX228" s="697"/>
      <c r="AY228" s="697"/>
      <c r="AZ228" s="697"/>
      <c r="BA228" s="697"/>
      <c r="BB228" s="697"/>
      <c r="BC228" s="697"/>
      <c r="BD228" s="697"/>
      <c r="BE228" s="697"/>
      <c r="BF228" s="697"/>
      <c r="BG228" s="697"/>
      <c r="BH228" s="697"/>
      <c r="BI228" s="697"/>
      <c r="BJ228" s="697"/>
      <c r="BK228" s="697"/>
      <c r="BL228" s="697"/>
      <c r="BM228" s="697"/>
      <c r="BN228" s="697"/>
      <c r="BO228" s="697"/>
      <c r="BP228" s="697"/>
      <c r="BQ228" s="697"/>
      <c r="BR228" s="697"/>
      <c r="BS228" s="697"/>
      <c r="BT228" s="698"/>
      <c r="BU228" s="163"/>
    </row>
  </sheetData>
  <autoFilter ref="C26:BT26">
    <sortState ref="C26:BT42">
      <sortCondition ref="H25"/>
    </sortState>
  </autoFilter>
  <mergeCells count="1">
    <mergeCell ref="C24:G24"/>
  </mergeCells>
  <conditionalFormatting sqref="L27:AO67 AQ37:BT199 L103:AO199">
    <cfRule type="cellIs" dxfId="12" priority="14" operator="equal">
      <formula>0</formula>
    </cfRule>
  </conditionalFormatting>
  <conditionalFormatting sqref="L216:AO228 AQ214:BT228">
    <cfRule type="cellIs" dxfId="11" priority="11" operator="equal">
      <formula>0</formula>
    </cfRule>
  </conditionalFormatting>
  <conditionalFormatting sqref="L72:AO83">
    <cfRule type="cellIs" dxfId="10" priority="13" operator="equal">
      <formula>0</formula>
    </cfRule>
  </conditionalFormatting>
  <conditionalFormatting sqref="L88:AO102">
    <cfRule type="cellIs" dxfId="9" priority="12" operator="equal">
      <formula>0</formula>
    </cfRule>
  </conditionalFormatting>
  <conditionalFormatting sqref="L27:AO32">
    <cfRule type="cellIs" dxfId="8" priority="10" operator="equal">
      <formula>0</formula>
    </cfRule>
  </conditionalFormatting>
  <conditionalFormatting sqref="AQ40:BT42">
    <cfRule type="cellIs" dxfId="7" priority="9" operator="equal">
      <formula>0</formula>
    </cfRule>
  </conditionalFormatting>
  <conditionalFormatting sqref="L68:AO71">
    <cfRule type="cellIs" dxfId="6" priority="8" operator="equal">
      <formula>0</formula>
    </cfRule>
  </conditionalFormatting>
  <conditionalFormatting sqref="L84:AO87">
    <cfRule type="cellIs" dxfId="5" priority="7" operator="equal">
      <formula>0</formula>
    </cfRule>
  </conditionalFormatting>
  <conditionalFormatting sqref="L214:AO215">
    <cfRule type="cellIs" dxfId="4" priority="6" operator="equal">
      <formula>0</formula>
    </cfRule>
  </conditionalFormatting>
  <conditionalFormatting sqref="AQ27:BT28">
    <cfRule type="cellIs" dxfId="3" priority="5" operator="equal">
      <formula>0</formula>
    </cfRule>
  </conditionalFormatting>
  <conditionalFormatting sqref="AQ29:BT39">
    <cfRule type="cellIs" dxfId="2" priority="3" operator="equal">
      <formula>0</formula>
    </cfRule>
  </conditionalFormatting>
  <conditionalFormatting sqref="L202:AO213 AQ200:BT213">
    <cfRule type="cellIs" dxfId="1" priority="2" operator="equal">
      <formula>0</formula>
    </cfRule>
  </conditionalFormatting>
  <conditionalFormatting sqref="L200:AO201">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zoomScale="90" zoomScaleNormal="90" workbookViewId="0">
      <selection activeCell="C19" sqref="C19"/>
    </sheetView>
  </sheetViews>
  <sheetFormatPr defaultColWidth="9.140625" defaultRowHeight="15"/>
  <cols>
    <col min="1" max="16384" width="9.140625" style="12"/>
  </cols>
  <sheetData>
    <row r="12" spans="2:22" ht="24" customHeight="1"/>
    <row r="13" spans="2:22" ht="15.75">
      <c r="B13" s="585" t="s">
        <v>505</v>
      </c>
    </row>
    <row r="14" spans="2:22" ht="15.75">
      <c r="B14" s="585"/>
    </row>
    <row r="15" spans="2:22" s="665" customFormat="1" ht="27" customHeight="1">
      <c r="B15" s="663" t="s">
        <v>670</v>
      </c>
      <c r="C15" s="664"/>
      <c r="D15" s="664"/>
      <c r="E15" s="664"/>
      <c r="F15" s="664"/>
      <c r="G15" s="664"/>
      <c r="H15" s="664"/>
      <c r="I15" s="664"/>
      <c r="J15" s="664"/>
      <c r="K15" s="664"/>
      <c r="L15" s="664"/>
      <c r="M15" s="664"/>
      <c r="N15" s="664"/>
      <c r="O15" s="664"/>
      <c r="P15" s="664"/>
      <c r="Q15" s="664"/>
      <c r="R15" s="664"/>
      <c r="S15" s="664"/>
      <c r="T15" s="664"/>
      <c r="U15" s="664"/>
      <c r="V15" s="66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17" activePane="bottomLeft" state="frozen"/>
      <selection pane="bottomLeft" activeCell="C41" sqref="C41:U41"/>
    </sheetView>
  </sheetViews>
  <sheetFormatPr defaultColWidth="9.140625" defaultRowHeight="15"/>
  <cols>
    <col min="1" max="1" width="9.140625" style="12"/>
    <col min="2" max="2" width="36.85546875" style="701" customWidth="1"/>
    <col min="3" max="3" width="9.140625" style="10"/>
    <col min="4" max="16384" width="9.140625" style="12"/>
  </cols>
  <sheetData>
    <row r="16" spans="2:21" ht="26.25" customHeight="1">
      <c r="B16" s="702" t="s">
        <v>561</v>
      </c>
      <c r="C16" s="971" t="s">
        <v>505</v>
      </c>
      <c r="D16" s="972"/>
      <c r="E16" s="972"/>
      <c r="F16" s="972"/>
      <c r="G16" s="972"/>
      <c r="H16" s="972"/>
      <c r="I16" s="972"/>
      <c r="J16" s="972"/>
      <c r="K16" s="972"/>
      <c r="L16" s="972"/>
      <c r="M16" s="972"/>
      <c r="N16" s="972"/>
      <c r="O16" s="972"/>
      <c r="P16" s="972"/>
      <c r="Q16" s="972"/>
      <c r="R16" s="972"/>
      <c r="S16" s="972"/>
      <c r="T16" s="972"/>
      <c r="U16" s="972"/>
    </row>
    <row r="17" spans="2:21" ht="55.5" customHeight="1">
      <c r="B17" s="703" t="s">
        <v>638</v>
      </c>
      <c r="C17" s="973" t="s">
        <v>639</v>
      </c>
      <c r="D17" s="973"/>
      <c r="E17" s="973"/>
      <c r="F17" s="973"/>
      <c r="G17" s="973"/>
      <c r="H17" s="973"/>
      <c r="I17" s="973"/>
      <c r="J17" s="973"/>
      <c r="K17" s="973"/>
      <c r="L17" s="973"/>
      <c r="M17" s="973"/>
      <c r="N17" s="973"/>
      <c r="O17" s="973"/>
      <c r="P17" s="973"/>
      <c r="Q17" s="973"/>
      <c r="R17" s="973"/>
      <c r="S17" s="973"/>
      <c r="T17" s="973"/>
      <c r="U17" s="974"/>
    </row>
    <row r="18" spans="2:21" ht="15.75">
      <c r="B18" s="704"/>
      <c r="C18" s="705"/>
      <c r="D18" s="706"/>
      <c r="E18" s="706"/>
      <c r="F18" s="706"/>
      <c r="G18" s="706"/>
      <c r="H18" s="706"/>
      <c r="I18" s="706"/>
      <c r="J18" s="706"/>
      <c r="K18" s="706"/>
      <c r="L18" s="706"/>
      <c r="M18" s="706"/>
      <c r="N18" s="706"/>
      <c r="O18" s="706"/>
      <c r="P18" s="706"/>
      <c r="Q18" s="706"/>
      <c r="R18" s="706"/>
      <c r="S18" s="706"/>
      <c r="T18" s="706"/>
      <c r="U18" s="707"/>
    </row>
    <row r="19" spans="2:21" ht="15.75">
      <c r="B19" s="704"/>
      <c r="C19" s="705" t="s">
        <v>643</v>
      </c>
      <c r="D19" s="706"/>
      <c r="E19" s="706"/>
      <c r="F19" s="706"/>
      <c r="G19" s="706"/>
      <c r="H19" s="706"/>
      <c r="I19" s="706"/>
      <c r="J19" s="706"/>
      <c r="K19" s="706"/>
      <c r="L19" s="706"/>
      <c r="M19" s="706"/>
      <c r="N19" s="706"/>
      <c r="O19" s="706"/>
      <c r="P19" s="706"/>
      <c r="Q19" s="706"/>
      <c r="R19" s="706"/>
      <c r="S19" s="706"/>
      <c r="T19" s="706"/>
      <c r="U19" s="707"/>
    </row>
    <row r="20" spans="2:21" ht="15.75">
      <c r="B20" s="704"/>
      <c r="C20" s="705"/>
      <c r="D20" s="706"/>
      <c r="E20" s="706"/>
      <c r="F20" s="706"/>
      <c r="G20" s="706"/>
      <c r="H20" s="706"/>
      <c r="I20" s="706"/>
      <c r="J20" s="706"/>
      <c r="K20" s="706"/>
      <c r="L20" s="706"/>
      <c r="M20" s="706"/>
      <c r="N20" s="706"/>
      <c r="O20" s="706"/>
      <c r="P20" s="706"/>
      <c r="Q20" s="706"/>
      <c r="R20" s="706"/>
      <c r="S20" s="706"/>
      <c r="T20" s="706"/>
      <c r="U20" s="707"/>
    </row>
    <row r="21" spans="2:21" ht="15.75">
      <c r="B21" s="704"/>
      <c r="C21" s="705" t="s">
        <v>640</v>
      </c>
      <c r="D21" s="706"/>
      <c r="E21" s="706"/>
      <c r="F21" s="706"/>
      <c r="G21" s="706"/>
      <c r="H21" s="706"/>
      <c r="I21" s="706"/>
      <c r="J21" s="706"/>
      <c r="K21" s="706"/>
      <c r="L21" s="706"/>
      <c r="M21" s="706"/>
      <c r="N21" s="706"/>
      <c r="O21" s="706"/>
      <c r="P21" s="706"/>
      <c r="Q21" s="706"/>
      <c r="R21" s="706"/>
      <c r="S21" s="706"/>
      <c r="T21" s="706"/>
      <c r="U21" s="707"/>
    </row>
    <row r="22" spans="2:21" ht="15.75">
      <c r="B22" s="704"/>
      <c r="C22" s="705"/>
      <c r="D22" s="706"/>
      <c r="E22" s="706"/>
      <c r="F22" s="706"/>
      <c r="G22" s="706"/>
      <c r="H22" s="706"/>
      <c r="I22" s="706"/>
      <c r="J22" s="706"/>
      <c r="K22" s="706"/>
      <c r="L22" s="706"/>
      <c r="M22" s="706"/>
      <c r="N22" s="706"/>
      <c r="O22" s="706"/>
      <c r="P22" s="706"/>
      <c r="Q22" s="706"/>
      <c r="R22" s="706"/>
      <c r="S22" s="706"/>
      <c r="T22" s="706"/>
      <c r="U22" s="707"/>
    </row>
    <row r="23" spans="2:21" ht="30" customHeight="1">
      <c r="B23" s="704"/>
      <c r="C23" s="970" t="s">
        <v>641</v>
      </c>
      <c r="D23" s="970"/>
      <c r="E23" s="970"/>
      <c r="F23" s="970"/>
      <c r="G23" s="970"/>
      <c r="H23" s="970"/>
      <c r="I23" s="970"/>
      <c r="J23" s="970"/>
      <c r="K23" s="970"/>
      <c r="L23" s="970"/>
      <c r="M23" s="970"/>
      <c r="N23" s="970"/>
      <c r="O23" s="970"/>
      <c r="P23" s="970"/>
      <c r="Q23" s="970"/>
      <c r="R23" s="970"/>
      <c r="S23" s="970"/>
      <c r="T23" s="706"/>
      <c r="U23" s="707"/>
    </row>
    <row r="24" spans="2:21" ht="15.75">
      <c r="B24" s="704"/>
      <c r="C24" s="705"/>
      <c r="D24" s="706"/>
      <c r="E24" s="706"/>
      <c r="F24" s="706"/>
      <c r="G24" s="706"/>
      <c r="H24" s="706"/>
      <c r="I24" s="706"/>
      <c r="J24" s="706"/>
      <c r="K24" s="706"/>
      <c r="L24" s="706"/>
      <c r="M24" s="706"/>
      <c r="N24" s="706"/>
      <c r="O24" s="706"/>
      <c r="P24" s="706"/>
      <c r="Q24" s="706"/>
      <c r="R24" s="706"/>
      <c r="S24" s="706"/>
      <c r="T24" s="706"/>
      <c r="U24" s="707"/>
    </row>
    <row r="25" spans="2:21" ht="15.75">
      <c r="B25" s="704"/>
      <c r="C25" s="705" t="s">
        <v>644</v>
      </c>
      <c r="D25" s="706"/>
      <c r="E25" s="706"/>
      <c r="F25" s="706"/>
      <c r="G25" s="706"/>
      <c r="H25" s="706"/>
      <c r="I25" s="706"/>
      <c r="J25" s="706"/>
      <c r="K25" s="706"/>
      <c r="L25" s="706"/>
      <c r="M25" s="706"/>
      <c r="N25" s="706"/>
      <c r="O25" s="706"/>
      <c r="P25" s="706"/>
      <c r="Q25" s="706"/>
      <c r="R25" s="706"/>
      <c r="S25" s="706"/>
      <c r="T25" s="706"/>
      <c r="U25" s="707"/>
    </row>
    <row r="26" spans="2:21" ht="15.75">
      <c r="B26" s="704"/>
      <c r="C26" s="705"/>
      <c r="D26" s="706"/>
      <c r="E26" s="706"/>
      <c r="F26" s="706"/>
      <c r="G26" s="706"/>
      <c r="H26" s="706"/>
      <c r="I26" s="706"/>
      <c r="J26" s="706"/>
      <c r="K26" s="706"/>
      <c r="L26" s="706"/>
      <c r="M26" s="706"/>
      <c r="N26" s="706"/>
      <c r="O26" s="706"/>
      <c r="P26" s="706"/>
      <c r="Q26" s="706"/>
      <c r="R26" s="706"/>
      <c r="S26" s="706"/>
      <c r="T26" s="706"/>
      <c r="U26" s="707"/>
    </row>
    <row r="27" spans="2:21" ht="31.5" customHeight="1">
      <c r="B27" s="704"/>
      <c r="C27" s="970" t="s">
        <v>642</v>
      </c>
      <c r="D27" s="970"/>
      <c r="E27" s="970"/>
      <c r="F27" s="970"/>
      <c r="G27" s="970"/>
      <c r="H27" s="970"/>
      <c r="I27" s="970"/>
      <c r="J27" s="970"/>
      <c r="K27" s="970"/>
      <c r="L27" s="970"/>
      <c r="M27" s="970"/>
      <c r="N27" s="970"/>
      <c r="O27" s="970"/>
      <c r="P27" s="970"/>
      <c r="Q27" s="970"/>
      <c r="R27" s="970"/>
      <c r="S27" s="970"/>
      <c r="T27" s="970"/>
      <c r="U27" s="975"/>
    </row>
    <row r="28" spans="2:21" ht="15.75">
      <c r="B28" s="704"/>
      <c r="C28" s="705"/>
      <c r="D28" s="706"/>
      <c r="E28" s="706"/>
      <c r="F28" s="706"/>
      <c r="G28" s="706"/>
      <c r="H28" s="706"/>
      <c r="I28" s="706"/>
      <c r="J28" s="706"/>
      <c r="K28" s="706"/>
      <c r="L28" s="706"/>
      <c r="M28" s="706"/>
      <c r="N28" s="706"/>
      <c r="O28" s="706"/>
      <c r="P28" s="706"/>
      <c r="Q28" s="706"/>
      <c r="R28" s="706"/>
      <c r="S28" s="706"/>
      <c r="T28" s="706"/>
      <c r="U28" s="707"/>
    </row>
    <row r="29" spans="2:21" ht="31.5" customHeight="1">
      <c r="B29" s="704"/>
      <c r="C29" s="970" t="s">
        <v>645</v>
      </c>
      <c r="D29" s="970"/>
      <c r="E29" s="970"/>
      <c r="F29" s="970"/>
      <c r="G29" s="970"/>
      <c r="H29" s="970"/>
      <c r="I29" s="970"/>
      <c r="J29" s="970"/>
      <c r="K29" s="970"/>
      <c r="L29" s="970"/>
      <c r="M29" s="970"/>
      <c r="N29" s="970"/>
      <c r="O29" s="970"/>
      <c r="P29" s="970"/>
      <c r="Q29" s="970"/>
      <c r="R29" s="970"/>
      <c r="S29" s="970"/>
      <c r="T29" s="970"/>
      <c r="U29" s="975"/>
    </row>
    <row r="30" spans="2:21" ht="15.75">
      <c r="B30" s="704"/>
      <c r="C30" s="705"/>
      <c r="D30" s="706"/>
      <c r="E30" s="706"/>
      <c r="F30" s="706"/>
      <c r="G30" s="706"/>
      <c r="H30" s="706"/>
      <c r="I30" s="706"/>
      <c r="J30" s="706"/>
      <c r="K30" s="706"/>
      <c r="L30" s="706"/>
      <c r="M30" s="706"/>
      <c r="N30" s="706"/>
      <c r="O30" s="706"/>
      <c r="P30" s="706"/>
      <c r="Q30" s="706"/>
      <c r="R30" s="706"/>
      <c r="S30" s="706"/>
      <c r="T30" s="706"/>
      <c r="U30" s="707"/>
    </row>
    <row r="31" spans="2:21" ht="15.75">
      <c r="B31" s="704"/>
      <c r="C31" s="705" t="s">
        <v>646</v>
      </c>
      <c r="D31" s="706"/>
      <c r="E31" s="706"/>
      <c r="F31" s="706"/>
      <c r="G31" s="706"/>
      <c r="H31" s="706"/>
      <c r="I31" s="706"/>
      <c r="J31" s="706"/>
      <c r="K31" s="706"/>
      <c r="L31" s="706"/>
      <c r="M31" s="706"/>
      <c r="N31" s="706"/>
      <c r="O31" s="706"/>
      <c r="P31" s="706"/>
      <c r="Q31" s="706"/>
      <c r="R31" s="706"/>
      <c r="S31" s="706"/>
      <c r="T31" s="706"/>
      <c r="U31" s="707"/>
    </row>
    <row r="32" spans="2:21" ht="15.75">
      <c r="B32" s="708"/>
      <c r="C32" s="709"/>
      <c r="D32" s="710"/>
      <c r="E32" s="710"/>
      <c r="F32" s="710"/>
      <c r="G32" s="710"/>
      <c r="H32" s="710"/>
      <c r="I32" s="710"/>
      <c r="J32" s="710"/>
      <c r="K32" s="710"/>
      <c r="L32" s="710"/>
      <c r="M32" s="710"/>
      <c r="N32" s="710"/>
      <c r="O32" s="710"/>
      <c r="P32" s="710"/>
      <c r="Q32" s="710"/>
      <c r="R32" s="710"/>
      <c r="S32" s="710"/>
      <c r="T32" s="710"/>
      <c r="U32" s="711"/>
    </row>
    <row r="33" spans="2:21" ht="39" customHeight="1">
      <c r="B33" s="712" t="s">
        <v>647</v>
      </c>
      <c r="C33" s="976" t="s">
        <v>648</v>
      </c>
      <c r="D33" s="976"/>
      <c r="E33" s="976"/>
      <c r="F33" s="976"/>
      <c r="G33" s="976"/>
      <c r="H33" s="976"/>
      <c r="I33" s="976"/>
      <c r="J33" s="976"/>
      <c r="K33" s="976"/>
      <c r="L33" s="976"/>
      <c r="M33" s="976"/>
      <c r="N33" s="976"/>
      <c r="O33" s="976"/>
      <c r="P33" s="976"/>
      <c r="Q33" s="976"/>
      <c r="R33" s="976"/>
      <c r="S33" s="976"/>
      <c r="T33" s="976"/>
      <c r="U33" s="977"/>
    </row>
    <row r="34" spans="2:21">
      <c r="B34" s="713"/>
      <c r="C34" s="714"/>
      <c r="D34" s="714"/>
      <c r="E34" s="714"/>
      <c r="F34" s="714"/>
      <c r="G34" s="714"/>
      <c r="H34" s="714"/>
      <c r="I34" s="714"/>
      <c r="J34" s="714"/>
      <c r="K34" s="714"/>
      <c r="L34" s="714"/>
      <c r="M34" s="714"/>
      <c r="N34" s="714"/>
      <c r="O34" s="714"/>
      <c r="P34" s="714"/>
      <c r="Q34" s="714"/>
      <c r="R34" s="714"/>
      <c r="S34" s="714"/>
      <c r="T34" s="714"/>
      <c r="U34" s="715"/>
    </row>
    <row r="35" spans="2:21" ht="15.75">
      <c r="B35" s="716" t="s">
        <v>649</v>
      </c>
      <c r="C35" s="717" t="s">
        <v>650</v>
      </c>
      <c r="D35" s="706"/>
      <c r="E35" s="706"/>
      <c r="F35" s="706"/>
      <c r="G35" s="706"/>
      <c r="H35" s="706"/>
      <c r="I35" s="706"/>
      <c r="J35" s="706"/>
      <c r="K35" s="706"/>
      <c r="L35" s="706"/>
      <c r="M35" s="706"/>
      <c r="N35" s="706"/>
      <c r="O35" s="706"/>
      <c r="P35" s="706"/>
      <c r="Q35" s="706"/>
      <c r="R35" s="706"/>
      <c r="S35" s="706"/>
      <c r="T35" s="706"/>
      <c r="U35" s="707"/>
    </row>
    <row r="36" spans="2:21">
      <c r="B36" s="718"/>
      <c r="C36" s="710"/>
      <c r="D36" s="710"/>
      <c r="E36" s="710"/>
      <c r="F36" s="710"/>
      <c r="G36" s="710"/>
      <c r="H36" s="710"/>
      <c r="I36" s="710"/>
      <c r="J36" s="710"/>
      <c r="K36" s="710"/>
      <c r="L36" s="710"/>
      <c r="M36" s="710"/>
      <c r="N36" s="710"/>
      <c r="O36" s="710"/>
      <c r="P36" s="710"/>
      <c r="Q36" s="710"/>
      <c r="R36" s="710"/>
      <c r="S36" s="710"/>
      <c r="T36" s="710"/>
      <c r="U36" s="711"/>
    </row>
    <row r="37" spans="2:21" ht="34.5" customHeight="1">
      <c r="B37" s="703" t="s">
        <v>651</v>
      </c>
      <c r="C37" s="978" t="s">
        <v>652</v>
      </c>
      <c r="D37" s="978"/>
      <c r="E37" s="978"/>
      <c r="F37" s="978"/>
      <c r="G37" s="978"/>
      <c r="H37" s="978"/>
      <c r="I37" s="978"/>
      <c r="J37" s="978"/>
      <c r="K37" s="978"/>
      <c r="L37" s="978"/>
      <c r="M37" s="978"/>
      <c r="N37" s="978"/>
      <c r="O37" s="978"/>
      <c r="P37" s="978"/>
      <c r="Q37" s="978"/>
      <c r="R37" s="978"/>
      <c r="S37" s="978"/>
      <c r="T37" s="978"/>
      <c r="U37" s="979"/>
    </row>
    <row r="38" spans="2:21">
      <c r="B38" s="718"/>
      <c r="C38" s="710"/>
      <c r="D38" s="710"/>
      <c r="E38" s="710"/>
      <c r="F38" s="710"/>
      <c r="G38" s="710"/>
      <c r="H38" s="710"/>
      <c r="I38" s="710"/>
      <c r="J38" s="710"/>
      <c r="K38" s="710"/>
      <c r="L38" s="710"/>
      <c r="M38" s="710"/>
      <c r="N38" s="710"/>
      <c r="O38" s="710"/>
      <c r="P38" s="710"/>
      <c r="Q38" s="710"/>
      <c r="R38" s="710"/>
      <c r="S38" s="710"/>
      <c r="T38" s="710"/>
      <c r="U38" s="711"/>
    </row>
    <row r="39" spans="2:21" ht="15.75">
      <c r="B39" s="703" t="s">
        <v>653</v>
      </c>
      <c r="C39" s="719" t="s">
        <v>654</v>
      </c>
      <c r="D39" s="714"/>
      <c r="E39" s="714"/>
      <c r="F39" s="714"/>
      <c r="G39" s="714"/>
      <c r="H39" s="714"/>
      <c r="I39" s="714"/>
      <c r="J39" s="714"/>
      <c r="K39" s="714"/>
      <c r="L39" s="714"/>
      <c r="M39" s="714"/>
      <c r="N39" s="714"/>
      <c r="O39" s="714"/>
      <c r="P39" s="714"/>
      <c r="Q39" s="714"/>
      <c r="R39" s="714"/>
      <c r="S39" s="714"/>
      <c r="T39" s="714"/>
      <c r="U39" s="715"/>
    </row>
    <row r="40" spans="2:21">
      <c r="B40" s="718"/>
      <c r="C40" s="710"/>
      <c r="D40" s="710"/>
      <c r="E40" s="710"/>
      <c r="F40" s="710"/>
      <c r="G40" s="710"/>
      <c r="H40" s="710"/>
      <c r="I40" s="710"/>
      <c r="J40" s="710"/>
      <c r="K40" s="710"/>
      <c r="L40" s="710"/>
      <c r="M40" s="710"/>
      <c r="N40" s="710"/>
      <c r="O40" s="710"/>
      <c r="P40" s="710"/>
      <c r="Q40" s="710"/>
      <c r="R40" s="710"/>
      <c r="S40" s="710"/>
      <c r="T40" s="710"/>
      <c r="U40" s="711"/>
    </row>
    <row r="41" spans="2:21" ht="38.25" customHeight="1">
      <c r="B41" s="712" t="s">
        <v>655</v>
      </c>
      <c r="C41" s="980" t="s">
        <v>656</v>
      </c>
      <c r="D41" s="980"/>
      <c r="E41" s="980"/>
      <c r="F41" s="980"/>
      <c r="G41" s="980"/>
      <c r="H41" s="980"/>
      <c r="I41" s="980"/>
      <c r="J41" s="980"/>
      <c r="K41" s="980"/>
      <c r="L41" s="980"/>
      <c r="M41" s="980"/>
      <c r="N41" s="980"/>
      <c r="O41" s="980"/>
      <c r="P41" s="980"/>
      <c r="Q41" s="980"/>
      <c r="R41" s="980"/>
      <c r="S41" s="980"/>
      <c r="T41" s="980"/>
      <c r="U41" s="981"/>
    </row>
    <row r="42" spans="2:21">
      <c r="B42" s="720"/>
      <c r="C42" s="714"/>
      <c r="D42" s="714"/>
      <c r="E42" s="714"/>
      <c r="F42" s="714"/>
      <c r="G42" s="714"/>
      <c r="H42" s="714"/>
      <c r="I42" s="714"/>
      <c r="J42" s="714"/>
      <c r="K42" s="714"/>
      <c r="L42" s="714"/>
      <c r="M42" s="714"/>
      <c r="N42" s="714"/>
      <c r="O42" s="714"/>
      <c r="P42" s="714"/>
      <c r="Q42" s="714"/>
      <c r="R42" s="714"/>
      <c r="S42" s="714"/>
      <c r="T42" s="714"/>
      <c r="U42" s="715"/>
    </row>
    <row r="43" spans="2:21" ht="15.75">
      <c r="B43" s="716" t="s">
        <v>657</v>
      </c>
      <c r="C43" s="717" t="s">
        <v>658</v>
      </c>
      <c r="D43" s="706"/>
      <c r="E43" s="706"/>
      <c r="F43" s="706"/>
      <c r="G43" s="706"/>
      <c r="H43" s="706"/>
      <c r="I43" s="706"/>
      <c r="J43" s="706"/>
      <c r="K43" s="706"/>
      <c r="L43" s="706"/>
      <c r="M43" s="706"/>
      <c r="N43" s="706"/>
      <c r="O43" s="706"/>
      <c r="P43" s="706"/>
      <c r="Q43" s="706"/>
      <c r="R43" s="706"/>
      <c r="S43" s="706"/>
      <c r="T43" s="706"/>
      <c r="U43" s="707"/>
    </row>
    <row r="44" spans="2:21">
      <c r="B44" s="721"/>
      <c r="C44" s="706"/>
      <c r="D44" s="706"/>
      <c r="E44" s="706"/>
      <c r="F44" s="706"/>
      <c r="G44" s="706"/>
      <c r="H44" s="706"/>
      <c r="I44" s="706"/>
      <c r="J44" s="706"/>
      <c r="K44" s="706"/>
      <c r="L44" s="706"/>
      <c r="M44" s="706"/>
      <c r="N44" s="706"/>
      <c r="O44" s="706"/>
      <c r="P44" s="706"/>
      <c r="Q44" s="706"/>
      <c r="R44" s="706"/>
      <c r="S44" s="706"/>
      <c r="T44" s="706"/>
      <c r="U44" s="707"/>
    </row>
    <row r="45" spans="2:21" ht="36" customHeight="1">
      <c r="B45" s="721"/>
      <c r="C45" s="968" t="s">
        <v>675</v>
      </c>
      <c r="D45" s="968"/>
      <c r="E45" s="968"/>
      <c r="F45" s="968"/>
      <c r="G45" s="968"/>
      <c r="H45" s="968"/>
      <c r="I45" s="968"/>
      <c r="J45" s="968"/>
      <c r="K45" s="968"/>
      <c r="L45" s="968"/>
      <c r="M45" s="968"/>
      <c r="N45" s="968"/>
      <c r="O45" s="968"/>
      <c r="P45" s="968"/>
      <c r="Q45" s="968"/>
      <c r="R45" s="968"/>
      <c r="S45" s="968"/>
      <c r="T45" s="968"/>
      <c r="U45" s="969"/>
    </row>
    <row r="46" spans="2:21">
      <c r="B46" s="721"/>
      <c r="C46" s="722"/>
      <c r="D46" s="706"/>
      <c r="E46" s="706"/>
      <c r="F46" s="706"/>
      <c r="G46" s="706"/>
      <c r="H46" s="706"/>
      <c r="I46" s="706"/>
      <c r="J46" s="706"/>
      <c r="K46" s="706"/>
      <c r="L46" s="706"/>
      <c r="M46" s="706"/>
      <c r="N46" s="706"/>
      <c r="O46" s="706"/>
      <c r="P46" s="706"/>
      <c r="Q46" s="706"/>
      <c r="R46" s="706"/>
      <c r="S46" s="706"/>
      <c r="T46" s="706"/>
      <c r="U46" s="707"/>
    </row>
    <row r="47" spans="2:21" ht="35.25" customHeight="1">
      <c r="B47" s="721"/>
      <c r="C47" s="968" t="s">
        <v>659</v>
      </c>
      <c r="D47" s="968"/>
      <c r="E47" s="968"/>
      <c r="F47" s="968"/>
      <c r="G47" s="968"/>
      <c r="H47" s="968"/>
      <c r="I47" s="968"/>
      <c r="J47" s="968"/>
      <c r="K47" s="968"/>
      <c r="L47" s="968"/>
      <c r="M47" s="968"/>
      <c r="N47" s="968"/>
      <c r="O47" s="968"/>
      <c r="P47" s="968"/>
      <c r="Q47" s="968"/>
      <c r="R47" s="968"/>
      <c r="S47" s="968"/>
      <c r="T47" s="968"/>
      <c r="U47" s="969"/>
    </row>
    <row r="48" spans="2:21">
      <c r="B48" s="721"/>
      <c r="C48" s="722"/>
      <c r="D48" s="706"/>
      <c r="E48" s="706"/>
      <c r="F48" s="706"/>
      <c r="G48" s="706"/>
      <c r="H48" s="706"/>
      <c r="I48" s="706"/>
      <c r="J48" s="706"/>
      <c r="K48" s="706"/>
      <c r="L48" s="706"/>
      <c r="M48" s="706"/>
      <c r="N48" s="706"/>
      <c r="O48" s="706"/>
      <c r="P48" s="706"/>
      <c r="Q48" s="706"/>
      <c r="R48" s="706"/>
      <c r="S48" s="706"/>
      <c r="T48" s="706"/>
      <c r="U48" s="707"/>
    </row>
    <row r="49" spans="2:21" ht="40.5" customHeight="1">
      <c r="B49" s="721"/>
      <c r="C49" s="968" t="s">
        <v>660</v>
      </c>
      <c r="D49" s="968"/>
      <c r="E49" s="968"/>
      <c r="F49" s="968"/>
      <c r="G49" s="968"/>
      <c r="H49" s="968"/>
      <c r="I49" s="968"/>
      <c r="J49" s="968"/>
      <c r="K49" s="968"/>
      <c r="L49" s="968"/>
      <c r="M49" s="968"/>
      <c r="N49" s="968"/>
      <c r="O49" s="968"/>
      <c r="P49" s="968"/>
      <c r="Q49" s="968"/>
      <c r="R49" s="968"/>
      <c r="S49" s="968"/>
      <c r="T49" s="968"/>
      <c r="U49" s="969"/>
    </row>
    <row r="50" spans="2:21">
      <c r="B50" s="721"/>
      <c r="C50" s="722"/>
      <c r="D50" s="706"/>
      <c r="E50" s="706"/>
      <c r="F50" s="706"/>
      <c r="G50" s="706"/>
      <c r="H50" s="706"/>
      <c r="I50" s="706"/>
      <c r="J50" s="706"/>
      <c r="K50" s="706"/>
      <c r="L50" s="706"/>
      <c r="M50" s="706"/>
      <c r="N50" s="706"/>
      <c r="O50" s="706"/>
      <c r="P50" s="706"/>
      <c r="Q50" s="706"/>
      <c r="R50" s="706"/>
      <c r="S50" s="706"/>
      <c r="T50" s="706"/>
      <c r="U50" s="707"/>
    </row>
    <row r="51" spans="2:21" ht="30" customHeight="1">
      <c r="B51" s="721"/>
      <c r="C51" s="968" t="s">
        <v>661</v>
      </c>
      <c r="D51" s="968"/>
      <c r="E51" s="968"/>
      <c r="F51" s="968"/>
      <c r="G51" s="968"/>
      <c r="H51" s="968"/>
      <c r="I51" s="968"/>
      <c r="J51" s="968"/>
      <c r="K51" s="968"/>
      <c r="L51" s="968"/>
      <c r="M51" s="968"/>
      <c r="N51" s="968"/>
      <c r="O51" s="968"/>
      <c r="P51" s="968"/>
      <c r="Q51" s="968"/>
      <c r="R51" s="968"/>
      <c r="S51" s="968"/>
      <c r="T51" s="968"/>
      <c r="U51" s="969"/>
    </row>
    <row r="52" spans="2:21" ht="15.75">
      <c r="B52" s="721"/>
      <c r="C52" s="705"/>
      <c r="D52" s="706"/>
      <c r="E52" s="706"/>
      <c r="F52" s="706"/>
      <c r="G52" s="706"/>
      <c r="H52" s="706"/>
      <c r="I52" s="706"/>
      <c r="J52" s="706"/>
      <c r="K52" s="706"/>
      <c r="L52" s="706"/>
      <c r="M52" s="706"/>
      <c r="N52" s="706"/>
      <c r="O52" s="706"/>
      <c r="P52" s="706"/>
      <c r="Q52" s="706"/>
      <c r="R52" s="706"/>
      <c r="S52" s="706"/>
      <c r="T52" s="706"/>
      <c r="U52" s="707"/>
    </row>
    <row r="53" spans="2:21" ht="31.5" customHeight="1">
      <c r="B53" s="721"/>
      <c r="C53" s="970" t="s">
        <v>674</v>
      </c>
      <c r="D53" s="970"/>
      <c r="E53" s="970"/>
      <c r="F53" s="970"/>
      <c r="G53" s="970"/>
      <c r="H53" s="970"/>
      <c r="I53" s="970"/>
      <c r="J53" s="970"/>
      <c r="K53" s="970"/>
      <c r="L53" s="970"/>
      <c r="M53" s="970"/>
      <c r="N53" s="970"/>
      <c r="O53" s="970"/>
      <c r="P53" s="970"/>
      <c r="Q53" s="970"/>
      <c r="R53" s="970"/>
      <c r="S53" s="970"/>
      <c r="T53" s="970"/>
      <c r="U53" s="975"/>
    </row>
    <row r="54" spans="2:21">
      <c r="B54" s="718"/>
      <c r="C54" s="710"/>
      <c r="D54" s="710"/>
      <c r="E54" s="710"/>
      <c r="F54" s="710"/>
      <c r="G54" s="710"/>
      <c r="H54" s="710"/>
      <c r="I54" s="710"/>
      <c r="J54" s="710"/>
      <c r="K54" s="710"/>
      <c r="L54" s="710"/>
      <c r="M54" s="710"/>
      <c r="N54" s="710"/>
      <c r="O54" s="710"/>
      <c r="P54" s="710"/>
      <c r="Q54" s="710"/>
      <c r="R54" s="710"/>
      <c r="S54" s="710"/>
      <c r="T54" s="710"/>
      <c r="U54" s="711"/>
    </row>
    <row r="55" spans="2:21" ht="48" customHeight="1">
      <c r="B55" s="703" t="s">
        <v>662</v>
      </c>
      <c r="C55" s="978" t="s">
        <v>663</v>
      </c>
      <c r="D55" s="978"/>
      <c r="E55" s="978"/>
      <c r="F55" s="978"/>
      <c r="G55" s="978"/>
      <c r="H55" s="978"/>
      <c r="I55" s="978"/>
      <c r="J55" s="978"/>
      <c r="K55" s="978"/>
      <c r="L55" s="978"/>
      <c r="M55" s="978"/>
      <c r="N55" s="978"/>
      <c r="O55" s="978"/>
      <c r="P55" s="978"/>
      <c r="Q55" s="978"/>
      <c r="R55" s="978"/>
      <c r="S55" s="978"/>
      <c r="T55" s="978"/>
      <c r="U55" s="979"/>
    </row>
    <row r="56" spans="2:21">
      <c r="B56" s="718"/>
      <c r="C56" s="710"/>
      <c r="D56" s="710"/>
      <c r="E56" s="710"/>
      <c r="F56" s="710"/>
      <c r="G56" s="710"/>
      <c r="H56" s="710"/>
      <c r="I56" s="710"/>
      <c r="J56" s="710"/>
      <c r="K56" s="710"/>
      <c r="L56" s="710"/>
      <c r="M56" s="710"/>
      <c r="N56" s="710"/>
      <c r="O56" s="710"/>
      <c r="P56" s="710"/>
      <c r="Q56" s="710"/>
      <c r="R56" s="710"/>
      <c r="S56" s="710"/>
      <c r="T56" s="710"/>
      <c r="U56" s="711"/>
    </row>
    <row r="57" spans="2:21" ht="34.5" customHeight="1">
      <c r="B57" s="703" t="s">
        <v>664</v>
      </c>
      <c r="C57" s="978" t="s">
        <v>665</v>
      </c>
      <c r="D57" s="978"/>
      <c r="E57" s="978"/>
      <c r="F57" s="978"/>
      <c r="G57" s="978"/>
      <c r="H57" s="978"/>
      <c r="I57" s="978"/>
      <c r="J57" s="978"/>
      <c r="K57" s="978"/>
      <c r="L57" s="978"/>
      <c r="M57" s="978"/>
      <c r="N57" s="978"/>
      <c r="O57" s="978"/>
      <c r="P57" s="978"/>
      <c r="Q57" s="978"/>
      <c r="R57" s="978"/>
      <c r="S57" s="978"/>
      <c r="T57" s="978"/>
      <c r="U57" s="979"/>
    </row>
    <row r="58" spans="2:21">
      <c r="B58" s="723"/>
      <c r="C58" s="710"/>
      <c r="D58" s="710"/>
      <c r="E58" s="710"/>
      <c r="F58" s="710"/>
      <c r="G58" s="710"/>
      <c r="H58" s="710"/>
      <c r="I58" s="710"/>
      <c r="J58" s="710"/>
      <c r="K58" s="710"/>
      <c r="L58" s="710"/>
      <c r="M58" s="710"/>
      <c r="N58" s="710"/>
      <c r="O58" s="710"/>
      <c r="P58" s="710"/>
      <c r="Q58" s="710"/>
      <c r="R58" s="710"/>
      <c r="S58" s="710"/>
      <c r="T58" s="710"/>
      <c r="U58" s="711"/>
    </row>
    <row r="59" spans="2:21" ht="30.75" customHeight="1">
      <c r="B59" s="712" t="s">
        <v>666</v>
      </c>
      <c r="C59" s="724" t="s">
        <v>667</v>
      </c>
      <c r="D59" s="725"/>
      <c r="E59" s="725"/>
      <c r="F59" s="725"/>
      <c r="G59" s="725"/>
      <c r="H59" s="725"/>
      <c r="I59" s="725"/>
      <c r="J59" s="725"/>
      <c r="K59" s="725"/>
      <c r="L59" s="725"/>
      <c r="M59" s="725"/>
      <c r="N59" s="725"/>
      <c r="O59" s="725"/>
      <c r="P59" s="725"/>
      <c r="Q59" s="725"/>
      <c r="R59" s="725"/>
      <c r="S59" s="725"/>
      <c r="T59" s="725"/>
      <c r="U59" s="726"/>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80" zoomScaleNormal="80" workbookViewId="0">
      <selection activeCell="B35" sqref="B35"/>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983" t="s">
        <v>677</v>
      </c>
      <c r="C3" s="984"/>
      <c r="D3" s="984"/>
      <c r="E3" s="984"/>
      <c r="F3" s="985"/>
      <c r="G3" s="122"/>
    </row>
    <row r="4" spans="2:20" ht="16.5" customHeight="1">
      <c r="B4" s="986"/>
      <c r="C4" s="987"/>
      <c r="D4" s="987"/>
      <c r="E4" s="987"/>
      <c r="F4" s="988"/>
      <c r="G4" s="122"/>
    </row>
    <row r="5" spans="2:20" ht="71.25" customHeight="1">
      <c r="B5" s="986"/>
      <c r="C5" s="987"/>
      <c r="D5" s="987"/>
      <c r="E5" s="987"/>
      <c r="F5" s="988"/>
      <c r="G5" s="122"/>
    </row>
    <row r="6" spans="2:20" ht="21.75" customHeight="1">
      <c r="B6" s="989"/>
      <c r="C6" s="990"/>
      <c r="D6" s="990"/>
      <c r="E6" s="990"/>
      <c r="F6" s="991"/>
      <c r="G6" s="122"/>
    </row>
    <row r="8" spans="2:20" ht="21">
      <c r="B8" s="982" t="s">
        <v>481</v>
      </c>
      <c r="C8" s="982"/>
      <c r="D8" s="982"/>
      <c r="E8" s="982"/>
      <c r="F8" s="982"/>
      <c r="G8" s="982"/>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592</v>
      </c>
      <c r="G12" s="28"/>
      <c r="L12" s="33"/>
      <c r="M12" s="33"/>
      <c r="N12" s="33"/>
      <c r="O12" s="33"/>
      <c r="P12" s="33"/>
      <c r="Q12" s="68"/>
      <c r="S12" s="8"/>
      <c r="T12" s="8"/>
    </row>
    <row r="13" spans="2:20" s="9" customFormat="1" ht="26.25" customHeight="1" thickBot="1">
      <c r="B13" s="102" t="s">
        <v>418</v>
      </c>
      <c r="C13" s="124" t="s">
        <v>631</v>
      </c>
      <c r="G13" s="109"/>
      <c r="L13" s="33"/>
      <c r="M13" s="33"/>
      <c r="N13" s="33"/>
      <c r="O13" s="33"/>
      <c r="P13" s="33"/>
      <c r="Q13" s="68"/>
      <c r="S13" s="8"/>
      <c r="T13" s="8"/>
    </row>
    <row r="14" spans="2:20" s="9" customFormat="1" ht="26.25" customHeight="1" thickBot="1">
      <c r="B14" s="102" t="s">
        <v>418</v>
      </c>
      <c r="C14" s="172" t="s">
        <v>626</v>
      </c>
      <c r="G14" s="123"/>
      <c r="L14" s="33"/>
      <c r="M14" s="33"/>
      <c r="N14" s="33"/>
      <c r="O14" s="33"/>
      <c r="P14" s="33"/>
      <c r="Q14" s="68"/>
      <c r="S14" s="8"/>
      <c r="T14" s="8"/>
    </row>
    <row r="15" spans="2:20" s="9" customFormat="1" ht="26.25" customHeight="1" thickBot="1">
      <c r="B15" s="102" t="s">
        <v>416</v>
      </c>
      <c r="C15" s="172" t="s">
        <v>627</v>
      </c>
      <c r="G15" s="123"/>
      <c r="L15" s="33"/>
      <c r="M15" s="33"/>
      <c r="N15" s="33"/>
      <c r="O15" s="33"/>
      <c r="P15" s="33"/>
      <c r="Q15" s="68"/>
      <c r="S15" s="8"/>
      <c r="T15" s="8"/>
    </row>
    <row r="16" spans="2:20" s="9" customFormat="1" ht="26.25" customHeight="1" thickBot="1">
      <c r="B16" s="102" t="s">
        <v>416</v>
      </c>
      <c r="C16" s="172" t="s">
        <v>628</v>
      </c>
      <c r="G16" s="123"/>
      <c r="L16" s="33"/>
      <c r="M16" s="33"/>
      <c r="N16" s="33"/>
      <c r="O16" s="33"/>
      <c r="P16" s="33"/>
      <c r="Q16" s="68"/>
      <c r="S16" s="8"/>
      <c r="T16" s="8"/>
    </row>
    <row r="17" spans="2:20" s="9" customFormat="1" ht="26.25" customHeight="1" thickBot="1">
      <c r="B17" s="102" t="s">
        <v>416</v>
      </c>
      <c r="C17" s="124" t="s">
        <v>629</v>
      </c>
      <c r="G17" s="109"/>
      <c r="L17" s="33"/>
      <c r="M17" s="33"/>
      <c r="N17" s="33"/>
      <c r="O17" s="33"/>
      <c r="P17" s="33"/>
      <c r="Q17" s="68"/>
      <c r="S17" s="8"/>
      <c r="T17" s="8"/>
    </row>
    <row r="18" spans="2:20" s="9" customFormat="1" ht="26.25" customHeight="1" thickBot="1">
      <c r="B18" s="102" t="s">
        <v>418</v>
      </c>
      <c r="C18" s="124" t="s">
        <v>630</v>
      </c>
      <c r="G18" s="123"/>
      <c r="L18" s="33"/>
      <c r="M18" s="33"/>
      <c r="N18" s="33"/>
      <c r="O18" s="33"/>
      <c r="P18" s="33"/>
      <c r="Q18" s="68"/>
      <c r="S18" s="8"/>
      <c r="T18" s="8"/>
    </row>
    <row r="19" spans="2:20" s="9" customFormat="1" ht="26.25" customHeight="1" thickBot="1">
      <c r="B19" s="102" t="s">
        <v>416</v>
      </c>
      <c r="C19" s="124" t="s">
        <v>632</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4" t="s">
        <v>543</v>
      </c>
      <c r="C22" s="650" t="s">
        <v>437</v>
      </c>
      <c r="D22" s="653" t="s">
        <v>443</v>
      </c>
      <c r="E22" s="657" t="s">
        <v>591</v>
      </c>
      <c r="F22" s="653" t="s">
        <v>448</v>
      </c>
      <c r="G22" s="174"/>
      <c r="M22" s="642"/>
      <c r="T22" s="642"/>
    </row>
    <row r="23" spans="2:20" s="103" customFormat="1" ht="35.25" customHeight="1">
      <c r="B23" s="645" t="s">
        <v>458</v>
      </c>
      <c r="C23" s="651" t="s">
        <v>438</v>
      </c>
      <c r="D23" s="654" t="s">
        <v>444</v>
      </c>
      <c r="E23" s="658" t="s">
        <v>591</v>
      </c>
      <c r="F23" s="654" t="s">
        <v>448</v>
      </c>
      <c r="G23" s="174"/>
      <c r="M23" s="642"/>
      <c r="T23" s="642"/>
    </row>
    <row r="24" spans="2:20" s="103" customFormat="1" ht="34.5" customHeight="1">
      <c r="B24" s="645" t="s">
        <v>455</v>
      </c>
      <c r="C24" s="651" t="s">
        <v>438</v>
      </c>
      <c r="D24" s="654" t="s">
        <v>445</v>
      </c>
      <c r="E24" s="658" t="s">
        <v>591</v>
      </c>
      <c r="F24" s="654" t="s">
        <v>448</v>
      </c>
      <c r="G24" s="174"/>
      <c r="M24" s="642"/>
      <c r="T24" s="642"/>
    </row>
    <row r="25" spans="2:20" s="103" customFormat="1" ht="32.25" customHeight="1">
      <c r="B25" s="646" t="s">
        <v>456</v>
      </c>
      <c r="C25" s="651" t="s">
        <v>437</v>
      </c>
      <c r="D25" s="654" t="s">
        <v>446</v>
      </c>
      <c r="E25" s="659" t="s">
        <v>610</v>
      </c>
      <c r="F25" s="662"/>
      <c r="G25" s="174"/>
      <c r="M25" s="642"/>
      <c r="T25" s="642"/>
    </row>
    <row r="26" spans="2:20" s="103" customFormat="1" ht="30.75" customHeight="1">
      <c r="B26" s="647" t="s">
        <v>541</v>
      </c>
      <c r="C26" s="651" t="s">
        <v>437</v>
      </c>
      <c r="D26" s="654"/>
      <c r="E26" s="659"/>
      <c r="F26" s="662"/>
      <c r="G26" s="174"/>
      <c r="M26" s="642"/>
      <c r="T26" s="642"/>
    </row>
    <row r="27" spans="2:20" s="103" customFormat="1" ht="32.25" customHeight="1">
      <c r="B27" s="648" t="s">
        <v>542</v>
      </c>
      <c r="C27" s="651" t="s">
        <v>437</v>
      </c>
      <c r="D27" s="655" t="s">
        <v>538</v>
      </c>
      <c r="E27" s="659"/>
      <c r="F27" s="662"/>
      <c r="G27" s="174"/>
      <c r="M27" s="642"/>
      <c r="T27" s="642"/>
    </row>
    <row r="28" spans="2:20" s="103" customFormat="1" ht="27" customHeight="1">
      <c r="B28" s="646" t="s">
        <v>457</v>
      </c>
      <c r="C28" s="651" t="s">
        <v>440</v>
      </c>
      <c r="D28" s="654" t="s">
        <v>482</v>
      </c>
      <c r="E28" s="659" t="s">
        <v>459</v>
      </c>
      <c r="F28" s="662"/>
      <c r="G28" s="174"/>
      <c r="M28" s="642"/>
      <c r="T28" s="642"/>
    </row>
    <row r="29" spans="2:20" s="103" customFormat="1" ht="27" customHeight="1">
      <c r="B29" s="648" t="s">
        <v>452</v>
      </c>
      <c r="C29" s="651" t="s">
        <v>437</v>
      </c>
      <c r="D29" s="654"/>
      <c r="E29" s="659"/>
      <c r="F29" s="654" t="s">
        <v>407</v>
      </c>
      <c r="G29" s="174"/>
      <c r="M29" s="642"/>
      <c r="T29" s="642"/>
    </row>
    <row r="30" spans="2:20" s="103" customFormat="1" ht="32.25" customHeight="1">
      <c r="B30" s="646" t="s">
        <v>207</v>
      </c>
      <c r="C30" s="651" t="s">
        <v>442</v>
      </c>
      <c r="D30" s="654" t="s">
        <v>555</v>
      </c>
      <c r="E30" s="660"/>
      <c r="F30" s="654" t="s">
        <v>554</v>
      </c>
      <c r="G30" s="643"/>
      <c r="M30" s="642"/>
    </row>
    <row r="31" spans="2:20" s="103" customFormat="1" ht="27.75" customHeight="1">
      <c r="B31" s="649" t="s">
        <v>539</v>
      </c>
      <c r="C31" s="652" t="s">
        <v>441</v>
      </c>
      <c r="D31" s="656"/>
      <c r="E31" s="661"/>
      <c r="F31" s="656"/>
      <c r="G31" s="643"/>
      <c r="M31" s="642"/>
    </row>
    <row r="32" spans="2:20" s="103" customFormat="1" ht="23.25" customHeight="1">
      <c r="C32" s="175"/>
      <c r="D32" s="175"/>
      <c r="E32" s="175"/>
      <c r="G32" s="643"/>
      <c r="M32" s="642"/>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549</v>
      </c>
      <c r="G1" s="120" t="s">
        <v>574</v>
      </c>
      <c r="H1" s="120" t="s">
        <v>585</v>
      </c>
    </row>
    <row r="2" spans="1:8">
      <c r="A2" s="12" t="s">
        <v>29</v>
      </c>
      <c r="B2" s="12" t="s">
        <v>27</v>
      </c>
      <c r="C2" s="10">
        <v>2006</v>
      </c>
      <c r="D2" s="12" t="s">
        <v>416</v>
      </c>
      <c r="E2" s="10">
        <f>'2. LRAMVA Threshold'!D9</f>
        <v>2013</v>
      </c>
      <c r="F2" s="26" t="s">
        <v>170</v>
      </c>
      <c r="G2" s="12" t="s">
        <v>575</v>
      </c>
      <c r="H2" s="12" t="s">
        <v>593</v>
      </c>
    </row>
    <row r="3" spans="1:8">
      <c r="A3" s="12" t="s">
        <v>371</v>
      </c>
      <c r="B3" s="12" t="s">
        <v>27</v>
      </c>
      <c r="C3" s="10">
        <v>2007</v>
      </c>
      <c r="D3" s="12" t="s">
        <v>417</v>
      </c>
      <c r="E3" s="10">
        <f>'2. LRAMVA Threshold'!D24</f>
        <v>2017</v>
      </c>
      <c r="F3" s="12" t="s">
        <v>550</v>
      </c>
      <c r="G3" s="12" t="s">
        <v>576</v>
      </c>
      <c r="H3" s="12" t="s">
        <v>586</v>
      </c>
    </row>
    <row r="4" spans="1:8">
      <c r="A4" s="12" t="s">
        <v>372</v>
      </c>
      <c r="B4" s="12" t="s">
        <v>28</v>
      </c>
      <c r="C4" s="10">
        <v>2008</v>
      </c>
      <c r="D4" s="12" t="s">
        <v>418</v>
      </c>
      <c r="F4" s="12" t="s">
        <v>169</v>
      </c>
      <c r="G4" s="12" t="s">
        <v>577</v>
      </c>
    </row>
    <row r="5" spans="1:8">
      <c r="A5" s="12" t="s">
        <v>373</v>
      </c>
      <c r="B5" s="12" t="s">
        <v>28</v>
      </c>
      <c r="C5" s="10">
        <v>2009</v>
      </c>
      <c r="F5" s="12" t="s">
        <v>368</v>
      </c>
      <c r="G5" s="12" t="s">
        <v>578</v>
      </c>
    </row>
    <row r="6" spans="1:8">
      <c r="A6" s="12" t="s">
        <v>374</v>
      </c>
      <c r="B6" s="12" t="s">
        <v>28</v>
      </c>
      <c r="C6" s="10">
        <v>2010</v>
      </c>
      <c r="F6" s="12" t="s">
        <v>369</v>
      </c>
      <c r="G6" s="12" t="s">
        <v>579</v>
      </c>
    </row>
    <row r="7" spans="1:8">
      <c r="A7" s="12" t="s">
        <v>375</v>
      </c>
      <c r="B7" s="12" t="s">
        <v>28</v>
      </c>
      <c r="C7" s="10">
        <v>2011</v>
      </c>
      <c r="F7" s="12" t="s">
        <v>370</v>
      </c>
      <c r="G7" s="12" t="s">
        <v>580</v>
      </c>
    </row>
    <row r="8" spans="1:8">
      <c r="A8" s="12" t="s">
        <v>376</v>
      </c>
      <c r="B8" s="12" t="s">
        <v>28</v>
      </c>
      <c r="C8" s="10">
        <v>2012</v>
      </c>
      <c r="F8" s="12" t="s">
        <v>558</v>
      </c>
      <c r="G8" s="12" t="s">
        <v>581</v>
      </c>
    </row>
    <row r="9" spans="1:8">
      <c r="A9" s="12" t="s">
        <v>377</v>
      </c>
      <c r="B9" s="12" t="s">
        <v>28</v>
      </c>
      <c r="C9" s="10">
        <v>2013</v>
      </c>
      <c r="G9" s="12" t="s">
        <v>582</v>
      </c>
    </row>
    <row r="10" spans="1:8">
      <c r="A10" s="12" t="s">
        <v>378</v>
      </c>
      <c r="B10" s="12" t="s">
        <v>28</v>
      </c>
      <c r="C10" s="10">
        <v>2014</v>
      </c>
      <c r="G10" s="12" t="s">
        <v>583</v>
      </c>
    </row>
    <row r="11" spans="1:8">
      <c r="A11" s="12" t="s">
        <v>379</v>
      </c>
      <c r="B11" s="12" t="s">
        <v>28</v>
      </c>
      <c r="C11" s="10">
        <v>2015</v>
      </c>
      <c r="G11" s="12" t="s">
        <v>584</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abSelected="1" zoomScale="85" zoomScaleNormal="85" workbookViewId="0">
      <selection activeCell="C8" sqref="C8"/>
    </sheetView>
  </sheetViews>
  <sheetFormatPr defaultColWidth="9.140625" defaultRowHeight="15.75"/>
  <cols>
    <col min="1" max="1" width="2.7109375" style="9" customWidth="1"/>
    <col min="2" max="2" width="37.140625" style="9" customWidth="1"/>
    <col min="3" max="3" width="21.140625" style="9" customWidth="1"/>
    <col min="4" max="4" width="23" style="9" customWidth="1"/>
    <col min="5" max="5" width="20.5703125" style="17" customWidth="1"/>
    <col min="6" max="7" width="20.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8"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6" t="s">
        <v>551</v>
      </c>
      <c r="D6" s="17"/>
      <c r="E6" s="9"/>
      <c r="T6" s="9"/>
      <c r="V6" s="8"/>
    </row>
    <row r="7" spans="2:22" ht="21" customHeight="1">
      <c r="B7" s="536"/>
      <c r="C7" s="17"/>
      <c r="D7" s="17"/>
      <c r="E7" s="9"/>
      <c r="T7" s="9"/>
      <c r="V7" s="8"/>
    </row>
    <row r="8" spans="2:22" ht="24.75" customHeight="1">
      <c r="B8" s="117" t="s">
        <v>239</v>
      </c>
      <c r="C8" s="189" t="s">
        <v>701</v>
      </c>
      <c r="D8" s="598"/>
      <c r="E8" s="9"/>
      <c r="T8" s="9"/>
      <c r="V8" s="8"/>
    </row>
    <row r="9" spans="2:22" ht="41.25" customHeight="1">
      <c r="B9" s="548" t="s">
        <v>520</v>
      </c>
      <c r="C9" s="544"/>
      <c r="D9" s="542"/>
      <c r="E9" s="542"/>
      <c r="F9" s="542"/>
      <c r="G9" s="542"/>
      <c r="H9" s="542"/>
      <c r="I9" s="542"/>
      <c r="J9" s="543"/>
      <c r="K9" s="543"/>
      <c r="L9" s="543"/>
      <c r="M9" s="18"/>
      <c r="T9" s="9"/>
      <c r="V9" s="8"/>
    </row>
    <row r="10" spans="2:22" ht="10.5" customHeight="1">
      <c r="B10" s="548"/>
      <c r="C10" s="544"/>
      <c r="D10" s="542"/>
      <c r="E10" s="542"/>
      <c r="F10" s="542"/>
      <c r="G10" s="542"/>
      <c r="H10" s="542"/>
      <c r="I10" s="542"/>
      <c r="J10" s="543"/>
      <c r="K10" s="543"/>
      <c r="L10" s="543"/>
      <c r="M10" s="18"/>
      <c r="T10" s="9"/>
      <c r="V10" s="8"/>
    </row>
    <row r="11" spans="2:22" s="546" customFormat="1" ht="26.25" customHeight="1">
      <c r="B11" s="565" t="s">
        <v>556</v>
      </c>
      <c r="C11" s="564"/>
      <c r="D11" s="564"/>
      <c r="E11" s="564"/>
      <c r="F11" s="564"/>
      <c r="G11" s="564"/>
      <c r="H11" s="564"/>
      <c r="T11" s="547"/>
      <c r="U11" s="547"/>
    </row>
    <row r="12" spans="2:22" s="32" customFormat="1" ht="18.75" customHeight="1">
      <c r="B12" s="541"/>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742" t="s">
        <v>687</v>
      </c>
      <c r="E14" s="130"/>
      <c r="F14" s="124" t="s">
        <v>548</v>
      </c>
      <c r="H14" s="742" t="s">
        <v>690</v>
      </c>
      <c r="J14" s="124" t="s">
        <v>515</v>
      </c>
      <c r="L14" s="132"/>
      <c r="N14" s="103"/>
      <c r="Q14" s="99"/>
      <c r="R14" s="96"/>
    </row>
    <row r="15" spans="2:22" ht="26.25" customHeight="1" thickBot="1">
      <c r="B15" s="124" t="s">
        <v>424</v>
      </c>
      <c r="C15" s="106"/>
      <c r="D15" s="742" t="s">
        <v>688</v>
      </c>
      <c r="F15" s="124" t="s">
        <v>414</v>
      </c>
      <c r="G15" s="127"/>
      <c r="H15" s="742" t="s">
        <v>691</v>
      </c>
      <c r="I15" s="17"/>
      <c r="J15" s="124" t="s">
        <v>516</v>
      </c>
      <c r="L15" s="132"/>
      <c r="M15" s="103"/>
      <c r="Q15" s="108"/>
      <c r="R15" s="96"/>
    </row>
    <row r="16" spans="2:22" ht="28.5" customHeight="1" thickBot="1">
      <c r="B16" s="124" t="s">
        <v>454</v>
      </c>
      <c r="C16" s="106"/>
      <c r="D16" s="743" t="s">
        <v>689</v>
      </c>
      <c r="E16" s="103"/>
      <c r="F16" s="124" t="s">
        <v>434</v>
      </c>
      <c r="G16" s="125"/>
      <c r="H16" s="743">
        <v>2016</v>
      </c>
      <c r="I16" s="103"/>
      <c r="K16" s="195"/>
      <c r="L16" s="195"/>
      <c r="M16" s="195"/>
      <c r="N16" s="195"/>
      <c r="Q16" s="115"/>
      <c r="R16" s="96"/>
    </row>
    <row r="17" spans="1:21" ht="29.25" customHeight="1">
      <c r="B17" s="124" t="s">
        <v>421</v>
      </c>
      <c r="C17" s="106"/>
      <c r="D17" s="751">
        <v>449429.67</v>
      </c>
      <c r="E17" s="121"/>
      <c r="F17" s="735" t="s">
        <v>679</v>
      </c>
      <c r="G17" s="195"/>
      <c r="H17" s="752">
        <v>1</v>
      </c>
      <c r="I17" s="17"/>
      <c r="M17" s="195"/>
      <c r="N17" s="195"/>
      <c r="P17" s="99"/>
      <c r="Q17" s="99"/>
      <c r="R17" s="96"/>
    </row>
    <row r="18" spans="1:21" s="28" customFormat="1" ht="29.25" customHeight="1">
      <c r="B18" s="124"/>
      <c r="C18" s="730"/>
      <c r="D18" s="729"/>
      <c r="E18" s="731"/>
      <c r="F18" s="728"/>
      <c r="G18" s="732"/>
      <c r="H18" s="733"/>
      <c r="I18" s="163"/>
      <c r="M18" s="732"/>
      <c r="N18" s="732"/>
      <c r="P18" s="732"/>
      <c r="Q18" s="732"/>
      <c r="R18" s="734"/>
      <c r="T18" s="37"/>
      <c r="U18" s="37"/>
    </row>
    <row r="19" spans="1:21" ht="27.75" customHeight="1" thickBot="1">
      <c r="E19" s="9"/>
      <c r="F19" s="124" t="s">
        <v>435</v>
      </c>
      <c r="G19" s="600" t="s">
        <v>363</v>
      </c>
      <c r="H19" s="242">
        <f>SUM(R54,R57,R60,R63,R66,R69,R72)</f>
        <v>1262114.2730551385</v>
      </c>
      <c r="I19" s="17"/>
      <c r="J19" s="115"/>
      <c r="K19" s="115"/>
      <c r="L19" s="115"/>
      <c r="M19" s="115"/>
      <c r="N19" s="115"/>
      <c r="P19" s="115"/>
      <c r="Q19" s="115"/>
      <c r="R19" s="96"/>
    </row>
    <row r="20" spans="1:21" ht="27.75" customHeight="1" thickBot="1">
      <c r="E20" s="9"/>
      <c r="F20" s="124" t="s">
        <v>436</v>
      </c>
      <c r="G20" s="600" t="s">
        <v>364</v>
      </c>
      <c r="H20" s="131">
        <f>-SUM(R55,R58,R61,R64,R67,R70,R73)</f>
        <v>427297.37920000002</v>
      </c>
      <c r="I20" s="17"/>
      <c r="J20" s="115"/>
      <c r="P20" s="115"/>
      <c r="Q20" s="115"/>
      <c r="R20" s="96"/>
    </row>
    <row r="21" spans="1:21" ht="27.75" customHeight="1" thickBot="1">
      <c r="C21" s="32"/>
      <c r="D21" s="32"/>
      <c r="E21" s="32"/>
      <c r="F21" s="124" t="s">
        <v>408</v>
      </c>
      <c r="G21" s="600" t="s">
        <v>365</v>
      </c>
      <c r="H21" s="188">
        <f>R84</f>
        <v>35813.644746385449</v>
      </c>
      <c r="I21" s="103"/>
      <c r="P21" s="115"/>
      <c r="Q21" s="115"/>
      <c r="R21" s="96"/>
    </row>
    <row r="22" spans="1:21" ht="27.75" customHeight="1">
      <c r="C22" s="32"/>
      <c r="D22" s="32"/>
      <c r="E22" s="32"/>
      <c r="F22" s="124" t="s">
        <v>510</v>
      </c>
      <c r="G22" s="600" t="s">
        <v>449</v>
      </c>
      <c r="H22" s="188">
        <f>H19-H20+H21</f>
        <v>870630.53860152385</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44" customHeight="1">
      <c r="A26" s="28"/>
      <c r="B26" s="994" t="s">
        <v>686</v>
      </c>
      <c r="C26" s="994"/>
      <c r="D26" s="994"/>
      <c r="E26" s="994"/>
      <c r="F26" s="994"/>
      <c r="G26" s="994"/>
    </row>
    <row r="27" spans="1:21" ht="14.25" customHeight="1">
      <c r="A27" s="28"/>
      <c r="B27" s="545"/>
      <c r="C27" s="545"/>
      <c r="D27" s="537"/>
      <c r="E27" s="537"/>
      <c r="F27" s="537"/>
      <c r="G27" s="545"/>
    </row>
    <row r="28" spans="1:21" s="17" customFormat="1" ht="27" customHeight="1">
      <c r="B28" s="995" t="s">
        <v>507</v>
      </c>
      <c r="C28" s="996"/>
      <c r="D28" s="133" t="s">
        <v>41</v>
      </c>
      <c r="E28" s="134" t="s">
        <v>676</v>
      </c>
      <c r="F28" s="134" t="s">
        <v>408</v>
      </c>
      <c r="G28" s="135" t="s">
        <v>409</v>
      </c>
      <c r="T28" s="136"/>
      <c r="U28" s="136"/>
    </row>
    <row r="29" spans="1:21" ht="20.25" customHeight="1">
      <c r="B29" s="992" t="s">
        <v>29</v>
      </c>
      <c r="C29" s="993"/>
      <c r="D29" s="635" t="s">
        <v>27</v>
      </c>
      <c r="E29" s="138">
        <f>SUM(D54:D83)</f>
        <v>323518.18016467209</v>
      </c>
      <c r="F29" s="139">
        <f>D84</f>
        <v>13878.929929064425</v>
      </c>
      <c r="G29" s="138">
        <f>E29+F29</f>
        <v>337397.1100937365</v>
      </c>
    </row>
    <row r="30" spans="1:21" ht="20.25" customHeight="1">
      <c r="B30" s="992" t="s">
        <v>371</v>
      </c>
      <c r="C30" s="993"/>
      <c r="D30" s="635" t="s">
        <v>27</v>
      </c>
      <c r="E30" s="140">
        <f>SUM(E54:E83)</f>
        <v>297126.01326504507</v>
      </c>
      <c r="F30" s="141">
        <f>E84</f>
        <v>12746.705969070432</v>
      </c>
      <c r="G30" s="140">
        <f>E30+F30</f>
        <v>309872.7192341155</v>
      </c>
    </row>
    <row r="31" spans="1:21" ht="20.25" customHeight="1">
      <c r="B31" s="753" t="s">
        <v>692</v>
      </c>
      <c r="C31" s="754"/>
      <c r="D31" s="745" t="s">
        <v>28</v>
      </c>
      <c r="E31" s="140">
        <f>SUM(F54:F83)</f>
        <v>210595.64360942147</v>
      </c>
      <c r="F31" s="141">
        <f>F84</f>
        <v>9034.5531108441828</v>
      </c>
      <c r="G31" s="140">
        <f t="shared" ref="G31:G34" si="0">E31+F31</f>
        <v>219630.19672026567</v>
      </c>
    </row>
    <row r="32" spans="1:21" ht="20.25" customHeight="1">
      <c r="B32" s="753" t="s">
        <v>693</v>
      </c>
      <c r="C32" s="754"/>
      <c r="D32" s="745" t="s">
        <v>28</v>
      </c>
      <c r="E32" s="140">
        <f>SUM(G54:G83)</f>
        <v>23793.769216000001</v>
      </c>
      <c r="F32" s="141">
        <f>G84</f>
        <v>1020.7526993664004</v>
      </c>
      <c r="G32" s="140">
        <f t="shared" si="0"/>
        <v>24814.5219153664</v>
      </c>
    </row>
    <row r="33" spans="2:22" ht="20.25" customHeight="1">
      <c r="B33" s="753" t="s">
        <v>694</v>
      </c>
      <c r="C33" s="754"/>
      <c r="D33" s="745" t="s">
        <v>28</v>
      </c>
      <c r="E33" s="140">
        <f>SUM(H54:H83)</f>
        <v>-11227.924199999999</v>
      </c>
      <c r="F33" s="141">
        <f>H84</f>
        <v>-481.67794818000021</v>
      </c>
      <c r="G33" s="140">
        <f>E33+F33</f>
        <v>-11709.60214818</v>
      </c>
    </row>
    <row r="34" spans="2:22" ht="20.25" customHeight="1">
      <c r="B34" s="753" t="s">
        <v>31</v>
      </c>
      <c r="C34" s="754"/>
      <c r="D34" s="745" t="s">
        <v>28</v>
      </c>
      <c r="E34" s="140">
        <f>SUM(I54:I83)</f>
        <v>-7491.4364999999998</v>
      </c>
      <c r="F34" s="141">
        <f>I84</f>
        <v>-321.38262584999995</v>
      </c>
      <c r="G34" s="140">
        <f t="shared" si="0"/>
        <v>-7812.8191258500001</v>
      </c>
    </row>
    <row r="35" spans="2:22" ht="20.25" customHeight="1">
      <c r="B35" s="753" t="s">
        <v>30</v>
      </c>
      <c r="C35" s="754"/>
      <c r="D35" s="745" t="s">
        <v>28</v>
      </c>
      <c r="E35" s="140">
        <f>SUM(J54:J83)</f>
        <v>-319.69280000000003</v>
      </c>
      <c r="F35" s="141">
        <f>J84</f>
        <v>-13.714821119999998</v>
      </c>
      <c r="G35" s="140">
        <f>E35+F35</f>
        <v>-333.40762112000004</v>
      </c>
    </row>
    <row r="36" spans="2:22" ht="20.25" customHeight="1">
      <c r="B36" s="753" t="s">
        <v>32</v>
      </c>
      <c r="C36" s="754"/>
      <c r="D36" s="745" t="s">
        <v>27</v>
      </c>
      <c r="E36" s="140">
        <f>SUM(K54:K83)</f>
        <v>-1177.6588999999999</v>
      </c>
      <c r="F36" s="141">
        <f>K84</f>
        <v>-50.521566810000017</v>
      </c>
      <c r="G36" s="140">
        <f t="shared" ref="G36:G42" si="1">E36+F36</f>
        <v>-1228.1804668099999</v>
      </c>
    </row>
    <row r="37" spans="2:22" ht="20.25" customHeight="1">
      <c r="B37" s="992"/>
      <c r="C37" s="993"/>
      <c r="D37" s="635"/>
      <c r="E37" s="140">
        <f>SUM(L54:L83)</f>
        <v>0</v>
      </c>
      <c r="F37" s="141">
        <f>L84</f>
        <v>0</v>
      </c>
      <c r="G37" s="140">
        <f t="shared" si="1"/>
        <v>0</v>
      </c>
    </row>
    <row r="38" spans="2:22" ht="20.25" customHeight="1">
      <c r="B38" s="992"/>
      <c r="C38" s="993"/>
      <c r="D38" s="635"/>
      <c r="E38" s="140">
        <f>SUM(M54:M83)</f>
        <v>0</v>
      </c>
      <c r="F38" s="141">
        <f>M84</f>
        <v>0</v>
      </c>
      <c r="G38" s="140">
        <f t="shared" si="1"/>
        <v>0</v>
      </c>
    </row>
    <row r="39" spans="2:22" ht="20.25" customHeight="1">
      <c r="B39" s="992"/>
      <c r="C39" s="993"/>
      <c r="D39" s="635"/>
      <c r="E39" s="140">
        <f>SUM(N54:N83)</f>
        <v>0</v>
      </c>
      <c r="F39" s="141">
        <f>N84</f>
        <v>0</v>
      </c>
      <c r="G39" s="140">
        <f t="shared" si="1"/>
        <v>0</v>
      </c>
    </row>
    <row r="40" spans="2:22" ht="20.25" customHeight="1">
      <c r="B40" s="992"/>
      <c r="C40" s="993"/>
      <c r="D40" s="635"/>
      <c r="E40" s="140">
        <f>SUM(O54:O83)</f>
        <v>0</v>
      </c>
      <c r="F40" s="141">
        <f>O84</f>
        <v>0</v>
      </c>
      <c r="G40" s="140">
        <f t="shared" si="1"/>
        <v>0</v>
      </c>
    </row>
    <row r="41" spans="2:22" ht="20.25" customHeight="1">
      <c r="B41" s="992"/>
      <c r="C41" s="993"/>
      <c r="D41" s="635"/>
      <c r="E41" s="140">
        <f>SUM(P54:P83)</f>
        <v>0</v>
      </c>
      <c r="F41" s="141">
        <f>P84</f>
        <v>0</v>
      </c>
      <c r="G41" s="140">
        <f t="shared" si="1"/>
        <v>0</v>
      </c>
    </row>
    <row r="42" spans="2:22" ht="20.25" customHeight="1">
      <c r="B42" s="992"/>
      <c r="C42" s="993"/>
      <c r="D42" s="636"/>
      <c r="E42" s="142">
        <f>SUM(Q54:Q83)</f>
        <v>0</v>
      </c>
      <c r="F42" s="143">
        <f>Q84</f>
        <v>0</v>
      </c>
      <c r="G42" s="142">
        <f t="shared" si="1"/>
        <v>0</v>
      </c>
    </row>
    <row r="43" spans="2:22" s="8" customFormat="1" ht="21" customHeight="1">
      <c r="B43" s="997" t="s">
        <v>26</v>
      </c>
      <c r="C43" s="998"/>
      <c r="D43" s="137"/>
      <c r="E43" s="144">
        <f>SUM(E29:E42)</f>
        <v>834816.89385513857</v>
      </c>
      <c r="F43" s="144">
        <f>SUM(F29:F42)</f>
        <v>35813.644746385449</v>
      </c>
      <c r="G43" s="144">
        <f>SUM(G29:G42)</f>
        <v>870630.53860152408</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994" t="s">
        <v>613</v>
      </c>
      <c r="C48" s="994"/>
      <c r="D48" s="994"/>
      <c r="E48" s="994"/>
      <c r="F48" s="994"/>
      <c r="G48" s="994"/>
      <c r="H48" s="994"/>
      <c r="I48" s="994"/>
      <c r="J48" s="994"/>
      <c r="K48" s="994"/>
      <c r="L48" s="994"/>
      <c r="M48" s="614"/>
      <c r="N48" s="105"/>
      <c r="O48" s="105"/>
      <c r="P48" s="105"/>
      <c r="Q48" s="105"/>
      <c r="R48" s="105"/>
      <c r="T48" s="37"/>
      <c r="U48" s="19"/>
      <c r="V48" s="38"/>
    </row>
    <row r="49" spans="2:22" s="28" customFormat="1" ht="40.9" customHeight="1">
      <c r="B49" s="994" t="s">
        <v>564</v>
      </c>
      <c r="C49" s="994"/>
      <c r="D49" s="994"/>
      <c r="E49" s="994"/>
      <c r="F49" s="994"/>
      <c r="G49" s="994"/>
      <c r="H49" s="994"/>
      <c r="I49" s="994"/>
      <c r="J49" s="994"/>
      <c r="K49" s="994"/>
      <c r="L49" s="994"/>
      <c r="M49" s="614"/>
      <c r="N49" s="105"/>
      <c r="O49" s="105"/>
      <c r="P49" s="105"/>
      <c r="Q49" s="105"/>
      <c r="R49" s="105"/>
      <c r="T49" s="37"/>
      <c r="U49" s="19"/>
      <c r="V49" s="38"/>
    </row>
    <row r="50" spans="2:22" s="28" customFormat="1" ht="18" customHeight="1">
      <c r="B50" s="994" t="s">
        <v>685</v>
      </c>
      <c r="C50" s="994"/>
      <c r="D50" s="994"/>
      <c r="E50" s="994"/>
      <c r="F50" s="994"/>
      <c r="G50" s="994"/>
      <c r="H50" s="994"/>
      <c r="I50" s="994"/>
      <c r="J50" s="994"/>
      <c r="K50" s="994"/>
      <c r="L50" s="994"/>
      <c r="M50" s="614"/>
      <c r="N50" s="105"/>
      <c r="O50" s="105"/>
      <c r="P50" s="105"/>
      <c r="Q50" s="105"/>
      <c r="R50" s="105"/>
      <c r="T50" s="37"/>
      <c r="U50" s="19"/>
      <c r="V50" s="38"/>
    </row>
    <row r="51" spans="2:22" ht="15" customHeight="1">
      <c r="B51" s="610"/>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General Service 50 - 4,999 kW</v>
      </c>
      <c r="G52" s="135" t="str">
        <f>IF($B32&lt;&gt;"",$B32,"")</f>
        <v>Co-Generation 1,000 - 4,999 kW</v>
      </c>
      <c r="H52" s="135" t="str">
        <f>IF($B33&lt;&gt;"",$B33,"")</f>
        <v>Large User</v>
      </c>
      <c r="I52" s="135" t="str">
        <f>IF($B34&lt;&gt;"",$B34,"")</f>
        <v>Street Lighting</v>
      </c>
      <c r="J52" s="135" t="str">
        <f>IF($B35&lt;&gt;"",$B35,"")</f>
        <v>Sentinel Lighting</v>
      </c>
      <c r="K52" s="135" t="str">
        <f>IF($B36&lt;&gt;"",$B36,"")</f>
        <v>Unmetered Scattered Load</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2"/>
      <c r="C53" s="573"/>
      <c r="D53" s="573" t="str">
        <f>D29</f>
        <v>kWh</v>
      </c>
      <c r="E53" s="573" t="str">
        <f>D30</f>
        <v>kWh</v>
      </c>
      <c r="F53" s="573" t="str">
        <f>D31</f>
        <v>kW</v>
      </c>
      <c r="G53" s="573" t="str">
        <f>D32</f>
        <v>kW</v>
      </c>
      <c r="H53" s="573" t="str">
        <f>D33</f>
        <v>kW</v>
      </c>
      <c r="I53" s="573" t="str">
        <f>D34</f>
        <v>kW</v>
      </c>
      <c r="J53" s="573" t="str">
        <f>D35</f>
        <v>kW</v>
      </c>
      <c r="K53" s="573" t="str">
        <f>D36</f>
        <v>kWh</v>
      </c>
      <c r="L53" s="573">
        <f>D37</f>
        <v>0</v>
      </c>
      <c r="M53" s="573">
        <f>D38</f>
        <v>0</v>
      </c>
      <c r="N53" s="573">
        <f>D39</f>
        <v>0</v>
      </c>
      <c r="O53" s="573">
        <f>D40</f>
        <v>0</v>
      </c>
      <c r="P53" s="573">
        <f>D41</f>
        <v>0</v>
      </c>
      <c r="Q53" s="573">
        <f>D42</f>
        <v>0</v>
      </c>
      <c r="R53" s="574"/>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2" t="s">
        <v>67</v>
      </c>
      <c r="C56" s="618"/>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2" t="s">
        <v>67</v>
      </c>
      <c r="C59" s="618"/>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2" t="s">
        <v>67</v>
      </c>
      <c r="C62" s="618"/>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LRAM'!Y521*0</f>
        <v>0</v>
      </c>
      <c r="E63" s="156">
        <f>'4.  2011-2014 LRAM'!Z521*0</f>
        <v>0</v>
      </c>
      <c r="F63" s="156">
        <f>'4.  2011-2014 LRAM'!AA521*0</f>
        <v>0</v>
      </c>
      <c r="G63" s="156">
        <f>'4.  2011-2014 LRAM'!AB521*0</f>
        <v>0</v>
      </c>
      <c r="H63" s="156">
        <f>'4.  2011-2014 LRAM'!AC521*0</f>
        <v>0</v>
      </c>
      <c r="I63" s="156">
        <f>'4.  2011-2014 LRAM'!AD521*0</f>
        <v>0</v>
      </c>
      <c r="J63" s="156">
        <f>'4.  2011-2014 LRAM'!AE521*0</f>
        <v>0</v>
      </c>
      <c r="K63" s="156">
        <f>'4.  2011-2014 LRAM'!AF521*0</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LRAM'!Y522*0</f>
        <v>0</v>
      </c>
      <c r="E64" s="156">
        <f>-'4.  2011-2014 LRAM'!Z522*0</f>
        <v>0</v>
      </c>
      <c r="F64" s="156">
        <f>-'4.  2011-2014 LRAM'!AA522*0</f>
        <v>0</v>
      </c>
      <c r="G64" s="156">
        <f>-'4.  2011-2014 LRAM'!AB522*0</f>
        <v>0</v>
      </c>
      <c r="H64" s="156">
        <f>-'4.  2011-2014 LRAM'!AC522*0</f>
        <v>0</v>
      </c>
      <c r="I64" s="156">
        <f>-'4.  2011-2014 LRAM'!AD522*0</f>
        <v>0</v>
      </c>
      <c r="J64" s="156">
        <f>-'4.  2011-2014 LRAM'!AE522*0</f>
        <v>0</v>
      </c>
      <c r="K64" s="156">
        <f>-'4.  2011-2014 LRAM'!AF522*0</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2" t="s">
        <v>67</v>
      </c>
      <c r="C65" s="618"/>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f>'5.  2015-2020 LRAM'!Y204*0</f>
        <v>0</v>
      </c>
      <c r="E66" s="164">
        <f>'5.  2015-2020 LRAM'!Z204*0</f>
        <v>0</v>
      </c>
      <c r="F66" s="164">
        <f>'5.  2015-2020 LRAM'!AA204*0</f>
        <v>0</v>
      </c>
      <c r="G66" s="164">
        <f>'5.  2015-2020 LRAM'!AB204*0</f>
        <v>0</v>
      </c>
      <c r="H66" s="164">
        <f>'5.  2015-2020 LRAM'!AC204*0</f>
        <v>0</v>
      </c>
      <c r="I66" s="164">
        <f>'5.  2015-2020 LRAM'!AD204*0</f>
        <v>0</v>
      </c>
      <c r="J66" s="164">
        <f>'5.  2015-2020 LRAM'!AE204*0</f>
        <v>0</v>
      </c>
      <c r="K66" s="164">
        <f>'5.  2015-2020 LRAM'!AF204*0</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LRAM'!Y205*0</f>
        <v>0</v>
      </c>
      <c r="E67" s="164">
        <f>-'5.  2015-2020 LRAM'!Z205*0</f>
        <v>0</v>
      </c>
      <c r="F67" s="164">
        <f>-'5.  2015-2020 LRAM'!AA205*0</f>
        <v>0</v>
      </c>
      <c r="G67" s="164">
        <f>-'5.  2015-2020 LRAM'!AB205*0</f>
        <v>0</v>
      </c>
      <c r="H67" s="164">
        <f>-'5.  2015-2020 LRAM'!AC205*0</f>
        <v>0</v>
      </c>
      <c r="I67" s="164">
        <f>-'5.  2015-2020 LRAM'!AD205*0</f>
        <v>0</v>
      </c>
      <c r="J67" s="164">
        <f>-'5.  2015-2020 LRAM'!AE205*0</f>
        <v>0</v>
      </c>
      <c r="K67" s="164">
        <f>-'5.  2015-2020 LRAM'!AF205*0</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2" t="s">
        <v>67</v>
      </c>
      <c r="C68" s="618"/>
      <c r="D68" s="160"/>
      <c r="E68" s="160"/>
      <c r="F68" s="160"/>
      <c r="G68" s="160"/>
      <c r="H68" s="160"/>
      <c r="I68" s="160"/>
      <c r="J68" s="160"/>
      <c r="K68" s="161"/>
      <c r="L68" s="161"/>
      <c r="M68" s="161"/>
      <c r="N68" s="161"/>
      <c r="O68" s="161"/>
      <c r="P68" s="161"/>
      <c r="Q68" s="161"/>
      <c r="R68" s="162"/>
      <c r="U68" s="159"/>
      <c r="V68" s="153"/>
    </row>
    <row r="69" spans="2:22" s="163" customFormat="1">
      <c r="B69" s="154" t="s">
        <v>225</v>
      </c>
      <c r="C69" s="534"/>
      <c r="D69" s="156">
        <f>'5.  2015-2020 LRAM'!Y391</f>
        <v>523125.78616467211</v>
      </c>
      <c r="E69" s="156">
        <f>'5.  2015-2020 LRAM'!Z391</f>
        <v>352869.77806504507</v>
      </c>
      <c r="F69" s="156">
        <f>'5.  2015-2020 LRAM'!AA391</f>
        <v>350476.01160942146</v>
      </c>
      <c r="G69" s="156">
        <f>'5.  2015-2020 LRAM'!AB391</f>
        <v>35642.697216</v>
      </c>
      <c r="H69" s="156">
        <f>'5.  2015-2020 LRAM'!AC391</f>
        <v>0</v>
      </c>
      <c r="I69" s="156">
        <f>'5.  2015-2020 LRAM'!AD391</f>
        <v>0</v>
      </c>
      <c r="J69" s="156">
        <f>'5.  2015-2020 LRAM'!AE391</f>
        <v>0</v>
      </c>
      <c r="K69" s="156">
        <f>'5.  2015-2020 LRAM'!AF391</f>
        <v>0</v>
      </c>
      <c r="L69" s="156">
        <f>'5.  2015-2020 LRAM'!AG391</f>
        <v>0</v>
      </c>
      <c r="M69" s="156">
        <f>'5.  2015-2020 LRAM'!AH391</f>
        <v>0</v>
      </c>
      <c r="N69" s="156">
        <f>'5.  2015-2020 LRAM'!AI391</f>
        <v>0</v>
      </c>
      <c r="O69" s="156">
        <f>'5.  2015-2020 LRAM'!AJ391</f>
        <v>0</v>
      </c>
      <c r="P69" s="156">
        <f>'5.  2015-2020 LRAM'!AK391</f>
        <v>0</v>
      </c>
      <c r="Q69" s="156">
        <f>'5.  2015-2020 LRAM'!AL391</f>
        <v>0</v>
      </c>
      <c r="R69" s="157">
        <f>SUM(D69:Q69)</f>
        <v>1262114.2730551385</v>
      </c>
      <c r="U69" s="152"/>
      <c r="V69" s="153"/>
    </row>
    <row r="70" spans="2:22" s="163" customFormat="1">
      <c r="B70" s="154" t="s">
        <v>224</v>
      </c>
      <c r="C70" s="155"/>
      <c r="D70" s="156">
        <f>-'5.  2015-2020 LRAM'!Y392</f>
        <v>-199607.606</v>
      </c>
      <c r="E70" s="156">
        <f>-'5.  2015-2020 LRAM'!Z392</f>
        <v>-55743.764799999997</v>
      </c>
      <c r="F70" s="156">
        <f>-'5.  2015-2020 LRAM'!AA392</f>
        <v>-139880.36799999999</v>
      </c>
      <c r="G70" s="156">
        <f>-'5.  2015-2020 LRAM'!AB392</f>
        <v>-11848.928</v>
      </c>
      <c r="H70" s="156">
        <f>-'5.  2015-2020 LRAM'!AC392</f>
        <v>-11227.924199999999</v>
      </c>
      <c r="I70" s="156">
        <f>-'5.  2015-2020 LRAM'!AD392</f>
        <v>-7491.4364999999998</v>
      </c>
      <c r="J70" s="156">
        <f>-'5.  2015-2020 LRAM'!AE392</f>
        <v>-319.69280000000003</v>
      </c>
      <c r="K70" s="156">
        <f>-'5.  2015-2020 LRAM'!AF392</f>
        <v>-1177.6588999999999</v>
      </c>
      <c r="L70" s="156">
        <f>-'5.  2015-2020 LRAM'!AG392</f>
        <v>0</v>
      </c>
      <c r="M70" s="156">
        <f>-'5.  2015-2020 LRAM'!AH392</f>
        <v>0</v>
      </c>
      <c r="N70" s="156">
        <f>-'5.  2015-2020 LRAM'!AI392</f>
        <v>0</v>
      </c>
      <c r="O70" s="156">
        <f>-'5.  2015-2020 LRAM'!AJ392</f>
        <v>0</v>
      </c>
      <c r="P70" s="156">
        <f>-'5.  2015-2020 LRAM'!AK392</f>
        <v>0</v>
      </c>
      <c r="Q70" s="156">
        <f>-'5.  2015-2020 LRAM'!AL392</f>
        <v>0</v>
      </c>
      <c r="R70" s="157">
        <f>SUM(D70:Q70)</f>
        <v>-427297.37920000002</v>
      </c>
      <c r="S70" s="158"/>
      <c r="U70" s="152"/>
      <c r="V70" s="153"/>
    </row>
    <row r="71" spans="2:22" s="136" customFormat="1">
      <c r="B71" s="622" t="s">
        <v>67</v>
      </c>
      <c r="C71" s="618"/>
      <c r="D71" s="160"/>
      <c r="E71" s="160"/>
      <c r="F71" s="160"/>
      <c r="G71" s="160"/>
      <c r="H71" s="160"/>
      <c r="I71" s="160"/>
      <c r="J71" s="160"/>
      <c r="K71" s="161"/>
      <c r="L71" s="161"/>
      <c r="M71" s="161"/>
      <c r="N71" s="161"/>
      <c r="O71" s="161"/>
      <c r="P71" s="161"/>
      <c r="Q71" s="161"/>
      <c r="R71" s="162"/>
      <c r="U71" s="159"/>
      <c r="V71" s="153"/>
    </row>
    <row r="72" spans="2:22" s="163" customFormat="1">
      <c r="B72" s="154" t="s">
        <v>227</v>
      </c>
      <c r="C72" s="534"/>
      <c r="D72" s="156">
        <f>'5.  2015-2020 LRAM'!Y575*0</f>
        <v>0</v>
      </c>
      <c r="E72" s="156">
        <f>'5.  2015-2020 LRAM'!Z575*0</f>
        <v>0</v>
      </c>
      <c r="F72" s="156">
        <f>'5.  2015-2020 LRAM'!AA575*0</f>
        <v>0</v>
      </c>
      <c r="G72" s="156">
        <f>'5.  2015-2020 LRAM'!AB575*0</f>
        <v>0</v>
      </c>
      <c r="H72" s="156">
        <f>'5.  2015-2020 LRAM'!AC575*0</f>
        <v>0</v>
      </c>
      <c r="I72" s="156">
        <f>'5.  2015-2020 LRAM'!AD575*0</f>
        <v>0</v>
      </c>
      <c r="J72" s="156">
        <f>'5.  2015-2020 LRAM'!AE575*0</f>
        <v>0</v>
      </c>
      <c r="K72" s="156">
        <f>'5.  2015-2020 LRAM'!AF575*0</f>
        <v>0</v>
      </c>
      <c r="L72" s="156">
        <f>'5.  2015-2020 LRAM'!AG575*0</f>
        <v>0</v>
      </c>
      <c r="M72" s="156">
        <f>'5.  2015-2020 LRAM'!AH575</f>
        <v>0</v>
      </c>
      <c r="N72" s="156">
        <f>'5.  2015-2020 LRAM'!AI575</f>
        <v>0</v>
      </c>
      <c r="O72" s="156">
        <f>'5.  2015-2020 LRAM'!AJ575</f>
        <v>0</v>
      </c>
      <c r="P72" s="156">
        <f>'5.  2015-2020 LRAM'!AK575</f>
        <v>0</v>
      </c>
      <c r="Q72" s="156">
        <f>'5.  2015-2020 LRAM'!AL575</f>
        <v>0</v>
      </c>
      <c r="R72" s="157">
        <f>SUM(D72:Q72)</f>
        <v>0</v>
      </c>
      <c r="U72" s="152"/>
      <c r="V72" s="153"/>
    </row>
    <row r="73" spans="2:22" s="163" customFormat="1">
      <c r="B73" s="154" t="s">
        <v>226</v>
      </c>
      <c r="C73" s="155"/>
      <c r="D73" s="156">
        <f>-'5.  2015-2020 LRAM'!Y576*0</f>
        <v>0</v>
      </c>
      <c r="E73" s="156">
        <f>-'5.  2015-2020 LRAM'!Z576*0</f>
        <v>0</v>
      </c>
      <c r="F73" s="156">
        <f>-'5.  2015-2020 LRAM'!AA576*0</f>
        <v>0</v>
      </c>
      <c r="G73" s="156">
        <f>-'5.  2015-2020 LRAM'!AB576*0</f>
        <v>0</v>
      </c>
      <c r="H73" s="156">
        <f>-'5.  2015-2020 LRAM'!AC576*0</f>
        <v>0</v>
      </c>
      <c r="I73" s="156">
        <f>-'5.  2015-2020 LRAM'!AD576*0</f>
        <v>0</v>
      </c>
      <c r="J73" s="156">
        <f>-'5.  2015-2020 LRAM'!AE576*0</f>
        <v>0</v>
      </c>
      <c r="K73" s="156">
        <f>-'5.  2015-2020 LRAM'!AF576*0</f>
        <v>0</v>
      </c>
      <c r="L73" s="156">
        <f>-'5.  2015-2020 LRAM'!AG576*0</f>
        <v>0</v>
      </c>
      <c r="M73" s="156">
        <f>-'5.  2015-2020 LRAM'!AH576</f>
        <v>0</v>
      </c>
      <c r="N73" s="156">
        <f>-'5.  2015-2020 LRAM'!AI576</f>
        <v>0</v>
      </c>
      <c r="O73" s="156">
        <f>-'5.  2015-2020 LRAM'!AJ576</f>
        <v>0</v>
      </c>
      <c r="P73" s="156">
        <f>-'5.  2015-2020 LRAM'!AK576</f>
        <v>0</v>
      </c>
      <c r="Q73" s="156">
        <f>-'5.  2015-2020 LRAM'!AL576</f>
        <v>0</v>
      </c>
      <c r="R73" s="157">
        <f>SUM(D73:Q73)</f>
        <v>0</v>
      </c>
      <c r="S73" s="158"/>
      <c r="U73" s="152"/>
      <c r="V73" s="153"/>
    </row>
    <row r="74" spans="2:22" s="136" customFormat="1">
      <c r="B74" s="622" t="s">
        <v>67</v>
      </c>
      <c r="C74" s="618"/>
      <c r="D74" s="160"/>
      <c r="E74" s="160"/>
      <c r="F74" s="160"/>
      <c r="G74" s="160"/>
      <c r="H74" s="160"/>
      <c r="I74" s="160"/>
      <c r="J74" s="160"/>
      <c r="K74" s="161"/>
      <c r="L74" s="161"/>
      <c r="M74" s="161"/>
      <c r="N74" s="161"/>
      <c r="O74" s="161"/>
      <c r="P74" s="161"/>
      <c r="Q74" s="161"/>
      <c r="R74" s="162"/>
      <c r="U74" s="159"/>
      <c r="V74" s="153"/>
    </row>
    <row r="75" spans="2:22" s="163" customFormat="1" hidden="1">
      <c r="B75" s="154" t="s">
        <v>229</v>
      </c>
      <c r="C75" s="534"/>
      <c r="D75" s="156">
        <f>'5.  2015-2020 LRAM'!Y759*0</f>
        <v>0</v>
      </c>
      <c r="E75" s="156">
        <f>'5.  2015-2020 LRAM'!Z759*0</f>
        <v>0</v>
      </c>
      <c r="F75" s="156">
        <f>'5.  2015-2020 LRAM'!AA759*0</f>
        <v>0</v>
      </c>
      <c r="G75" s="156">
        <f>'5.  2015-2020 LRAM'!AB759*0</f>
        <v>0</v>
      </c>
      <c r="H75" s="156">
        <f>'5.  2015-2020 LRAM'!AC759*0</f>
        <v>0</v>
      </c>
      <c r="I75" s="156">
        <f>'5.  2015-2020 LRAM'!AD759*0</f>
        <v>0</v>
      </c>
      <c r="J75" s="156">
        <f>'5.  2015-2020 LRAM'!AE759*0</f>
        <v>0</v>
      </c>
      <c r="K75" s="156">
        <f>'5.  2015-2020 LRAM'!AF759*0</f>
        <v>0</v>
      </c>
      <c r="L75" s="156">
        <f>'5.  2015-2020 LRAM'!AG759</f>
        <v>0</v>
      </c>
      <c r="M75" s="156">
        <f>'5.  2015-2020 LRAM'!AH759</f>
        <v>0</v>
      </c>
      <c r="N75" s="156">
        <f>'5.  2015-2020 LRAM'!AI759</f>
        <v>0</v>
      </c>
      <c r="O75" s="156">
        <f>'5.  2015-2020 LRAM'!AJ759</f>
        <v>0</v>
      </c>
      <c r="P75" s="156">
        <f>'5.  2015-2020 LRAM'!AK759</f>
        <v>0</v>
      </c>
      <c r="Q75" s="156">
        <f>'5.  2015-2020 LRAM'!AL759</f>
        <v>0</v>
      </c>
      <c r="R75" s="157">
        <f>SUM(D75:Q75)</f>
        <v>0</v>
      </c>
      <c r="U75" s="152"/>
      <c r="V75" s="153"/>
    </row>
    <row r="76" spans="2:22" s="163" customFormat="1" ht="16.5" hidden="1" customHeight="1">
      <c r="B76" s="154" t="s">
        <v>228</v>
      </c>
      <c r="C76" s="155"/>
      <c r="D76" s="156">
        <f>-'5.  2015-2020 LRAM'!Y760</f>
        <v>0</v>
      </c>
      <c r="E76" s="156">
        <f>-'5.  2015-2020 LRAM'!Z760</f>
        <v>0</v>
      </c>
      <c r="F76" s="156">
        <f>-'5.  2015-2020 LRAM'!AA760</f>
        <v>0</v>
      </c>
      <c r="G76" s="156">
        <f>-'5.  2015-2020 LRAM'!AB760</f>
        <v>0</v>
      </c>
      <c r="H76" s="156">
        <f>-'5.  2015-2020 LRAM'!AC760</f>
        <v>0</v>
      </c>
      <c r="I76" s="156">
        <f>-'5.  2015-2020 LRAM'!AD760</f>
        <v>0</v>
      </c>
      <c r="J76" s="156">
        <f>-'5.  2015-2020 LRAM'!AE760</f>
        <v>0</v>
      </c>
      <c r="K76" s="156">
        <f>-'5.  2015-2020 LRAM'!AF760</f>
        <v>0</v>
      </c>
      <c r="L76" s="156">
        <f>-'5.  2015-2020 LRAM'!AG760</f>
        <v>0</v>
      </c>
      <c r="M76" s="156">
        <f>-'5.  2015-2020 LRAM'!AH760</f>
        <v>0</v>
      </c>
      <c r="N76" s="156">
        <f>-'5.  2015-2020 LRAM'!AI760</f>
        <v>0</v>
      </c>
      <c r="O76" s="156">
        <f>-'5.  2015-2020 LRAM'!AJ760</f>
        <v>0</v>
      </c>
      <c r="P76" s="156">
        <f>-'5.  2015-2020 LRAM'!AK760</f>
        <v>0</v>
      </c>
      <c r="Q76" s="156">
        <f>-'5.  2015-2020 LRAM'!AL760</f>
        <v>0</v>
      </c>
      <c r="R76" s="157">
        <f>SUM(D76:Q76)</f>
        <v>0</v>
      </c>
      <c r="S76" s="158"/>
      <c r="U76" s="152"/>
      <c r="V76" s="153"/>
    </row>
    <row r="77" spans="2:22" s="136" customFormat="1" hidden="1">
      <c r="B77" s="622" t="s">
        <v>67</v>
      </c>
      <c r="C77" s="618"/>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LRAM'!Y943*0</f>
        <v>0</v>
      </c>
      <c r="E78" s="156">
        <f>'5.  2015-2020 LRAM'!Z943*0</f>
        <v>0</v>
      </c>
      <c r="F78" s="156">
        <f>'5.  2015-2020 LRAM'!AA943*0</f>
        <v>0</v>
      </c>
      <c r="G78" s="156">
        <f>'5.  2015-2020 LRAM'!AB943*0</f>
        <v>0</v>
      </c>
      <c r="H78" s="156">
        <f>'5.  2015-2020 LRAM'!AC943*0</f>
        <v>0</v>
      </c>
      <c r="I78" s="156">
        <f>'5.  2015-2020 LRAM'!AD943*0</f>
        <v>0</v>
      </c>
      <c r="J78" s="156">
        <f>'5.  2015-2020 LRAM'!AE943*0</f>
        <v>0</v>
      </c>
      <c r="K78" s="156">
        <f>'5.  2015-2020 LRAM'!AF943*0</f>
        <v>0</v>
      </c>
      <c r="L78" s="156">
        <f>'5.  2015-2020 LRAM'!AG943</f>
        <v>0</v>
      </c>
      <c r="M78" s="156">
        <f>'5.  2015-2020 LRAM'!AH943</f>
        <v>0</v>
      </c>
      <c r="N78" s="156">
        <f>'5.  2015-2020 LRAM'!AI943</f>
        <v>0</v>
      </c>
      <c r="O78" s="156">
        <f>'5.  2015-2020 LRAM'!AJ943</f>
        <v>0</v>
      </c>
      <c r="P78" s="156">
        <f>'5.  2015-2020 LRAM'!AK943</f>
        <v>0</v>
      </c>
      <c r="Q78" s="156">
        <f>'5.  2015-2020 LRAM'!AL943</f>
        <v>0</v>
      </c>
      <c r="R78" s="157">
        <f>SUM(D78:Q78)</f>
        <v>0</v>
      </c>
      <c r="U78" s="152"/>
      <c r="V78" s="153"/>
    </row>
    <row r="79" spans="2:22" s="163" customFormat="1" hidden="1">
      <c r="B79" s="154" t="s">
        <v>230</v>
      </c>
      <c r="C79" s="155"/>
      <c r="D79" s="156">
        <f>-'5.  2015-2020 LRAM'!Y944</f>
        <v>0</v>
      </c>
      <c r="E79" s="156">
        <f>-'5.  2015-2020 LRAM'!Z944</f>
        <v>0</v>
      </c>
      <c r="F79" s="156">
        <f>-'5.  2015-2020 LRAM'!AA944</f>
        <v>0</v>
      </c>
      <c r="G79" s="156">
        <f>-'5.  2015-2020 LRAM'!AB944</f>
        <v>0</v>
      </c>
      <c r="H79" s="156">
        <f>-'5.  2015-2020 LRAM'!AC944</f>
        <v>0</v>
      </c>
      <c r="I79" s="156">
        <f>-'5.  2015-2020 LRAM'!AD944</f>
        <v>0</v>
      </c>
      <c r="J79" s="156">
        <f>-'5.  2015-2020 LRAM'!AE944</f>
        <v>0</v>
      </c>
      <c r="K79" s="156">
        <f>-'5.  2015-2020 LRAM'!AF944</f>
        <v>0</v>
      </c>
      <c r="L79" s="156">
        <f>-'5.  2015-2020 LRAM'!AG944</f>
        <v>0</v>
      </c>
      <c r="M79" s="156">
        <f>-'5.  2015-2020 LRAM'!AH944</f>
        <v>0</v>
      </c>
      <c r="N79" s="156">
        <f>-'5.  2015-2020 LRAM'!AI944</f>
        <v>0</v>
      </c>
      <c r="O79" s="156">
        <f>-'5.  2015-2020 LRAM'!AJ944</f>
        <v>0</v>
      </c>
      <c r="P79" s="156">
        <f>-'5.  2015-2020 LRAM'!AK944</f>
        <v>0</v>
      </c>
      <c r="Q79" s="156">
        <f>-'5.  2015-2020 LRAM'!AL944</f>
        <v>0</v>
      </c>
      <c r="R79" s="157">
        <f>SUM(D79:Q79)</f>
        <v>0</v>
      </c>
      <c r="S79" s="158"/>
      <c r="U79" s="152"/>
      <c r="V79" s="153"/>
    </row>
    <row r="80" spans="2:22" s="136" customFormat="1" hidden="1">
      <c r="B80" s="622" t="s">
        <v>67</v>
      </c>
      <c r="C80" s="618"/>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4"/>
      <c r="D81" s="156">
        <f>'5.  2015-2020 LRAM'!Y1127</f>
        <v>0</v>
      </c>
      <c r="E81" s="156">
        <f>'5.  2015-2020 LRAM'!Z1127</f>
        <v>0</v>
      </c>
      <c r="F81" s="156">
        <f>'5.  2015-2020 LRAM'!AA1127</f>
        <v>0</v>
      </c>
      <c r="G81" s="156">
        <f>'5.  2015-2020 LRAM'!AB1127</f>
        <v>0</v>
      </c>
      <c r="H81" s="156">
        <f>'5.  2015-2020 LRAM'!AC1127</f>
        <v>0</v>
      </c>
      <c r="I81" s="156">
        <f>'5.  2015-2020 LRAM'!AD1127</f>
        <v>0</v>
      </c>
      <c r="J81" s="156">
        <f>'5.  2015-2020 LRAM'!AE1127</f>
        <v>0</v>
      </c>
      <c r="K81" s="156">
        <f>'5.  2015-2020 LRAM'!AF1127</f>
        <v>0</v>
      </c>
      <c r="L81" s="156">
        <f>'5.  2015-2020 LRAM'!AG1127</f>
        <v>0</v>
      </c>
      <c r="M81" s="156">
        <f>'5.  2015-2020 LRAM'!AH1127</f>
        <v>0</v>
      </c>
      <c r="N81" s="156">
        <f>'5.  2015-2020 LRAM'!AI1127</f>
        <v>0</v>
      </c>
      <c r="O81" s="156">
        <f>'5.  2015-2020 LRAM'!AJ1127</f>
        <v>0</v>
      </c>
      <c r="P81" s="156">
        <f>'5.  2015-2020 LRAM'!AK1127</f>
        <v>0</v>
      </c>
      <c r="Q81" s="156">
        <f>'5.  2015-2020 LRAM'!AL1127</f>
        <v>0</v>
      </c>
      <c r="R81" s="157">
        <f>SUM(D81:Q81)</f>
        <v>0</v>
      </c>
      <c r="U81" s="152"/>
      <c r="V81" s="153"/>
    </row>
    <row r="82" spans="2:22" s="163" customFormat="1" hidden="1">
      <c r="B82" s="154" t="s">
        <v>232</v>
      </c>
      <c r="C82" s="155"/>
      <c r="D82" s="156">
        <f>-'5.  2015-2020 LRAM'!Y1128</f>
        <v>0</v>
      </c>
      <c r="E82" s="156">
        <f>-'5.  2015-2020 LRAM'!Z1128</f>
        <v>0</v>
      </c>
      <c r="F82" s="156">
        <f>-'5.  2015-2020 LRAM'!AA1128</f>
        <v>0</v>
      </c>
      <c r="G82" s="156">
        <f>-'5.  2015-2020 LRAM'!AB1128</f>
        <v>0</v>
      </c>
      <c r="H82" s="156">
        <f>-'5.  2015-2020 LRAM'!AC1128</f>
        <v>0</v>
      </c>
      <c r="I82" s="156">
        <f>-'5.  2015-2020 LRAM'!AD1128</f>
        <v>0</v>
      </c>
      <c r="J82" s="156">
        <f>-'5.  2015-2020 LRAM'!AE1128</f>
        <v>0</v>
      </c>
      <c r="K82" s="156">
        <f>-'5.  2015-2020 LRAM'!AF1128</f>
        <v>0</v>
      </c>
      <c r="L82" s="156">
        <f>-'5.  2015-2020 LRAM'!AG1128</f>
        <v>0</v>
      </c>
      <c r="M82" s="156">
        <f>-'5.  2015-2020 LRAM'!AH1128</f>
        <v>0</v>
      </c>
      <c r="N82" s="156">
        <f>-'5.  2015-2020 LRAM'!AI1128</f>
        <v>0</v>
      </c>
      <c r="O82" s="156">
        <f>-'5.  2015-2020 LRAM'!AJ1128</f>
        <v>0</v>
      </c>
      <c r="P82" s="156">
        <f>-'5.  2015-2020 LRAM'!AK1128</f>
        <v>0</v>
      </c>
      <c r="Q82" s="156">
        <f>-'5.  2015-2020 LRAM'!AL1128</f>
        <v>0</v>
      </c>
      <c r="R82" s="157">
        <f>SUM(D82:Q82)</f>
        <v>0</v>
      </c>
      <c r="S82" s="158"/>
      <c r="U82" s="152"/>
      <c r="V82" s="153"/>
    </row>
    <row r="83" spans="2:22" s="136" customFormat="1" hidden="1">
      <c r="B83" s="622" t="s">
        <v>67</v>
      </c>
      <c r="C83" s="618"/>
      <c r="D83" s="160"/>
      <c r="E83" s="160"/>
      <c r="F83" s="160"/>
      <c r="G83" s="160"/>
      <c r="H83" s="160"/>
      <c r="I83" s="160"/>
      <c r="J83" s="160"/>
      <c r="K83" s="161"/>
      <c r="L83" s="161"/>
      <c r="M83" s="161"/>
      <c r="N83" s="161"/>
      <c r="O83" s="161"/>
      <c r="P83" s="161"/>
      <c r="Q83" s="161"/>
      <c r="R83" s="162"/>
      <c r="U83" s="159"/>
      <c r="V83" s="153"/>
    </row>
    <row r="84" spans="2:22" s="17" customFormat="1" ht="20.25" customHeight="1">
      <c r="B84" s="619" t="s">
        <v>43</v>
      </c>
      <c r="C84" s="618"/>
      <c r="D84" s="676">
        <f>'6.  Carrying Charges'!I162*0+SUM('6.  Carrying Charges'!I134:I138)</f>
        <v>13878.929929064425</v>
      </c>
      <c r="E84" s="676">
        <f>'6.  Carrying Charges'!J162*0+SUM('6.  Carrying Charges'!J134:J138)</f>
        <v>12746.705969070432</v>
      </c>
      <c r="F84" s="676">
        <f>'6.  Carrying Charges'!K162*0+SUM('6.  Carrying Charges'!K134:K138)</f>
        <v>9034.5531108441828</v>
      </c>
      <c r="G84" s="676">
        <f>'6.  Carrying Charges'!L162*0+SUM('6.  Carrying Charges'!L134:L138)</f>
        <v>1020.7526993664004</v>
      </c>
      <c r="H84" s="676">
        <f>'6.  Carrying Charges'!M162*0+SUM('6.  Carrying Charges'!M134:M138)</f>
        <v>-481.67794818000021</v>
      </c>
      <c r="I84" s="676">
        <f>'6.  Carrying Charges'!N162*0+SUM('6.  Carrying Charges'!N134:N138)</f>
        <v>-321.38262584999995</v>
      </c>
      <c r="J84" s="676">
        <f>'6.  Carrying Charges'!O162*0+SUM('6.  Carrying Charges'!O134:O138)</f>
        <v>-13.714821119999998</v>
      </c>
      <c r="K84" s="676">
        <f>'6.  Carrying Charges'!P162*0+SUM('6.  Carrying Charges'!P134:P138)</f>
        <v>-50.521566810000017</v>
      </c>
      <c r="L84" s="676">
        <f>'6.  Carrying Charges'!Q162*0+SUM('6.  Carrying Charges'!Q134:Q138)</f>
        <v>0</v>
      </c>
      <c r="M84" s="676">
        <f>'6.  Carrying Charges'!R162*0+SUM('6.  Carrying Charges'!R134:R138)</f>
        <v>0</v>
      </c>
      <c r="N84" s="676">
        <f>'6.  Carrying Charges'!S162*0+SUM('6.  Carrying Charges'!S134:S138)</f>
        <v>0</v>
      </c>
      <c r="O84" s="676">
        <f>'6.  Carrying Charges'!T162*0+SUM('6.  Carrying Charges'!T134:T138)</f>
        <v>0</v>
      </c>
      <c r="P84" s="676">
        <f>'6.  Carrying Charges'!U162*0+SUM('6.  Carrying Charges'!U134:U138)</f>
        <v>0</v>
      </c>
      <c r="Q84" s="676">
        <f>'6.  Carrying Charges'!V162*0+SUM('6.  Carrying Charges'!V134:V138)</f>
        <v>0</v>
      </c>
      <c r="R84" s="677">
        <f>SUM(D84:Q84)</f>
        <v>35813.644746385449</v>
      </c>
      <c r="U84" s="152"/>
      <c r="V84" s="153"/>
    </row>
    <row r="85" spans="2:22" s="163" customFormat="1" ht="21.75" customHeight="1">
      <c r="B85" s="620" t="s">
        <v>240</v>
      </c>
      <c r="C85" s="621"/>
      <c r="D85" s="620">
        <f>SUM(D54:D74)+D84</f>
        <v>337397.1100937365</v>
      </c>
      <c r="E85" s="620">
        <f>SUM(E54:E74)+E84</f>
        <v>309872.7192341155</v>
      </c>
      <c r="F85" s="620">
        <f>SUM(F54:F74)+F84</f>
        <v>219630.19672026567</v>
      </c>
      <c r="G85" s="620">
        <f>SUM(G54:G74)+G84</f>
        <v>24814.5219153664</v>
      </c>
      <c r="H85" s="620">
        <f>SUM(H54:H74)+H84</f>
        <v>-11709.60214818</v>
      </c>
      <c r="I85" s="620">
        <f t="shared" ref="I85:O85" si="2">SUM(I54:I74)+I84</f>
        <v>-7812.8191258500001</v>
      </c>
      <c r="J85" s="620">
        <f t="shared" si="2"/>
        <v>-333.40762112000004</v>
      </c>
      <c r="K85" s="620">
        <f t="shared" si="2"/>
        <v>-1228.1804668099999</v>
      </c>
      <c r="L85" s="620">
        <f t="shared" si="2"/>
        <v>0</v>
      </c>
      <c r="M85" s="620">
        <f t="shared" si="2"/>
        <v>0</v>
      </c>
      <c r="N85" s="620">
        <f t="shared" si="2"/>
        <v>0</v>
      </c>
      <c r="O85" s="620">
        <f t="shared" si="2"/>
        <v>0</v>
      </c>
      <c r="P85" s="620">
        <f>SUM(P54:P74)+P84</f>
        <v>0</v>
      </c>
      <c r="Q85" s="620">
        <f>SUM(Q54:Q74)+Q84</f>
        <v>0</v>
      </c>
      <c r="R85" s="620">
        <f>SUM(R54:R74)+R84</f>
        <v>870630.53860152385</v>
      </c>
      <c r="U85" s="152"/>
      <c r="V85" s="153"/>
    </row>
    <row r="86" spans="2:22" ht="20.25" customHeight="1">
      <c r="B86" s="453" t="s">
        <v>536</v>
      </c>
      <c r="C86" s="599"/>
      <c r="D86" s="598"/>
      <c r="E86" s="598"/>
      <c r="F86" s="598"/>
      <c r="G86" s="598"/>
      <c r="H86" s="598"/>
      <c r="I86" s="598"/>
      <c r="J86" s="598"/>
      <c r="K86" s="598"/>
      <c r="L86" s="598"/>
      <c r="M86" s="598"/>
      <c r="N86" s="598"/>
      <c r="O86" s="598"/>
      <c r="P86" s="598"/>
      <c r="Q86" s="598"/>
      <c r="R86" s="598"/>
      <c r="V86" s="13"/>
    </row>
    <row r="87" spans="2:22" ht="20.25" customHeight="1">
      <c r="B87" s="617"/>
      <c r="C87" s="66"/>
      <c r="E87" s="9"/>
      <c r="V87" s="13"/>
    </row>
    <row r="88" spans="2:22" ht="15">
      <c r="E88" s="9"/>
    </row>
    <row r="89" spans="2:22" ht="21" hidden="1" customHeight="1">
      <c r="B89" s="118" t="s">
        <v>537</v>
      </c>
      <c r="F89" s="586"/>
    </row>
    <row r="90" spans="2:22" s="546" customFormat="1" ht="27.75" hidden="1" customHeight="1">
      <c r="B90" s="567" t="s">
        <v>557</v>
      </c>
      <c r="C90" s="563"/>
      <c r="D90" s="563"/>
      <c r="E90" s="570"/>
      <c r="F90" s="563"/>
      <c r="G90" s="563"/>
      <c r="H90" s="563"/>
      <c r="I90" s="563"/>
      <c r="J90" s="563"/>
      <c r="T90" s="547"/>
      <c r="U90" s="547"/>
    </row>
    <row r="91" spans="2:22" ht="11.25" hidden="1" customHeight="1">
      <c r="B91" s="110"/>
    </row>
    <row r="92" spans="2:22" s="559" customFormat="1" ht="25.5" hidden="1" customHeight="1">
      <c r="B92" s="561"/>
      <c r="C92" s="557">
        <v>2011</v>
      </c>
      <c r="D92" s="557">
        <v>2012</v>
      </c>
      <c r="E92" s="557">
        <v>2013</v>
      </c>
      <c r="F92" s="557">
        <v>2014</v>
      </c>
      <c r="G92" s="557">
        <v>2015</v>
      </c>
      <c r="H92" s="557">
        <v>2016</v>
      </c>
      <c r="I92" s="557">
        <v>2017</v>
      </c>
      <c r="J92" s="557">
        <v>2018</v>
      </c>
      <c r="K92" s="557">
        <v>2019</v>
      </c>
      <c r="L92" s="557">
        <v>2020</v>
      </c>
      <c r="M92" s="558" t="s">
        <v>26</v>
      </c>
      <c r="T92" s="560"/>
      <c r="U92" s="560"/>
    </row>
    <row r="93" spans="2:22" s="90" customFormat="1" ht="23.25" hidden="1" customHeight="1">
      <c r="B93" s="198">
        <v>2011</v>
      </c>
      <c r="C93" s="552">
        <f>'4.  2011-2014 LRAM'!AM131</f>
        <v>0</v>
      </c>
      <c r="D93" s="553">
        <f>SUM('4.  2011-2014 LRAM'!Y259:AL259)</f>
        <v>0</v>
      </c>
      <c r="E93" s="553">
        <f>SUM('4.  2011-2014 LRAM'!Y388:AL388)</f>
        <v>0</v>
      </c>
      <c r="F93" s="554">
        <f>SUM('4.  2011-2014 LRAM'!Y517:AL517)</f>
        <v>105163.37474363571</v>
      </c>
      <c r="G93" s="554">
        <f>SUM('5.  2015-2020 LRAM'!Y199:AL199)</f>
        <v>145898.32518143364</v>
      </c>
      <c r="H93" s="553">
        <f>SUM('5.  2015-2020 LRAM'!Y385:AL385)</f>
        <v>123014.3261662251</v>
      </c>
      <c r="I93" s="554">
        <f>SUM('5.  2015-2020 LRAM'!Y568:AL568)</f>
        <v>105920.82798133377</v>
      </c>
      <c r="J93" s="553">
        <f>SUM('5.  2015-2020 LRAM'!Y751:AL751)</f>
        <v>95712.915059154213</v>
      </c>
      <c r="K93" s="553">
        <f>SUM('5.  2015-2020 LRAM'!Y934:AL934)</f>
        <v>30167.230516536103</v>
      </c>
      <c r="L93" s="553">
        <f>SUM('5.  2015-2020 LRAM'!Y1117:AL1117)</f>
        <v>0</v>
      </c>
      <c r="M93" s="553">
        <f>SUM(C93:L93)</f>
        <v>605876.99964831863</v>
      </c>
      <c r="T93" s="197"/>
      <c r="U93" s="197"/>
    </row>
    <row r="94" spans="2:22" s="90" customFormat="1" ht="23.25" hidden="1" customHeight="1">
      <c r="B94" s="198">
        <v>2012</v>
      </c>
      <c r="C94" s="555"/>
      <c r="D94" s="554">
        <f>SUM('4.  2011-2014 LRAM'!Y260:AL260)</f>
        <v>0</v>
      </c>
      <c r="E94" s="553">
        <f>SUM('4.  2011-2014 LRAM'!Y389:AL389)</f>
        <v>0</v>
      </c>
      <c r="F94" s="554">
        <f>SUM('4.  2011-2014 LRAM'!Y518:AL518)</f>
        <v>88378.419315556835</v>
      </c>
      <c r="G94" s="554">
        <f>SUM('5.  2015-2020 LRAM'!Y200:AL200)</f>
        <v>125652.59628652265</v>
      </c>
      <c r="H94" s="553">
        <f>SUM('5.  2015-2020 LRAM'!Y386:AL386)</f>
        <v>112983.46857663993</v>
      </c>
      <c r="I94" s="554">
        <f>SUM('5.  2015-2020 LRAM'!Y569:AL569)</f>
        <v>88220.989062574023</v>
      </c>
      <c r="J94" s="553">
        <f>SUM('5.  2015-2020 LRAM'!Y752:AL752)</f>
        <v>79856.161258294247</v>
      </c>
      <c r="K94" s="553">
        <f>SUM('5.  2015-2020 LRAM'!Y935:AL935)</f>
        <v>26044.344992228929</v>
      </c>
      <c r="L94" s="553">
        <f>SUM('5.  2015-2020 LRAM'!Y1118:AL1118)</f>
        <v>0</v>
      </c>
      <c r="M94" s="553">
        <f>SUM(D94:L94)</f>
        <v>521135.9794918166</v>
      </c>
      <c r="T94" s="197"/>
      <c r="U94" s="197"/>
    </row>
    <row r="95" spans="2:22" s="90" customFormat="1" ht="23.25" hidden="1" customHeight="1">
      <c r="B95" s="198">
        <v>2013</v>
      </c>
      <c r="C95" s="556"/>
      <c r="D95" s="556"/>
      <c r="E95" s="554">
        <f>SUM('4.  2011-2014 LRAM'!Y390:AL390)</f>
        <v>0</v>
      </c>
      <c r="F95" s="554">
        <f>SUM('4.  2011-2014 LRAM'!Y519:AL519)</f>
        <v>105309.73568212806</v>
      </c>
      <c r="G95" s="554">
        <f>SUM('5.  2015-2020 LRAM'!Y201:AL201)</f>
        <v>154266.73221752554</v>
      </c>
      <c r="H95" s="553">
        <f>SUM('5.  2015-2020 LRAM'!Y387:AL387)</f>
        <v>140501.25764227804</v>
      </c>
      <c r="I95" s="554">
        <f>SUM('5.  2015-2020 LRAM'!Y570:AL570)</f>
        <v>93949.696890382154</v>
      </c>
      <c r="J95" s="553">
        <f>SUM('5.  2015-2020 LRAM'!Y753:AL753)</f>
        <v>82969.103798005774</v>
      </c>
      <c r="K95" s="553">
        <f>SUM('5.  2015-2020 LRAM'!Y936:AL936)</f>
        <v>27060.052182871197</v>
      </c>
      <c r="L95" s="553">
        <f>SUM('5.  2015-2020 LRAM'!Y1119:AL1119)</f>
        <v>0</v>
      </c>
      <c r="M95" s="553">
        <f>SUM(C95:L95)</f>
        <v>604056.57841319067</v>
      </c>
      <c r="T95" s="197"/>
      <c r="U95" s="197"/>
    </row>
    <row r="96" spans="2:22" s="90" customFormat="1" ht="23.25" hidden="1" customHeight="1">
      <c r="B96" s="198">
        <v>2014</v>
      </c>
      <c r="C96" s="556"/>
      <c r="D96" s="556"/>
      <c r="E96" s="556"/>
      <c r="F96" s="554">
        <f>SUM('4.  2011-2014 LRAM'!Y520:AL520)</f>
        <v>128296.95356580001</v>
      </c>
      <c r="G96" s="554">
        <f>SUM('5.  2015-2020 LRAM'!Y202:AL202)</f>
        <v>184055.4183484627</v>
      </c>
      <c r="H96" s="553">
        <f>SUM('5.  2015-2020 LRAM'!Y388:AL388)</f>
        <v>164218.91380319561</v>
      </c>
      <c r="I96" s="554">
        <f>SUM('5.  2015-2020 LRAM'!Y571:AL571)</f>
        <v>135926.81421159639</v>
      </c>
      <c r="J96" s="553">
        <f>SUM('5.  2015-2020 LRAM'!Y754:AL754)</f>
        <v>107037.29950114776</v>
      </c>
      <c r="K96" s="553">
        <f>SUM('5.  2015-2020 LRAM'!Y937:AL937)</f>
        <v>32939.572063537533</v>
      </c>
      <c r="L96" s="553">
        <f>SUM('5.  2015-2020 LRAM'!Y1120:AL1120)</f>
        <v>0</v>
      </c>
      <c r="M96" s="553">
        <f>SUM(F96:L96)</f>
        <v>752474.9714937401</v>
      </c>
      <c r="T96" s="197"/>
      <c r="U96" s="197"/>
    </row>
    <row r="97" spans="2:21" s="90" customFormat="1" ht="23.25" hidden="1" customHeight="1">
      <c r="B97" s="198">
        <v>2015</v>
      </c>
      <c r="C97" s="556"/>
      <c r="D97" s="556"/>
      <c r="E97" s="556"/>
      <c r="F97" s="556"/>
      <c r="G97" s="554">
        <f>SUM('5.  2015-2020 LRAM'!Y203:AL203)</f>
        <v>361026.34726160008</v>
      </c>
      <c r="H97" s="553">
        <f>SUM('5.  2015-2020 LRAM'!Y389:AL389)</f>
        <v>341227.98611479998</v>
      </c>
      <c r="I97" s="554">
        <f>SUM('5.  2015-2020 LRAM'!Y572:AL572)</f>
        <v>320038.20285519998</v>
      </c>
      <c r="J97" s="553">
        <f>SUM('5.  2015-2020 LRAM'!Y755:AL755)</f>
        <v>294240.30300359998</v>
      </c>
      <c r="K97" s="553">
        <f>SUM('5.  2015-2020 LRAM'!Y938:AL938)</f>
        <v>95869.508396400008</v>
      </c>
      <c r="L97" s="553">
        <f>SUM('5.  2015-2020 LRAM'!Y1121:AL1121)</f>
        <v>0</v>
      </c>
      <c r="M97" s="553">
        <f>SUM(G97:L97)</f>
        <v>1412402.3476316</v>
      </c>
      <c r="T97" s="197"/>
      <c r="U97" s="197"/>
    </row>
    <row r="98" spans="2:21" s="90" customFormat="1" ht="23.25" hidden="1" customHeight="1">
      <c r="B98" s="198">
        <v>2016</v>
      </c>
      <c r="C98" s="556"/>
      <c r="D98" s="556"/>
      <c r="E98" s="556"/>
      <c r="F98" s="556"/>
      <c r="G98" s="556"/>
      <c r="H98" s="553">
        <f>SUM('5.  2015-2020 LRAM'!Y390:AL390)</f>
        <v>380168.32075200003</v>
      </c>
      <c r="I98" s="554">
        <f>SUM('5.  2015-2020 LRAM'!Y573:AL573)</f>
        <v>312776.154217</v>
      </c>
      <c r="J98" s="553">
        <f>SUM('5.  2015-2020 LRAM'!Y756:AL756)</f>
        <v>256988.80657979997</v>
      </c>
      <c r="K98" s="553">
        <f>SUM('5.  2015-2020 LRAM'!Y939:AL939)</f>
        <v>78794.338582200013</v>
      </c>
      <c r="L98" s="553">
        <f>SUM('5.  2015-2020 LRAM'!Y1122:AL1122)</f>
        <v>0</v>
      </c>
      <c r="M98" s="553">
        <f>SUM(H98:L98)</f>
        <v>1028727.6201310001</v>
      </c>
      <c r="T98" s="197"/>
      <c r="U98" s="197"/>
    </row>
    <row r="99" spans="2:21" s="90" customFormat="1" ht="23.25" hidden="1" customHeight="1">
      <c r="B99" s="198">
        <v>2017</v>
      </c>
      <c r="C99" s="556"/>
      <c r="D99" s="556"/>
      <c r="E99" s="556"/>
      <c r="F99" s="556"/>
      <c r="G99" s="556"/>
      <c r="H99" s="556"/>
      <c r="I99" s="553">
        <f>SUM('5.  2015-2020 LRAM'!Y574:AL574)</f>
        <v>0</v>
      </c>
      <c r="J99" s="553">
        <f>SUM('5.  2015-2020 LRAM'!Y757:AL757)</f>
        <v>0</v>
      </c>
      <c r="K99" s="553">
        <f>SUM('5.  2015-2020 LRAM'!Y940:AL940)</f>
        <v>0</v>
      </c>
      <c r="L99" s="553">
        <f>SUM('5.  2015-2020 LRAM'!Y1123:AL1123)</f>
        <v>0</v>
      </c>
      <c r="M99" s="553">
        <f>SUM(I99:L99)</f>
        <v>0</v>
      </c>
      <c r="T99" s="197"/>
      <c r="U99" s="197"/>
    </row>
    <row r="100" spans="2:21" s="90" customFormat="1" ht="23.25" hidden="1" customHeight="1">
      <c r="B100" s="198">
        <v>2018</v>
      </c>
      <c r="C100" s="556"/>
      <c r="D100" s="556"/>
      <c r="E100" s="556"/>
      <c r="F100" s="556"/>
      <c r="G100" s="556"/>
      <c r="H100" s="556"/>
      <c r="I100" s="556"/>
      <c r="J100" s="553">
        <f>SUM('5.  2015-2020 LRAM'!Y758:AL758)</f>
        <v>0</v>
      </c>
      <c r="K100" s="553">
        <f>SUM('5.  2015-2020 LRAM'!Y941:AL941)</f>
        <v>0</v>
      </c>
      <c r="L100" s="553">
        <f>SUM('5.  2015-2020 LRAM'!Y1124:AL1124)</f>
        <v>0</v>
      </c>
      <c r="M100" s="553">
        <f>SUM(J100:L100)</f>
        <v>0</v>
      </c>
      <c r="T100" s="197"/>
      <c r="U100" s="197"/>
    </row>
    <row r="101" spans="2:21" s="90" customFormat="1" ht="23.25" hidden="1" customHeight="1">
      <c r="B101" s="198">
        <v>2019</v>
      </c>
      <c r="C101" s="556"/>
      <c r="D101" s="556"/>
      <c r="E101" s="556"/>
      <c r="F101" s="556"/>
      <c r="G101" s="556"/>
      <c r="H101" s="556"/>
      <c r="I101" s="556"/>
      <c r="J101" s="556"/>
      <c r="K101" s="553">
        <f>SUM('5.  2015-2020 LRAM'!Y942:AL942)</f>
        <v>0</v>
      </c>
      <c r="L101" s="553">
        <f>SUM('5.  2015-2020 LRAM'!Y1125:AL1125)</f>
        <v>0</v>
      </c>
      <c r="M101" s="553">
        <f>SUM(K101:L101)</f>
        <v>0</v>
      </c>
      <c r="T101" s="197"/>
      <c r="U101" s="197"/>
    </row>
    <row r="102" spans="2:21" s="90" customFormat="1" ht="23.25" hidden="1" customHeight="1">
      <c r="B102" s="198">
        <v>2020</v>
      </c>
      <c r="C102" s="556"/>
      <c r="D102" s="556"/>
      <c r="E102" s="556"/>
      <c r="F102" s="556"/>
      <c r="G102" s="556"/>
      <c r="H102" s="556"/>
      <c r="I102" s="556"/>
      <c r="J102" s="556"/>
      <c r="K102" s="556"/>
      <c r="L102" s="555">
        <f>SUM('5.  2015-2020 LRAM'!Y1126:AL1126)</f>
        <v>0</v>
      </c>
      <c r="M102" s="555">
        <f>L102</f>
        <v>0</v>
      </c>
      <c r="T102" s="197"/>
      <c r="U102" s="197"/>
    </row>
    <row r="103" spans="2:21" s="196" customFormat="1" ht="24" hidden="1" customHeight="1">
      <c r="B103" s="568" t="s">
        <v>519</v>
      </c>
      <c r="C103" s="552">
        <f>C93</f>
        <v>0</v>
      </c>
      <c r="D103" s="553">
        <f>D93+D94</f>
        <v>0</v>
      </c>
      <c r="E103" s="553">
        <f>E93+E94+E95</f>
        <v>0</v>
      </c>
      <c r="F103" s="553">
        <f>F93+F94+F95+F96</f>
        <v>427148.48330712062</v>
      </c>
      <c r="G103" s="553">
        <f>G93+G94+G95+G96+G97</f>
        <v>970899.41929554462</v>
      </c>
      <c r="H103" s="553">
        <f>H93+H94+H95+H96+H97+H98</f>
        <v>1262114.2730551388</v>
      </c>
      <c r="I103" s="553">
        <f>I93+I94+I95+I96+I97+I98+I99</f>
        <v>1056832.6852180865</v>
      </c>
      <c r="J103" s="553">
        <f>J93+J94+J95+J96+J97+J98+J99+J100</f>
        <v>916804.58920000202</v>
      </c>
      <c r="K103" s="553">
        <f>K93+K94+K95+K96+K97+K98+K99+K100+K101</f>
        <v>290875.04673377378</v>
      </c>
      <c r="L103" s="553">
        <f>SUM(L93:L102)</f>
        <v>0</v>
      </c>
      <c r="M103" s="553">
        <f>SUM(M93:M102)</f>
        <v>4924674.496809666</v>
      </c>
      <c r="T103" s="199"/>
      <c r="U103" s="199"/>
    </row>
    <row r="104" spans="2:21" s="27" customFormat="1" ht="24.75" hidden="1" customHeight="1">
      <c r="B104" s="569" t="s">
        <v>518</v>
      </c>
      <c r="C104" s="551">
        <f>'4.  2011-2014 LRAM'!AM132</f>
        <v>0</v>
      </c>
      <c r="D104" s="551">
        <f>'4.  2011-2014 LRAM'!AM262</f>
        <v>0</v>
      </c>
      <c r="E104" s="551">
        <f>'4.  2011-2014 LRAM'!AM392</f>
        <v>0</v>
      </c>
      <c r="F104" s="551">
        <f>'4.  2011-2014 LRAM'!AM522</f>
        <v>304169.58930000005</v>
      </c>
      <c r="G104" s="551">
        <f>'5.  2015-2020 LRAM'!AM205</f>
        <v>459427.82750000007</v>
      </c>
      <c r="H104" s="551">
        <f>'5.  2015-2020 LRAM'!AM392</f>
        <v>427297.37920000002</v>
      </c>
      <c r="I104" s="551">
        <f>'5.  2015-2020 LRAM'!AM576</f>
        <v>644390.11192399997</v>
      </c>
      <c r="J104" s="551">
        <f>'5.  2015-2020 LRAM'!AM760</f>
        <v>0</v>
      </c>
      <c r="K104" s="551">
        <f>'5.  2015-2020 LRAM'!AM944</f>
        <v>0</v>
      </c>
      <c r="L104" s="551">
        <f>'5.  2015-2020 LRAM'!AM1128</f>
        <v>0</v>
      </c>
      <c r="M104" s="553">
        <f>SUM(C104:L104)</f>
        <v>1835284.9079240002</v>
      </c>
      <c r="T104" s="89"/>
      <c r="U104" s="89"/>
    </row>
    <row r="105" spans="2:21" ht="24.75" hidden="1" customHeight="1">
      <c r="B105" s="569" t="s">
        <v>43</v>
      </c>
      <c r="C105" s="551">
        <f>'6.  Carrying Charges'!W27</f>
        <v>0</v>
      </c>
      <c r="D105" s="551">
        <f>'6.  Carrying Charges'!W42</f>
        <v>0</v>
      </c>
      <c r="E105" s="551">
        <f>'6.  Carrying Charges'!W57</f>
        <v>0</v>
      </c>
      <c r="F105" s="551">
        <f>'6.  Carrying Charges'!W72</f>
        <v>0</v>
      </c>
      <c r="G105" s="551">
        <f>'6.  Carrying Charges'!W87</f>
        <v>0</v>
      </c>
      <c r="H105" s="551">
        <f>'6.  Carrying Charges'!W102</f>
        <v>4208.8685065196569</v>
      </c>
      <c r="I105" s="551">
        <f>'6.  Carrying Charges'!W117</f>
        <v>14226.671232781324</v>
      </c>
      <c r="J105" s="551">
        <f>'6.  Carrying Charges'!W132</f>
        <v>29775.135880833273</v>
      </c>
      <c r="K105" s="551">
        <f>'6.  Carrying Charges'!W147</f>
        <v>38832.899179161526</v>
      </c>
      <c r="L105" s="551">
        <f>'6.  Carrying Charges'!W162</f>
        <v>38832.899179161526</v>
      </c>
      <c r="M105" s="553">
        <f>SUM(C105:L105)</f>
        <v>125876.4739784573</v>
      </c>
    </row>
    <row r="106" spans="2:21" ht="23.25" hidden="1" customHeight="1">
      <c r="B106" s="568" t="s">
        <v>26</v>
      </c>
      <c r="C106" s="551">
        <f>C103-C104+C105</f>
        <v>0</v>
      </c>
      <c r="D106" s="551">
        <f t="shared" ref="D106:J106" si="3">D103-D104+D105</f>
        <v>0</v>
      </c>
      <c r="E106" s="551">
        <f t="shared" si="3"/>
        <v>0</v>
      </c>
      <c r="F106" s="551">
        <f t="shared" si="3"/>
        <v>122978.89400712057</v>
      </c>
      <c r="G106" s="551">
        <f t="shared" si="3"/>
        <v>511471.59179554455</v>
      </c>
      <c r="H106" s="551">
        <f t="shared" si="3"/>
        <v>839025.76236165839</v>
      </c>
      <c r="I106" s="551">
        <f t="shared" si="3"/>
        <v>426669.24452686781</v>
      </c>
      <c r="J106" s="551">
        <f t="shared" si="3"/>
        <v>946579.72508083528</v>
      </c>
      <c r="K106" s="551">
        <f>K103-K104+K105</f>
        <v>329707.94591293531</v>
      </c>
      <c r="L106" s="551">
        <f>L103-L104+L105</f>
        <v>38832.899179161526</v>
      </c>
      <c r="M106" s="551">
        <f>M103-M104+M105</f>
        <v>3215266.0628641234</v>
      </c>
    </row>
    <row r="107" spans="2:21" hidden="1"/>
    <row r="108" spans="2:21">
      <c r="B108" s="586" t="s">
        <v>526</v>
      </c>
    </row>
  </sheetData>
  <mergeCells count="14">
    <mergeCell ref="B39:C39"/>
    <mergeCell ref="B40:C40"/>
    <mergeCell ref="B48:L48"/>
    <mergeCell ref="B49:L49"/>
    <mergeCell ref="B50:L50"/>
    <mergeCell ref="B41:C41"/>
    <mergeCell ref="B42:C42"/>
    <mergeCell ref="B43:C43"/>
    <mergeCell ref="B38:C38"/>
    <mergeCell ref="B26:G26"/>
    <mergeCell ref="B28:C28"/>
    <mergeCell ref="B29:C29"/>
    <mergeCell ref="B30:C30"/>
    <mergeCell ref="B37:C37"/>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533400</xdr:colOff>
                    <xdr:row>53</xdr:row>
                    <xdr:rowOff>28575</xdr:rowOff>
                  </from>
                  <to>
                    <xdr:col>2</xdr:col>
                    <xdr:colOff>952500</xdr:colOff>
                    <xdr:row>54</xdr:row>
                    <xdr:rowOff>171450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533400</xdr:colOff>
                    <xdr:row>56</xdr:row>
                    <xdr:rowOff>28575</xdr:rowOff>
                  </from>
                  <to>
                    <xdr:col>2</xdr:col>
                    <xdr:colOff>952500</xdr:colOff>
                    <xdr:row>57</xdr:row>
                    <xdr:rowOff>171450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533400</xdr:colOff>
                    <xdr:row>59</xdr:row>
                    <xdr:rowOff>28575</xdr:rowOff>
                  </from>
                  <to>
                    <xdr:col>2</xdr:col>
                    <xdr:colOff>952500</xdr:colOff>
                    <xdr:row>60</xdr:row>
                    <xdr:rowOff>171450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533400</xdr:colOff>
                    <xdr:row>62</xdr:row>
                    <xdr:rowOff>28575</xdr:rowOff>
                  </from>
                  <to>
                    <xdr:col>2</xdr:col>
                    <xdr:colOff>952500</xdr:colOff>
                    <xdr:row>63</xdr:row>
                    <xdr:rowOff>171450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533400</xdr:colOff>
                    <xdr:row>65</xdr:row>
                    <xdr:rowOff>28575</xdr:rowOff>
                  </from>
                  <to>
                    <xdr:col>2</xdr:col>
                    <xdr:colOff>952500</xdr:colOff>
                    <xdr:row>66</xdr:row>
                    <xdr:rowOff>171450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533400</xdr:colOff>
                    <xdr:row>68</xdr:row>
                    <xdr:rowOff>28575</xdr:rowOff>
                  </from>
                  <to>
                    <xdr:col>2</xdr:col>
                    <xdr:colOff>952500</xdr:colOff>
                    <xdr:row>69</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10" zoomScale="80" zoomScaleNormal="80" workbookViewId="0">
      <selection activeCell="E16" sqref="E16"/>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6" t="s">
        <v>171</v>
      </c>
      <c r="C14" s="126" t="s">
        <v>175</v>
      </c>
    </row>
    <row r="15" spans="2:3" ht="26.25" customHeight="1" thickBot="1">
      <c r="C15" s="128" t="s">
        <v>406</v>
      </c>
    </row>
    <row r="16" spans="2:3" ht="27" customHeight="1" thickBot="1">
      <c r="C16" s="566" t="s">
        <v>551</v>
      </c>
    </row>
    <row r="19" spans="2:8" ht="15.75">
      <c r="B19" s="536" t="s">
        <v>618</v>
      </c>
    </row>
    <row r="20" spans="2:8" ht="13.5" customHeight="1"/>
    <row r="21" spans="2:8" ht="40.9" customHeight="1">
      <c r="B21" s="994" t="s">
        <v>684</v>
      </c>
      <c r="C21" s="994"/>
      <c r="D21" s="994"/>
      <c r="E21" s="994"/>
      <c r="F21" s="994"/>
      <c r="G21" s="994"/>
      <c r="H21" s="994"/>
    </row>
    <row r="23" spans="2:8" s="606" customFormat="1" ht="15.75">
      <c r="B23" s="616" t="s">
        <v>546</v>
      </c>
      <c r="C23" s="616" t="s">
        <v>561</v>
      </c>
      <c r="D23" s="616" t="s">
        <v>545</v>
      </c>
      <c r="E23" s="1001" t="s">
        <v>34</v>
      </c>
      <c r="F23" s="1002"/>
      <c r="G23" s="1001" t="s">
        <v>544</v>
      </c>
      <c r="H23" s="1002"/>
    </row>
    <row r="24" spans="2:8">
      <c r="B24" s="605">
        <v>1</v>
      </c>
      <c r="C24" s="641"/>
      <c r="D24" s="604"/>
      <c r="E24" s="999"/>
      <c r="F24" s="1000"/>
      <c r="G24" s="1003"/>
      <c r="H24" s="1004"/>
    </row>
    <row r="25" spans="2:8">
      <c r="B25" s="605">
        <v>2</v>
      </c>
      <c r="C25" s="641"/>
      <c r="D25" s="604"/>
      <c r="E25" s="999"/>
      <c r="F25" s="1000"/>
      <c r="G25" s="1003"/>
      <c r="H25" s="1004"/>
    </row>
    <row r="26" spans="2:8">
      <c r="B26" s="605">
        <v>3</v>
      </c>
      <c r="C26" s="641"/>
      <c r="D26" s="604"/>
      <c r="E26" s="999"/>
      <c r="F26" s="1000"/>
      <c r="G26" s="1003"/>
      <c r="H26" s="1004"/>
    </row>
    <row r="27" spans="2:8">
      <c r="B27" s="605">
        <v>4</v>
      </c>
      <c r="C27" s="641"/>
      <c r="D27" s="604"/>
      <c r="E27" s="999"/>
      <c r="F27" s="1000"/>
      <c r="G27" s="1003"/>
      <c r="H27" s="1004"/>
    </row>
    <row r="28" spans="2:8">
      <c r="B28" s="605">
        <v>5</v>
      </c>
      <c r="C28" s="641"/>
      <c r="D28" s="604"/>
      <c r="E28" s="999"/>
      <c r="F28" s="1000"/>
      <c r="G28" s="1003"/>
      <c r="H28" s="1004"/>
    </row>
    <row r="29" spans="2:8">
      <c r="B29" s="605">
        <v>6</v>
      </c>
      <c r="C29" s="641"/>
      <c r="D29" s="604"/>
      <c r="E29" s="999"/>
      <c r="F29" s="1000"/>
      <c r="G29" s="1003"/>
      <c r="H29" s="1004"/>
    </row>
    <row r="30" spans="2:8">
      <c r="B30" s="605">
        <v>7</v>
      </c>
      <c r="C30" s="641"/>
      <c r="D30" s="604"/>
      <c r="E30" s="999"/>
      <c r="F30" s="1000"/>
      <c r="G30" s="1003"/>
      <c r="H30" s="1004"/>
    </row>
    <row r="31" spans="2:8">
      <c r="B31" s="605">
        <v>8</v>
      </c>
      <c r="C31" s="641"/>
      <c r="D31" s="604"/>
      <c r="E31" s="999"/>
      <c r="F31" s="1000"/>
      <c r="G31" s="1003"/>
      <c r="H31" s="1004"/>
    </row>
    <row r="32" spans="2:8">
      <c r="B32" s="605">
        <v>9</v>
      </c>
      <c r="C32" s="641"/>
      <c r="D32" s="604"/>
      <c r="E32" s="999"/>
      <c r="F32" s="1000"/>
      <c r="G32" s="1003"/>
      <c r="H32" s="1004"/>
    </row>
    <row r="33" spans="2:8">
      <c r="B33" s="605">
        <v>10</v>
      </c>
      <c r="C33" s="641"/>
      <c r="D33" s="604"/>
      <c r="E33" s="999"/>
      <c r="F33" s="1000"/>
      <c r="G33" s="1003"/>
      <c r="H33" s="1004"/>
    </row>
    <row r="34" spans="2:8">
      <c r="B34" s="605" t="s">
        <v>480</v>
      </c>
      <c r="C34" s="641"/>
      <c r="D34" s="604"/>
      <c r="E34" s="999"/>
      <c r="F34" s="1000"/>
      <c r="G34" s="1003"/>
      <c r="H34" s="1004"/>
    </row>
    <row r="36" spans="2:8" ht="30.75" customHeight="1">
      <c r="B36" s="536" t="s">
        <v>614</v>
      </c>
    </row>
    <row r="37" spans="2:8" ht="23.25" customHeight="1">
      <c r="B37" s="565" t="s">
        <v>619</v>
      </c>
      <c r="C37" s="602"/>
      <c r="D37" s="602"/>
      <c r="E37" s="602"/>
      <c r="F37" s="602"/>
      <c r="G37" s="602"/>
      <c r="H37" s="602"/>
    </row>
    <row r="39" spans="2:8" s="90" customFormat="1" ht="15.75">
      <c r="B39" s="616" t="s">
        <v>546</v>
      </c>
      <c r="C39" s="616" t="s">
        <v>561</v>
      </c>
      <c r="D39" s="616" t="s">
        <v>545</v>
      </c>
      <c r="E39" s="1001" t="s">
        <v>34</v>
      </c>
      <c r="F39" s="1002"/>
      <c r="G39" s="1001" t="s">
        <v>544</v>
      </c>
      <c r="H39" s="1002"/>
    </row>
    <row r="40" spans="2:8">
      <c r="B40" s="605">
        <v>1</v>
      </c>
      <c r="C40" s="641"/>
      <c r="D40" s="604"/>
      <c r="E40" s="999"/>
      <c r="F40" s="1000"/>
      <c r="G40" s="1003"/>
      <c r="H40" s="1004"/>
    </row>
    <row r="41" spans="2:8">
      <c r="B41" s="605">
        <v>2</v>
      </c>
      <c r="C41" s="641"/>
      <c r="D41" s="604"/>
      <c r="E41" s="999"/>
      <c r="F41" s="1000"/>
      <c r="G41" s="1003"/>
      <c r="H41" s="1004"/>
    </row>
    <row r="42" spans="2:8">
      <c r="B42" s="605">
        <v>3</v>
      </c>
      <c r="C42" s="641"/>
      <c r="D42" s="604"/>
      <c r="E42" s="999"/>
      <c r="F42" s="1000"/>
      <c r="G42" s="1003"/>
      <c r="H42" s="1004"/>
    </row>
    <row r="43" spans="2:8">
      <c r="B43" s="605">
        <v>4</v>
      </c>
      <c r="C43" s="641"/>
      <c r="D43" s="604"/>
      <c r="E43" s="999"/>
      <c r="F43" s="1000"/>
      <c r="G43" s="1003"/>
      <c r="H43" s="1004"/>
    </row>
    <row r="44" spans="2:8">
      <c r="B44" s="605">
        <v>5</v>
      </c>
      <c r="C44" s="641"/>
      <c r="D44" s="604"/>
      <c r="E44" s="999"/>
      <c r="F44" s="1000"/>
      <c r="G44" s="1003"/>
      <c r="H44" s="1004"/>
    </row>
    <row r="45" spans="2:8">
      <c r="B45" s="605">
        <v>6</v>
      </c>
      <c r="C45" s="641"/>
      <c r="D45" s="604"/>
      <c r="E45" s="999"/>
      <c r="F45" s="1000"/>
      <c r="G45" s="1003"/>
      <c r="H45" s="1004"/>
    </row>
    <row r="46" spans="2:8">
      <c r="B46" s="605">
        <v>7</v>
      </c>
      <c r="C46" s="641"/>
      <c r="D46" s="604"/>
      <c r="E46" s="999"/>
      <c r="F46" s="1000"/>
      <c r="G46" s="1003"/>
      <c r="H46" s="1004"/>
    </row>
    <row r="47" spans="2:8">
      <c r="B47" s="605">
        <v>8</v>
      </c>
      <c r="C47" s="641"/>
      <c r="D47" s="604"/>
      <c r="E47" s="999"/>
      <c r="F47" s="1000"/>
      <c r="G47" s="1003"/>
      <c r="H47" s="1004"/>
    </row>
    <row r="48" spans="2:8">
      <c r="B48" s="605">
        <v>9</v>
      </c>
      <c r="C48" s="641"/>
      <c r="D48" s="604"/>
      <c r="E48" s="999"/>
      <c r="F48" s="1000"/>
      <c r="G48" s="1003"/>
      <c r="H48" s="1004"/>
    </row>
    <row r="49" spans="2:8">
      <c r="B49" s="605">
        <v>10</v>
      </c>
      <c r="C49" s="641"/>
      <c r="D49" s="604"/>
      <c r="E49" s="999"/>
      <c r="F49" s="1000"/>
      <c r="G49" s="1003"/>
      <c r="H49" s="1004"/>
    </row>
    <row r="50" spans="2:8">
      <c r="B50" s="605" t="s">
        <v>480</v>
      </c>
      <c r="C50" s="641"/>
      <c r="D50" s="604"/>
      <c r="E50" s="999"/>
      <c r="F50" s="1000"/>
      <c r="G50" s="1003"/>
      <c r="H50" s="1004"/>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13" zoomScale="80" zoomScaleNormal="80" workbookViewId="0">
      <selection activeCell="E60" sqref="E60"/>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6" t="s">
        <v>551</v>
      </c>
      <c r="P7" s="105"/>
      <c r="Q7" s="105"/>
    </row>
    <row r="8" spans="2:17" s="104" customFormat="1" ht="30" customHeight="1">
      <c r="D8" s="571"/>
      <c r="P8" s="105"/>
      <c r="Q8" s="105"/>
    </row>
    <row r="9" spans="2:17" s="2" customFormat="1" ht="24.75" customHeight="1">
      <c r="B9" s="118" t="s">
        <v>411</v>
      </c>
      <c r="C9" s="17"/>
      <c r="D9" s="455">
        <v>2013</v>
      </c>
    </row>
    <row r="10" spans="2:17" s="17" customFormat="1" ht="16.5" customHeight="1"/>
    <row r="11" spans="2:17" s="17" customFormat="1" ht="36.75" customHeight="1">
      <c r="B11" s="1005" t="s">
        <v>563</v>
      </c>
      <c r="C11" s="1005"/>
      <c r="D11" s="1005"/>
      <c r="E11" s="1005"/>
      <c r="F11" s="1005"/>
      <c r="G11" s="1005"/>
      <c r="H11" s="1005"/>
      <c r="I11" s="1005"/>
      <c r="J11" s="1005"/>
      <c r="K11" s="1005"/>
      <c r="L11" s="1005"/>
      <c r="M11" s="1005"/>
      <c r="N11" s="611"/>
      <c r="O11" s="611"/>
      <c r="P11" s="611"/>
      <c r="Q11" s="611"/>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General Service 50 - 4,999 kW</v>
      </c>
      <c r="G13" s="243" t="str">
        <f>'1.  LRAMVA Summary'!G52</f>
        <v>Co-Generation 1,000 - 4,999 kW</v>
      </c>
      <c r="H13" s="243" t="str">
        <f>'1.  LRAMVA Summary'!H52</f>
        <v>Large User</v>
      </c>
      <c r="I13" s="243" t="str">
        <f>'1.  LRAMVA Summary'!I52</f>
        <v>Street Lighting</v>
      </c>
      <c r="J13" s="243" t="str">
        <f>'1.  LRAMVA Summary'!J52</f>
        <v>Sentinel Lighting</v>
      </c>
      <c r="K13" s="243" t="str">
        <f>'1.  LRAMVA Summary'!K52</f>
        <v>Unmetered Scattered Load</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5"/>
      <c r="D14" s="576" t="str">
        <f>'1.  LRAMVA Summary'!D53</f>
        <v>kWh</v>
      </c>
      <c r="E14" s="576" t="str">
        <f>'1.  LRAMVA Summary'!E53</f>
        <v>kWh</v>
      </c>
      <c r="F14" s="576" t="str">
        <f>'1.  LRAMVA Summary'!F53</f>
        <v>kW</v>
      </c>
      <c r="G14" s="576" t="str">
        <f>'1.  LRAMVA Summary'!G53</f>
        <v>kW</v>
      </c>
      <c r="H14" s="576" t="str">
        <f>'1.  LRAMVA Summary'!H53</f>
        <v>kW</v>
      </c>
      <c r="I14" s="576" t="str">
        <f>'1.  LRAMVA Summary'!I53</f>
        <v>kW</v>
      </c>
      <c r="J14" s="576" t="str">
        <f>'1.  LRAMVA Summary'!J53</f>
        <v>kW</v>
      </c>
      <c r="K14" s="576" t="str">
        <f>'1.  LRAMVA Summary'!K53</f>
        <v>kWh</v>
      </c>
      <c r="L14" s="576">
        <f>'1.  LRAMVA Summary'!L53</f>
        <v>0</v>
      </c>
      <c r="M14" s="576">
        <f>'1.  LRAMVA Summary'!M53</f>
        <v>0</v>
      </c>
      <c r="N14" s="576">
        <f>'1.  LRAMVA Summary'!N53</f>
        <v>0</v>
      </c>
      <c r="O14" s="576">
        <f>'1.  LRAMVA Summary'!O53</f>
        <v>0</v>
      </c>
      <c r="P14" s="576">
        <f>'1.  LRAMVA Summary'!P53</f>
        <v>0</v>
      </c>
      <c r="Q14" s="577">
        <f>'1.  LRAMVA Summary'!Q53</f>
        <v>0</v>
      </c>
    </row>
    <row r="15" spans="2:17" s="456" customFormat="1" ht="15.75" customHeight="1">
      <c r="B15" s="461" t="s">
        <v>27</v>
      </c>
      <c r="C15" s="623">
        <f>SUM(D15:Q15)</f>
        <v>45191286</v>
      </c>
      <c r="D15" s="451">
        <v>14896090</v>
      </c>
      <c r="E15" s="451">
        <v>5412016</v>
      </c>
      <c r="F15" s="451">
        <v>21361865</v>
      </c>
      <c r="G15" s="451">
        <v>552808</v>
      </c>
      <c r="H15" s="451">
        <v>2576753</v>
      </c>
      <c r="I15" s="451">
        <v>315677</v>
      </c>
      <c r="J15" s="451">
        <v>10286</v>
      </c>
      <c r="K15" s="451">
        <v>65791</v>
      </c>
      <c r="L15" s="451"/>
      <c r="M15" s="451"/>
      <c r="N15" s="451"/>
      <c r="O15" s="451"/>
      <c r="P15" s="452"/>
      <c r="Q15" s="452"/>
    </row>
    <row r="16" spans="2:17" s="456" customFormat="1" ht="15.75" customHeight="1">
      <c r="B16" s="461" t="s">
        <v>28</v>
      </c>
      <c r="C16" s="623">
        <f>SUM(D16:Q16)</f>
        <v>62262</v>
      </c>
      <c r="D16" s="450"/>
      <c r="E16" s="450"/>
      <c r="F16" s="450">
        <v>53512</v>
      </c>
      <c r="G16" s="450">
        <v>2704</v>
      </c>
      <c r="H16" s="450">
        <v>5133</v>
      </c>
      <c r="I16" s="450">
        <v>885</v>
      </c>
      <c r="J16" s="450">
        <v>28</v>
      </c>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14896090</v>
      </c>
      <c r="E18" s="192">
        <f t="shared" si="0"/>
        <v>5412016</v>
      </c>
      <c r="F18" s="192">
        <f>IF(F14="kw",HLOOKUP(F14,F14:F16,3,FALSE),HLOOKUP(F14,F14:F16,2,FALSE))</f>
        <v>53512</v>
      </c>
      <c r="G18" s="192">
        <f t="shared" ref="G18:Q18" si="1">IF(G14="kw",HLOOKUP(G14,G14:G16,3,FALSE),HLOOKUP(G14,G14:G16,2,FALSE))</f>
        <v>2704</v>
      </c>
      <c r="H18" s="192">
        <f t="shared" si="1"/>
        <v>5133</v>
      </c>
      <c r="I18" s="192">
        <f t="shared" si="1"/>
        <v>885</v>
      </c>
      <c r="J18" s="192">
        <f t="shared" si="1"/>
        <v>28</v>
      </c>
      <c r="K18" s="192">
        <f t="shared" si="1"/>
        <v>65791</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678</v>
      </c>
      <c r="C20" s="453"/>
      <c r="D20" s="454"/>
    </row>
    <row r="21" spans="2:17" s="438" customFormat="1" ht="21" customHeight="1">
      <c r="B21" s="460" t="s">
        <v>366</v>
      </c>
      <c r="C21" s="453" t="s">
        <v>413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2017</v>
      </c>
    </row>
    <row r="25" spans="2:17" s="2" customFormat="1" ht="15.75" customHeight="1">
      <c r="D25" s="20"/>
    </row>
    <row r="26" spans="2:17" s="2" customFormat="1" ht="42" customHeight="1">
      <c r="B26" s="1005" t="s">
        <v>562</v>
      </c>
      <c r="C26" s="1005"/>
      <c r="D26" s="1005"/>
      <c r="E26" s="1005"/>
      <c r="F26" s="1005"/>
      <c r="G26" s="1005"/>
      <c r="H26" s="1005"/>
      <c r="I26" s="1005"/>
      <c r="J26" s="1005"/>
      <c r="K26" s="1005"/>
      <c r="L26" s="1005"/>
      <c r="M26" s="1005"/>
      <c r="N26" s="611"/>
      <c r="O26" s="611"/>
      <c r="P26" s="611"/>
      <c r="Q26" s="611"/>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General Service 50 - 4,999 kW</v>
      </c>
      <c r="G28" s="243" t="str">
        <f>'1.  LRAMVA Summary'!G52</f>
        <v>Co-Generation 1,000 - 4,999 kW</v>
      </c>
      <c r="H28" s="243" t="str">
        <f>'1.  LRAMVA Summary'!H52</f>
        <v>Large User</v>
      </c>
      <c r="I28" s="243" t="str">
        <f>'1.  LRAMVA Summary'!I52</f>
        <v>Street Lighting</v>
      </c>
      <c r="J28" s="243" t="str">
        <f>'1.  LRAMVA Summary'!J52</f>
        <v>Sentinel Lighting</v>
      </c>
      <c r="K28" s="243" t="str">
        <f>'1.  LRAMVA Summary'!K52</f>
        <v>Unmetered Scattered Load</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5"/>
      <c r="D29" s="576" t="str">
        <f>'1.  LRAMVA Summary'!D53</f>
        <v>kWh</v>
      </c>
      <c r="E29" s="576" t="str">
        <f>'1.  LRAMVA Summary'!E53</f>
        <v>kWh</v>
      </c>
      <c r="F29" s="576" t="str">
        <f>'1.  LRAMVA Summary'!F53</f>
        <v>kW</v>
      </c>
      <c r="G29" s="576" t="str">
        <f>'1.  LRAMVA Summary'!G53</f>
        <v>kW</v>
      </c>
      <c r="H29" s="576" t="str">
        <f>'1.  LRAMVA Summary'!H53</f>
        <v>kW</v>
      </c>
      <c r="I29" s="576" t="str">
        <f>'1.  LRAMVA Summary'!I53</f>
        <v>kW</v>
      </c>
      <c r="J29" s="576" t="str">
        <f>'1.  LRAMVA Summary'!J53</f>
        <v>kW</v>
      </c>
      <c r="K29" s="576" t="str">
        <f>'1.  LRAMVA Summary'!K53</f>
        <v>kWh</v>
      </c>
      <c r="L29" s="576">
        <f>'1.  LRAMVA Summary'!L53</f>
        <v>0</v>
      </c>
      <c r="M29" s="576">
        <f>'1.  LRAMVA Summary'!M53</f>
        <v>0</v>
      </c>
      <c r="N29" s="576">
        <f>'1.  LRAMVA Summary'!N53</f>
        <v>0</v>
      </c>
      <c r="O29" s="576">
        <f>'1.  LRAMVA Summary'!O53</f>
        <v>0</v>
      </c>
      <c r="P29" s="576">
        <f>'1.  LRAMVA Summary'!P53</f>
        <v>0</v>
      </c>
      <c r="Q29" s="577">
        <f>'1.  LRAMVA Summary'!Q53</f>
        <v>0</v>
      </c>
    </row>
    <row r="30" spans="2:17" s="456" customFormat="1" ht="15.75" customHeight="1">
      <c r="B30" s="461" t="s">
        <v>27</v>
      </c>
      <c r="C30" s="623">
        <f>SUM(D30:Q30)</f>
        <v>70113851</v>
      </c>
      <c r="D30" s="462">
        <v>9641185</v>
      </c>
      <c r="E30" s="462">
        <v>27433333</v>
      </c>
      <c r="F30" s="462">
        <v>4106000</v>
      </c>
      <c r="G30" s="462"/>
      <c r="H30" s="462">
        <v>23333333</v>
      </c>
      <c r="I30" s="462">
        <v>5600000</v>
      </c>
      <c r="J30" s="462"/>
      <c r="K30" s="462"/>
      <c r="L30" s="462"/>
      <c r="M30" s="462"/>
      <c r="N30" s="462"/>
      <c r="O30" s="462"/>
      <c r="P30" s="462"/>
      <c r="Q30" s="452"/>
    </row>
    <row r="31" spans="2:17" s="463" customFormat="1" ht="15" customHeight="1">
      <c r="B31" s="461" t="s">
        <v>28</v>
      </c>
      <c r="C31" s="623">
        <f>SUM(D31:Q31)</f>
        <v>71066.97</v>
      </c>
      <c r="D31" s="450"/>
      <c r="E31" s="450"/>
      <c r="F31" s="450">
        <v>10470.299999999999</v>
      </c>
      <c r="G31" s="450"/>
      <c r="H31" s="450">
        <v>44916.67</v>
      </c>
      <c r="I31" s="450">
        <v>15680</v>
      </c>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9641185</v>
      </c>
      <c r="E33" s="192">
        <f>IF(E29="kw",HLOOKUP(E29,E29:E31,3,FALSE),HLOOKUP(E29,E29:E31,2,FALSE))</f>
        <v>27433333</v>
      </c>
      <c r="F33" s="192">
        <f>IF(F29="kw",HLOOKUP(F29,F29:F31,3,FALSE),HLOOKUP(F29,F29:F31,2,FALSE))</f>
        <v>10470.299999999999</v>
      </c>
      <c r="G33" s="192">
        <f>IF(G29="kw",HLOOKUP(G29,G29:G31,3,FALSE),HLOOKUP(G29,G29:G31,2,FALSE))</f>
        <v>0</v>
      </c>
      <c r="H33" s="192">
        <f t="shared" ref="H33:Q33" si="2">IF(H29="kw",HLOOKUP(H29,H29:H31,3,FALSE),HLOOKUP(H29,H29:H31,2,FALSE))</f>
        <v>44916.67</v>
      </c>
      <c r="I33" s="192">
        <f t="shared" si="2"/>
        <v>15680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678</v>
      </c>
      <c r="C35" s="453"/>
      <c r="D35" s="454"/>
      <c r="E35" s="93"/>
      <c r="F35" s="93"/>
      <c r="G35" s="93"/>
      <c r="H35" s="93"/>
      <c r="I35" s="93"/>
      <c r="J35" s="93"/>
      <c r="K35" s="93"/>
      <c r="L35" s="93"/>
      <c r="M35" s="93"/>
      <c r="N35" s="93"/>
      <c r="O35" s="93"/>
      <c r="P35" s="93"/>
      <c r="Q35" s="93"/>
    </row>
    <row r="36" spans="2:32" s="438" customFormat="1" ht="21" customHeight="1">
      <c r="B36" s="460" t="s">
        <v>366</v>
      </c>
      <c r="C36" s="453" t="s">
        <v>734</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1005" t="s">
        <v>612</v>
      </c>
      <c r="C40" s="1005"/>
      <c r="D40" s="1005"/>
      <c r="E40" s="1005"/>
      <c r="F40" s="1005"/>
      <c r="G40" s="1005"/>
      <c r="H40" s="1005"/>
      <c r="I40" s="1005"/>
      <c r="J40" s="1005"/>
      <c r="K40" s="1005"/>
      <c r="L40" s="1005"/>
      <c r="M40" s="1005"/>
      <c r="N40" s="611"/>
      <c r="O40" s="611"/>
      <c r="P40" s="611"/>
      <c r="Q40" s="611"/>
    </row>
    <row r="41" spans="2:32" s="2" customFormat="1" ht="16.5" customHeight="1">
      <c r="B41" s="10"/>
      <c r="C41" s="10"/>
      <c r="D41" s="22"/>
      <c r="E41" s="20"/>
      <c r="F41" s="20"/>
      <c r="G41" s="20"/>
      <c r="R41" s="20"/>
    </row>
    <row r="42" spans="2:32" s="17" customFormat="1" ht="56.25" customHeight="1">
      <c r="B42" s="243" t="s">
        <v>234</v>
      </c>
      <c r="C42" s="243" t="s">
        <v>609</v>
      </c>
      <c r="D42" s="243" t="str">
        <f>'1.  LRAMVA Summary'!D52</f>
        <v>Residential</v>
      </c>
      <c r="E42" s="243" t="str">
        <f>'1.  LRAMVA Summary'!E52</f>
        <v>GS&lt;50 kW</v>
      </c>
      <c r="F42" s="243" t="str">
        <f>'1.  LRAMVA Summary'!F52</f>
        <v>General Service 50 - 4,999 kW</v>
      </c>
      <c r="G42" s="243" t="str">
        <f>'1.  LRAMVA Summary'!G52</f>
        <v>Co-Generation 1,000 - 4,999 kW</v>
      </c>
      <c r="H42" s="243" t="str">
        <f>'1.  LRAMVA Summary'!H52</f>
        <v>Large User</v>
      </c>
      <c r="I42" s="243" t="str">
        <f>'1.  LRAMVA Summary'!I52</f>
        <v>Street Lighting</v>
      </c>
      <c r="J42" s="243" t="str">
        <f>'1.  LRAMVA Summary'!J52</f>
        <v>Sentinel Lighting</v>
      </c>
      <c r="K42" s="243" t="str">
        <f>'1.  LRAMVA Summary'!K52</f>
        <v>Unmetered Scattered Load</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8"/>
      <c r="C43" s="579"/>
      <c r="D43" s="580" t="str">
        <f>'1.  LRAMVA Summary'!D53</f>
        <v>kWh</v>
      </c>
      <c r="E43" s="580" t="str">
        <f>'1.  LRAMVA Summary'!E53</f>
        <v>kWh</v>
      </c>
      <c r="F43" s="580" t="str">
        <f>'1.  LRAMVA Summary'!F53</f>
        <v>kW</v>
      </c>
      <c r="G43" s="580" t="str">
        <f>'1.  LRAMVA Summary'!G53</f>
        <v>kW</v>
      </c>
      <c r="H43" s="580" t="str">
        <f>'1.  LRAMVA Summary'!H53</f>
        <v>kW</v>
      </c>
      <c r="I43" s="580" t="str">
        <f>'1.  LRAMVA Summary'!I53</f>
        <v>kW</v>
      </c>
      <c r="J43" s="580" t="str">
        <f>'1.  LRAMVA Summary'!J53</f>
        <v>kW</v>
      </c>
      <c r="K43" s="580" t="str">
        <f>'1.  LRAMVA Summary'!K53</f>
        <v>kWh</v>
      </c>
      <c r="L43" s="580">
        <f>'1.  LRAMVA Summary'!L53</f>
        <v>0</v>
      </c>
      <c r="M43" s="580">
        <f>'1.  LRAMVA Summary'!M53</f>
        <v>0</v>
      </c>
      <c r="N43" s="580">
        <f>'1.  LRAMVA Summary'!N53</f>
        <v>0</v>
      </c>
      <c r="O43" s="580">
        <f>'1.  LRAMVA Summary'!O53</f>
        <v>0</v>
      </c>
      <c r="P43" s="580">
        <f>'1.  LRAMVA Summary'!P53</f>
        <v>0</v>
      </c>
      <c r="Q43" s="581">
        <f>'1.  LRAMVA Summary'!Q53</f>
        <v>0</v>
      </c>
      <c r="R43" s="169"/>
    </row>
    <row r="44" spans="2:32" s="17" customFormat="1" ht="15.75">
      <c r="B44" s="170">
        <v>2011</v>
      </c>
      <c r="C44" s="533"/>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3"/>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3">
        <v>2013</v>
      </c>
      <c r="D46" s="190">
        <f t="shared" ref="D46:Q46" si="5">IF(ISBLANK($C$46),0,IF($C$46=$D$9,HLOOKUP(D43,D14:D18,5,FALSE),HLOOKUP(D43,D29:D33,5,FALSE)))</f>
        <v>14896090</v>
      </c>
      <c r="E46" s="190">
        <f t="shared" si="5"/>
        <v>5412016</v>
      </c>
      <c r="F46" s="190">
        <f t="shared" si="5"/>
        <v>53512</v>
      </c>
      <c r="G46" s="190">
        <f t="shared" si="5"/>
        <v>2704</v>
      </c>
      <c r="H46" s="190">
        <f t="shared" si="5"/>
        <v>5133</v>
      </c>
      <c r="I46" s="190">
        <f t="shared" si="5"/>
        <v>885</v>
      </c>
      <c r="J46" s="190">
        <f t="shared" si="5"/>
        <v>28</v>
      </c>
      <c r="K46" s="190">
        <f t="shared" si="5"/>
        <v>65791</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3">
        <v>2013</v>
      </c>
      <c r="D47" s="190">
        <f t="shared" ref="D47:Q47" si="6">IF(ISBLANK($C$47),0,IF($C$47=$D$9,HLOOKUP(D43,D14:D18,5,FALSE),HLOOKUP(D43,D29:D33,5,FALSE)))</f>
        <v>14896090</v>
      </c>
      <c r="E47" s="190">
        <f t="shared" si="6"/>
        <v>5412016</v>
      </c>
      <c r="F47" s="190">
        <f t="shared" si="6"/>
        <v>53512</v>
      </c>
      <c r="G47" s="190">
        <f t="shared" si="6"/>
        <v>2704</v>
      </c>
      <c r="H47" s="190">
        <f t="shared" si="6"/>
        <v>5133</v>
      </c>
      <c r="I47" s="190">
        <f t="shared" si="6"/>
        <v>885</v>
      </c>
      <c r="J47" s="190">
        <f t="shared" si="6"/>
        <v>28</v>
      </c>
      <c r="K47" s="190">
        <f t="shared" si="6"/>
        <v>65791</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3">
        <v>2013</v>
      </c>
      <c r="D48" s="190">
        <f t="shared" ref="D48:Q48" si="7">IF(ISBLANK($C$48),0,IF($C$48=$D$9,HLOOKUP(D43,D14:D18,5,FALSE),HLOOKUP(D43,D29:D33,5,FALSE)))</f>
        <v>14896090</v>
      </c>
      <c r="E48" s="190">
        <f t="shared" si="7"/>
        <v>5412016</v>
      </c>
      <c r="F48" s="190">
        <f t="shared" si="7"/>
        <v>53512</v>
      </c>
      <c r="G48" s="190">
        <f t="shared" si="7"/>
        <v>2704</v>
      </c>
      <c r="H48" s="190">
        <f t="shared" si="7"/>
        <v>5133</v>
      </c>
      <c r="I48" s="190">
        <f t="shared" si="7"/>
        <v>885</v>
      </c>
      <c r="J48" s="190">
        <f t="shared" si="7"/>
        <v>28</v>
      </c>
      <c r="K48" s="190">
        <f t="shared" si="7"/>
        <v>65791</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3">
        <v>2013</v>
      </c>
      <c r="D49" s="190">
        <f t="shared" ref="D49:Q49" si="8">IF(ISBLANK($C$49),0,IF($C$49=$D$9,HLOOKUP(D43,D14:D18,5,FALSE),HLOOKUP(D43,D29:D33,5,FALSE)))</f>
        <v>14896090</v>
      </c>
      <c r="E49" s="190">
        <f t="shared" si="8"/>
        <v>5412016</v>
      </c>
      <c r="F49" s="190">
        <f t="shared" si="8"/>
        <v>53512</v>
      </c>
      <c r="G49" s="190">
        <f t="shared" si="8"/>
        <v>2704</v>
      </c>
      <c r="H49" s="190">
        <f t="shared" si="8"/>
        <v>5133</v>
      </c>
      <c r="I49" s="190">
        <f t="shared" si="8"/>
        <v>885</v>
      </c>
      <c r="J49" s="190">
        <f t="shared" si="8"/>
        <v>28</v>
      </c>
      <c r="K49" s="190">
        <f t="shared" si="8"/>
        <v>65791</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3">
        <v>2017</v>
      </c>
      <c r="D50" s="190">
        <f t="shared" ref="D50:I50" si="9">IF(ISBLANK($C$50),0,IF($C$50=$D$9,HLOOKUP(D43,D14:D18,5,FALSE),HLOOKUP(D43,D29:D33,5,FALSE)))</f>
        <v>9641185</v>
      </c>
      <c r="E50" s="190">
        <f t="shared" si="9"/>
        <v>27433333</v>
      </c>
      <c r="F50" s="190">
        <f t="shared" si="9"/>
        <v>10470.299999999999</v>
      </c>
      <c r="G50" s="190">
        <f t="shared" si="9"/>
        <v>0</v>
      </c>
      <c r="H50" s="190">
        <f t="shared" si="9"/>
        <v>44916.67</v>
      </c>
      <c r="I50" s="190">
        <f t="shared" si="9"/>
        <v>15680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hidden="1">
      <c r="B51" s="171">
        <v>2018</v>
      </c>
      <c r="C51" s="533"/>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3"/>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3"/>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85" zoomScaleNormal="85" workbookViewId="0">
      <pane ySplit="14" topLeftCell="A15" activePane="bottomLeft" state="frozen"/>
      <selection pane="bottomLeft" activeCell="B70" sqref="B70"/>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26.7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1006" t="s">
        <v>171</v>
      </c>
      <c r="C4" s="85" t="s">
        <v>175</v>
      </c>
      <c r="D4" s="85"/>
      <c r="E4" s="49"/>
    </row>
    <row r="5" spans="1:26" s="18" customFormat="1" ht="26.25" hidden="1" customHeight="1" outlineLevel="1" thickBot="1">
      <c r="A5" s="4"/>
      <c r="B5" s="1006"/>
      <c r="C5" s="86" t="s">
        <v>172</v>
      </c>
      <c r="D5" s="86"/>
      <c r="E5" s="49"/>
    </row>
    <row r="6" spans="1:26" ht="26.25" hidden="1" customHeight="1" outlineLevel="1" thickBot="1">
      <c r="B6" s="1006"/>
      <c r="C6" s="1012" t="s">
        <v>551</v>
      </c>
      <c r="D6" s="1013"/>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527</v>
      </c>
      <c r="C8" s="591" t="s">
        <v>482</v>
      </c>
      <c r="D8" s="590"/>
      <c r="M8" s="6"/>
      <c r="N8" s="6"/>
      <c r="O8" s="6"/>
      <c r="P8" s="6"/>
      <c r="Q8" s="6"/>
      <c r="R8" s="6"/>
      <c r="S8" s="6"/>
      <c r="T8" s="6"/>
      <c r="U8" s="6"/>
      <c r="V8" s="6"/>
      <c r="W8" s="6"/>
      <c r="X8" s="6"/>
      <c r="Y8" s="6"/>
      <c r="Z8" s="6"/>
    </row>
    <row r="9" spans="1:26" s="18" customFormat="1" ht="19.5" hidden="1" customHeight="1" outlineLevel="1">
      <c r="A9" s="4"/>
      <c r="B9" s="539"/>
      <c r="C9" s="591" t="s">
        <v>528</v>
      </c>
      <c r="D9" s="590"/>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24" customHeight="1" collapsed="1">
      <c r="A11" s="15"/>
      <c r="B11" s="118" t="s">
        <v>483</v>
      </c>
      <c r="O11" s="549"/>
    </row>
    <row r="12" spans="1:26" ht="58.5" customHeight="1">
      <c r="B12" s="1014" t="s">
        <v>620</v>
      </c>
      <c r="C12" s="1014"/>
      <c r="D12" s="1014"/>
      <c r="E12" s="1014"/>
      <c r="F12" s="1014"/>
      <c r="G12" s="1014"/>
      <c r="H12" s="1014"/>
      <c r="I12" s="1014"/>
      <c r="J12" s="1014"/>
      <c r="K12" s="1014"/>
      <c r="L12" s="1014"/>
      <c r="M12" s="1014"/>
      <c r="N12" s="1014"/>
      <c r="O12" s="1014"/>
    </row>
    <row r="13" spans="1:26" s="14" customFormat="1" ht="8.25" customHeight="1">
      <c r="A13" s="41"/>
      <c r="O13" s="18"/>
      <c r="P13" s="7"/>
      <c r="Q13" s="41"/>
      <c r="R13" s="41"/>
      <c r="S13" s="41"/>
      <c r="T13" s="41"/>
      <c r="U13" s="41"/>
      <c r="V13" s="41"/>
      <c r="W13" s="41"/>
      <c r="X13" s="41"/>
      <c r="Y13" s="41"/>
      <c r="Z13" s="41"/>
    </row>
    <row r="14" spans="1:26" s="54" customFormat="1" ht="46.5" customHeight="1">
      <c r="A14" s="53"/>
      <c r="B14" s="550"/>
      <c r="C14" s="471" t="s">
        <v>41</v>
      </c>
      <c r="D14" s="472" t="s">
        <v>565</v>
      </c>
      <c r="E14" s="472" t="s">
        <v>566</v>
      </c>
      <c r="F14" s="472" t="s">
        <v>567</v>
      </c>
      <c r="G14" s="472" t="s">
        <v>568</v>
      </c>
      <c r="H14" s="740" t="s">
        <v>695</v>
      </c>
      <c r="I14" s="740" t="s">
        <v>696</v>
      </c>
      <c r="J14" s="740" t="s">
        <v>697</v>
      </c>
      <c r="K14" s="740" t="s">
        <v>687</v>
      </c>
      <c r="L14" s="740" t="s">
        <v>698</v>
      </c>
      <c r="M14" s="740" t="s">
        <v>690</v>
      </c>
      <c r="N14" s="472" t="s">
        <v>569</v>
      </c>
      <c r="O14" s="472" t="s">
        <v>570</v>
      </c>
      <c r="P14" s="7"/>
    </row>
    <row r="15" spans="1:26" s="7" customFormat="1" ht="18.75" customHeight="1">
      <c r="B15" s="473" t="s">
        <v>188</v>
      </c>
      <c r="C15" s="1007"/>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1008"/>
      <c r="D16" s="477">
        <v>4</v>
      </c>
      <c r="E16" s="741">
        <v>4</v>
      </c>
      <c r="F16" s="741">
        <v>4</v>
      </c>
      <c r="G16" s="741">
        <v>4</v>
      </c>
      <c r="H16" s="741">
        <v>4</v>
      </c>
      <c r="I16" s="741">
        <v>4</v>
      </c>
      <c r="J16" s="741">
        <v>4</v>
      </c>
      <c r="K16" s="741">
        <v>4</v>
      </c>
      <c r="L16" s="741">
        <v>4</v>
      </c>
      <c r="M16" s="741">
        <v>4</v>
      </c>
      <c r="N16" s="741"/>
      <c r="O16" s="741"/>
    </row>
    <row r="17" spans="1:15" s="111" customFormat="1" ht="17.25" customHeight="1">
      <c r="B17" s="478" t="s">
        <v>560</v>
      </c>
      <c r="C17" s="1009"/>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79" t="str">
        <f>'1.  LRAMVA Summary'!B29</f>
        <v>Residential</v>
      </c>
      <c r="C18" s="1010" t="str">
        <f>'2. LRAMVA Threshold'!D43</f>
        <v>kWh</v>
      </c>
      <c r="D18" s="46"/>
      <c r="E18" s="46"/>
      <c r="F18" s="46"/>
      <c r="G18" s="46"/>
      <c r="H18" s="738">
        <v>1.5699999999999999E-2</v>
      </c>
      <c r="I18" s="738">
        <v>1.5900000000000001E-2</v>
      </c>
      <c r="J18" s="738">
        <v>1.21E-2</v>
      </c>
      <c r="K18" s="738">
        <v>8.2000000000000007E-3</v>
      </c>
      <c r="L18" s="738">
        <v>4.1000000000000003E-3</v>
      </c>
      <c r="M18" s="46"/>
      <c r="N18" s="46"/>
      <c r="O18" s="69"/>
    </row>
    <row r="19" spans="1:15" s="7" customFormat="1" ht="15" customHeight="1" outlineLevel="1">
      <c r="B19" s="535" t="s">
        <v>511</v>
      </c>
      <c r="C19" s="1008"/>
      <c r="D19" s="46"/>
      <c r="E19" s="46"/>
      <c r="F19" s="46"/>
      <c r="G19" s="46"/>
      <c r="H19" s="46"/>
      <c r="I19" s="46"/>
      <c r="J19" s="46"/>
      <c r="K19" s="46"/>
      <c r="L19" s="46"/>
      <c r="M19" s="46"/>
      <c r="N19" s="46"/>
      <c r="O19" s="69"/>
    </row>
    <row r="20" spans="1:15" s="7" customFormat="1" ht="15" customHeight="1" outlineLevel="1">
      <c r="B20" s="535" t="s">
        <v>512</v>
      </c>
      <c r="C20" s="1008"/>
      <c r="D20" s="46"/>
      <c r="E20" s="46"/>
      <c r="F20" s="46"/>
      <c r="G20" s="46"/>
      <c r="H20" s="46"/>
      <c r="I20" s="46"/>
      <c r="J20" s="46"/>
      <c r="K20" s="46"/>
      <c r="L20" s="46"/>
      <c r="M20" s="46"/>
      <c r="N20" s="46"/>
      <c r="O20" s="69"/>
    </row>
    <row r="21" spans="1:15" s="7" customFormat="1" ht="15" customHeight="1" outlineLevel="1">
      <c r="B21" s="535" t="s">
        <v>490</v>
      </c>
      <c r="C21" s="1008"/>
      <c r="D21" s="46"/>
      <c r="E21" s="46"/>
      <c r="F21" s="46"/>
      <c r="G21" s="46"/>
      <c r="H21" s="46"/>
      <c r="I21" s="46"/>
      <c r="J21" s="46"/>
      <c r="K21" s="46"/>
      <c r="L21" s="46"/>
      <c r="M21" s="46"/>
      <c r="N21" s="46"/>
      <c r="O21" s="69"/>
    </row>
    <row r="22" spans="1:15" s="7" customFormat="1" ht="14.25" customHeight="1">
      <c r="B22" s="535" t="s">
        <v>513</v>
      </c>
      <c r="C22" s="1011"/>
      <c r="D22" s="65">
        <f>SUM(D18:D21)</f>
        <v>0</v>
      </c>
      <c r="E22" s="65">
        <f>SUM(E18:E21)</f>
        <v>0</v>
      </c>
      <c r="F22" s="65">
        <f>SUM(F18:F21)</f>
        <v>0</v>
      </c>
      <c r="G22" s="65">
        <f t="shared" ref="G22:N22" si="2">SUM(G18:G21)</f>
        <v>0</v>
      </c>
      <c r="H22" s="65">
        <f t="shared" si="2"/>
        <v>1.5699999999999999E-2</v>
      </c>
      <c r="I22" s="65">
        <f t="shared" si="2"/>
        <v>1.5900000000000001E-2</v>
      </c>
      <c r="J22" s="65">
        <f t="shared" si="2"/>
        <v>1.21E-2</v>
      </c>
      <c r="K22" s="65">
        <f t="shared" si="2"/>
        <v>8.2000000000000007E-3</v>
      </c>
      <c r="L22" s="65">
        <f t="shared" si="2"/>
        <v>4.1000000000000003E-3</v>
      </c>
      <c r="M22" s="65">
        <f t="shared" si="2"/>
        <v>0</v>
      </c>
      <c r="N22" s="65">
        <f t="shared" si="2"/>
        <v>0</v>
      </c>
      <c r="O22" s="76"/>
    </row>
    <row r="23" spans="1:15" s="63" customFormat="1">
      <c r="A23" s="62"/>
      <c r="B23" s="491" t="s">
        <v>514</v>
      </c>
      <c r="C23" s="481"/>
      <c r="D23" s="482"/>
      <c r="E23" s="483">
        <f>ROUND(SUM(D22*E16+E22*E17)/12,4)</f>
        <v>0</v>
      </c>
      <c r="F23" s="483">
        <f>ROUND(SUM(E22*F16+F22*F17)/12,4)</f>
        <v>0</v>
      </c>
      <c r="G23" s="483">
        <f>ROUND(SUM(F22*G16+G22*G17)/12,4)</f>
        <v>0</v>
      </c>
      <c r="H23" s="483">
        <f>ROUND(SUM(G22*H16+H22*H17)/12,4)</f>
        <v>1.0500000000000001E-2</v>
      </c>
      <c r="I23" s="483">
        <f>ROUND(SUM(H22*I16+I22*I17)/12,4)</f>
        <v>1.5800000000000002E-2</v>
      </c>
      <c r="J23" s="483">
        <f t="shared" ref="J23:N23" si="3">ROUND(SUM(I22*J16+J22*J17)/12,4)</f>
        <v>1.34E-2</v>
      </c>
      <c r="K23" s="483">
        <f t="shared" si="3"/>
        <v>9.4999999999999998E-3</v>
      </c>
      <c r="L23" s="483">
        <f t="shared" si="3"/>
        <v>5.4999999999999997E-3</v>
      </c>
      <c r="M23" s="483">
        <f t="shared" si="3"/>
        <v>1.4E-3</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1" t="str">
        <f>'1.  LRAMVA Summary'!B30</f>
        <v>GS&lt;50 kW</v>
      </c>
      <c r="C25" s="1010" t="str">
        <f>'2. LRAMVA Threshold'!E43</f>
        <v>kWh</v>
      </c>
      <c r="D25" s="46"/>
      <c r="E25" s="46"/>
      <c r="F25" s="46"/>
      <c r="G25" s="46"/>
      <c r="H25" s="738">
        <v>1.01E-2</v>
      </c>
      <c r="I25" s="738">
        <v>1.0200000000000001E-2</v>
      </c>
      <c r="J25" s="738">
        <v>1.04E-2</v>
      </c>
      <c r="K25" s="738">
        <v>1.0800000000000001E-2</v>
      </c>
      <c r="L25" s="738">
        <v>1.09E-2</v>
      </c>
      <c r="M25" s="46"/>
      <c r="N25" s="46"/>
      <c r="O25" s="69"/>
    </row>
    <row r="26" spans="1:15" s="18" customFormat="1" outlineLevel="1">
      <c r="A26" s="4"/>
      <c r="B26" s="535" t="s">
        <v>511</v>
      </c>
      <c r="C26" s="1008"/>
      <c r="D26" s="46"/>
      <c r="E26" s="46"/>
      <c r="F26" s="46"/>
      <c r="G26" s="46"/>
      <c r="H26" s="738"/>
      <c r="I26" s="738"/>
      <c r="J26" s="738"/>
      <c r="K26" s="738"/>
      <c r="L26" s="738"/>
      <c r="M26" s="46"/>
      <c r="N26" s="46"/>
      <c r="O26" s="69"/>
    </row>
    <row r="27" spans="1:15" s="18" customFormat="1" outlineLevel="1">
      <c r="A27" s="4"/>
      <c r="B27" s="535" t="s">
        <v>512</v>
      </c>
      <c r="C27" s="1008"/>
      <c r="D27" s="46"/>
      <c r="E27" s="46"/>
      <c r="F27" s="46"/>
      <c r="G27" s="46"/>
      <c r="H27" s="738"/>
      <c r="I27" s="738"/>
      <c r="J27" s="738"/>
      <c r="K27" s="738"/>
      <c r="L27" s="738"/>
      <c r="M27" s="46"/>
      <c r="N27" s="46"/>
      <c r="O27" s="69"/>
    </row>
    <row r="28" spans="1:15" s="18" customFormat="1" outlineLevel="1">
      <c r="A28" s="4"/>
      <c r="B28" s="535" t="s">
        <v>735</v>
      </c>
      <c r="C28" s="1008"/>
      <c r="D28" s="46"/>
      <c r="E28" s="46"/>
      <c r="F28" s="46"/>
      <c r="G28" s="46"/>
      <c r="H28" s="738"/>
      <c r="I28" s="738"/>
      <c r="J28" s="738"/>
      <c r="K28" s="738"/>
      <c r="L28" s="738">
        <v>1E-4</v>
      </c>
      <c r="M28" s="46"/>
      <c r="N28" s="46"/>
      <c r="O28" s="69"/>
    </row>
    <row r="29" spans="1:15" s="18" customFormat="1">
      <c r="A29" s="4"/>
      <c r="B29" s="535" t="s">
        <v>513</v>
      </c>
      <c r="C29" s="1011"/>
      <c r="D29" s="65">
        <f>SUM(D25:D28)</f>
        <v>0</v>
      </c>
      <c r="E29" s="65">
        <f t="shared" ref="E29:N29" si="4">SUM(E25:E28)</f>
        <v>0</v>
      </c>
      <c r="F29" s="65">
        <f t="shared" si="4"/>
        <v>0</v>
      </c>
      <c r="G29" s="65">
        <f t="shared" si="4"/>
        <v>0</v>
      </c>
      <c r="H29" s="65">
        <f t="shared" si="4"/>
        <v>1.01E-2</v>
      </c>
      <c r="I29" s="65">
        <f t="shared" si="4"/>
        <v>1.0200000000000001E-2</v>
      </c>
      <c r="J29" s="65">
        <f t="shared" si="4"/>
        <v>1.04E-2</v>
      </c>
      <c r="K29" s="65">
        <f t="shared" si="4"/>
        <v>1.0800000000000001E-2</v>
      </c>
      <c r="L29" s="65">
        <f t="shared" si="4"/>
        <v>1.0999999999999999E-2</v>
      </c>
      <c r="M29" s="65">
        <f t="shared" si="4"/>
        <v>0</v>
      </c>
      <c r="N29" s="65">
        <f t="shared" si="4"/>
        <v>0</v>
      </c>
      <c r="O29" s="76"/>
    </row>
    <row r="30" spans="1:15" s="18" customFormat="1">
      <c r="A30" s="4"/>
      <c r="B30" s="491" t="s">
        <v>514</v>
      </c>
      <c r="C30" s="487"/>
      <c r="D30" s="71"/>
      <c r="E30" s="483">
        <f>ROUND(SUM(D29*E16+E29*E17)/12,4)</f>
        <v>0</v>
      </c>
      <c r="F30" s="483">
        <f t="shared" ref="F30:N30" si="5">ROUND(SUM(E29*F16+F29*F17)/12,4)</f>
        <v>0</v>
      </c>
      <c r="G30" s="483">
        <f t="shared" si="5"/>
        <v>0</v>
      </c>
      <c r="H30" s="483">
        <f t="shared" si="5"/>
        <v>6.7000000000000002E-3</v>
      </c>
      <c r="I30" s="483">
        <f t="shared" si="5"/>
        <v>1.0200000000000001E-2</v>
      </c>
      <c r="J30" s="483">
        <f>ROUND(SUM(I29*J16+J29*J17)/12,4)</f>
        <v>1.03E-2</v>
      </c>
      <c r="K30" s="483">
        <f t="shared" si="5"/>
        <v>1.0699999999999999E-2</v>
      </c>
      <c r="L30" s="483">
        <f t="shared" si="5"/>
        <v>1.09E-2</v>
      </c>
      <c r="M30" s="483">
        <f t="shared" si="5"/>
        <v>3.7000000000000002E-3</v>
      </c>
      <c r="N30" s="483">
        <f t="shared" si="5"/>
        <v>0</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1" t="str">
        <f>'1.  LRAMVA Summary'!B31</f>
        <v>General Service 50 - 4,999 kW</v>
      </c>
      <c r="C32" s="1010" t="str">
        <f>'2. LRAMVA Threshold'!F43</f>
        <v>kW</v>
      </c>
      <c r="D32" s="46"/>
      <c r="E32" s="46"/>
      <c r="F32" s="46"/>
      <c r="G32" s="46"/>
      <c r="H32" s="738">
        <v>2.5426000000000002</v>
      </c>
      <c r="I32" s="738">
        <v>2.5794999999999999</v>
      </c>
      <c r="J32" s="738">
        <v>2.6297999999999999</v>
      </c>
      <c r="K32" s="738">
        <v>2.7202000000000002</v>
      </c>
      <c r="L32" s="738">
        <v>2.7488000000000001</v>
      </c>
      <c r="M32" s="46"/>
      <c r="N32" s="46"/>
      <c r="O32" s="69"/>
    </row>
    <row r="33" spans="1:15" s="18" customFormat="1" outlineLevel="1">
      <c r="A33" s="4"/>
      <c r="B33" s="535" t="s">
        <v>511</v>
      </c>
      <c r="C33" s="1008"/>
      <c r="D33" s="46"/>
      <c r="E33" s="46"/>
      <c r="F33" s="46"/>
      <c r="G33" s="46"/>
      <c r="H33" s="738"/>
      <c r="I33" s="738"/>
      <c r="J33" s="738">
        <v>1.5E-3</v>
      </c>
      <c r="K33" s="738"/>
      <c r="L33" s="738"/>
      <c r="M33" s="46"/>
      <c r="N33" s="46"/>
      <c r="O33" s="69"/>
    </row>
    <row r="34" spans="1:15" s="18" customFormat="1" outlineLevel="1">
      <c r="A34" s="4"/>
      <c r="B34" s="535" t="s">
        <v>512</v>
      </c>
      <c r="C34" s="1008"/>
      <c r="D34" s="46"/>
      <c r="E34" s="46"/>
      <c r="F34" s="46"/>
      <c r="G34" s="46"/>
      <c r="H34" s="738"/>
      <c r="I34" s="738"/>
      <c r="J34" s="738"/>
      <c r="K34" s="738"/>
      <c r="L34" s="738"/>
      <c r="M34" s="46"/>
      <c r="N34" s="46"/>
      <c r="O34" s="69"/>
    </row>
    <row r="35" spans="1:15" s="18" customFormat="1" outlineLevel="1">
      <c r="A35" s="4"/>
      <c r="B35" s="535" t="s">
        <v>735</v>
      </c>
      <c r="C35" s="1008"/>
      <c r="D35" s="46"/>
      <c r="E35" s="46"/>
      <c r="F35" s="46"/>
      <c r="G35" s="46"/>
      <c r="H35" s="738"/>
      <c r="I35" s="738"/>
      <c r="J35" s="738"/>
      <c r="K35" s="738"/>
      <c r="L35" s="738">
        <v>3.4700000000000002E-2</v>
      </c>
      <c r="M35" s="46"/>
      <c r="N35" s="46"/>
      <c r="O35" s="69"/>
    </row>
    <row r="36" spans="1:15" s="18" customFormat="1">
      <c r="A36" s="4"/>
      <c r="B36" s="535" t="s">
        <v>513</v>
      </c>
      <c r="C36" s="1011"/>
      <c r="D36" s="65">
        <f>SUM(D32:D35)</f>
        <v>0</v>
      </c>
      <c r="E36" s="65">
        <f>SUM(E32:E35)</f>
        <v>0</v>
      </c>
      <c r="F36" s="65">
        <f t="shared" ref="F36:M36" si="6">SUM(F32:F35)</f>
        <v>0</v>
      </c>
      <c r="G36" s="65">
        <f t="shared" si="6"/>
        <v>0</v>
      </c>
      <c r="H36" s="65">
        <f t="shared" si="6"/>
        <v>2.5426000000000002</v>
      </c>
      <c r="I36" s="65">
        <f t="shared" si="6"/>
        <v>2.5794999999999999</v>
      </c>
      <c r="J36" s="65">
        <f t="shared" si="6"/>
        <v>2.6313</v>
      </c>
      <c r="K36" s="65">
        <f t="shared" si="6"/>
        <v>2.7202000000000002</v>
      </c>
      <c r="L36" s="65">
        <f t="shared" si="6"/>
        <v>2.7835000000000001</v>
      </c>
      <c r="M36" s="65">
        <f t="shared" si="6"/>
        <v>0</v>
      </c>
      <c r="N36" s="65">
        <f>SUM(N32:N35)</f>
        <v>0</v>
      </c>
      <c r="O36" s="76"/>
    </row>
    <row r="37" spans="1:15" s="18" customFormat="1">
      <c r="A37" s="4"/>
      <c r="B37" s="491" t="s">
        <v>514</v>
      </c>
      <c r="C37" s="487"/>
      <c r="D37" s="71"/>
      <c r="E37" s="483">
        <f t="shared" ref="E37:N37" si="7">ROUND(SUM(D36*E16+E36*E17)/12,4)</f>
        <v>0</v>
      </c>
      <c r="F37" s="483">
        <f t="shared" si="7"/>
        <v>0</v>
      </c>
      <c r="G37" s="483">
        <f t="shared" si="7"/>
        <v>0</v>
      </c>
      <c r="H37" s="483">
        <f t="shared" si="7"/>
        <v>1.6951000000000001</v>
      </c>
      <c r="I37" s="483">
        <f t="shared" si="7"/>
        <v>2.5672000000000001</v>
      </c>
      <c r="J37" s="483">
        <f t="shared" si="7"/>
        <v>2.6139999999999999</v>
      </c>
      <c r="K37" s="483">
        <f t="shared" si="7"/>
        <v>2.6905999999999999</v>
      </c>
      <c r="L37" s="483">
        <f t="shared" si="7"/>
        <v>2.7624</v>
      </c>
      <c r="M37" s="483">
        <f t="shared" si="7"/>
        <v>0.92779999999999996</v>
      </c>
      <c r="N37" s="483">
        <f t="shared" si="7"/>
        <v>0</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1" t="str">
        <f>'1.  LRAMVA Summary'!B32</f>
        <v>Co-Generation 1,000 - 4,999 kW</v>
      </c>
      <c r="C39" s="1010" t="str">
        <f>'2. LRAMVA Threshold'!G43</f>
        <v>kW</v>
      </c>
      <c r="D39" s="46"/>
      <c r="E39" s="46"/>
      <c r="F39" s="46"/>
      <c r="G39" s="46"/>
      <c r="H39" s="738">
        <v>4.2629000000000001</v>
      </c>
      <c r="I39" s="738">
        <v>4.3247</v>
      </c>
      <c r="J39" s="738">
        <f>4.409</f>
        <v>4.4089999999999998</v>
      </c>
      <c r="K39" s="738">
        <v>3.7572999999999999</v>
      </c>
      <c r="L39" s="46">
        <v>3.7968000000000002</v>
      </c>
      <c r="M39" s="46"/>
      <c r="N39" s="46"/>
      <c r="O39" s="69"/>
    </row>
    <row r="40" spans="1:15" s="18" customFormat="1" outlineLevel="1">
      <c r="A40" s="4"/>
      <c r="B40" s="535" t="s">
        <v>511</v>
      </c>
      <c r="C40" s="1008"/>
      <c r="D40" s="46"/>
      <c r="E40" s="46"/>
      <c r="F40" s="46"/>
      <c r="G40" s="46"/>
      <c r="H40" s="46"/>
      <c r="I40" s="46"/>
      <c r="J40" s="738">
        <v>1.6000000000000001E-3</v>
      </c>
      <c r="K40" s="46"/>
      <c r="L40" s="46"/>
      <c r="M40" s="46"/>
      <c r="N40" s="46"/>
      <c r="O40" s="69"/>
    </row>
    <row r="41" spans="1:15" s="18" customFormat="1" outlineLevel="1">
      <c r="A41" s="4"/>
      <c r="B41" s="535" t="s">
        <v>512</v>
      </c>
      <c r="C41" s="1008"/>
      <c r="D41" s="46"/>
      <c r="E41" s="46"/>
      <c r="F41" s="46"/>
      <c r="G41" s="46"/>
      <c r="H41" s="46"/>
      <c r="I41" s="46"/>
      <c r="J41" s="46"/>
      <c r="K41" s="46"/>
      <c r="L41" s="46"/>
      <c r="M41" s="46"/>
      <c r="N41" s="46"/>
      <c r="O41" s="69"/>
    </row>
    <row r="42" spans="1:15" s="18" customFormat="1" outlineLevel="1">
      <c r="A42" s="4"/>
      <c r="B42" s="535" t="s">
        <v>735</v>
      </c>
      <c r="C42" s="1008"/>
      <c r="D42" s="46"/>
      <c r="E42" s="46"/>
      <c r="F42" s="46"/>
      <c r="G42" s="46"/>
      <c r="H42" s="46"/>
      <c r="I42" s="46"/>
      <c r="J42" s="46"/>
      <c r="K42" s="46"/>
      <c r="L42" s="46">
        <v>4.8000000000000001E-2</v>
      </c>
      <c r="M42" s="46"/>
      <c r="N42" s="46"/>
      <c r="O42" s="69"/>
    </row>
    <row r="43" spans="1:15" s="18" customFormat="1">
      <c r="A43" s="4"/>
      <c r="B43" s="535" t="s">
        <v>513</v>
      </c>
      <c r="C43" s="1011"/>
      <c r="D43" s="65">
        <f>SUM(D39:D42)</f>
        <v>0</v>
      </c>
      <c r="E43" s="65">
        <f t="shared" ref="E43:N43" si="8">SUM(E39:E42)</f>
        <v>0</v>
      </c>
      <c r="F43" s="65">
        <f t="shared" si="8"/>
        <v>0</v>
      </c>
      <c r="G43" s="65">
        <f t="shared" si="8"/>
        <v>0</v>
      </c>
      <c r="H43" s="65">
        <f t="shared" si="8"/>
        <v>4.2629000000000001</v>
      </c>
      <c r="I43" s="65">
        <f t="shared" si="8"/>
        <v>4.3247</v>
      </c>
      <c r="J43" s="65">
        <f t="shared" si="8"/>
        <v>4.4105999999999996</v>
      </c>
      <c r="K43" s="65">
        <f t="shared" si="8"/>
        <v>3.7572999999999999</v>
      </c>
      <c r="L43" s="65">
        <f t="shared" si="8"/>
        <v>3.8448000000000002</v>
      </c>
      <c r="M43" s="65">
        <f t="shared" si="8"/>
        <v>0</v>
      </c>
      <c r="N43" s="65">
        <f t="shared" si="8"/>
        <v>0</v>
      </c>
      <c r="O43" s="76"/>
    </row>
    <row r="44" spans="1:15" s="14" customFormat="1">
      <c r="A44" s="72"/>
      <c r="B44" s="491" t="s">
        <v>514</v>
      </c>
      <c r="C44" s="487"/>
      <c r="D44" s="71"/>
      <c r="E44" s="483">
        <f t="shared" ref="E44:N44" si="9">ROUND(SUM(D43*E16+E43*E17)/12,4)</f>
        <v>0</v>
      </c>
      <c r="F44" s="483">
        <f t="shared" si="9"/>
        <v>0</v>
      </c>
      <c r="G44" s="483">
        <f t="shared" si="9"/>
        <v>0</v>
      </c>
      <c r="H44" s="483">
        <f t="shared" si="9"/>
        <v>2.8418999999999999</v>
      </c>
      <c r="I44" s="483">
        <f t="shared" si="9"/>
        <v>4.3041</v>
      </c>
      <c r="J44" s="483">
        <f t="shared" si="9"/>
        <v>4.3819999999999997</v>
      </c>
      <c r="K44" s="483">
        <f t="shared" si="9"/>
        <v>3.9750999999999999</v>
      </c>
      <c r="L44" s="483">
        <f t="shared" si="9"/>
        <v>3.8155999999999999</v>
      </c>
      <c r="M44" s="483">
        <f t="shared" si="9"/>
        <v>1.2816000000000001</v>
      </c>
      <c r="N44" s="483">
        <f t="shared" si="9"/>
        <v>0</v>
      </c>
      <c r="O44" s="488"/>
    </row>
    <row r="45" spans="1:15" s="70" customFormat="1" ht="14.25">
      <c r="A45" s="72"/>
      <c r="B45" s="491"/>
      <c r="C45" s="487"/>
      <c r="D45" s="71"/>
      <c r="E45" s="71"/>
      <c r="F45" s="71"/>
      <c r="G45" s="71"/>
      <c r="H45" s="71"/>
      <c r="I45" s="71"/>
      <c r="J45" s="71"/>
      <c r="K45" s="71"/>
      <c r="L45" s="486"/>
      <c r="M45" s="486"/>
      <c r="N45" s="486"/>
      <c r="O45" s="492"/>
    </row>
    <row r="46" spans="1:15" s="64" customFormat="1">
      <c r="A46" s="62"/>
      <c r="B46" s="601" t="str">
        <f>'1.  LRAMVA Summary'!B33</f>
        <v>Large User</v>
      </c>
      <c r="C46" s="1010" t="str">
        <f>'2. LRAMVA Threshold'!H43</f>
        <v>kW</v>
      </c>
      <c r="D46" s="46"/>
      <c r="E46" s="46"/>
      <c r="F46" s="46"/>
      <c r="G46" s="46"/>
      <c r="H46" s="738">
        <v>2.1274000000000002</v>
      </c>
      <c r="I46" s="738">
        <v>2.1581999999999999</v>
      </c>
      <c r="J46" s="738">
        <f>2.2003</f>
        <v>2.2002999999999999</v>
      </c>
      <c r="K46" s="46">
        <v>2.2637999999999998</v>
      </c>
      <c r="L46" s="46">
        <v>2.2875999999999999</v>
      </c>
      <c r="M46" s="46"/>
      <c r="N46" s="46"/>
      <c r="O46" s="69"/>
    </row>
    <row r="47" spans="1:15" s="18" customFormat="1" outlineLevel="1">
      <c r="A47" s="4"/>
      <c r="B47" s="535" t="s">
        <v>511</v>
      </c>
      <c r="C47" s="1008"/>
      <c r="D47" s="46"/>
      <c r="E47" s="46"/>
      <c r="F47" s="46"/>
      <c r="G47" s="46"/>
      <c r="H47" s="46"/>
      <c r="I47" s="46"/>
      <c r="J47" s="738">
        <v>1.6999999999999999E-3</v>
      </c>
      <c r="K47" s="46"/>
      <c r="L47" s="46"/>
      <c r="M47" s="46"/>
      <c r="N47" s="46"/>
      <c r="O47" s="69"/>
    </row>
    <row r="48" spans="1:15" s="18" customFormat="1" outlineLevel="1">
      <c r="A48" s="4"/>
      <c r="B48" s="535" t="s">
        <v>512</v>
      </c>
      <c r="C48" s="1008"/>
      <c r="D48" s="46"/>
      <c r="E48" s="46"/>
      <c r="F48" s="46"/>
      <c r="G48" s="46"/>
      <c r="H48" s="46"/>
      <c r="I48" s="46"/>
      <c r="J48" s="46"/>
      <c r="K48" s="46"/>
      <c r="L48" s="46"/>
      <c r="M48" s="46"/>
      <c r="N48" s="46"/>
      <c r="O48" s="69"/>
    </row>
    <row r="49" spans="1:15" s="18" customFormat="1" outlineLevel="1">
      <c r="A49" s="4"/>
      <c r="B49" s="535" t="s">
        <v>735</v>
      </c>
      <c r="C49" s="1008"/>
      <c r="D49" s="46"/>
      <c r="E49" s="46"/>
      <c r="F49" s="46"/>
      <c r="G49" s="46"/>
      <c r="H49" s="46"/>
      <c r="I49" s="46"/>
      <c r="J49" s="46"/>
      <c r="K49" s="46"/>
      <c r="L49" s="46">
        <v>2.8899999999999999E-2</v>
      </c>
      <c r="M49" s="46"/>
      <c r="N49" s="46"/>
      <c r="O49" s="69"/>
    </row>
    <row r="50" spans="1:15" s="18" customFormat="1">
      <c r="A50" s="4"/>
      <c r="B50" s="535" t="s">
        <v>513</v>
      </c>
      <c r="C50" s="1011"/>
      <c r="D50" s="65">
        <f>SUM(D46:D49)</f>
        <v>0</v>
      </c>
      <c r="E50" s="65">
        <f t="shared" ref="E50:N50" si="10">SUM(E46:E49)</f>
        <v>0</v>
      </c>
      <c r="F50" s="65">
        <f t="shared" si="10"/>
        <v>0</v>
      </c>
      <c r="G50" s="65">
        <f t="shared" si="10"/>
        <v>0</v>
      </c>
      <c r="H50" s="65">
        <f t="shared" si="10"/>
        <v>2.1274000000000002</v>
      </c>
      <c r="I50" s="65">
        <f t="shared" si="10"/>
        <v>2.1581999999999999</v>
      </c>
      <c r="J50" s="65">
        <f t="shared" si="10"/>
        <v>2.202</v>
      </c>
      <c r="K50" s="65">
        <f t="shared" si="10"/>
        <v>2.2637999999999998</v>
      </c>
      <c r="L50" s="65">
        <f t="shared" si="10"/>
        <v>2.3165</v>
      </c>
      <c r="M50" s="65">
        <f t="shared" si="10"/>
        <v>0</v>
      </c>
      <c r="N50" s="65">
        <f t="shared" si="10"/>
        <v>0</v>
      </c>
      <c r="O50" s="76"/>
    </row>
    <row r="51" spans="1:15" s="14" customFormat="1">
      <c r="A51" s="72"/>
      <c r="B51" s="491" t="s">
        <v>514</v>
      </c>
      <c r="C51" s="487"/>
      <c r="D51" s="71"/>
      <c r="E51" s="483">
        <f t="shared" ref="E51:N51" si="11">ROUND(SUM(D50*E16+E50*E17)/12,4)</f>
        <v>0</v>
      </c>
      <c r="F51" s="483">
        <f t="shared" si="11"/>
        <v>0</v>
      </c>
      <c r="G51" s="483">
        <f t="shared" si="11"/>
        <v>0</v>
      </c>
      <c r="H51" s="483">
        <f t="shared" si="11"/>
        <v>1.4182999999999999</v>
      </c>
      <c r="I51" s="483">
        <f t="shared" si="11"/>
        <v>2.1478999999999999</v>
      </c>
      <c r="J51" s="483">
        <f t="shared" si="11"/>
        <v>2.1873999999999998</v>
      </c>
      <c r="K51" s="483">
        <f t="shared" si="11"/>
        <v>2.2431999999999999</v>
      </c>
      <c r="L51" s="483">
        <f t="shared" si="11"/>
        <v>2.2989000000000002</v>
      </c>
      <c r="M51" s="483">
        <f t="shared" si="11"/>
        <v>0.7722</v>
      </c>
      <c r="N51" s="483">
        <f t="shared" si="11"/>
        <v>0</v>
      </c>
      <c r="O51" s="488"/>
    </row>
    <row r="52" spans="1:15" s="70" customFormat="1" ht="14.25">
      <c r="A52" s="72"/>
      <c r="B52" s="491"/>
      <c r="C52" s="487"/>
      <c r="D52" s="71"/>
      <c r="E52" s="71"/>
      <c r="F52" s="71"/>
      <c r="G52" s="71"/>
      <c r="H52" s="71"/>
      <c r="I52" s="71"/>
      <c r="J52" s="71"/>
      <c r="K52" s="71"/>
      <c r="L52" s="493"/>
      <c r="M52" s="493"/>
      <c r="N52" s="493"/>
      <c r="O52" s="492"/>
    </row>
    <row r="53" spans="1:15" s="64" customFormat="1">
      <c r="A53" s="62"/>
      <c r="B53" s="601" t="str">
        <f>'1.  LRAMVA Summary'!B34</f>
        <v>Street Lighting</v>
      </c>
      <c r="C53" s="1010" t="str">
        <f>'2. LRAMVA Threshold'!I43</f>
        <v>kW</v>
      </c>
      <c r="D53" s="46"/>
      <c r="E53" s="46"/>
      <c r="F53" s="46"/>
      <c r="G53" s="46"/>
      <c r="H53" s="738">
        <v>8.2319999999999993</v>
      </c>
      <c r="I53" s="738">
        <v>8.3513999999999999</v>
      </c>
      <c r="J53" s="738">
        <f>8.5143</f>
        <v>8.5143000000000004</v>
      </c>
      <c r="K53" s="46">
        <v>8.2073</v>
      </c>
      <c r="L53" s="46">
        <v>8.2934999999999999</v>
      </c>
      <c r="M53" s="46"/>
      <c r="N53" s="46"/>
      <c r="O53" s="69"/>
    </row>
    <row r="54" spans="1:15" s="18" customFormat="1" outlineLevel="1">
      <c r="A54" s="4"/>
      <c r="B54" s="535" t="s">
        <v>511</v>
      </c>
      <c r="C54" s="1008"/>
      <c r="D54" s="46"/>
      <c r="E54" s="46"/>
      <c r="F54" s="46"/>
      <c r="G54" s="46"/>
      <c r="H54" s="46"/>
      <c r="I54" s="46"/>
      <c r="J54" s="738">
        <v>7.4000000000000003E-3</v>
      </c>
      <c r="K54" s="46"/>
      <c r="L54" s="46"/>
      <c r="M54" s="46"/>
      <c r="N54" s="46"/>
      <c r="O54" s="69"/>
    </row>
    <row r="55" spans="1:15" s="18" customFormat="1" outlineLevel="1">
      <c r="A55" s="4"/>
      <c r="B55" s="535" t="s">
        <v>512</v>
      </c>
      <c r="C55" s="1008"/>
      <c r="D55" s="46"/>
      <c r="E55" s="46"/>
      <c r="F55" s="46"/>
      <c r="G55" s="46"/>
      <c r="H55" s="46"/>
      <c r="I55" s="46"/>
      <c r="J55" s="46"/>
      <c r="K55" s="46"/>
      <c r="L55" s="46"/>
      <c r="M55" s="46"/>
      <c r="N55" s="46"/>
      <c r="O55" s="69"/>
    </row>
    <row r="56" spans="1:15" s="18" customFormat="1" outlineLevel="1">
      <c r="A56" s="4"/>
      <c r="B56" s="535" t="s">
        <v>490</v>
      </c>
      <c r="C56" s="1008"/>
      <c r="D56" s="46"/>
      <c r="E56" s="46"/>
      <c r="F56" s="46"/>
      <c r="G56" s="46"/>
      <c r="H56" s="46"/>
      <c r="I56" s="46"/>
      <c r="J56" s="46"/>
      <c r="K56" s="46"/>
      <c r="L56" s="46">
        <v>0.1048</v>
      </c>
      <c r="M56" s="46"/>
      <c r="N56" s="46"/>
      <c r="O56" s="69"/>
    </row>
    <row r="57" spans="1:15" s="18" customFormat="1">
      <c r="A57" s="4"/>
      <c r="B57" s="535" t="s">
        <v>513</v>
      </c>
      <c r="C57" s="1011"/>
      <c r="D57" s="65">
        <f>SUM(D53:D56)</f>
        <v>0</v>
      </c>
      <c r="E57" s="65">
        <f t="shared" ref="E57:N57" si="12">SUM(E53:E56)</f>
        <v>0</v>
      </c>
      <c r="F57" s="65">
        <f t="shared" si="12"/>
        <v>0</v>
      </c>
      <c r="G57" s="65">
        <f t="shared" si="12"/>
        <v>0</v>
      </c>
      <c r="H57" s="65">
        <f t="shared" si="12"/>
        <v>8.2319999999999993</v>
      </c>
      <c r="I57" s="65">
        <f t="shared" si="12"/>
        <v>8.3513999999999999</v>
      </c>
      <c r="J57" s="65">
        <f t="shared" si="12"/>
        <v>8.5217000000000009</v>
      </c>
      <c r="K57" s="65">
        <f t="shared" si="12"/>
        <v>8.2073</v>
      </c>
      <c r="L57" s="65">
        <f t="shared" si="12"/>
        <v>8.398299999999999</v>
      </c>
      <c r="M57" s="65">
        <f t="shared" si="12"/>
        <v>0</v>
      </c>
      <c r="N57" s="65">
        <f t="shared" si="12"/>
        <v>0</v>
      </c>
      <c r="O57" s="77"/>
    </row>
    <row r="58" spans="1:15" s="14" customFormat="1">
      <c r="A58" s="72"/>
      <c r="B58" s="491" t="s">
        <v>514</v>
      </c>
      <c r="C58" s="487"/>
      <c r="D58" s="71"/>
      <c r="E58" s="483">
        <f t="shared" ref="E58:N58" si="13">ROUND(SUM(D57*E16+E57*E17)/12,4)</f>
        <v>0</v>
      </c>
      <c r="F58" s="483">
        <f t="shared" si="13"/>
        <v>0</v>
      </c>
      <c r="G58" s="483">
        <f t="shared" si="13"/>
        <v>0</v>
      </c>
      <c r="H58" s="483">
        <f t="shared" si="13"/>
        <v>5.4880000000000004</v>
      </c>
      <c r="I58" s="483">
        <f t="shared" si="13"/>
        <v>8.3116000000000003</v>
      </c>
      <c r="J58" s="483">
        <f t="shared" si="13"/>
        <v>8.4649000000000001</v>
      </c>
      <c r="K58" s="483">
        <f t="shared" si="13"/>
        <v>8.3120999999999992</v>
      </c>
      <c r="L58" s="483">
        <f t="shared" si="13"/>
        <v>8.3346</v>
      </c>
      <c r="M58" s="483">
        <f t="shared" si="13"/>
        <v>2.7993999999999999</v>
      </c>
      <c r="N58" s="483">
        <f t="shared" si="13"/>
        <v>0</v>
      </c>
      <c r="O58" s="488"/>
    </row>
    <row r="59" spans="1:15" s="70" customFormat="1" ht="14.25">
      <c r="A59" s="72"/>
      <c r="B59" s="491"/>
      <c r="C59" s="487"/>
      <c r="D59" s="71"/>
      <c r="E59" s="71"/>
      <c r="F59" s="71"/>
      <c r="G59" s="71"/>
      <c r="H59" s="71"/>
      <c r="I59" s="71"/>
      <c r="J59" s="71"/>
      <c r="K59" s="71"/>
      <c r="L59" s="493"/>
      <c r="M59" s="493"/>
      <c r="N59" s="493"/>
      <c r="O59" s="492"/>
    </row>
    <row r="60" spans="1:15" s="64" customFormat="1">
      <c r="A60" s="62"/>
      <c r="B60" s="601" t="str">
        <f>'1.  LRAMVA Summary'!B35</f>
        <v>Sentinel Lighting</v>
      </c>
      <c r="C60" s="1010" t="str">
        <f>'2. LRAMVA Threshold'!J43</f>
        <v>kW</v>
      </c>
      <c r="D60" s="46"/>
      <c r="E60" s="46"/>
      <c r="F60" s="46"/>
      <c r="G60" s="46"/>
      <c r="H60" s="738">
        <v>11.1031</v>
      </c>
      <c r="I60" s="738">
        <v>11.264099999999999</v>
      </c>
      <c r="J60" s="738">
        <f>11.4837</f>
        <v>11.483700000000001</v>
      </c>
      <c r="K60" s="738">
        <v>15.217599999999999</v>
      </c>
      <c r="L60" s="46">
        <v>15.3774</v>
      </c>
      <c r="M60" s="46"/>
      <c r="N60" s="46"/>
      <c r="O60" s="69"/>
    </row>
    <row r="61" spans="1:15" s="18" customFormat="1" outlineLevel="1">
      <c r="A61" s="4"/>
      <c r="B61" s="535" t="s">
        <v>511</v>
      </c>
      <c r="C61" s="1008"/>
      <c r="D61" s="46"/>
      <c r="E61" s="46"/>
      <c r="F61" s="46"/>
      <c r="G61" s="46"/>
      <c r="H61" s="46"/>
      <c r="I61" s="46"/>
      <c r="J61" s="738">
        <v>1.06E-2</v>
      </c>
      <c r="K61" s="46"/>
      <c r="L61" s="46"/>
      <c r="M61" s="46"/>
      <c r="N61" s="46"/>
      <c r="O61" s="69"/>
    </row>
    <row r="62" spans="1:15" s="18" customFormat="1" outlineLevel="1">
      <c r="A62" s="4"/>
      <c r="B62" s="535" t="s">
        <v>512</v>
      </c>
      <c r="C62" s="1008"/>
      <c r="D62" s="46"/>
      <c r="E62" s="46"/>
      <c r="F62" s="46"/>
      <c r="G62" s="46"/>
      <c r="H62" s="46"/>
      <c r="I62" s="46"/>
      <c r="J62" s="46"/>
      <c r="K62" s="46"/>
      <c r="L62" s="46"/>
      <c r="M62" s="46"/>
      <c r="N62" s="46"/>
      <c r="O62" s="69"/>
    </row>
    <row r="63" spans="1:15" s="18" customFormat="1" outlineLevel="1">
      <c r="A63" s="4"/>
      <c r="B63" s="535" t="s">
        <v>735</v>
      </c>
      <c r="C63" s="1008"/>
      <c r="D63" s="46"/>
      <c r="E63" s="46"/>
      <c r="F63" s="46"/>
      <c r="G63" s="46"/>
      <c r="H63" s="46"/>
      <c r="I63" s="46"/>
      <c r="J63" s="46"/>
      <c r="K63" s="46"/>
      <c r="L63" s="46">
        <v>0.1943</v>
      </c>
      <c r="M63" s="46"/>
      <c r="N63" s="46"/>
      <c r="O63" s="69"/>
    </row>
    <row r="64" spans="1:15" s="18" customFormat="1">
      <c r="A64" s="4"/>
      <c r="B64" s="535" t="s">
        <v>513</v>
      </c>
      <c r="C64" s="1011"/>
      <c r="D64" s="65">
        <f>SUM(D60:D63)</f>
        <v>0</v>
      </c>
      <c r="E64" s="65">
        <f t="shared" ref="E64:N64" si="14">SUM(E60:E63)</f>
        <v>0</v>
      </c>
      <c r="F64" s="65">
        <f t="shared" si="14"/>
        <v>0</v>
      </c>
      <c r="G64" s="65">
        <f t="shared" si="14"/>
        <v>0</v>
      </c>
      <c r="H64" s="65">
        <f t="shared" si="14"/>
        <v>11.1031</v>
      </c>
      <c r="I64" s="65">
        <f t="shared" si="14"/>
        <v>11.264099999999999</v>
      </c>
      <c r="J64" s="65">
        <f t="shared" si="14"/>
        <v>11.494300000000001</v>
      </c>
      <c r="K64" s="65">
        <f t="shared" si="14"/>
        <v>15.217599999999999</v>
      </c>
      <c r="L64" s="65">
        <f t="shared" si="14"/>
        <v>15.5717</v>
      </c>
      <c r="M64" s="65">
        <f t="shared" si="14"/>
        <v>0</v>
      </c>
      <c r="N64" s="65">
        <f t="shared" si="14"/>
        <v>0</v>
      </c>
      <c r="O64" s="77"/>
    </row>
    <row r="65" spans="1:15" s="14" customFormat="1">
      <c r="A65" s="72"/>
      <c r="B65" s="491" t="s">
        <v>514</v>
      </c>
      <c r="C65" s="487"/>
      <c r="D65" s="71"/>
      <c r="E65" s="483">
        <f t="shared" ref="E65:N65" si="15">ROUND(SUM(D64*E16+E64*E17)/12,4)</f>
        <v>0</v>
      </c>
      <c r="F65" s="483">
        <f t="shared" si="15"/>
        <v>0</v>
      </c>
      <c r="G65" s="483">
        <f t="shared" si="15"/>
        <v>0</v>
      </c>
      <c r="H65" s="483">
        <f t="shared" si="15"/>
        <v>7.4020999999999999</v>
      </c>
      <c r="I65" s="483">
        <f>ROUND(SUM(H64*I16+I64*I17)/12,4)</f>
        <v>11.2104</v>
      </c>
      <c r="J65" s="483">
        <f t="shared" si="15"/>
        <v>11.4176</v>
      </c>
      <c r="K65" s="483">
        <f t="shared" si="15"/>
        <v>13.9765</v>
      </c>
      <c r="L65" s="483">
        <f t="shared" si="15"/>
        <v>15.4537</v>
      </c>
      <c r="M65" s="483">
        <f t="shared" si="15"/>
        <v>5.1905999999999999</v>
      </c>
      <c r="N65" s="483">
        <f t="shared" si="15"/>
        <v>0</v>
      </c>
      <c r="O65" s="488"/>
    </row>
    <row r="66" spans="1:15" s="14" customFormat="1">
      <c r="A66" s="72"/>
      <c r="B66" s="73"/>
      <c r="C66" s="80"/>
      <c r="D66" s="71"/>
      <c r="E66" s="71"/>
      <c r="F66" s="71"/>
      <c r="G66" s="71"/>
      <c r="H66" s="71"/>
      <c r="I66" s="71"/>
      <c r="J66" s="71"/>
      <c r="K66" s="71"/>
      <c r="L66" s="486"/>
      <c r="M66" s="486"/>
      <c r="N66" s="486"/>
      <c r="O66" s="488"/>
    </row>
    <row r="67" spans="1:15" s="64" customFormat="1">
      <c r="A67" s="62"/>
      <c r="B67" s="601" t="str">
        <f>'1.  LRAMVA Summary'!B36</f>
        <v>Unmetered Scattered Load</v>
      </c>
      <c r="C67" s="1010" t="str">
        <f>'2. LRAMVA Threshold'!K43</f>
        <v>kWh</v>
      </c>
      <c r="D67" s="46"/>
      <c r="E67" s="46"/>
      <c r="F67" s="46"/>
      <c r="G67" s="46"/>
      <c r="H67" s="738">
        <v>1.7399999999999999E-2</v>
      </c>
      <c r="I67" s="738">
        <v>1.77E-2</v>
      </c>
      <c r="J67" s="738">
        <v>1.7999999999999999E-2</v>
      </c>
      <c r="K67" s="738">
        <v>0.02</v>
      </c>
      <c r="L67" s="46">
        <v>2.0199999999999999E-2</v>
      </c>
      <c r="M67" s="46"/>
      <c r="N67" s="46"/>
      <c r="O67" s="69"/>
    </row>
    <row r="68" spans="1:15" s="18" customFormat="1" outlineLevel="1">
      <c r="A68" s="4"/>
      <c r="B68" s="535" t="s">
        <v>511</v>
      </c>
      <c r="C68" s="1008"/>
      <c r="D68" s="46"/>
      <c r="E68" s="46"/>
      <c r="F68" s="46"/>
      <c r="G68" s="46"/>
      <c r="H68" s="46"/>
      <c r="I68" s="46"/>
      <c r="J68" s="46"/>
      <c r="K68" s="46"/>
      <c r="L68" s="46"/>
      <c r="M68" s="46"/>
      <c r="N68" s="46"/>
      <c r="O68" s="69"/>
    </row>
    <row r="69" spans="1:15" s="18" customFormat="1" outlineLevel="1">
      <c r="A69" s="4"/>
      <c r="B69" s="535" t="s">
        <v>512</v>
      </c>
      <c r="C69" s="1008"/>
      <c r="D69" s="46"/>
      <c r="E69" s="46"/>
      <c r="F69" s="46"/>
      <c r="G69" s="46"/>
      <c r="H69" s="46"/>
      <c r="I69" s="46"/>
      <c r="J69" s="46"/>
      <c r="K69" s="46"/>
      <c r="L69" s="46"/>
      <c r="M69" s="46"/>
      <c r="N69" s="46"/>
      <c r="O69" s="69"/>
    </row>
    <row r="70" spans="1:15" s="18" customFormat="1" outlineLevel="1">
      <c r="A70" s="4"/>
      <c r="B70" s="535" t="s">
        <v>735</v>
      </c>
      <c r="C70" s="1008"/>
      <c r="D70" s="46"/>
      <c r="E70" s="46"/>
      <c r="F70" s="46"/>
      <c r="G70" s="46"/>
      <c r="H70" s="46"/>
      <c r="I70" s="46"/>
      <c r="J70" s="46"/>
      <c r="K70" s="46"/>
      <c r="L70" s="46">
        <v>2.9999999999999997E-4</v>
      </c>
      <c r="M70" s="46"/>
      <c r="N70" s="46"/>
      <c r="O70" s="69"/>
    </row>
    <row r="71" spans="1:15" s="18" customFormat="1">
      <c r="A71" s="4"/>
      <c r="B71" s="535" t="s">
        <v>513</v>
      </c>
      <c r="C71" s="1011"/>
      <c r="D71" s="65">
        <f>SUM(D67:D70)</f>
        <v>0</v>
      </c>
      <c r="E71" s="65">
        <f t="shared" ref="E71:N71" si="16">SUM(E67:E70)</f>
        <v>0</v>
      </c>
      <c r="F71" s="65">
        <f>SUM(F67:F70)</f>
        <v>0</v>
      </c>
      <c r="G71" s="65">
        <f t="shared" si="16"/>
        <v>0</v>
      </c>
      <c r="H71" s="65">
        <f t="shared" si="16"/>
        <v>1.7399999999999999E-2</v>
      </c>
      <c r="I71" s="65">
        <f t="shared" si="16"/>
        <v>1.77E-2</v>
      </c>
      <c r="J71" s="65">
        <f t="shared" si="16"/>
        <v>1.7999999999999999E-2</v>
      </c>
      <c r="K71" s="65">
        <f t="shared" si="16"/>
        <v>0.02</v>
      </c>
      <c r="L71" s="65">
        <f t="shared" si="16"/>
        <v>2.0500000000000001E-2</v>
      </c>
      <c r="M71" s="65">
        <f t="shared" si="16"/>
        <v>0</v>
      </c>
      <c r="N71" s="65">
        <f t="shared" si="16"/>
        <v>0</v>
      </c>
      <c r="O71" s="77"/>
    </row>
    <row r="72" spans="1:15" s="14" customFormat="1">
      <c r="A72" s="72"/>
      <c r="B72" s="491" t="s">
        <v>514</v>
      </c>
      <c r="C72" s="487"/>
      <c r="D72" s="71"/>
      <c r="E72" s="483">
        <f t="shared" ref="E72:N72" si="17">ROUND(SUM(D71*E16+E71*E17)/12,4)</f>
        <v>0</v>
      </c>
      <c r="F72" s="483">
        <f t="shared" si="17"/>
        <v>0</v>
      </c>
      <c r="G72" s="483">
        <f t="shared" si="17"/>
        <v>0</v>
      </c>
      <c r="H72" s="483">
        <f t="shared" si="17"/>
        <v>1.1599999999999999E-2</v>
      </c>
      <c r="I72" s="483">
        <f t="shared" si="17"/>
        <v>1.7600000000000001E-2</v>
      </c>
      <c r="J72" s="483">
        <f t="shared" si="17"/>
        <v>1.7899999999999999E-2</v>
      </c>
      <c r="K72" s="483">
        <f t="shared" si="17"/>
        <v>1.9300000000000001E-2</v>
      </c>
      <c r="L72" s="483">
        <f t="shared" si="17"/>
        <v>2.0299999999999999E-2</v>
      </c>
      <c r="M72" s="483">
        <f t="shared" si="17"/>
        <v>6.7999999999999996E-3</v>
      </c>
      <c r="N72" s="483">
        <f t="shared" si="17"/>
        <v>0</v>
      </c>
      <c r="O72" s="488"/>
    </row>
    <row r="73" spans="1:15" s="14" customFormat="1">
      <c r="A73" s="72"/>
      <c r="B73" s="480"/>
      <c r="C73" s="487"/>
      <c r="D73" s="71"/>
      <c r="E73" s="483"/>
      <c r="F73" s="483"/>
      <c r="G73" s="483"/>
      <c r="H73" s="483"/>
      <c r="I73" s="483"/>
      <c r="J73" s="483"/>
      <c r="K73" s="483"/>
      <c r="L73" s="483"/>
      <c r="M73" s="483"/>
      <c r="N73" s="483"/>
      <c r="O73" s="488"/>
    </row>
    <row r="74" spans="1:15" s="64" customFormat="1">
      <c r="A74" s="62"/>
      <c r="B74" s="601">
        <f>'1.  LRAMVA Summary'!B37</f>
        <v>0</v>
      </c>
      <c r="C74" s="1010">
        <f>'2. LRAMVA Threshold'!L43</f>
        <v>0</v>
      </c>
      <c r="D74" s="46"/>
      <c r="E74" s="46"/>
      <c r="F74" s="46"/>
      <c r="G74" s="46"/>
      <c r="H74" s="46"/>
      <c r="I74" s="46"/>
      <c r="J74" s="46"/>
      <c r="K74" s="46"/>
      <c r="L74" s="46"/>
      <c r="M74" s="46"/>
      <c r="N74" s="46"/>
      <c r="O74" s="69"/>
    </row>
    <row r="75" spans="1:15" s="18" customFormat="1" outlineLevel="1">
      <c r="A75" s="4"/>
      <c r="B75" s="535" t="s">
        <v>511</v>
      </c>
      <c r="C75" s="1008"/>
      <c r="D75" s="46"/>
      <c r="E75" s="46"/>
      <c r="F75" s="46"/>
      <c r="G75" s="46"/>
      <c r="H75" s="46"/>
      <c r="I75" s="46"/>
      <c r="J75" s="46"/>
      <c r="K75" s="46"/>
      <c r="L75" s="46"/>
      <c r="M75" s="46"/>
      <c r="N75" s="46"/>
      <c r="O75" s="69"/>
    </row>
    <row r="76" spans="1:15" s="18" customFormat="1" outlineLevel="1">
      <c r="A76" s="4"/>
      <c r="B76" s="535" t="s">
        <v>512</v>
      </c>
      <c r="C76" s="1008"/>
      <c r="D76" s="46"/>
      <c r="E76" s="46"/>
      <c r="F76" s="46"/>
      <c r="G76" s="46"/>
      <c r="H76" s="46"/>
      <c r="I76" s="46"/>
      <c r="J76" s="46"/>
      <c r="K76" s="46"/>
      <c r="L76" s="46"/>
      <c r="M76" s="46"/>
      <c r="N76" s="46"/>
      <c r="O76" s="69"/>
    </row>
    <row r="77" spans="1:15" s="18" customFormat="1" outlineLevel="1">
      <c r="A77" s="4"/>
      <c r="B77" s="535" t="s">
        <v>490</v>
      </c>
      <c r="C77" s="1008"/>
      <c r="D77" s="46"/>
      <c r="E77" s="46"/>
      <c r="F77" s="46"/>
      <c r="G77" s="46"/>
      <c r="H77" s="46"/>
      <c r="I77" s="46"/>
      <c r="J77" s="46"/>
      <c r="K77" s="46"/>
      <c r="L77" s="46"/>
      <c r="M77" s="46"/>
      <c r="N77" s="46"/>
      <c r="O77" s="69"/>
    </row>
    <row r="78" spans="1:15" s="18" customFormat="1">
      <c r="A78" s="4"/>
      <c r="B78" s="535" t="s">
        <v>513</v>
      </c>
      <c r="C78" s="1011"/>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1" t="s">
        <v>514</v>
      </c>
      <c r="C79" s="487"/>
      <c r="D79" s="71"/>
      <c r="E79" s="483">
        <f t="shared" ref="E79:N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 t="shared" si="19"/>
        <v>0</v>
      </c>
      <c r="O79" s="488"/>
    </row>
    <row r="80" spans="1:15" s="14" customFormat="1">
      <c r="A80" s="72"/>
      <c r="B80" s="480"/>
      <c r="C80" s="487"/>
      <c r="D80" s="71"/>
      <c r="E80" s="483"/>
      <c r="F80" s="483"/>
      <c r="G80" s="483"/>
      <c r="H80" s="483"/>
      <c r="I80" s="483"/>
      <c r="J80" s="483"/>
      <c r="K80" s="483"/>
      <c r="L80" s="483"/>
      <c r="M80" s="483"/>
      <c r="N80" s="483"/>
      <c r="O80" s="488"/>
    </row>
    <row r="81" spans="1:15" s="64" customFormat="1">
      <c r="A81" s="62"/>
      <c r="B81" s="601">
        <f>'1.  LRAMVA Summary'!B38</f>
        <v>0</v>
      </c>
      <c r="C81" s="1010">
        <f>'2. LRAMVA Threshold'!M43</f>
        <v>0</v>
      </c>
      <c r="D81" s="46"/>
      <c r="E81" s="46"/>
      <c r="F81" s="46"/>
      <c r="G81" s="46"/>
      <c r="H81" s="46"/>
      <c r="I81" s="46"/>
      <c r="J81" s="46"/>
      <c r="K81" s="46"/>
      <c r="L81" s="46"/>
      <c r="M81" s="46"/>
      <c r="N81" s="46"/>
      <c r="O81" s="69"/>
    </row>
    <row r="82" spans="1:15" s="18" customFormat="1" outlineLevel="1">
      <c r="A82" s="4"/>
      <c r="B82" s="535" t="s">
        <v>511</v>
      </c>
      <c r="C82" s="1008"/>
      <c r="D82" s="46"/>
      <c r="E82" s="46"/>
      <c r="F82" s="46"/>
      <c r="G82" s="46"/>
      <c r="H82" s="46"/>
      <c r="I82" s="46"/>
      <c r="J82" s="46"/>
      <c r="K82" s="46"/>
      <c r="L82" s="46"/>
      <c r="M82" s="46"/>
      <c r="N82" s="46"/>
      <c r="O82" s="69"/>
    </row>
    <row r="83" spans="1:15" s="18" customFormat="1" outlineLevel="1">
      <c r="A83" s="4"/>
      <c r="B83" s="535" t="s">
        <v>512</v>
      </c>
      <c r="C83" s="1008"/>
      <c r="D83" s="46"/>
      <c r="E83" s="46"/>
      <c r="F83" s="46"/>
      <c r="G83" s="46"/>
      <c r="H83" s="46"/>
      <c r="I83" s="46"/>
      <c r="J83" s="46"/>
      <c r="K83" s="46"/>
      <c r="L83" s="46"/>
      <c r="M83" s="46"/>
      <c r="N83" s="46"/>
      <c r="O83" s="69"/>
    </row>
    <row r="84" spans="1:15" s="18" customFormat="1" outlineLevel="1">
      <c r="A84" s="4"/>
      <c r="B84" s="535" t="s">
        <v>490</v>
      </c>
      <c r="C84" s="1008"/>
      <c r="D84" s="46"/>
      <c r="E84" s="46"/>
      <c r="F84" s="46"/>
      <c r="G84" s="46"/>
      <c r="H84" s="46"/>
      <c r="I84" s="46"/>
      <c r="J84" s="46"/>
      <c r="K84" s="46"/>
      <c r="L84" s="46"/>
      <c r="M84" s="46"/>
      <c r="N84" s="46"/>
      <c r="O84" s="69"/>
    </row>
    <row r="85" spans="1:15" s="18" customFormat="1">
      <c r="A85" s="4"/>
      <c r="B85" s="535" t="s">
        <v>513</v>
      </c>
      <c r="C85" s="1011"/>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1" t="s">
        <v>514</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c r="A87" s="72"/>
      <c r="B87" s="480"/>
      <c r="C87" s="487"/>
      <c r="D87" s="71"/>
      <c r="E87" s="483"/>
      <c r="F87" s="483"/>
      <c r="G87" s="483"/>
      <c r="H87" s="483"/>
      <c r="I87" s="483"/>
      <c r="J87" s="483"/>
      <c r="K87" s="483"/>
      <c r="L87" s="483"/>
      <c r="M87" s="483"/>
      <c r="N87" s="483"/>
      <c r="O87" s="488"/>
    </row>
    <row r="88" spans="1:15" s="64" customFormat="1">
      <c r="A88" s="62"/>
      <c r="B88" s="601">
        <f>'1.  LRAMVA Summary'!B39</f>
        <v>0</v>
      </c>
      <c r="C88" s="1010">
        <f>'2. LRAMVA Threshold'!N43</f>
        <v>0</v>
      </c>
      <c r="D88" s="46"/>
      <c r="E88" s="46"/>
      <c r="F88" s="46"/>
      <c r="G88" s="46"/>
      <c r="H88" s="46"/>
      <c r="I88" s="46"/>
      <c r="J88" s="46"/>
      <c r="K88" s="46"/>
      <c r="L88" s="46"/>
      <c r="M88" s="46"/>
      <c r="N88" s="46"/>
      <c r="O88" s="69"/>
    </row>
    <row r="89" spans="1:15" s="18" customFormat="1" outlineLevel="1">
      <c r="A89" s="4"/>
      <c r="B89" s="535" t="s">
        <v>511</v>
      </c>
      <c r="C89" s="1008"/>
      <c r="D89" s="46"/>
      <c r="E89" s="46"/>
      <c r="F89" s="46"/>
      <c r="G89" s="46"/>
      <c r="H89" s="46"/>
      <c r="I89" s="46"/>
      <c r="J89" s="46"/>
      <c r="K89" s="46"/>
      <c r="L89" s="46"/>
      <c r="M89" s="46"/>
      <c r="N89" s="46"/>
      <c r="O89" s="69"/>
    </row>
    <row r="90" spans="1:15" s="18" customFormat="1" outlineLevel="1">
      <c r="A90" s="4"/>
      <c r="B90" s="535" t="s">
        <v>512</v>
      </c>
      <c r="C90" s="1008"/>
      <c r="D90" s="46"/>
      <c r="E90" s="46"/>
      <c r="F90" s="46"/>
      <c r="G90" s="46"/>
      <c r="H90" s="46"/>
      <c r="I90" s="46"/>
      <c r="J90" s="46"/>
      <c r="K90" s="46"/>
      <c r="L90" s="46"/>
      <c r="M90" s="46"/>
      <c r="N90" s="46"/>
      <c r="O90" s="69"/>
    </row>
    <row r="91" spans="1:15" s="18" customFormat="1" outlineLevel="1">
      <c r="A91" s="4"/>
      <c r="B91" s="535" t="s">
        <v>490</v>
      </c>
      <c r="C91" s="1008"/>
      <c r="D91" s="46"/>
      <c r="E91" s="46"/>
      <c r="F91" s="46"/>
      <c r="G91" s="46"/>
      <c r="H91" s="46"/>
      <c r="I91" s="46"/>
      <c r="J91" s="46"/>
      <c r="K91" s="46"/>
      <c r="L91" s="46"/>
      <c r="M91" s="46"/>
      <c r="N91" s="46"/>
      <c r="O91" s="69"/>
    </row>
    <row r="92" spans="1:15" s="18" customFormat="1">
      <c r="A92" s="4"/>
      <c r="B92" s="535" t="s">
        <v>513</v>
      </c>
      <c r="C92" s="1011"/>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1" t="s">
        <v>514</v>
      </c>
      <c r="C93" s="487"/>
      <c r="D93" s="71"/>
      <c r="E93" s="483">
        <f t="shared" ref="E93:N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 t="shared" si="23"/>
        <v>0</v>
      </c>
      <c r="O93" s="488"/>
    </row>
    <row r="94" spans="1:15" s="14" customFormat="1">
      <c r="A94" s="72"/>
      <c r="B94" s="480"/>
      <c r="C94" s="487"/>
      <c r="D94" s="71"/>
      <c r="E94" s="483"/>
      <c r="F94" s="483"/>
      <c r="G94" s="483"/>
      <c r="H94" s="483"/>
      <c r="I94" s="483"/>
      <c r="J94" s="483"/>
      <c r="K94" s="483"/>
      <c r="L94" s="483"/>
      <c r="M94" s="483"/>
      <c r="N94" s="483"/>
      <c r="O94" s="488"/>
    </row>
    <row r="95" spans="1:15" s="64" customFormat="1">
      <c r="A95" s="62"/>
      <c r="B95" s="601">
        <f>'1.  LRAMVA Summary'!B40</f>
        <v>0</v>
      </c>
      <c r="C95" s="1010">
        <f>'2. LRAMVA Threshold'!O43</f>
        <v>0</v>
      </c>
      <c r="D95" s="46"/>
      <c r="E95" s="46"/>
      <c r="F95" s="46"/>
      <c r="G95" s="46"/>
      <c r="H95" s="46"/>
      <c r="I95" s="46"/>
      <c r="J95" s="46"/>
      <c r="K95" s="46"/>
      <c r="L95" s="46"/>
      <c r="M95" s="46"/>
      <c r="N95" s="46"/>
      <c r="O95" s="69"/>
    </row>
    <row r="96" spans="1:15" s="18" customFormat="1" outlineLevel="1">
      <c r="A96" s="4"/>
      <c r="B96" s="535" t="s">
        <v>511</v>
      </c>
      <c r="C96" s="1008"/>
      <c r="D96" s="46"/>
      <c r="E96" s="46"/>
      <c r="F96" s="46"/>
      <c r="G96" s="46"/>
      <c r="H96" s="46"/>
      <c r="I96" s="46"/>
      <c r="J96" s="46"/>
      <c r="K96" s="46"/>
      <c r="L96" s="46"/>
      <c r="M96" s="46"/>
      <c r="N96" s="46"/>
      <c r="O96" s="69"/>
    </row>
    <row r="97" spans="1:15" s="18" customFormat="1" outlineLevel="1">
      <c r="A97" s="4"/>
      <c r="B97" s="535" t="s">
        <v>512</v>
      </c>
      <c r="C97" s="1008"/>
      <c r="D97" s="46"/>
      <c r="E97" s="46"/>
      <c r="F97" s="46"/>
      <c r="G97" s="46"/>
      <c r="H97" s="46"/>
      <c r="I97" s="46"/>
      <c r="J97" s="46"/>
      <c r="K97" s="46"/>
      <c r="L97" s="46"/>
      <c r="M97" s="46"/>
      <c r="N97" s="46"/>
      <c r="O97" s="69"/>
    </row>
    <row r="98" spans="1:15" s="18" customFormat="1" outlineLevel="1">
      <c r="A98" s="4"/>
      <c r="B98" s="535" t="s">
        <v>490</v>
      </c>
      <c r="C98" s="1008"/>
      <c r="D98" s="46"/>
      <c r="E98" s="46"/>
      <c r="F98" s="46"/>
      <c r="G98" s="46"/>
      <c r="H98" s="46"/>
      <c r="I98" s="46"/>
      <c r="J98" s="46"/>
      <c r="K98" s="46"/>
      <c r="L98" s="46"/>
      <c r="M98" s="46"/>
      <c r="N98" s="46"/>
      <c r="O98" s="69"/>
    </row>
    <row r="99" spans="1:15" s="18" customFormat="1">
      <c r="A99" s="4"/>
      <c r="B99" s="535" t="s">
        <v>513</v>
      </c>
      <c r="C99" s="1011"/>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1" t="s">
        <v>514</v>
      </c>
      <c r="C100" s="487"/>
      <c r="D100" s="71"/>
      <c r="E100" s="483">
        <f t="shared" ref="E100:N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 t="shared" si="25"/>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1">
        <f>'1.  LRAMVA Summary'!B41</f>
        <v>0</v>
      </c>
      <c r="C102" s="1010">
        <f>'2. LRAMVA Threshold'!P43</f>
        <v>0</v>
      </c>
      <c r="D102" s="46"/>
      <c r="E102" s="46"/>
      <c r="F102" s="46"/>
      <c r="G102" s="46"/>
      <c r="H102" s="46"/>
      <c r="I102" s="46"/>
      <c r="J102" s="46"/>
      <c r="K102" s="46"/>
      <c r="L102" s="46"/>
      <c r="M102" s="46"/>
      <c r="N102" s="46"/>
      <c r="O102" s="69"/>
    </row>
    <row r="103" spans="1:15" s="18" customFormat="1" outlineLevel="1">
      <c r="A103" s="4"/>
      <c r="B103" s="535" t="s">
        <v>511</v>
      </c>
      <c r="C103" s="1008"/>
      <c r="D103" s="46"/>
      <c r="E103" s="46"/>
      <c r="F103" s="46"/>
      <c r="G103" s="46"/>
      <c r="H103" s="46"/>
      <c r="I103" s="46"/>
      <c r="J103" s="46"/>
      <c r="K103" s="46"/>
      <c r="L103" s="46"/>
      <c r="M103" s="46"/>
      <c r="N103" s="46"/>
      <c r="O103" s="69"/>
    </row>
    <row r="104" spans="1:15" s="18" customFormat="1" outlineLevel="1">
      <c r="A104" s="4"/>
      <c r="B104" s="535" t="s">
        <v>512</v>
      </c>
      <c r="C104" s="1008"/>
      <c r="D104" s="46"/>
      <c r="E104" s="46"/>
      <c r="F104" s="46"/>
      <c r="G104" s="46"/>
      <c r="H104" s="46"/>
      <c r="I104" s="46"/>
      <c r="J104" s="46"/>
      <c r="K104" s="46"/>
      <c r="L104" s="46"/>
      <c r="M104" s="46"/>
      <c r="N104" s="46"/>
      <c r="O104" s="69"/>
    </row>
    <row r="105" spans="1:15" s="18" customFormat="1" outlineLevel="1">
      <c r="A105" s="4"/>
      <c r="B105" s="535" t="s">
        <v>490</v>
      </c>
      <c r="C105" s="1008"/>
      <c r="D105" s="46"/>
      <c r="E105" s="46"/>
      <c r="F105" s="46"/>
      <c r="G105" s="46"/>
      <c r="H105" s="46"/>
      <c r="I105" s="46"/>
      <c r="J105" s="46"/>
      <c r="K105" s="46"/>
      <c r="L105" s="46"/>
      <c r="M105" s="46"/>
      <c r="N105" s="46"/>
      <c r="O105" s="69"/>
    </row>
    <row r="106" spans="1:15" s="18" customFormat="1">
      <c r="A106" s="4"/>
      <c r="B106" s="535" t="s">
        <v>513</v>
      </c>
      <c r="C106" s="1011"/>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1" t="s">
        <v>514</v>
      </c>
      <c r="C107" s="487"/>
      <c r="D107" s="71"/>
      <c r="E107" s="483">
        <f t="shared" ref="E107:N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 t="shared" si="27"/>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1">
        <f>'1.  LRAMVA Summary'!B42</f>
        <v>0</v>
      </c>
      <c r="C109" s="1010">
        <f>'2. LRAMVA Threshold'!Q43</f>
        <v>0</v>
      </c>
      <c r="D109" s="46"/>
      <c r="E109" s="46"/>
      <c r="F109" s="46"/>
      <c r="G109" s="46"/>
      <c r="H109" s="46"/>
      <c r="I109" s="46"/>
      <c r="J109" s="46"/>
      <c r="K109" s="46"/>
      <c r="L109" s="46"/>
      <c r="M109" s="46"/>
      <c r="N109" s="46"/>
      <c r="O109" s="69"/>
    </row>
    <row r="110" spans="1:15" s="18" customFormat="1" outlineLevel="1">
      <c r="A110" s="4"/>
      <c r="B110" s="535" t="s">
        <v>511</v>
      </c>
      <c r="C110" s="1008"/>
      <c r="D110" s="46"/>
      <c r="E110" s="46"/>
      <c r="F110" s="46"/>
      <c r="G110" s="46"/>
      <c r="H110" s="46"/>
      <c r="I110" s="46"/>
      <c r="J110" s="46"/>
      <c r="K110" s="46"/>
      <c r="L110" s="46"/>
      <c r="M110" s="46"/>
      <c r="N110" s="46"/>
      <c r="O110" s="69"/>
    </row>
    <row r="111" spans="1:15" s="18" customFormat="1" outlineLevel="1">
      <c r="A111" s="4"/>
      <c r="B111" s="535" t="s">
        <v>512</v>
      </c>
      <c r="C111" s="1008"/>
      <c r="D111" s="46"/>
      <c r="E111" s="46"/>
      <c r="F111" s="46"/>
      <c r="G111" s="46"/>
      <c r="H111" s="46"/>
      <c r="I111" s="46"/>
      <c r="J111" s="46"/>
      <c r="K111" s="46"/>
      <c r="L111" s="46"/>
      <c r="M111" s="46"/>
      <c r="N111" s="46"/>
      <c r="O111" s="69"/>
    </row>
    <row r="112" spans="1:15" s="18" customFormat="1" outlineLevel="1">
      <c r="A112" s="4"/>
      <c r="B112" s="535" t="s">
        <v>490</v>
      </c>
      <c r="C112" s="1008"/>
      <c r="D112" s="46"/>
      <c r="E112" s="46"/>
      <c r="F112" s="46"/>
      <c r="G112" s="46"/>
      <c r="H112" s="46"/>
      <c r="I112" s="46"/>
      <c r="J112" s="46"/>
      <c r="K112" s="46"/>
      <c r="L112" s="46"/>
      <c r="M112" s="46"/>
      <c r="N112" s="46"/>
      <c r="O112" s="69"/>
    </row>
    <row r="113" spans="1:17" s="18" customFormat="1">
      <c r="A113" s="4"/>
      <c r="B113" s="535" t="s">
        <v>513</v>
      </c>
      <c r="C113" s="1011"/>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1" t="s">
        <v>514</v>
      </c>
      <c r="C114" s="487"/>
      <c r="D114" s="71"/>
      <c r="E114" s="483">
        <f t="shared" ref="E114:N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 t="shared" si="29"/>
        <v>0</v>
      </c>
      <c r="O114" s="488"/>
    </row>
    <row r="115" spans="1:17" s="70" customFormat="1" ht="14.25">
      <c r="A115" s="72"/>
      <c r="B115" s="74"/>
      <c r="C115" s="81"/>
      <c r="D115" s="75"/>
      <c r="E115" s="75"/>
      <c r="F115" s="75"/>
      <c r="G115" s="75"/>
      <c r="H115" s="75"/>
      <c r="I115" s="75"/>
      <c r="J115" s="75"/>
      <c r="K115" s="494"/>
      <c r="L115" s="495"/>
      <c r="M115" s="495"/>
      <c r="N115" s="495"/>
      <c r="O115" s="496"/>
    </row>
    <row r="116" spans="1:17" s="3" customFormat="1" ht="21" customHeight="1">
      <c r="A116" s="4"/>
      <c r="B116" s="497" t="s">
        <v>616</v>
      </c>
      <c r="C116" s="98"/>
      <c r="D116" s="498"/>
      <c r="E116" s="498"/>
      <c r="F116" s="498"/>
      <c r="G116" s="498"/>
      <c r="H116" s="498"/>
      <c r="I116" s="498"/>
      <c r="J116" s="498"/>
      <c r="K116" s="498"/>
      <c r="L116" s="498"/>
      <c r="M116" s="498"/>
      <c r="N116" s="498"/>
      <c r="O116" s="498"/>
    </row>
    <row r="119" spans="1:17" ht="15.75">
      <c r="B119" s="118" t="s">
        <v>484</v>
      </c>
      <c r="J119" s="18"/>
    </row>
    <row r="120" spans="1:17" s="14" customFormat="1" ht="75.599999999999994" customHeight="1">
      <c r="A120" s="72"/>
      <c r="B120" s="1015" t="s">
        <v>680</v>
      </c>
      <c r="C120" s="1015"/>
      <c r="D120" s="1015"/>
      <c r="E120" s="1015"/>
      <c r="F120" s="1015"/>
      <c r="G120" s="1015"/>
      <c r="H120" s="1015"/>
      <c r="I120" s="1015"/>
      <c r="J120" s="1015"/>
      <c r="K120" s="1015"/>
      <c r="L120" s="1015"/>
      <c r="M120" s="1015"/>
      <c r="N120" s="1015"/>
      <c r="O120" s="1015"/>
      <c r="P120" s="1015"/>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General Service 50 - 4,999 kW</v>
      </c>
      <c r="F122" s="244" t="str">
        <f>'1.  LRAMVA Summary'!G52</f>
        <v>Co-Generation 1,000 - 4,999 kW</v>
      </c>
      <c r="G122" s="244" t="str">
        <f>'1.  LRAMVA Summary'!H52</f>
        <v>Large User</v>
      </c>
      <c r="H122" s="244" t="str">
        <f>'1.  LRAMVA Summary'!I52</f>
        <v>Street Lighting</v>
      </c>
      <c r="I122" s="244" t="str">
        <f>'1.  LRAMVA Summary'!J52</f>
        <v>Sentinel Lighting</v>
      </c>
      <c r="J122" s="244" t="str">
        <f>'1.  LRAMVA Summary'!K52</f>
        <v>Unmetered Scattered Load</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2"/>
      <c r="C123" s="583" t="str">
        <f>'1.  LRAMVA Summary'!D53</f>
        <v>kWh</v>
      </c>
      <c r="D123" s="583" t="str">
        <f>'1.  LRAMVA Summary'!E53</f>
        <v>kWh</v>
      </c>
      <c r="E123" s="583" t="str">
        <f>'1.  LRAMVA Summary'!F53</f>
        <v>kW</v>
      </c>
      <c r="F123" s="583" t="str">
        <f>'1.  LRAMVA Summary'!G53</f>
        <v>kW</v>
      </c>
      <c r="G123" s="583" t="str">
        <f>'1.  LRAMVA Summary'!H53</f>
        <v>kW</v>
      </c>
      <c r="H123" s="583" t="str">
        <f>'1.  LRAMVA Summary'!I53</f>
        <v>kW</v>
      </c>
      <c r="I123" s="583" t="str">
        <f>'1.  LRAMVA Summary'!J53</f>
        <v>kW</v>
      </c>
      <c r="J123" s="583" t="str">
        <f>'1.  LRAMVA Summary'!K53</f>
        <v>kWh</v>
      </c>
      <c r="K123" s="583">
        <f>'1.  LRAMVA Summary'!L53</f>
        <v>0</v>
      </c>
      <c r="L123" s="583">
        <f>'1.  LRAMVA Summary'!M53</f>
        <v>0</v>
      </c>
      <c r="M123" s="583">
        <f>'1.  LRAMVA Summary'!N53</f>
        <v>0</v>
      </c>
      <c r="N123" s="583">
        <f>'1.  LRAMVA Summary'!O53</f>
        <v>0</v>
      </c>
      <c r="O123" s="583">
        <f>'1.  LRAMVA Summary'!P53</f>
        <v>0</v>
      </c>
      <c r="P123" s="584">
        <f>'1.  LRAMVA Summary'!Q53</f>
        <v>0</v>
      </c>
    </row>
    <row r="124" spans="1:17">
      <c r="B124" s="499">
        <v>2011</v>
      </c>
      <c r="C124" s="678">
        <f t="shared" ref="C124:C129" si="30">HLOOKUP(B124,$E$15:$O$114,9,FALSE)</f>
        <v>0</v>
      </c>
      <c r="D124" s="679">
        <f>HLOOKUP(B124,$E$15:$O$114,16,FALSE)</f>
        <v>0</v>
      </c>
      <c r="E124" s="680">
        <f>HLOOKUP(B124,$E$15:$O$114,23,FALSE)</f>
        <v>0</v>
      </c>
      <c r="F124" s="679">
        <f>HLOOKUP(B124,$E$15:$O$114,30,FALSE)</f>
        <v>0</v>
      </c>
      <c r="G124" s="680">
        <f>HLOOKUP(B124,$E$15:$O$114,37,FALSE)</f>
        <v>0</v>
      </c>
      <c r="H124" s="679">
        <f>HLOOKUP(B124,$E$15:$O$114,44,FALSE)</f>
        <v>0</v>
      </c>
      <c r="I124" s="680">
        <f>HLOOKUP(B124,$E$15:$O$114,51,FALSE)</f>
        <v>0</v>
      </c>
      <c r="J124" s="680">
        <f>HLOOKUP(B124,$E$15:$O$114,58,FALSE)</f>
        <v>0</v>
      </c>
      <c r="K124" s="680">
        <f>HLOOKUP(B124,$E$15:$O$114,65,FALSE)</f>
        <v>0</v>
      </c>
      <c r="L124" s="680">
        <f>HLOOKUP(B124,$E$15:$O$114,72,FALSE)</f>
        <v>0</v>
      </c>
      <c r="M124" s="680">
        <f>HLOOKUP(B124,$E$15:$O$114,79,FALSE)</f>
        <v>0</v>
      </c>
      <c r="N124" s="680">
        <f>HLOOKUP(B124,$E$15:$O$114,86,FALSE)</f>
        <v>0</v>
      </c>
      <c r="O124" s="680">
        <f>HLOOKUP(B124,$E$15:$O$114,93,FALSE)</f>
        <v>0</v>
      </c>
      <c r="P124" s="680">
        <f>HLOOKUP(B124,$E$15:$O$114,100,FALSE)</f>
        <v>0</v>
      </c>
    </row>
    <row r="125" spans="1:17">
      <c r="B125" s="500">
        <v>2012</v>
      </c>
      <c r="C125" s="681">
        <f t="shared" si="30"/>
        <v>0</v>
      </c>
      <c r="D125" s="682">
        <f>HLOOKUP(B125,$E$15:$O$114,16,FALSE)</f>
        <v>0</v>
      </c>
      <c r="E125" s="683">
        <f>HLOOKUP(B125,$E$15:$O$114,23,FALSE)</f>
        <v>0</v>
      </c>
      <c r="F125" s="682">
        <f>HLOOKUP(B125,$E$15:$O$114,30,FALSE)</f>
        <v>0</v>
      </c>
      <c r="G125" s="683">
        <f>HLOOKUP(B125,$E$15:$O$114,37,FALSE)</f>
        <v>0</v>
      </c>
      <c r="H125" s="682">
        <f>HLOOKUP(B125,$E$15:$O$114,44,FALSE)</f>
        <v>0</v>
      </c>
      <c r="I125" s="683">
        <f>HLOOKUP(B125,$E$15:$O$114,51,FALSE)</f>
        <v>0</v>
      </c>
      <c r="J125" s="683">
        <f>HLOOKUP(B125,$E$15:$O$114,58,FALSE)</f>
        <v>0</v>
      </c>
      <c r="K125" s="683">
        <f>HLOOKUP(B125,$E$15:$O$114,65,FALSE)</f>
        <v>0</v>
      </c>
      <c r="L125" s="683">
        <f>HLOOKUP(B125,$E$15:$O$114,72,FALSE)</f>
        <v>0</v>
      </c>
      <c r="M125" s="683">
        <f>HLOOKUP(B125,$E$15:$O$114,79,FALSE)</f>
        <v>0</v>
      </c>
      <c r="N125" s="683">
        <f>HLOOKUP(B125,$E$15:$O$114,86,FALSE)</f>
        <v>0</v>
      </c>
      <c r="O125" s="683">
        <f>HLOOKUP(B125,$E$15:$O$114,93,FALSE)</f>
        <v>0</v>
      </c>
      <c r="P125" s="683">
        <f t="shared" ref="P125:P133" si="31">HLOOKUP(B125,$E$15:$O$114,100,FALSE)</f>
        <v>0</v>
      </c>
    </row>
    <row r="126" spans="1:17">
      <c r="B126" s="500">
        <v>2013</v>
      </c>
      <c r="C126" s="681">
        <f t="shared" si="30"/>
        <v>0</v>
      </c>
      <c r="D126" s="682">
        <f t="shared" ref="D126:D133" si="32">HLOOKUP(B126,$E$15:$O$114,16,FALSE)</f>
        <v>0</v>
      </c>
      <c r="E126" s="683">
        <f t="shared" ref="E126:E133" si="33">HLOOKUP(B126,$E$15:$O$114,23,FALSE)</f>
        <v>0</v>
      </c>
      <c r="F126" s="682">
        <f t="shared" ref="F126:F133" si="34">HLOOKUP(B126,$E$15:$O$114,30,FALSE)</f>
        <v>0</v>
      </c>
      <c r="G126" s="683">
        <f t="shared" ref="G126:G132" si="35">HLOOKUP(B126,$E$15:$O$114,37,FALSE)</f>
        <v>0</v>
      </c>
      <c r="H126" s="682">
        <f t="shared" ref="H126:H133" si="36">HLOOKUP(B126,$E$15:$O$114,44,FALSE)</f>
        <v>0</v>
      </c>
      <c r="I126" s="683">
        <f t="shared" ref="I126:I133" si="37">HLOOKUP(B126,$E$15:$O$114,51,FALSE)</f>
        <v>0</v>
      </c>
      <c r="J126" s="683">
        <f t="shared" ref="J126:J133" si="38">HLOOKUP(B126,$E$15:$O$114,58,FALSE)</f>
        <v>0</v>
      </c>
      <c r="K126" s="683">
        <f t="shared" ref="K126:K133" si="39">HLOOKUP(B126,$E$15:$O$114,65,FALSE)</f>
        <v>0</v>
      </c>
      <c r="L126" s="683">
        <f>HLOOKUP(B126,$E$15:$O$114,72,FALSE)</f>
        <v>0</v>
      </c>
      <c r="M126" s="683">
        <f t="shared" ref="M126:M133" si="40">HLOOKUP(B126,$E$15:$O$114,79,FALSE)</f>
        <v>0</v>
      </c>
      <c r="N126" s="683">
        <f t="shared" ref="N126:N133" si="41">HLOOKUP(B126,$E$15:$O$114,86,FALSE)</f>
        <v>0</v>
      </c>
      <c r="O126" s="683">
        <f t="shared" ref="O126:O133" si="42">HLOOKUP(B126,$E$15:$O$114,93,FALSE)</f>
        <v>0</v>
      </c>
      <c r="P126" s="683">
        <f t="shared" si="31"/>
        <v>0</v>
      </c>
    </row>
    <row r="127" spans="1:17">
      <c r="B127" s="500">
        <v>2014</v>
      </c>
      <c r="C127" s="681">
        <f t="shared" si="30"/>
        <v>1.0500000000000001E-2</v>
      </c>
      <c r="D127" s="682">
        <f>HLOOKUP(B127,$E$15:$O$114,16,FALSE)</f>
        <v>6.7000000000000002E-3</v>
      </c>
      <c r="E127" s="683">
        <f>HLOOKUP(B127,$E$15:$O$114,23,FALSE)</f>
        <v>1.6951000000000001</v>
      </c>
      <c r="F127" s="682">
        <f>HLOOKUP(B127,$E$15:$O$114,30,FALSE)</f>
        <v>2.8418999999999999</v>
      </c>
      <c r="G127" s="683">
        <f>HLOOKUP(B127,$E$15:$O$114,37,FALSE)</f>
        <v>1.4182999999999999</v>
      </c>
      <c r="H127" s="682">
        <f>HLOOKUP(B127,$E$15:$O$114,44,FALSE)</f>
        <v>5.4880000000000004</v>
      </c>
      <c r="I127" s="683">
        <f>HLOOKUP(B127,$E$15:$O$114,51,FALSE)</f>
        <v>7.4020999999999999</v>
      </c>
      <c r="J127" s="683">
        <f>HLOOKUP(B127,$E$15:$O$114,58,FALSE)</f>
        <v>1.1599999999999999E-2</v>
      </c>
      <c r="K127" s="683">
        <f>HLOOKUP(B127,$E$15:$O$114,65,FALSE)</f>
        <v>0</v>
      </c>
      <c r="L127" s="683">
        <f>HLOOKUP(B127,$E$15:$O$114,72,FALSE)</f>
        <v>0</v>
      </c>
      <c r="M127" s="683">
        <f>HLOOKUP(B127,$E$15:$O$114,79,FALSE)</f>
        <v>0</v>
      </c>
      <c r="N127" s="683">
        <f>HLOOKUP(B127,$E$15:$O$114,86,FALSE)</f>
        <v>0</v>
      </c>
      <c r="O127" s="683">
        <f>HLOOKUP(B127,$E$15:$O$114,93,FALSE)</f>
        <v>0</v>
      </c>
      <c r="P127" s="683">
        <f>HLOOKUP(B127,$E$15:$O$114,100,FALSE)</f>
        <v>0</v>
      </c>
    </row>
    <row r="128" spans="1:17">
      <c r="B128" s="500">
        <v>2015</v>
      </c>
      <c r="C128" s="681">
        <f t="shared" si="30"/>
        <v>1.5800000000000002E-2</v>
      </c>
      <c r="D128" s="682">
        <f t="shared" si="32"/>
        <v>1.0200000000000001E-2</v>
      </c>
      <c r="E128" s="683">
        <f t="shared" si="33"/>
        <v>2.5672000000000001</v>
      </c>
      <c r="F128" s="682">
        <f t="shared" si="34"/>
        <v>4.3041</v>
      </c>
      <c r="G128" s="683">
        <f t="shared" si="35"/>
        <v>2.1478999999999999</v>
      </c>
      <c r="H128" s="682">
        <f t="shared" si="36"/>
        <v>8.3116000000000003</v>
      </c>
      <c r="I128" s="683">
        <f t="shared" si="37"/>
        <v>11.2104</v>
      </c>
      <c r="J128" s="683">
        <f t="shared" si="38"/>
        <v>1.7600000000000001E-2</v>
      </c>
      <c r="K128" s="683">
        <f t="shared" si="39"/>
        <v>0</v>
      </c>
      <c r="L128" s="683">
        <f t="shared" ref="L128:L133" si="43">HLOOKUP(B128,$E$15:$O$114,72,FALSE)</f>
        <v>0</v>
      </c>
      <c r="M128" s="683">
        <f t="shared" si="40"/>
        <v>0</v>
      </c>
      <c r="N128" s="683">
        <f t="shared" si="41"/>
        <v>0</v>
      </c>
      <c r="O128" s="683">
        <f t="shared" si="42"/>
        <v>0</v>
      </c>
      <c r="P128" s="683">
        <f t="shared" si="31"/>
        <v>0</v>
      </c>
    </row>
    <row r="129" spans="2:16">
      <c r="B129" s="500">
        <v>2016</v>
      </c>
      <c r="C129" s="681">
        <f t="shared" si="30"/>
        <v>1.34E-2</v>
      </c>
      <c r="D129" s="682">
        <f t="shared" si="32"/>
        <v>1.03E-2</v>
      </c>
      <c r="E129" s="683">
        <f t="shared" si="33"/>
        <v>2.6139999999999999</v>
      </c>
      <c r="F129" s="682">
        <f t="shared" si="34"/>
        <v>4.3819999999999997</v>
      </c>
      <c r="G129" s="683">
        <f t="shared" si="35"/>
        <v>2.1873999999999998</v>
      </c>
      <c r="H129" s="682">
        <f t="shared" si="36"/>
        <v>8.4649000000000001</v>
      </c>
      <c r="I129" s="683">
        <f t="shared" si="37"/>
        <v>11.4176</v>
      </c>
      <c r="J129" s="683">
        <f t="shared" si="38"/>
        <v>1.7899999999999999E-2</v>
      </c>
      <c r="K129" s="683">
        <f t="shared" si="39"/>
        <v>0</v>
      </c>
      <c r="L129" s="683">
        <f t="shared" si="43"/>
        <v>0</v>
      </c>
      <c r="M129" s="683">
        <f t="shared" si="40"/>
        <v>0</v>
      </c>
      <c r="N129" s="683">
        <f t="shared" si="41"/>
        <v>0</v>
      </c>
      <c r="O129" s="683">
        <f t="shared" si="42"/>
        <v>0</v>
      </c>
      <c r="P129" s="683">
        <f t="shared" si="31"/>
        <v>0</v>
      </c>
    </row>
    <row r="130" spans="2:16">
      <c r="B130" s="500">
        <v>2017</v>
      </c>
      <c r="C130" s="681">
        <f>HLOOKUP(B130,$E$15:$O$114,9,FALSE)</f>
        <v>9.4999999999999998E-3</v>
      </c>
      <c r="D130" s="682">
        <f t="shared" si="32"/>
        <v>1.0699999999999999E-2</v>
      </c>
      <c r="E130" s="683">
        <f t="shared" si="33"/>
        <v>2.6905999999999999</v>
      </c>
      <c r="F130" s="682">
        <f t="shared" si="34"/>
        <v>3.9750999999999999</v>
      </c>
      <c r="G130" s="683">
        <f t="shared" si="35"/>
        <v>2.2431999999999999</v>
      </c>
      <c r="H130" s="682">
        <f t="shared" si="36"/>
        <v>8.3120999999999992</v>
      </c>
      <c r="I130" s="683">
        <f t="shared" si="37"/>
        <v>13.9765</v>
      </c>
      <c r="J130" s="683">
        <f t="shared" si="38"/>
        <v>1.9300000000000001E-2</v>
      </c>
      <c r="K130" s="683">
        <f t="shared" si="39"/>
        <v>0</v>
      </c>
      <c r="L130" s="683">
        <f t="shared" si="43"/>
        <v>0</v>
      </c>
      <c r="M130" s="683">
        <f t="shared" si="40"/>
        <v>0</v>
      </c>
      <c r="N130" s="683">
        <f t="shared" si="41"/>
        <v>0</v>
      </c>
      <c r="O130" s="683">
        <f t="shared" si="42"/>
        <v>0</v>
      </c>
      <c r="P130" s="683">
        <f t="shared" si="31"/>
        <v>0</v>
      </c>
    </row>
    <row r="131" spans="2:16" hidden="1">
      <c r="B131" s="500">
        <v>2018</v>
      </c>
      <c r="C131" s="681">
        <f t="shared" ref="C131:C133" si="44">HLOOKUP(B131,$E$15:$O$114,9,FALSE)</f>
        <v>5.4999999999999997E-3</v>
      </c>
      <c r="D131" s="682">
        <f t="shared" si="32"/>
        <v>1.09E-2</v>
      </c>
      <c r="E131" s="683">
        <f t="shared" si="33"/>
        <v>2.7624</v>
      </c>
      <c r="F131" s="682">
        <f t="shared" si="34"/>
        <v>3.8155999999999999</v>
      </c>
      <c r="G131" s="683">
        <f t="shared" si="35"/>
        <v>2.2989000000000002</v>
      </c>
      <c r="H131" s="682">
        <f t="shared" si="36"/>
        <v>8.3346</v>
      </c>
      <c r="I131" s="683">
        <f t="shared" si="37"/>
        <v>15.4537</v>
      </c>
      <c r="J131" s="683">
        <f t="shared" si="38"/>
        <v>2.0299999999999999E-2</v>
      </c>
      <c r="K131" s="683">
        <f t="shared" si="39"/>
        <v>0</v>
      </c>
      <c r="L131" s="683">
        <f t="shared" si="43"/>
        <v>0</v>
      </c>
      <c r="M131" s="683">
        <f t="shared" si="40"/>
        <v>0</v>
      </c>
      <c r="N131" s="683">
        <f t="shared" si="41"/>
        <v>0</v>
      </c>
      <c r="O131" s="683">
        <f t="shared" si="42"/>
        <v>0</v>
      </c>
      <c r="P131" s="683">
        <f t="shared" si="31"/>
        <v>0</v>
      </c>
    </row>
    <row r="132" spans="2:16" hidden="1">
      <c r="B132" s="500">
        <v>2019</v>
      </c>
      <c r="C132" s="681">
        <f t="shared" si="44"/>
        <v>1.4E-3</v>
      </c>
      <c r="D132" s="682">
        <f t="shared" si="32"/>
        <v>3.7000000000000002E-3</v>
      </c>
      <c r="E132" s="683">
        <f t="shared" si="33"/>
        <v>0.92779999999999996</v>
      </c>
      <c r="F132" s="682">
        <f t="shared" si="34"/>
        <v>1.2816000000000001</v>
      </c>
      <c r="G132" s="683">
        <f t="shared" si="35"/>
        <v>0.7722</v>
      </c>
      <c r="H132" s="682">
        <f t="shared" si="36"/>
        <v>2.7993999999999999</v>
      </c>
      <c r="I132" s="683">
        <f t="shared" si="37"/>
        <v>5.1905999999999999</v>
      </c>
      <c r="J132" s="683">
        <f t="shared" si="38"/>
        <v>6.7999999999999996E-3</v>
      </c>
      <c r="K132" s="683">
        <f t="shared" si="39"/>
        <v>0</v>
      </c>
      <c r="L132" s="683">
        <f t="shared" si="43"/>
        <v>0</v>
      </c>
      <c r="M132" s="683">
        <f t="shared" si="40"/>
        <v>0</v>
      </c>
      <c r="N132" s="683">
        <f t="shared" si="41"/>
        <v>0</v>
      </c>
      <c r="O132" s="683">
        <f t="shared" si="42"/>
        <v>0</v>
      </c>
      <c r="P132" s="683">
        <f t="shared" si="31"/>
        <v>0</v>
      </c>
    </row>
    <row r="133" spans="2:16" hidden="1">
      <c r="B133" s="501">
        <v>2020</v>
      </c>
      <c r="C133" s="684">
        <f t="shared" si="44"/>
        <v>0</v>
      </c>
      <c r="D133" s="685">
        <f t="shared" si="32"/>
        <v>0</v>
      </c>
      <c r="E133" s="686">
        <f t="shared" si="33"/>
        <v>0</v>
      </c>
      <c r="F133" s="685">
        <f t="shared" si="34"/>
        <v>0</v>
      </c>
      <c r="G133" s="686">
        <f>HLOOKUP(B133,$E$15:$O$114,37,FALSE)</f>
        <v>0</v>
      </c>
      <c r="H133" s="685">
        <f t="shared" si="36"/>
        <v>0</v>
      </c>
      <c r="I133" s="686">
        <f t="shared" si="37"/>
        <v>0</v>
      </c>
      <c r="J133" s="686">
        <f t="shared" si="38"/>
        <v>0</v>
      </c>
      <c r="K133" s="686">
        <f t="shared" si="39"/>
        <v>0</v>
      </c>
      <c r="L133" s="686">
        <f t="shared" si="43"/>
        <v>0</v>
      </c>
      <c r="M133" s="686">
        <f t="shared" si="40"/>
        <v>0</v>
      </c>
      <c r="N133" s="686">
        <f t="shared" si="41"/>
        <v>0</v>
      </c>
      <c r="O133" s="686">
        <f t="shared" si="42"/>
        <v>0</v>
      </c>
      <c r="P133" s="686">
        <f t="shared" si="31"/>
        <v>0</v>
      </c>
    </row>
    <row r="134" spans="2:16" ht="18.75" customHeight="1">
      <c r="B134" s="497" t="s">
        <v>633</v>
      </c>
      <c r="C134" s="595"/>
      <c r="D134" s="596"/>
      <c r="E134" s="597"/>
      <c r="F134" s="596"/>
      <c r="G134" s="596"/>
      <c r="H134" s="596"/>
      <c r="I134" s="596"/>
      <c r="J134" s="596"/>
      <c r="K134" s="596"/>
      <c r="L134" s="596"/>
      <c r="M134" s="596"/>
      <c r="N134" s="596"/>
      <c r="O134" s="596"/>
      <c r="P134" s="596"/>
    </row>
    <row r="136" spans="2:16">
      <c r="B136" s="589"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AC88"/>
  <sheetViews>
    <sheetView zoomScale="90" zoomScaleNormal="90" workbookViewId="0">
      <selection activeCell="X58" sqref="X58"/>
    </sheetView>
  </sheetViews>
  <sheetFormatPr defaultColWidth="9.140625" defaultRowHeight="15"/>
  <cols>
    <col min="1" max="16384" width="9.140625" style="12"/>
  </cols>
  <sheetData>
    <row r="14" spans="2:24" ht="15.75">
      <c r="B14" s="585" t="s">
        <v>505</v>
      </c>
    </row>
    <row r="15" spans="2:24" ht="15.75">
      <c r="B15" s="585"/>
    </row>
    <row r="16" spans="2:24" s="665" customFormat="1" ht="28.5" customHeight="1">
      <c r="B16" s="1016" t="s">
        <v>636</v>
      </c>
      <c r="C16" s="1016"/>
      <c r="D16" s="1016"/>
      <c r="E16" s="1016"/>
      <c r="F16" s="1016"/>
      <c r="G16" s="1016"/>
      <c r="H16" s="1016"/>
      <c r="I16" s="1016"/>
      <c r="J16" s="1016"/>
      <c r="K16" s="1016"/>
      <c r="L16" s="1016"/>
      <c r="M16" s="1016"/>
      <c r="N16" s="1016"/>
      <c r="O16" s="1016"/>
      <c r="P16" s="1016"/>
      <c r="Q16" s="1016"/>
      <c r="R16" s="1016"/>
      <c r="S16" s="1016"/>
      <c r="T16" s="1016"/>
      <c r="U16" s="1016"/>
      <c r="V16" s="1016"/>
      <c r="W16" s="1016"/>
      <c r="X16" s="1016"/>
    </row>
    <row r="21" spans="2:29">
      <c r="B21" s="875"/>
      <c r="C21" s="875"/>
      <c r="D21" s="875"/>
      <c r="E21" s="875"/>
      <c r="F21" s="876"/>
      <c r="G21" s="877">
        <v>2011</v>
      </c>
      <c r="H21" s="878"/>
      <c r="I21" s="879"/>
      <c r="J21" s="877">
        <v>2012</v>
      </c>
      <c r="K21" s="878"/>
      <c r="L21" s="876"/>
      <c r="M21" s="877">
        <v>2013</v>
      </c>
      <c r="N21" s="878"/>
      <c r="O21" s="876"/>
      <c r="P21" s="877">
        <v>2014</v>
      </c>
      <c r="Q21" s="878"/>
      <c r="R21" s="876"/>
      <c r="S21" s="877">
        <v>2015</v>
      </c>
      <c r="T21" s="878"/>
      <c r="U21" s="876"/>
      <c r="V21" s="877" t="s">
        <v>736</v>
      </c>
      <c r="W21" s="877"/>
      <c r="X21" s="878"/>
      <c r="Y21" s="880"/>
      <c r="Z21" s="881"/>
      <c r="AA21" s="877">
        <v>2016</v>
      </c>
      <c r="AB21" s="881"/>
      <c r="AC21" s="882"/>
    </row>
    <row r="22" spans="2:29" ht="51">
      <c r="B22" s="883" t="s">
        <v>737</v>
      </c>
      <c r="C22" s="884"/>
      <c r="D22" s="884"/>
      <c r="E22" s="884"/>
      <c r="F22" s="885" t="s">
        <v>29</v>
      </c>
      <c r="G22" s="886" t="s">
        <v>738</v>
      </c>
      <c r="H22" s="887" t="s">
        <v>739</v>
      </c>
      <c r="I22" s="888" t="s">
        <v>29</v>
      </c>
      <c r="J22" s="886" t="s">
        <v>738</v>
      </c>
      <c r="K22" s="887" t="s">
        <v>739</v>
      </c>
      <c r="L22" s="885" t="s">
        <v>29</v>
      </c>
      <c r="M22" s="886" t="s">
        <v>738</v>
      </c>
      <c r="N22" s="887" t="s">
        <v>739</v>
      </c>
      <c r="O22" s="885" t="s">
        <v>29</v>
      </c>
      <c r="P22" s="886" t="s">
        <v>738</v>
      </c>
      <c r="Q22" s="887" t="s">
        <v>739</v>
      </c>
      <c r="R22" s="885" t="s">
        <v>29</v>
      </c>
      <c r="S22" s="886" t="s">
        <v>738</v>
      </c>
      <c r="T22" s="887" t="s">
        <v>739</v>
      </c>
      <c r="U22" s="885" t="s">
        <v>29</v>
      </c>
      <c r="V22" s="886" t="s">
        <v>738</v>
      </c>
      <c r="W22" s="889" t="s">
        <v>739</v>
      </c>
      <c r="X22" s="887" t="s">
        <v>740</v>
      </c>
      <c r="Y22" s="885" t="s">
        <v>29</v>
      </c>
      <c r="Z22" s="886" t="s">
        <v>738</v>
      </c>
      <c r="AA22" s="889" t="s">
        <v>739</v>
      </c>
      <c r="AB22" s="889" t="s">
        <v>740</v>
      </c>
      <c r="AC22" s="887" t="s">
        <v>31</v>
      </c>
    </row>
    <row r="23" spans="2:29" ht="18.75">
      <c r="B23" s="890" t="s">
        <v>741</v>
      </c>
      <c r="C23" s="891"/>
      <c r="D23" s="891"/>
      <c r="E23" s="891"/>
      <c r="F23" s="892"/>
      <c r="G23" s="891"/>
      <c r="H23" s="893"/>
      <c r="I23" s="891"/>
      <c r="J23" s="891"/>
      <c r="K23" s="893"/>
      <c r="L23" s="891"/>
      <c r="M23" s="891"/>
      <c r="N23" s="893"/>
      <c r="O23" s="891"/>
      <c r="P23" s="891"/>
      <c r="Q23" s="893"/>
      <c r="R23" s="891"/>
      <c r="S23" s="891"/>
      <c r="T23" s="893"/>
      <c r="U23" s="891"/>
      <c r="V23" s="891"/>
      <c r="W23" s="891"/>
      <c r="X23" s="893"/>
      <c r="Y23" s="891"/>
      <c r="Z23" s="891"/>
      <c r="AA23" s="891"/>
      <c r="AB23" s="891"/>
      <c r="AC23" s="893"/>
    </row>
    <row r="24" spans="2:29">
      <c r="B24" s="894" t="s">
        <v>0</v>
      </c>
      <c r="C24" s="736"/>
      <c r="D24" s="736"/>
      <c r="E24" s="736"/>
      <c r="F24" s="895"/>
      <c r="G24" s="896"/>
      <c r="H24" s="897"/>
      <c r="I24" s="896"/>
      <c r="J24" s="896"/>
      <c r="K24" s="897"/>
      <c r="L24" s="896"/>
      <c r="M24" s="896"/>
      <c r="N24" s="897"/>
      <c r="O24" s="896"/>
      <c r="P24" s="896"/>
      <c r="Q24" s="897"/>
      <c r="R24" s="896"/>
      <c r="S24" s="896"/>
      <c r="T24" s="897"/>
      <c r="U24" s="896"/>
      <c r="V24" s="896"/>
      <c r="W24" s="896"/>
      <c r="X24" s="897"/>
      <c r="Y24" s="896"/>
      <c r="Z24" s="896"/>
      <c r="AA24" s="896"/>
      <c r="AB24" s="896"/>
      <c r="AC24" s="897"/>
    </row>
    <row r="25" spans="2:29">
      <c r="B25" s="736" t="s">
        <v>1</v>
      </c>
      <c r="C25" s="736"/>
      <c r="D25" s="736"/>
      <c r="E25" s="736"/>
      <c r="F25" s="895">
        <v>1</v>
      </c>
      <c r="G25" s="896"/>
      <c r="H25" s="897"/>
      <c r="I25" s="896">
        <v>1</v>
      </c>
      <c r="J25" s="896"/>
      <c r="K25" s="897"/>
      <c r="L25" s="896">
        <v>1</v>
      </c>
      <c r="M25" s="896"/>
      <c r="N25" s="897"/>
      <c r="O25" s="896">
        <v>1</v>
      </c>
      <c r="P25" s="896"/>
      <c r="Q25" s="897"/>
      <c r="R25" s="896"/>
      <c r="S25" s="896"/>
      <c r="T25" s="897"/>
      <c r="U25" s="896"/>
      <c r="V25" s="896"/>
      <c r="W25" s="896"/>
      <c r="X25" s="897"/>
      <c r="Y25" s="896"/>
      <c r="Z25" s="896"/>
      <c r="AA25" s="896"/>
      <c r="AB25" s="896"/>
      <c r="AC25" s="897"/>
    </row>
    <row r="26" spans="2:29">
      <c r="B26" s="736" t="s">
        <v>2</v>
      </c>
      <c r="C26" s="736"/>
      <c r="D26" s="736"/>
      <c r="E26" s="736"/>
      <c r="F26" s="895">
        <v>1</v>
      </c>
      <c r="G26" s="896"/>
      <c r="H26" s="897"/>
      <c r="I26" s="896">
        <v>1</v>
      </c>
      <c r="J26" s="896"/>
      <c r="K26" s="897"/>
      <c r="L26" s="896">
        <v>1</v>
      </c>
      <c r="M26" s="896"/>
      <c r="N26" s="897"/>
      <c r="O26" s="896">
        <v>1</v>
      </c>
      <c r="P26" s="896"/>
      <c r="Q26" s="897"/>
      <c r="R26" s="896"/>
      <c r="S26" s="896"/>
      <c r="T26" s="897"/>
      <c r="U26" s="896"/>
      <c r="V26" s="896"/>
      <c r="W26" s="896"/>
      <c r="X26" s="897"/>
      <c r="Y26" s="896"/>
      <c r="Z26" s="896"/>
      <c r="AA26" s="896"/>
      <c r="AB26" s="896"/>
      <c r="AC26" s="897"/>
    </row>
    <row r="27" spans="2:29">
      <c r="B27" s="736" t="s">
        <v>3</v>
      </c>
      <c r="C27" s="736"/>
      <c r="D27" s="736"/>
      <c r="E27" s="736"/>
      <c r="F27" s="895">
        <v>1</v>
      </c>
      <c r="G27" s="896"/>
      <c r="H27" s="897"/>
      <c r="I27" s="896">
        <v>1</v>
      </c>
      <c r="J27" s="896"/>
      <c r="K27" s="897"/>
      <c r="L27" s="896">
        <v>1</v>
      </c>
      <c r="M27" s="896"/>
      <c r="N27" s="897"/>
      <c r="O27" s="896">
        <v>1</v>
      </c>
      <c r="P27" s="896"/>
      <c r="Q27" s="897"/>
      <c r="R27" s="896"/>
      <c r="S27" s="896"/>
      <c r="T27" s="897"/>
      <c r="U27" s="896"/>
      <c r="V27" s="896"/>
      <c r="W27" s="896"/>
      <c r="X27" s="897"/>
      <c r="Y27" s="896"/>
      <c r="Z27" s="896"/>
      <c r="AA27" s="896"/>
      <c r="AB27" s="896"/>
      <c r="AC27" s="897"/>
    </row>
    <row r="28" spans="2:29">
      <c r="B28" s="736" t="s">
        <v>4</v>
      </c>
      <c r="C28" s="736"/>
      <c r="D28" s="736"/>
      <c r="E28" s="736"/>
      <c r="F28" s="895">
        <v>1</v>
      </c>
      <c r="G28" s="896"/>
      <c r="H28" s="897"/>
      <c r="I28" s="896">
        <v>1</v>
      </c>
      <c r="J28" s="896"/>
      <c r="K28" s="897"/>
      <c r="L28" s="896">
        <v>1</v>
      </c>
      <c r="M28" s="896"/>
      <c r="N28" s="897"/>
      <c r="O28" s="896">
        <v>1</v>
      </c>
      <c r="P28" s="896"/>
      <c r="Q28" s="897"/>
      <c r="R28" s="896"/>
      <c r="S28" s="896"/>
      <c r="T28" s="897"/>
      <c r="U28" s="896"/>
      <c r="V28" s="896"/>
      <c r="W28" s="896"/>
      <c r="X28" s="897"/>
      <c r="Y28" s="896"/>
      <c r="Z28" s="896"/>
      <c r="AA28" s="896"/>
      <c r="AB28" s="896"/>
      <c r="AC28" s="897"/>
    </row>
    <row r="29" spans="2:29">
      <c r="B29" s="736" t="s">
        <v>5</v>
      </c>
      <c r="C29" s="736"/>
      <c r="D29" s="736"/>
      <c r="E29" s="736"/>
      <c r="F29" s="895">
        <v>1</v>
      </c>
      <c r="G29" s="896"/>
      <c r="H29" s="897"/>
      <c r="I29" s="896">
        <v>1</v>
      </c>
      <c r="J29" s="896"/>
      <c r="K29" s="897"/>
      <c r="L29" s="896">
        <v>1</v>
      </c>
      <c r="M29" s="896"/>
      <c r="N29" s="897"/>
      <c r="O29" s="896">
        <v>1</v>
      </c>
      <c r="P29" s="896"/>
      <c r="Q29" s="897"/>
      <c r="R29" s="896"/>
      <c r="S29" s="896"/>
      <c r="T29" s="897"/>
      <c r="U29" s="896"/>
      <c r="V29" s="896"/>
      <c r="W29" s="896"/>
      <c r="X29" s="897"/>
      <c r="Y29" s="896"/>
      <c r="Z29" s="896"/>
      <c r="AA29" s="896"/>
      <c r="AB29" s="896"/>
      <c r="AC29" s="897"/>
    </row>
    <row r="30" spans="2:29">
      <c r="B30" s="736" t="s">
        <v>7</v>
      </c>
      <c r="C30" s="736"/>
      <c r="D30" s="736"/>
      <c r="E30" s="736"/>
      <c r="F30" s="895"/>
      <c r="G30" s="896"/>
      <c r="H30" s="897"/>
      <c r="I30" s="896"/>
      <c r="J30" s="896"/>
      <c r="K30" s="897"/>
      <c r="L30" s="896"/>
      <c r="M30" s="896"/>
      <c r="N30" s="897"/>
      <c r="O30" s="896">
        <v>1</v>
      </c>
      <c r="P30" s="896"/>
      <c r="Q30" s="897"/>
      <c r="R30" s="896"/>
      <c r="S30" s="896"/>
      <c r="T30" s="897"/>
      <c r="U30" s="896"/>
      <c r="V30" s="896"/>
      <c r="W30" s="896"/>
      <c r="X30" s="897"/>
      <c r="Y30" s="896"/>
      <c r="Z30" s="896"/>
      <c r="AA30" s="896"/>
      <c r="AB30" s="896"/>
      <c r="AC30" s="897"/>
    </row>
    <row r="31" spans="2:29">
      <c r="B31" s="898" t="s">
        <v>8</v>
      </c>
      <c r="C31" s="899"/>
      <c r="D31" s="899"/>
      <c r="E31" s="899"/>
      <c r="F31" s="900"/>
      <c r="G31" s="901"/>
      <c r="H31" s="902"/>
      <c r="I31" s="901"/>
      <c r="J31" s="901"/>
      <c r="K31" s="902"/>
      <c r="L31" s="901"/>
      <c r="M31" s="901"/>
      <c r="N31" s="902"/>
      <c r="O31" s="901"/>
      <c r="P31" s="901"/>
      <c r="Q31" s="902"/>
      <c r="R31" s="901"/>
      <c r="S31" s="901"/>
      <c r="T31" s="902"/>
      <c r="U31" s="901"/>
      <c r="V31" s="901"/>
      <c r="W31" s="901"/>
      <c r="X31" s="902"/>
      <c r="Y31" s="901"/>
      <c r="Z31" s="901"/>
      <c r="AA31" s="901"/>
      <c r="AB31" s="901"/>
      <c r="AC31" s="902"/>
    </row>
    <row r="32" spans="2:29">
      <c r="B32" s="736" t="s">
        <v>22</v>
      </c>
      <c r="C32" s="736"/>
      <c r="D32" s="736"/>
      <c r="E32" s="736"/>
      <c r="F32" s="895"/>
      <c r="G32" s="903">
        <v>8.2000000000000003E-2</v>
      </c>
      <c r="H32" s="904">
        <v>0.91800000000000004</v>
      </c>
      <c r="I32" s="896"/>
      <c r="J32" s="903">
        <v>8.2000000000000003E-2</v>
      </c>
      <c r="K32" s="904">
        <v>0.91800000000000004</v>
      </c>
      <c r="L32" s="896"/>
      <c r="M32" s="903">
        <v>8.2000000000000003E-2</v>
      </c>
      <c r="N32" s="904">
        <v>0.91800000000000004</v>
      </c>
      <c r="O32" s="896"/>
      <c r="P32" s="903">
        <v>8.2000000000000003E-2</v>
      </c>
      <c r="Q32" s="904">
        <v>0.91800000000000004</v>
      </c>
      <c r="R32" s="896"/>
      <c r="S32" s="896"/>
      <c r="T32" s="904"/>
      <c r="U32" s="896"/>
      <c r="V32" s="896"/>
      <c r="W32" s="896"/>
      <c r="X32" s="904"/>
      <c r="Y32" s="896"/>
      <c r="Z32" s="896"/>
      <c r="AA32" s="896"/>
      <c r="AB32" s="896"/>
      <c r="AC32" s="904"/>
    </row>
    <row r="33" spans="2:29">
      <c r="B33" s="736" t="s">
        <v>21</v>
      </c>
      <c r="C33" s="736"/>
      <c r="D33" s="736"/>
      <c r="E33" s="736"/>
      <c r="F33" s="895"/>
      <c r="G33" s="896">
        <v>1</v>
      </c>
      <c r="H33" s="897"/>
      <c r="I33" s="896"/>
      <c r="J33" s="896">
        <v>1</v>
      </c>
      <c r="K33" s="897"/>
      <c r="L33" s="896"/>
      <c r="M33" s="896">
        <v>1</v>
      </c>
      <c r="N33" s="897"/>
      <c r="O33" s="896"/>
      <c r="P33" s="896">
        <v>1</v>
      </c>
      <c r="Q33" s="897"/>
      <c r="R33" s="896"/>
      <c r="S33" s="896"/>
      <c r="T33" s="897"/>
      <c r="U33" s="896"/>
      <c r="V33" s="896"/>
      <c r="W33" s="896"/>
      <c r="X33" s="897"/>
      <c r="Y33" s="896"/>
      <c r="Z33" s="896"/>
      <c r="AA33" s="896"/>
      <c r="AB33" s="896"/>
      <c r="AC33" s="897"/>
    </row>
    <row r="34" spans="2:29">
      <c r="B34" s="736" t="s">
        <v>24</v>
      </c>
      <c r="C34" s="736"/>
      <c r="D34" s="736"/>
      <c r="E34" s="736"/>
      <c r="F34" s="895"/>
      <c r="G34" s="896"/>
      <c r="H34" s="897"/>
      <c r="I34" s="896"/>
      <c r="J34" s="903">
        <v>8.2000000000000003E-2</v>
      </c>
      <c r="K34" s="904">
        <v>0.91800000000000004</v>
      </c>
      <c r="L34" s="896"/>
      <c r="M34" s="903">
        <v>8.2000000000000003E-2</v>
      </c>
      <c r="N34" s="904">
        <v>0.91800000000000004</v>
      </c>
      <c r="O34" s="896"/>
      <c r="P34" s="896"/>
      <c r="Q34" s="897"/>
      <c r="R34" s="896"/>
      <c r="S34" s="896"/>
      <c r="T34" s="897"/>
      <c r="U34" s="896"/>
      <c r="V34" s="896"/>
      <c r="W34" s="896"/>
      <c r="X34" s="897"/>
      <c r="Y34" s="896"/>
      <c r="Z34" s="896"/>
      <c r="AA34" s="896"/>
      <c r="AB34" s="896"/>
      <c r="AC34" s="897"/>
    </row>
    <row r="35" spans="2:29">
      <c r="B35" s="736" t="s">
        <v>20</v>
      </c>
      <c r="C35" s="736"/>
      <c r="D35" s="736"/>
      <c r="E35" s="736"/>
      <c r="F35" s="895"/>
      <c r="G35" s="896">
        <v>1</v>
      </c>
      <c r="H35" s="897"/>
      <c r="I35" s="896"/>
      <c r="J35" s="896">
        <v>1</v>
      </c>
      <c r="K35" s="897"/>
      <c r="L35" s="896"/>
      <c r="M35" s="896">
        <v>1</v>
      </c>
      <c r="N35" s="897"/>
      <c r="O35" s="896">
        <v>1</v>
      </c>
      <c r="P35" s="896"/>
      <c r="Q35" s="897"/>
      <c r="R35" s="896"/>
      <c r="S35" s="896"/>
      <c r="T35" s="897"/>
      <c r="U35" s="896"/>
      <c r="V35" s="896"/>
      <c r="W35" s="896"/>
      <c r="X35" s="897"/>
      <c r="Y35" s="896"/>
      <c r="Z35" s="896"/>
      <c r="AA35" s="896"/>
      <c r="AB35" s="896"/>
      <c r="AC35" s="897"/>
    </row>
    <row r="36" spans="2:29">
      <c r="B36" s="736" t="s">
        <v>9</v>
      </c>
      <c r="C36" s="736"/>
      <c r="D36" s="736"/>
      <c r="E36" s="736"/>
      <c r="F36" s="895"/>
      <c r="G36" s="896">
        <v>1</v>
      </c>
      <c r="H36" s="897"/>
      <c r="I36" s="896"/>
      <c r="J36" s="896">
        <v>1</v>
      </c>
      <c r="K36" s="897"/>
      <c r="L36" s="896"/>
      <c r="M36" s="896">
        <v>1</v>
      </c>
      <c r="N36" s="897"/>
      <c r="O36" s="896">
        <v>1</v>
      </c>
      <c r="P36" s="896"/>
      <c r="Q36" s="897"/>
      <c r="R36" s="896"/>
      <c r="S36" s="896"/>
      <c r="T36" s="897"/>
      <c r="U36" s="896"/>
      <c r="V36" s="896"/>
      <c r="W36" s="896"/>
      <c r="X36" s="897"/>
      <c r="Y36" s="896"/>
      <c r="Z36" s="896"/>
      <c r="AA36" s="896"/>
      <c r="AB36" s="896"/>
      <c r="AC36" s="897"/>
    </row>
    <row r="37" spans="2:29">
      <c r="B37" s="898" t="s">
        <v>10</v>
      </c>
      <c r="C37" s="899"/>
      <c r="D37" s="899"/>
      <c r="E37" s="899"/>
      <c r="F37" s="900"/>
      <c r="G37" s="901"/>
      <c r="H37" s="902"/>
      <c r="I37" s="901"/>
      <c r="J37" s="901"/>
      <c r="K37" s="902"/>
      <c r="L37" s="901"/>
      <c r="M37" s="901"/>
      <c r="N37" s="902"/>
      <c r="O37" s="901"/>
      <c r="P37" s="901"/>
      <c r="Q37" s="902"/>
      <c r="R37" s="901"/>
      <c r="S37" s="901"/>
      <c r="T37" s="902"/>
      <c r="U37" s="901"/>
      <c r="V37" s="901"/>
      <c r="W37" s="901"/>
      <c r="X37" s="902"/>
      <c r="Y37" s="901"/>
      <c r="Z37" s="901"/>
      <c r="AA37" s="901"/>
      <c r="AB37" s="901"/>
      <c r="AC37" s="902"/>
    </row>
    <row r="38" spans="2:29">
      <c r="B38" s="736" t="s">
        <v>11</v>
      </c>
      <c r="C38" s="736"/>
      <c r="D38" s="736"/>
      <c r="E38" s="736"/>
      <c r="F38" s="895"/>
      <c r="G38" s="896"/>
      <c r="H38" s="897"/>
      <c r="I38" s="896"/>
      <c r="J38" s="896"/>
      <c r="K38" s="897"/>
      <c r="L38" s="896"/>
      <c r="M38" s="896"/>
      <c r="N38" s="897">
        <v>1</v>
      </c>
      <c r="O38" s="896"/>
      <c r="P38" s="896"/>
      <c r="Q38" s="897"/>
      <c r="R38" s="896"/>
      <c r="S38" s="896"/>
      <c r="T38" s="897"/>
      <c r="U38" s="896"/>
      <c r="V38" s="896"/>
      <c r="W38" s="896"/>
      <c r="X38" s="897"/>
      <c r="Y38" s="896"/>
      <c r="Z38" s="896"/>
      <c r="AA38" s="896"/>
      <c r="AB38" s="896"/>
      <c r="AC38" s="897"/>
    </row>
    <row r="39" spans="2:29">
      <c r="B39" s="736" t="s">
        <v>12</v>
      </c>
      <c r="C39" s="736"/>
      <c r="D39" s="736"/>
      <c r="E39" s="736"/>
      <c r="F39" s="895"/>
      <c r="G39" s="896"/>
      <c r="H39" s="897"/>
      <c r="I39" s="896"/>
      <c r="J39" s="896"/>
      <c r="K39" s="897"/>
      <c r="L39" s="896"/>
      <c r="M39" s="896"/>
      <c r="N39" s="897"/>
      <c r="O39" s="896"/>
      <c r="P39" s="896"/>
      <c r="Q39" s="897">
        <v>1</v>
      </c>
      <c r="R39" s="896"/>
      <c r="S39" s="896"/>
      <c r="T39" s="897"/>
      <c r="U39" s="896"/>
      <c r="V39" s="896"/>
      <c r="W39" s="896"/>
      <c r="X39" s="897"/>
      <c r="Y39" s="896"/>
      <c r="Z39" s="896"/>
      <c r="AA39" s="896"/>
      <c r="AB39" s="896"/>
      <c r="AC39" s="897"/>
    </row>
    <row r="40" spans="2:29">
      <c r="B40" s="736" t="s">
        <v>13</v>
      </c>
      <c r="C40" s="736"/>
      <c r="D40" s="736"/>
      <c r="E40" s="736"/>
      <c r="F40" s="895"/>
      <c r="G40" s="896"/>
      <c r="H40" s="897"/>
      <c r="I40" s="896"/>
      <c r="J40" s="896"/>
      <c r="K40" s="897">
        <v>1</v>
      </c>
      <c r="L40" s="896"/>
      <c r="M40" s="896"/>
      <c r="N40" s="897">
        <v>1</v>
      </c>
      <c r="O40" s="896"/>
      <c r="P40" s="896"/>
      <c r="Q40" s="897">
        <v>1</v>
      </c>
      <c r="R40" s="896"/>
      <c r="S40" s="896"/>
      <c r="T40" s="897"/>
      <c r="U40" s="896"/>
      <c r="V40" s="896"/>
      <c r="W40" s="896"/>
      <c r="X40" s="897"/>
      <c r="Y40" s="896"/>
      <c r="Z40" s="896"/>
      <c r="AA40" s="896"/>
      <c r="AB40" s="896"/>
      <c r="AC40" s="897"/>
    </row>
    <row r="41" spans="2:29">
      <c r="B41" s="736" t="s">
        <v>22</v>
      </c>
      <c r="C41" s="736"/>
      <c r="D41" s="736"/>
      <c r="E41" s="736"/>
      <c r="F41" s="895"/>
      <c r="G41" s="903">
        <v>8.2000000000000003E-2</v>
      </c>
      <c r="H41" s="904">
        <v>0.91800000000000004</v>
      </c>
      <c r="I41" s="896"/>
      <c r="J41" s="896"/>
      <c r="K41" s="904"/>
      <c r="L41" s="896"/>
      <c r="M41" s="896"/>
      <c r="N41" s="904"/>
      <c r="O41" s="896"/>
      <c r="P41" s="896"/>
      <c r="Q41" s="904"/>
      <c r="R41" s="896"/>
      <c r="S41" s="896"/>
      <c r="T41" s="904"/>
      <c r="U41" s="896"/>
      <c r="V41" s="896"/>
      <c r="W41" s="896"/>
      <c r="X41" s="904"/>
      <c r="Y41" s="896"/>
      <c r="Z41" s="896"/>
      <c r="AA41" s="896"/>
      <c r="AB41" s="896"/>
      <c r="AC41" s="904"/>
    </row>
    <row r="42" spans="2:29">
      <c r="B42" s="736" t="s">
        <v>9</v>
      </c>
      <c r="C42" s="736"/>
      <c r="D42" s="736"/>
      <c r="E42" s="736"/>
      <c r="F42" s="895"/>
      <c r="G42" s="896"/>
      <c r="H42" s="897">
        <v>1</v>
      </c>
      <c r="I42" s="896"/>
      <c r="J42" s="896"/>
      <c r="K42" s="897">
        <v>1</v>
      </c>
      <c r="L42" s="896"/>
      <c r="M42" s="896"/>
      <c r="N42" s="897">
        <v>1</v>
      </c>
      <c r="O42" s="896"/>
      <c r="P42" s="896"/>
      <c r="Q42" s="897">
        <v>1</v>
      </c>
      <c r="R42" s="896"/>
      <c r="S42" s="896"/>
      <c r="T42" s="897"/>
      <c r="U42" s="896"/>
      <c r="V42" s="896"/>
      <c r="W42" s="896"/>
      <c r="X42" s="897"/>
      <c r="Y42" s="896"/>
      <c r="Z42" s="896"/>
      <c r="AA42" s="896"/>
      <c r="AB42" s="896"/>
      <c r="AC42" s="897"/>
    </row>
    <row r="43" spans="2:29">
      <c r="B43" s="898" t="s">
        <v>14</v>
      </c>
      <c r="C43" s="899"/>
      <c r="D43" s="899"/>
      <c r="E43" s="899"/>
      <c r="F43" s="900"/>
      <c r="G43" s="901"/>
      <c r="H43" s="902"/>
      <c r="I43" s="901"/>
      <c r="J43" s="901"/>
      <c r="K43" s="902"/>
      <c r="L43" s="901"/>
      <c r="M43" s="901"/>
      <c r="N43" s="902"/>
      <c r="O43" s="901"/>
      <c r="P43" s="901"/>
      <c r="Q43" s="902"/>
      <c r="R43" s="901"/>
      <c r="S43" s="901"/>
      <c r="T43" s="902"/>
      <c r="U43" s="901"/>
      <c r="V43" s="901"/>
      <c r="W43" s="901"/>
      <c r="X43" s="902"/>
      <c r="Y43" s="901"/>
      <c r="Z43" s="901"/>
      <c r="AA43" s="901"/>
      <c r="AB43" s="901"/>
      <c r="AC43" s="902"/>
    </row>
    <row r="44" spans="2:29">
      <c r="B44" s="736" t="s">
        <v>14</v>
      </c>
      <c r="C44" s="736"/>
      <c r="D44" s="736"/>
      <c r="E44" s="736"/>
      <c r="F44" s="895"/>
      <c r="G44" s="896"/>
      <c r="H44" s="897"/>
      <c r="I44" s="896">
        <v>1</v>
      </c>
      <c r="J44" s="896"/>
      <c r="K44" s="897"/>
      <c r="L44" s="896">
        <v>1</v>
      </c>
      <c r="M44" s="896"/>
      <c r="N44" s="897"/>
      <c r="O44" s="896">
        <v>1</v>
      </c>
      <c r="P44" s="896"/>
      <c r="Q44" s="897"/>
      <c r="R44" s="896"/>
      <c r="S44" s="896"/>
      <c r="T44" s="897"/>
      <c r="U44" s="896"/>
      <c r="V44" s="896"/>
      <c r="W44" s="896"/>
      <c r="X44" s="897"/>
      <c r="Y44" s="896"/>
      <c r="Z44" s="896"/>
      <c r="AA44" s="896"/>
      <c r="AB44" s="896"/>
      <c r="AC44" s="897"/>
    </row>
    <row r="45" spans="2:29">
      <c r="B45" s="898" t="s">
        <v>15</v>
      </c>
      <c r="C45" s="899"/>
      <c r="D45" s="899"/>
      <c r="E45" s="899"/>
      <c r="F45" s="900"/>
      <c r="G45" s="901"/>
      <c r="H45" s="902"/>
      <c r="I45" s="901"/>
      <c r="J45" s="901"/>
      <c r="K45" s="902"/>
      <c r="L45" s="901"/>
      <c r="M45" s="901"/>
      <c r="N45" s="902"/>
      <c r="O45" s="901"/>
      <c r="P45" s="901"/>
      <c r="Q45" s="902"/>
      <c r="R45" s="901"/>
      <c r="S45" s="901"/>
      <c r="T45" s="902"/>
      <c r="U45" s="901"/>
      <c r="V45" s="901"/>
      <c r="W45" s="901"/>
      <c r="X45" s="902"/>
      <c r="Y45" s="901"/>
      <c r="Z45" s="901"/>
      <c r="AA45" s="901"/>
      <c r="AB45" s="901"/>
      <c r="AC45" s="902"/>
    </row>
    <row r="46" spans="2:29">
      <c r="B46" s="736" t="s">
        <v>16</v>
      </c>
      <c r="C46" s="736"/>
      <c r="D46" s="736"/>
      <c r="E46" s="736"/>
      <c r="F46" s="895"/>
      <c r="G46" s="903">
        <v>8.2000000000000003E-2</v>
      </c>
      <c r="H46" s="904">
        <v>0.91800000000000004</v>
      </c>
      <c r="I46" s="896"/>
      <c r="J46" s="896"/>
      <c r="K46" s="904"/>
      <c r="L46" s="896"/>
      <c r="M46" s="896"/>
      <c r="N46" s="904"/>
      <c r="O46" s="896"/>
      <c r="P46" s="896"/>
      <c r="Q46" s="904"/>
      <c r="R46" s="896"/>
      <c r="S46" s="896"/>
      <c r="T46" s="904"/>
      <c r="U46" s="896"/>
      <c r="V46" s="896"/>
      <c r="W46" s="896"/>
      <c r="X46" s="904"/>
      <c r="Y46" s="896"/>
      <c r="Z46" s="896"/>
      <c r="AA46" s="896"/>
      <c r="AB46" s="896"/>
      <c r="AC46" s="904"/>
    </row>
    <row r="47" spans="2:29">
      <c r="B47" s="736" t="s">
        <v>17</v>
      </c>
      <c r="C47" s="736"/>
      <c r="D47" s="736"/>
      <c r="E47" s="736"/>
      <c r="F47" s="895"/>
      <c r="G47" s="903">
        <v>8.2000000000000003E-2</v>
      </c>
      <c r="H47" s="904">
        <v>0.91800000000000004</v>
      </c>
      <c r="I47" s="896"/>
      <c r="J47" s="903">
        <v>8.2000000000000003E-2</v>
      </c>
      <c r="K47" s="904">
        <v>0.91800000000000004</v>
      </c>
      <c r="L47" s="896"/>
      <c r="M47" s="896"/>
      <c r="N47" s="904"/>
      <c r="O47" s="896"/>
      <c r="P47" s="896"/>
      <c r="Q47" s="904"/>
      <c r="R47" s="896"/>
      <c r="S47" s="896"/>
      <c r="T47" s="904"/>
      <c r="U47" s="896"/>
      <c r="V47" s="896"/>
      <c r="W47" s="896"/>
      <c r="X47" s="904"/>
      <c r="Y47" s="896"/>
      <c r="Z47" s="896"/>
      <c r="AA47" s="896"/>
      <c r="AB47" s="896"/>
      <c r="AC47" s="904"/>
    </row>
    <row r="48" spans="2:29">
      <c r="B48" s="898" t="s">
        <v>490</v>
      </c>
      <c r="C48" s="899"/>
      <c r="D48" s="899"/>
      <c r="E48" s="899"/>
      <c r="F48" s="900"/>
      <c r="G48" s="901"/>
      <c r="H48" s="902"/>
      <c r="I48" s="901"/>
      <c r="J48" s="901"/>
      <c r="K48" s="902"/>
      <c r="L48" s="901"/>
      <c r="M48" s="901"/>
      <c r="N48" s="902"/>
      <c r="O48" s="901"/>
      <c r="P48" s="901"/>
      <c r="Q48" s="902"/>
      <c r="R48" s="901"/>
      <c r="S48" s="901"/>
      <c r="T48" s="902"/>
      <c r="U48" s="901"/>
      <c r="V48" s="901"/>
      <c r="W48" s="901"/>
      <c r="X48" s="902"/>
      <c r="Y48" s="901"/>
      <c r="Z48" s="901"/>
      <c r="AA48" s="901"/>
      <c r="AB48" s="901"/>
      <c r="AC48" s="902"/>
    </row>
    <row r="49" spans="2:29">
      <c r="B49" s="736" t="s">
        <v>492</v>
      </c>
      <c r="C49" s="736"/>
      <c r="D49" s="736"/>
      <c r="E49" s="736"/>
      <c r="F49" s="895"/>
      <c r="G49" s="896"/>
      <c r="H49" s="897"/>
      <c r="I49" s="896"/>
      <c r="J49" s="896"/>
      <c r="K49" s="897"/>
      <c r="L49" s="896"/>
      <c r="M49" s="896"/>
      <c r="N49" s="897"/>
      <c r="O49" s="896">
        <v>1</v>
      </c>
      <c r="P49" s="896"/>
      <c r="Q49" s="897"/>
      <c r="R49" s="896"/>
      <c r="S49" s="896"/>
      <c r="T49" s="897"/>
      <c r="U49" s="896"/>
      <c r="V49" s="896"/>
      <c r="W49" s="896"/>
      <c r="X49" s="897"/>
      <c r="Y49" s="896"/>
      <c r="Z49" s="896"/>
      <c r="AA49" s="896"/>
      <c r="AB49" s="896"/>
      <c r="AC49" s="897"/>
    </row>
    <row r="50" spans="2:29" ht="18.75">
      <c r="B50" s="890" t="s">
        <v>742</v>
      </c>
      <c r="C50" s="891"/>
      <c r="D50" s="891"/>
      <c r="E50" s="891"/>
      <c r="F50" s="892"/>
      <c r="G50" s="891"/>
      <c r="H50" s="893"/>
      <c r="I50" s="891"/>
      <c r="J50" s="891"/>
      <c r="K50" s="893"/>
      <c r="L50" s="891"/>
      <c r="M50" s="891"/>
      <c r="N50" s="893"/>
      <c r="O50" s="891"/>
      <c r="P50" s="891"/>
      <c r="Q50" s="893"/>
      <c r="R50" s="891"/>
      <c r="S50" s="891"/>
      <c r="T50" s="893"/>
      <c r="U50" s="891"/>
      <c r="V50" s="891"/>
      <c r="W50" s="891"/>
      <c r="X50" s="893"/>
      <c r="Y50" s="891"/>
      <c r="Z50" s="891"/>
      <c r="AA50" s="891"/>
      <c r="AB50" s="891"/>
      <c r="AC50" s="893"/>
    </row>
    <row r="51" spans="2:29" ht="15.75">
      <c r="B51" s="905" t="s">
        <v>504</v>
      </c>
      <c r="C51" s="736"/>
      <c r="D51" s="736"/>
      <c r="E51" s="736"/>
      <c r="F51" s="895"/>
      <c r="G51" s="896"/>
      <c r="H51" s="897"/>
      <c r="I51" s="896"/>
      <c r="J51" s="896"/>
      <c r="K51" s="897"/>
      <c r="L51" s="896"/>
      <c r="M51" s="896"/>
      <c r="N51" s="897"/>
      <c r="O51" s="896"/>
      <c r="P51" s="896"/>
      <c r="Q51" s="897"/>
      <c r="R51" s="896"/>
      <c r="S51" s="896"/>
      <c r="T51" s="897"/>
      <c r="U51" s="896"/>
      <c r="V51" s="896"/>
      <c r="W51" s="896"/>
      <c r="X51" s="897"/>
      <c r="Y51" s="896"/>
      <c r="Z51" s="896"/>
      <c r="AA51" s="896"/>
      <c r="AB51" s="896"/>
      <c r="AC51" s="897"/>
    </row>
    <row r="52" spans="2:29">
      <c r="B52" s="894" t="s">
        <v>497</v>
      </c>
      <c r="C52" s="736"/>
      <c r="D52" s="736"/>
      <c r="E52" s="736"/>
      <c r="F52" s="895"/>
      <c r="G52" s="896"/>
      <c r="H52" s="897"/>
      <c r="I52" s="896"/>
      <c r="J52" s="896"/>
      <c r="K52" s="897"/>
      <c r="L52" s="896"/>
      <c r="M52" s="896"/>
      <c r="N52" s="897"/>
      <c r="O52" s="896"/>
      <c r="P52" s="896"/>
      <c r="Q52" s="897"/>
      <c r="R52" s="896"/>
      <c r="S52" s="896"/>
      <c r="T52" s="897"/>
      <c r="U52" s="896"/>
      <c r="V52" s="896"/>
      <c r="W52" s="896"/>
      <c r="X52" s="897"/>
      <c r="Y52" s="896"/>
      <c r="Z52" s="896"/>
      <c r="AA52" s="896"/>
      <c r="AB52" s="896"/>
      <c r="AC52" s="897"/>
    </row>
    <row r="53" spans="2:29">
      <c r="B53" s="736" t="s">
        <v>95</v>
      </c>
      <c r="C53" s="736"/>
      <c r="D53" s="736"/>
      <c r="E53" s="736"/>
      <c r="F53" s="895"/>
      <c r="G53" s="896"/>
      <c r="H53" s="897"/>
      <c r="I53" s="896"/>
      <c r="J53" s="896"/>
      <c r="K53" s="897"/>
      <c r="L53" s="896"/>
      <c r="M53" s="896"/>
      <c r="N53" s="897"/>
      <c r="O53" s="896"/>
      <c r="P53" s="896"/>
      <c r="Q53" s="897"/>
      <c r="R53" s="896">
        <v>1</v>
      </c>
      <c r="S53" s="896"/>
      <c r="T53" s="897"/>
      <c r="U53" s="896">
        <v>1</v>
      </c>
      <c r="V53" s="896"/>
      <c r="W53" s="896"/>
      <c r="X53" s="897"/>
      <c r="Y53" s="896"/>
      <c r="Z53" s="896"/>
      <c r="AA53" s="896"/>
      <c r="AB53" s="896"/>
      <c r="AC53" s="897"/>
    </row>
    <row r="54" spans="2:29">
      <c r="B54" s="736" t="s">
        <v>96</v>
      </c>
      <c r="C54" s="736"/>
      <c r="D54" s="736"/>
      <c r="E54" s="736"/>
      <c r="F54" s="895"/>
      <c r="G54" s="896"/>
      <c r="H54" s="897"/>
      <c r="I54" s="896"/>
      <c r="J54" s="896"/>
      <c r="K54" s="897"/>
      <c r="L54" s="896"/>
      <c r="M54" s="896"/>
      <c r="N54" s="897"/>
      <c r="O54" s="896"/>
      <c r="P54" s="896"/>
      <c r="Q54" s="897"/>
      <c r="R54" s="896">
        <v>1</v>
      </c>
      <c r="S54" s="896"/>
      <c r="T54" s="897"/>
      <c r="U54" s="896"/>
      <c r="V54" s="896"/>
      <c r="W54" s="896"/>
      <c r="X54" s="897"/>
      <c r="Y54" s="896"/>
      <c r="Z54" s="896"/>
      <c r="AA54" s="896"/>
      <c r="AB54" s="896"/>
      <c r="AC54" s="897"/>
    </row>
    <row r="55" spans="2:29">
      <c r="B55" s="736" t="s">
        <v>97</v>
      </c>
      <c r="C55" s="736"/>
      <c r="D55" s="736"/>
      <c r="E55" s="736"/>
      <c r="F55" s="895"/>
      <c r="G55" s="896"/>
      <c r="H55" s="897"/>
      <c r="I55" s="896"/>
      <c r="J55" s="896"/>
      <c r="K55" s="897"/>
      <c r="L55" s="896"/>
      <c r="M55" s="896"/>
      <c r="N55" s="897"/>
      <c r="O55" s="896"/>
      <c r="P55" s="896"/>
      <c r="Q55" s="897"/>
      <c r="R55" s="896">
        <v>1</v>
      </c>
      <c r="S55" s="896"/>
      <c r="T55" s="897"/>
      <c r="U55" s="896"/>
      <c r="V55" s="896"/>
      <c r="W55" s="896"/>
      <c r="X55" s="897"/>
      <c r="Y55" s="896"/>
      <c r="Z55" s="896"/>
      <c r="AA55" s="896"/>
      <c r="AB55" s="896"/>
      <c r="AC55" s="897"/>
    </row>
    <row r="56" spans="2:29">
      <c r="B56" s="736" t="s">
        <v>743</v>
      </c>
      <c r="C56" s="736"/>
      <c r="D56" s="736"/>
      <c r="E56" s="736"/>
      <c r="F56" s="895"/>
      <c r="G56" s="896"/>
      <c r="H56" s="897"/>
      <c r="I56" s="896"/>
      <c r="J56" s="896"/>
      <c r="K56" s="897"/>
      <c r="L56" s="896"/>
      <c r="M56" s="896"/>
      <c r="N56" s="897"/>
      <c r="O56" s="896"/>
      <c r="P56" s="896"/>
      <c r="Q56" s="897"/>
      <c r="R56" s="896">
        <v>1</v>
      </c>
      <c r="S56" s="896"/>
      <c r="T56" s="897"/>
      <c r="U56" s="896">
        <v>1</v>
      </c>
      <c r="V56" s="896"/>
      <c r="W56" s="896"/>
      <c r="X56" s="897"/>
      <c r="Y56" s="896"/>
      <c r="Z56" s="896"/>
      <c r="AA56" s="896"/>
      <c r="AB56" s="896"/>
      <c r="AC56" s="897"/>
    </row>
    <row r="57" spans="2:29">
      <c r="B57" s="898" t="s">
        <v>498</v>
      </c>
      <c r="C57" s="899"/>
      <c r="D57" s="899"/>
      <c r="E57" s="899"/>
      <c r="F57" s="900"/>
      <c r="G57" s="901"/>
      <c r="H57" s="902"/>
      <c r="I57" s="901"/>
      <c r="J57" s="901"/>
      <c r="K57" s="902"/>
      <c r="L57" s="901"/>
      <c r="M57" s="901"/>
      <c r="N57" s="902"/>
      <c r="O57" s="901"/>
      <c r="P57" s="901"/>
      <c r="Q57" s="902"/>
      <c r="R57" s="901"/>
      <c r="S57" s="901"/>
      <c r="T57" s="902"/>
      <c r="U57" s="901"/>
      <c r="V57" s="901"/>
      <c r="W57" s="901"/>
      <c r="X57" s="902"/>
      <c r="Y57" s="901"/>
      <c r="Z57" s="901"/>
      <c r="AA57" s="901"/>
      <c r="AB57" s="901"/>
      <c r="AC57" s="902"/>
    </row>
    <row r="58" spans="2:29">
      <c r="B58" s="736" t="s">
        <v>99</v>
      </c>
      <c r="C58" s="736"/>
      <c r="D58" s="736"/>
      <c r="E58" s="736"/>
      <c r="F58" s="895"/>
      <c r="G58" s="896"/>
      <c r="H58" s="897"/>
      <c r="I58" s="896"/>
      <c r="J58" s="896"/>
      <c r="K58" s="897"/>
      <c r="L58" s="896"/>
      <c r="M58" s="896"/>
      <c r="N58" s="897"/>
      <c r="O58" s="896"/>
      <c r="P58" s="896"/>
      <c r="Q58" s="897"/>
      <c r="R58" s="896"/>
      <c r="S58" s="896">
        <v>1</v>
      </c>
      <c r="T58" s="897"/>
      <c r="U58" s="896"/>
      <c r="V58" s="896"/>
      <c r="W58" s="896">
        <v>0.53</v>
      </c>
      <c r="X58" s="897">
        <v>0.47</v>
      </c>
      <c r="Y58" s="896"/>
      <c r="Z58" s="896"/>
      <c r="AA58" s="896"/>
      <c r="AB58" s="896"/>
      <c r="AC58" s="897"/>
    </row>
    <row r="59" spans="2:29">
      <c r="B59" s="736" t="s">
        <v>100</v>
      </c>
      <c r="C59" s="736"/>
      <c r="D59" s="736"/>
      <c r="E59" s="736"/>
      <c r="F59" s="895"/>
      <c r="G59" s="896"/>
      <c r="H59" s="897"/>
      <c r="I59" s="896"/>
      <c r="J59" s="896"/>
      <c r="K59" s="897"/>
      <c r="L59" s="896"/>
      <c r="M59" s="896"/>
      <c r="N59" s="897"/>
      <c r="O59" s="896"/>
      <c r="P59" s="896"/>
      <c r="Q59" s="897"/>
      <c r="R59" s="896"/>
      <c r="S59" s="896">
        <v>1</v>
      </c>
      <c r="T59" s="897"/>
      <c r="U59" s="896"/>
      <c r="V59" s="896">
        <v>0.86</v>
      </c>
      <c r="W59" s="896">
        <v>0.14000000000000001</v>
      </c>
      <c r="X59" s="897"/>
      <c r="Y59" s="896"/>
      <c r="Z59" s="896"/>
      <c r="AA59" s="896"/>
      <c r="AB59" s="896"/>
      <c r="AC59" s="897"/>
    </row>
    <row r="60" spans="2:29">
      <c r="B60" s="736" t="s">
        <v>101</v>
      </c>
      <c r="C60" s="736"/>
      <c r="D60" s="736"/>
      <c r="E60" s="736"/>
      <c r="F60" s="895"/>
      <c r="G60" s="896"/>
      <c r="H60" s="897"/>
      <c r="I60" s="896"/>
      <c r="J60" s="896"/>
      <c r="K60" s="897"/>
      <c r="L60" s="896"/>
      <c r="M60" s="896"/>
      <c r="N60" s="897"/>
      <c r="O60" s="896"/>
      <c r="P60" s="896"/>
      <c r="Q60" s="897"/>
      <c r="R60" s="896"/>
      <c r="S60" s="896">
        <v>1</v>
      </c>
      <c r="T60" s="897"/>
      <c r="U60" s="896"/>
      <c r="V60" s="896"/>
      <c r="W60" s="896"/>
      <c r="X60" s="897"/>
      <c r="Y60" s="896"/>
      <c r="Z60" s="896"/>
      <c r="AA60" s="896"/>
      <c r="AB60" s="896"/>
      <c r="AC60" s="897"/>
    </row>
    <row r="61" spans="2:29">
      <c r="B61" s="736" t="s">
        <v>102</v>
      </c>
      <c r="C61" s="736"/>
      <c r="D61" s="736"/>
      <c r="E61" s="736"/>
      <c r="F61" s="895"/>
      <c r="G61" s="896"/>
      <c r="H61" s="897"/>
      <c r="I61" s="896"/>
      <c r="J61" s="896"/>
      <c r="K61" s="897"/>
      <c r="L61" s="896"/>
      <c r="M61" s="896"/>
      <c r="N61" s="897"/>
      <c r="O61" s="896"/>
      <c r="P61" s="896"/>
      <c r="Q61" s="897"/>
      <c r="R61" s="896"/>
      <c r="S61" s="896"/>
      <c r="T61" s="897"/>
      <c r="U61" s="896"/>
      <c r="V61" s="896"/>
      <c r="W61" s="896">
        <v>1</v>
      </c>
      <c r="X61" s="897"/>
      <c r="Y61" s="896"/>
      <c r="Z61" s="896"/>
      <c r="AA61" s="896"/>
      <c r="AB61" s="896"/>
      <c r="AC61" s="897"/>
    </row>
    <row r="62" spans="2:29">
      <c r="B62" s="898" t="s">
        <v>10</v>
      </c>
      <c r="C62" s="899"/>
      <c r="D62" s="899"/>
      <c r="E62" s="899"/>
      <c r="F62" s="900"/>
      <c r="G62" s="901"/>
      <c r="H62" s="902"/>
      <c r="I62" s="901"/>
      <c r="J62" s="901"/>
      <c r="K62" s="902"/>
      <c r="L62" s="901"/>
      <c r="M62" s="901"/>
      <c r="N62" s="902"/>
      <c r="O62" s="901"/>
      <c r="P62" s="901"/>
      <c r="Q62" s="902"/>
      <c r="R62" s="901"/>
      <c r="S62" s="901"/>
      <c r="T62" s="902"/>
      <c r="U62" s="901"/>
      <c r="V62" s="901"/>
      <c r="W62" s="901"/>
      <c r="X62" s="902"/>
      <c r="Y62" s="901"/>
      <c r="Z62" s="901"/>
      <c r="AA62" s="901"/>
      <c r="AB62" s="901"/>
      <c r="AC62" s="902"/>
    </row>
    <row r="63" spans="2:29">
      <c r="B63" s="736" t="s">
        <v>104</v>
      </c>
      <c r="C63" s="736"/>
      <c r="D63" s="736"/>
      <c r="E63" s="736"/>
      <c r="F63" s="895"/>
      <c r="G63" s="896"/>
      <c r="H63" s="897"/>
      <c r="I63" s="896"/>
      <c r="J63" s="896"/>
      <c r="K63" s="897"/>
      <c r="L63" s="896"/>
      <c r="M63" s="896"/>
      <c r="N63" s="897"/>
      <c r="O63" s="896"/>
      <c r="P63" s="896"/>
      <c r="Q63" s="897"/>
      <c r="R63" s="896"/>
      <c r="S63" s="896"/>
      <c r="T63" s="897">
        <v>1</v>
      </c>
      <c r="U63" s="896"/>
      <c r="V63" s="896"/>
      <c r="W63" s="896"/>
      <c r="X63" s="897"/>
      <c r="Y63" s="896"/>
      <c r="Z63" s="896"/>
      <c r="AA63" s="896"/>
      <c r="AB63" s="896"/>
      <c r="AC63" s="897"/>
    </row>
    <row r="64" spans="2:29">
      <c r="B64" s="736" t="s">
        <v>105</v>
      </c>
      <c r="C64" s="736"/>
      <c r="D64" s="736"/>
      <c r="E64" s="736"/>
      <c r="F64" s="895"/>
      <c r="G64" s="896"/>
      <c r="H64" s="897"/>
      <c r="I64" s="896"/>
      <c r="J64" s="896"/>
      <c r="K64" s="897"/>
      <c r="L64" s="896"/>
      <c r="M64" s="896"/>
      <c r="N64" s="897"/>
      <c r="O64" s="896"/>
      <c r="P64" s="896"/>
      <c r="Q64" s="897"/>
      <c r="R64" s="896"/>
      <c r="S64" s="896"/>
      <c r="T64" s="897">
        <v>1</v>
      </c>
      <c r="U64" s="896"/>
      <c r="V64" s="896"/>
      <c r="W64" s="896"/>
      <c r="X64" s="897"/>
      <c r="Y64" s="896"/>
      <c r="Z64" s="896"/>
      <c r="AA64" s="896"/>
      <c r="AB64" s="896"/>
      <c r="AC64" s="897"/>
    </row>
    <row r="65" spans="2:29">
      <c r="B65" s="736" t="s">
        <v>106</v>
      </c>
      <c r="C65" s="736"/>
      <c r="D65" s="736"/>
      <c r="E65" s="736"/>
      <c r="F65" s="895"/>
      <c r="G65" s="896"/>
      <c r="H65" s="897"/>
      <c r="I65" s="896"/>
      <c r="J65" s="896"/>
      <c r="K65" s="897"/>
      <c r="L65" s="896"/>
      <c r="M65" s="896"/>
      <c r="N65" s="897"/>
      <c r="O65" s="896"/>
      <c r="P65" s="896"/>
      <c r="Q65" s="897"/>
      <c r="R65" s="896"/>
      <c r="S65" s="896"/>
      <c r="T65" s="897">
        <v>1</v>
      </c>
      <c r="U65" s="896"/>
      <c r="V65" s="896"/>
      <c r="W65" s="896"/>
      <c r="X65" s="897"/>
      <c r="Y65" s="896"/>
      <c r="Z65" s="896"/>
      <c r="AA65" s="896"/>
      <c r="AB65" s="896"/>
      <c r="AC65" s="897"/>
    </row>
    <row r="66" spans="2:29">
      <c r="B66" s="898" t="s">
        <v>107</v>
      </c>
      <c r="C66" s="899"/>
      <c r="D66" s="899"/>
      <c r="E66" s="899"/>
      <c r="F66" s="900"/>
      <c r="G66" s="901"/>
      <c r="H66" s="902"/>
      <c r="I66" s="901"/>
      <c r="J66" s="901"/>
      <c r="K66" s="902"/>
      <c r="L66" s="901"/>
      <c r="M66" s="901"/>
      <c r="N66" s="902"/>
      <c r="O66" s="901"/>
      <c r="P66" s="901"/>
      <c r="Q66" s="902"/>
      <c r="R66" s="901"/>
      <c r="S66" s="901"/>
      <c r="T66" s="902"/>
      <c r="U66" s="901"/>
      <c r="V66" s="901"/>
      <c r="W66" s="901"/>
      <c r="X66" s="902"/>
      <c r="Y66" s="901"/>
      <c r="Z66" s="901"/>
      <c r="AA66" s="901"/>
      <c r="AB66" s="901"/>
      <c r="AC66" s="902"/>
    </row>
    <row r="67" spans="2:29">
      <c r="B67" s="906" t="s">
        <v>108</v>
      </c>
      <c r="C67" s="906"/>
      <c r="D67" s="906"/>
      <c r="E67" s="906"/>
      <c r="F67" s="907"/>
      <c r="G67" s="908"/>
      <c r="H67" s="909"/>
      <c r="I67" s="908"/>
      <c r="J67" s="908"/>
      <c r="K67" s="909"/>
      <c r="L67" s="908"/>
      <c r="M67" s="908"/>
      <c r="N67" s="909"/>
      <c r="O67" s="908"/>
      <c r="P67" s="908"/>
      <c r="Q67" s="909"/>
      <c r="R67" s="908">
        <v>1</v>
      </c>
      <c r="S67" s="908"/>
      <c r="T67" s="909"/>
      <c r="U67" s="908"/>
      <c r="V67" s="908"/>
      <c r="W67" s="908"/>
      <c r="X67" s="909"/>
      <c r="Y67" s="908"/>
      <c r="Z67" s="908"/>
      <c r="AA67" s="908"/>
      <c r="AB67" s="908"/>
      <c r="AC67" s="909"/>
    </row>
    <row r="68" spans="2:29" ht="15.75">
      <c r="B68" s="905" t="s">
        <v>503</v>
      </c>
      <c r="C68" s="736"/>
      <c r="D68" s="736"/>
      <c r="E68" s="736"/>
      <c r="F68" s="895"/>
      <c r="G68" s="896"/>
      <c r="H68" s="897"/>
      <c r="I68" s="896"/>
      <c r="J68" s="896"/>
      <c r="K68" s="897"/>
      <c r="L68" s="896"/>
      <c r="M68" s="896"/>
      <c r="N68" s="897"/>
      <c r="O68" s="896"/>
      <c r="P68" s="896"/>
      <c r="Q68" s="897"/>
      <c r="R68" s="896"/>
      <c r="S68" s="896"/>
      <c r="T68" s="897"/>
      <c r="U68" s="896"/>
      <c r="V68" s="896"/>
      <c r="W68" s="896"/>
      <c r="X68" s="897"/>
      <c r="Y68" s="896"/>
      <c r="Z68" s="896"/>
      <c r="AA68" s="896"/>
      <c r="AB68" s="896"/>
      <c r="AC68" s="897"/>
    </row>
    <row r="69" spans="2:29">
      <c r="B69" s="894" t="s">
        <v>499</v>
      </c>
      <c r="C69" s="736"/>
      <c r="D69" s="736"/>
      <c r="E69" s="736"/>
      <c r="F69" s="895"/>
      <c r="G69" s="896"/>
      <c r="H69" s="897"/>
      <c r="I69" s="896"/>
      <c r="J69" s="896"/>
      <c r="K69" s="897"/>
      <c r="L69" s="896"/>
      <c r="M69" s="896"/>
      <c r="N69" s="897"/>
      <c r="O69" s="896"/>
      <c r="P69" s="896"/>
      <c r="Q69" s="897"/>
      <c r="R69" s="896"/>
      <c r="S69" s="896"/>
      <c r="T69" s="897"/>
      <c r="U69" s="896"/>
      <c r="V69" s="896"/>
      <c r="W69" s="896"/>
      <c r="X69" s="897"/>
      <c r="Y69" s="896"/>
      <c r="Z69" s="896"/>
      <c r="AA69" s="896"/>
      <c r="AB69" s="896"/>
      <c r="AC69" s="897"/>
    </row>
    <row r="70" spans="2:29">
      <c r="B70" s="736" t="s">
        <v>113</v>
      </c>
      <c r="C70" s="736"/>
      <c r="D70" s="736"/>
      <c r="E70" s="736"/>
      <c r="F70" s="895"/>
      <c r="G70" s="896"/>
      <c r="H70" s="897"/>
      <c r="I70" s="896"/>
      <c r="J70" s="896"/>
      <c r="K70" s="897"/>
      <c r="L70" s="896"/>
      <c r="M70" s="896"/>
      <c r="N70" s="897"/>
      <c r="O70" s="896"/>
      <c r="P70" s="896"/>
      <c r="Q70" s="897"/>
      <c r="R70" s="896">
        <v>1</v>
      </c>
      <c r="S70" s="896"/>
      <c r="T70" s="897"/>
      <c r="U70" s="896">
        <v>1</v>
      </c>
      <c r="V70" s="896"/>
      <c r="W70" s="896"/>
      <c r="X70" s="897"/>
      <c r="Y70" s="896">
        <v>1</v>
      </c>
      <c r="Z70" s="896"/>
      <c r="AA70" s="896"/>
      <c r="AB70" s="896"/>
      <c r="AC70" s="897"/>
    </row>
    <row r="71" spans="2:29">
      <c r="B71" s="736" t="s">
        <v>114</v>
      </c>
      <c r="C71" s="736"/>
      <c r="D71" s="736"/>
      <c r="E71" s="736"/>
      <c r="F71" s="895"/>
      <c r="G71" s="896"/>
      <c r="H71" s="897"/>
      <c r="I71" s="896"/>
      <c r="J71" s="896"/>
      <c r="K71" s="897"/>
      <c r="L71" s="896"/>
      <c r="M71" s="896"/>
      <c r="N71" s="897"/>
      <c r="O71" s="896"/>
      <c r="P71" s="896"/>
      <c r="Q71" s="897"/>
      <c r="R71" s="896">
        <v>1</v>
      </c>
      <c r="S71" s="896"/>
      <c r="T71" s="897"/>
      <c r="U71" s="896">
        <v>1</v>
      </c>
      <c r="V71" s="896"/>
      <c r="W71" s="896"/>
      <c r="X71" s="897"/>
      <c r="Y71" s="896">
        <v>1</v>
      </c>
      <c r="Z71" s="896"/>
      <c r="AA71" s="896"/>
      <c r="AB71" s="896"/>
      <c r="AC71" s="897"/>
    </row>
    <row r="72" spans="2:29">
      <c r="B72" s="736" t="s">
        <v>116</v>
      </c>
      <c r="C72" s="736"/>
      <c r="D72" s="736"/>
      <c r="E72" s="736"/>
      <c r="F72" s="895"/>
      <c r="G72" s="896"/>
      <c r="H72" s="897"/>
      <c r="I72" s="896"/>
      <c r="J72" s="896"/>
      <c r="K72" s="897"/>
      <c r="L72" s="896"/>
      <c r="M72" s="896"/>
      <c r="N72" s="897"/>
      <c r="O72" s="896"/>
      <c r="P72" s="896"/>
      <c r="Q72" s="897"/>
      <c r="R72" s="896">
        <v>1</v>
      </c>
      <c r="S72" s="896"/>
      <c r="T72" s="897"/>
      <c r="U72" s="896"/>
      <c r="V72" s="896"/>
      <c r="W72" s="896"/>
      <c r="X72" s="897"/>
      <c r="Y72" s="896">
        <v>1</v>
      </c>
      <c r="Z72" s="896"/>
      <c r="AA72" s="896"/>
      <c r="AB72" s="896"/>
      <c r="AC72" s="897"/>
    </row>
    <row r="73" spans="2:29">
      <c r="B73" s="898" t="s">
        <v>500</v>
      </c>
      <c r="C73" s="899"/>
      <c r="D73" s="899"/>
      <c r="E73" s="899"/>
      <c r="F73" s="900"/>
      <c r="G73" s="901"/>
      <c r="H73" s="902"/>
      <c r="I73" s="901"/>
      <c r="J73" s="901"/>
      <c r="K73" s="902"/>
      <c r="L73" s="901"/>
      <c r="M73" s="901"/>
      <c r="N73" s="902"/>
      <c r="O73" s="901"/>
      <c r="P73" s="901"/>
      <c r="Q73" s="902"/>
      <c r="R73" s="901"/>
      <c r="S73" s="901"/>
      <c r="T73" s="902"/>
      <c r="U73" s="901"/>
      <c r="V73" s="901"/>
      <c r="W73" s="901"/>
      <c r="X73" s="902"/>
      <c r="Y73" s="901"/>
      <c r="Z73" s="901"/>
      <c r="AA73" s="901"/>
      <c r="AB73" s="901"/>
      <c r="AC73" s="902"/>
    </row>
    <row r="74" spans="2:29">
      <c r="B74" s="736" t="s">
        <v>117</v>
      </c>
      <c r="C74" s="736"/>
      <c r="D74" s="736"/>
      <c r="E74" s="736"/>
      <c r="F74" s="895"/>
      <c r="G74" s="896"/>
      <c r="H74" s="897"/>
      <c r="I74" s="896"/>
      <c r="J74" s="896"/>
      <c r="K74" s="897"/>
      <c r="L74" s="896"/>
      <c r="M74" s="896"/>
      <c r="N74" s="897"/>
      <c r="O74" s="896"/>
      <c r="P74" s="896"/>
      <c r="Q74" s="897"/>
      <c r="R74" s="896"/>
      <c r="S74" s="903"/>
      <c r="T74" s="904"/>
      <c r="U74" s="896"/>
      <c r="V74" s="896"/>
      <c r="W74" s="896"/>
      <c r="X74" s="897"/>
      <c r="Y74" s="896"/>
      <c r="Z74" s="896"/>
      <c r="AA74" s="896">
        <v>1</v>
      </c>
      <c r="AB74" s="896"/>
      <c r="AC74" s="897"/>
    </row>
    <row r="75" spans="2:29">
      <c r="B75" s="736" t="s">
        <v>118</v>
      </c>
      <c r="C75" s="736"/>
      <c r="D75" s="736"/>
      <c r="E75" s="736"/>
      <c r="F75" s="895"/>
      <c r="G75" s="896"/>
      <c r="H75" s="897"/>
      <c r="I75" s="896"/>
      <c r="J75" s="896"/>
      <c r="K75" s="897"/>
      <c r="L75" s="896"/>
      <c r="M75" s="896"/>
      <c r="N75" s="897"/>
      <c r="O75" s="896"/>
      <c r="P75" s="896"/>
      <c r="Q75" s="897"/>
      <c r="R75" s="896"/>
      <c r="S75" s="903">
        <v>8.2000000000000003E-2</v>
      </c>
      <c r="T75" s="904">
        <v>0.91800000000000004</v>
      </c>
      <c r="U75" s="896"/>
      <c r="V75" s="903">
        <v>0.16</v>
      </c>
      <c r="W75" s="903">
        <v>0.84</v>
      </c>
      <c r="X75" s="904"/>
      <c r="Y75" s="896"/>
      <c r="Z75" s="903">
        <v>0.23</v>
      </c>
      <c r="AA75" s="903">
        <v>0.52700000000000002</v>
      </c>
      <c r="AB75" s="903">
        <v>2.8000000000000001E-2</v>
      </c>
      <c r="AC75" s="904">
        <v>0</v>
      </c>
    </row>
    <row r="76" spans="2:29">
      <c r="B76" s="736" t="s">
        <v>122</v>
      </c>
      <c r="C76" s="736"/>
      <c r="D76" s="736"/>
      <c r="E76" s="736"/>
      <c r="F76" s="895"/>
      <c r="G76" s="896"/>
      <c r="H76" s="897"/>
      <c r="I76" s="896"/>
      <c r="J76" s="896"/>
      <c r="K76" s="897"/>
      <c r="L76" s="896"/>
      <c r="M76" s="896"/>
      <c r="N76" s="897"/>
      <c r="O76" s="896"/>
      <c r="P76" s="896"/>
      <c r="Q76" s="897"/>
      <c r="R76" s="896"/>
      <c r="S76" s="903"/>
      <c r="T76" s="904"/>
      <c r="U76" s="896"/>
      <c r="V76" s="896"/>
      <c r="W76" s="896"/>
      <c r="X76" s="904"/>
      <c r="Y76" s="896"/>
      <c r="Z76" s="896"/>
      <c r="AA76" s="896"/>
      <c r="AB76" s="896">
        <v>1</v>
      </c>
      <c r="AC76" s="904"/>
    </row>
    <row r="77" spans="2:29">
      <c r="B77" s="736" t="s">
        <v>124</v>
      </c>
      <c r="C77" s="736"/>
      <c r="D77" s="736"/>
      <c r="E77" s="736"/>
      <c r="F77" s="895"/>
      <c r="G77" s="896"/>
      <c r="H77" s="897"/>
      <c r="I77" s="896"/>
      <c r="J77" s="896"/>
      <c r="K77" s="897"/>
      <c r="L77" s="896"/>
      <c r="M77" s="896"/>
      <c r="N77" s="897"/>
      <c r="O77" s="896"/>
      <c r="P77" s="896"/>
      <c r="Q77" s="897"/>
      <c r="R77" s="896"/>
      <c r="S77" s="903"/>
      <c r="T77" s="904"/>
      <c r="U77" s="896"/>
      <c r="V77" s="896"/>
      <c r="W77" s="896"/>
      <c r="X77" s="904"/>
      <c r="Y77" s="896"/>
      <c r="Z77" s="896"/>
      <c r="AA77" s="896">
        <v>1</v>
      </c>
      <c r="AB77" s="896"/>
      <c r="AC77" s="904"/>
    </row>
    <row r="78" spans="2:29">
      <c r="B78" s="898" t="s">
        <v>490</v>
      </c>
      <c r="C78" s="899"/>
      <c r="D78" s="899"/>
      <c r="E78" s="899"/>
      <c r="F78" s="900"/>
      <c r="G78" s="901"/>
      <c r="H78" s="902"/>
      <c r="I78" s="901"/>
      <c r="J78" s="901"/>
      <c r="K78" s="902"/>
      <c r="L78" s="901"/>
      <c r="M78" s="901"/>
      <c r="N78" s="902"/>
      <c r="O78" s="901"/>
      <c r="P78" s="901"/>
      <c r="Q78" s="902"/>
      <c r="R78" s="901"/>
      <c r="S78" s="901"/>
      <c r="T78" s="902"/>
      <c r="U78" s="901"/>
      <c r="V78" s="901"/>
      <c r="W78" s="901"/>
      <c r="X78" s="902"/>
      <c r="Y78" s="901"/>
      <c r="Z78" s="901"/>
      <c r="AA78" s="901"/>
      <c r="AB78" s="901"/>
      <c r="AC78" s="902"/>
    </row>
    <row r="79" spans="2:29" ht="15.75">
      <c r="B79" s="905" t="s">
        <v>496</v>
      </c>
      <c r="C79" s="736"/>
      <c r="D79" s="736"/>
      <c r="E79" s="736"/>
      <c r="F79" s="895"/>
      <c r="G79" s="896"/>
      <c r="H79" s="897"/>
      <c r="I79" s="896"/>
      <c r="J79" s="896"/>
      <c r="K79" s="897"/>
      <c r="L79" s="896"/>
      <c r="M79" s="896"/>
      <c r="N79" s="897"/>
      <c r="O79" s="896"/>
      <c r="P79" s="896"/>
      <c r="Q79" s="897"/>
      <c r="R79" s="896"/>
      <c r="S79" s="896"/>
      <c r="T79" s="897"/>
      <c r="U79" s="896"/>
      <c r="V79" s="896"/>
      <c r="W79" s="896"/>
      <c r="X79" s="897"/>
      <c r="Y79" s="896"/>
      <c r="Z79" s="896"/>
      <c r="AA79" s="896"/>
      <c r="AB79" s="896"/>
      <c r="AC79" s="897"/>
    </row>
    <row r="80" spans="2:29">
      <c r="B80" s="906" t="s">
        <v>733</v>
      </c>
      <c r="C80" s="906"/>
      <c r="D80" s="906"/>
      <c r="E80" s="906"/>
      <c r="F80" s="907"/>
      <c r="G80" s="908"/>
      <c r="H80" s="909"/>
      <c r="I80" s="908"/>
      <c r="J80" s="908"/>
      <c r="K80" s="909"/>
      <c r="L80" s="908"/>
      <c r="M80" s="908"/>
      <c r="N80" s="909"/>
      <c r="O80" s="908"/>
      <c r="P80" s="908"/>
      <c r="Q80" s="909"/>
      <c r="R80" s="908"/>
      <c r="S80" s="908"/>
      <c r="T80" s="909"/>
      <c r="U80" s="908"/>
      <c r="V80" s="908"/>
      <c r="W80" s="908"/>
      <c r="X80" s="909"/>
      <c r="Y80" s="908">
        <v>1</v>
      </c>
      <c r="Z80" s="908"/>
      <c r="AA80" s="908"/>
      <c r="AB80" s="908"/>
      <c r="AC80" s="909"/>
    </row>
    <row r="81" spans="2:29">
      <c r="B81" s="737"/>
      <c r="C81" s="737"/>
      <c r="D81" s="737"/>
      <c r="E81" s="737"/>
      <c r="F81" s="910"/>
      <c r="G81" s="910"/>
      <c r="H81" s="910"/>
      <c r="I81" s="910"/>
      <c r="J81" s="910"/>
      <c r="K81" s="910"/>
      <c r="L81" s="910"/>
      <c r="M81" s="910"/>
      <c r="N81" s="910"/>
      <c r="O81" s="910"/>
      <c r="P81" s="910"/>
      <c r="Q81" s="910"/>
      <c r="R81" s="910"/>
      <c r="S81" s="910"/>
      <c r="T81" s="910"/>
      <c r="U81" s="910"/>
      <c r="V81" s="910"/>
      <c r="W81" s="910"/>
      <c r="X81" s="910"/>
      <c r="Y81" s="737"/>
      <c r="Z81" s="737"/>
      <c r="AA81" s="737"/>
      <c r="AB81" s="737"/>
      <c r="AC81" s="737"/>
    </row>
    <row r="82" spans="2:29">
      <c r="B82" s="737"/>
      <c r="C82" s="737"/>
      <c r="D82" s="737"/>
      <c r="E82" s="737"/>
      <c r="F82" s="910"/>
      <c r="G82" s="910"/>
      <c r="H82" s="910"/>
      <c r="I82" s="910"/>
      <c r="J82" s="910"/>
      <c r="K82" s="910"/>
      <c r="L82" s="910"/>
      <c r="M82" s="910"/>
      <c r="N82" s="910"/>
      <c r="O82" s="910"/>
      <c r="P82" s="910"/>
      <c r="Q82" s="910"/>
      <c r="R82" s="910"/>
      <c r="S82" s="910"/>
      <c r="T82" s="910"/>
      <c r="U82" s="910"/>
      <c r="V82" s="910"/>
      <c r="W82" s="910"/>
      <c r="X82" s="910"/>
      <c r="Y82" s="737"/>
      <c r="Z82" s="737"/>
      <c r="AA82" s="737"/>
      <c r="AB82" s="737"/>
      <c r="AC82" s="737"/>
    </row>
    <row r="83" spans="2:29">
      <c r="B83" s="736"/>
      <c r="C83" s="736"/>
      <c r="D83" s="736"/>
      <c r="E83" s="736"/>
      <c r="F83" s="736"/>
      <c r="G83" s="736"/>
      <c r="H83" s="736"/>
      <c r="I83" s="736"/>
      <c r="J83" s="736"/>
      <c r="K83" s="736"/>
      <c r="L83" s="736"/>
      <c r="M83" s="736"/>
      <c r="N83" s="736"/>
      <c r="O83" s="736"/>
      <c r="P83" s="736"/>
      <c r="Q83" s="736"/>
      <c r="R83" s="736"/>
      <c r="S83" s="736"/>
      <c r="T83" s="736"/>
      <c r="U83" s="736"/>
      <c r="V83" s="736"/>
      <c r="W83" s="736"/>
      <c r="X83" s="736"/>
      <c r="Y83" s="736"/>
      <c r="Z83" s="736"/>
      <c r="AA83" s="736"/>
      <c r="AB83" s="736"/>
      <c r="AC83" s="736"/>
    </row>
    <row r="84" spans="2:29">
      <c r="B84" s="736"/>
      <c r="C84" s="736"/>
      <c r="D84" s="736"/>
      <c r="E84" s="736"/>
      <c r="F84" s="736"/>
      <c r="G84" s="736"/>
      <c r="H84" s="736"/>
      <c r="I84" s="736"/>
      <c r="J84" s="736"/>
      <c r="K84" s="736"/>
      <c r="L84" s="736"/>
      <c r="M84" s="736"/>
      <c r="N84" s="736"/>
      <c r="O84" s="736"/>
      <c r="P84" s="736"/>
      <c r="Q84" s="736"/>
      <c r="R84" s="736"/>
      <c r="S84" s="736"/>
      <c r="T84" s="736"/>
      <c r="U84" s="736"/>
      <c r="V84" s="736"/>
      <c r="W84" s="736"/>
      <c r="X84" s="736"/>
      <c r="Y84" s="736"/>
      <c r="Z84" s="736"/>
      <c r="AA84" s="736"/>
      <c r="AB84" s="736"/>
      <c r="AC84" s="736"/>
    </row>
    <row r="85" spans="2:29">
      <c r="B85" s="736"/>
      <c r="C85" s="736"/>
      <c r="D85" s="736"/>
      <c r="E85" s="736"/>
      <c r="F85" s="736"/>
      <c r="G85" s="736"/>
      <c r="H85" s="736"/>
      <c r="I85" s="736"/>
      <c r="J85" s="736"/>
      <c r="K85" s="736"/>
      <c r="L85" s="736"/>
      <c r="M85" s="736"/>
      <c r="N85" s="736"/>
      <c r="O85" s="736"/>
      <c r="P85" s="736"/>
      <c r="Q85" s="736"/>
      <c r="R85" s="736"/>
      <c r="S85" s="736"/>
      <c r="T85" s="736"/>
      <c r="U85" s="736"/>
      <c r="V85" s="736"/>
      <c r="W85" s="736"/>
      <c r="X85" s="736"/>
      <c r="Y85" s="736"/>
      <c r="Z85" s="736"/>
      <c r="AA85" s="736"/>
      <c r="AB85" s="736"/>
      <c r="AC85" s="736"/>
    </row>
    <row r="86" spans="2:29">
      <c r="B86" s="736"/>
      <c r="C86" s="736"/>
      <c r="D86" s="736"/>
      <c r="E86" s="736"/>
      <c r="F86" s="736"/>
      <c r="G86" s="736"/>
      <c r="H86" s="736"/>
      <c r="I86" s="736"/>
      <c r="J86" s="736"/>
      <c r="K86" s="736"/>
      <c r="L86" s="736"/>
      <c r="M86" s="736"/>
      <c r="N86" s="736"/>
      <c r="O86" s="736"/>
      <c r="P86" s="736"/>
      <c r="Q86" s="736"/>
      <c r="R86" s="736"/>
      <c r="S86" s="736"/>
      <c r="T86" s="736"/>
      <c r="U86" s="736"/>
      <c r="V86" s="736"/>
      <c r="W86" s="736"/>
      <c r="X86" s="736"/>
      <c r="Y86" s="736"/>
      <c r="Z86" s="736"/>
      <c r="AA86" s="736"/>
      <c r="AB86" s="736"/>
      <c r="AC86" s="736"/>
    </row>
    <row r="87" spans="2:29">
      <c r="B87" s="736"/>
      <c r="C87" s="736"/>
      <c r="D87" s="736"/>
      <c r="E87" s="736"/>
      <c r="F87" s="736"/>
      <c r="G87" s="736"/>
      <c r="H87" s="736"/>
      <c r="I87" s="736"/>
      <c r="J87" s="736"/>
      <c r="K87" s="736"/>
      <c r="L87" s="736"/>
      <c r="M87" s="736"/>
      <c r="N87" s="736"/>
      <c r="O87" s="736"/>
      <c r="P87" s="736"/>
      <c r="Q87" s="736"/>
      <c r="R87" s="736"/>
      <c r="S87" s="736"/>
      <c r="T87" s="736"/>
      <c r="U87" s="736"/>
      <c r="V87" s="736"/>
      <c r="W87" s="736"/>
      <c r="X87" s="736"/>
      <c r="Y87" s="736"/>
      <c r="Z87" s="736"/>
      <c r="AA87" s="736"/>
      <c r="AB87" s="736"/>
      <c r="AC87" s="736"/>
    </row>
    <row r="88" spans="2:29">
      <c r="B88" s="736"/>
      <c r="C88" s="736"/>
      <c r="D88" s="736"/>
      <c r="E88" s="736"/>
      <c r="F88" s="736"/>
      <c r="G88" s="736"/>
      <c r="H88" s="736"/>
      <c r="I88" s="736"/>
      <c r="J88" s="736"/>
      <c r="K88" s="736"/>
      <c r="L88" s="736"/>
      <c r="M88" s="736"/>
      <c r="N88" s="736"/>
      <c r="O88" s="736"/>
      <c r="P88" s="736"/>
      <c r="Q88" s="736"/>
      <c r="R88" s="736"/>
      <c r="S88" s="736"/>
      <c r="T88" s="736"/>
      <c r="U88" s="736"/>
      <c r="V88" s="736"/>
      <c r="W88" s="736"/>
      <c r="X88" s="736"/>
      <c r="Y88" s="736"/>
      <c r="Z88" s="736"/>
      <c r="AA88" s="736"/>
      <c r="AB88" s="736"/>
      <c r="AC88" s="736"/>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Nagy, Judith</cp:lastModifiedBy>
  <cp:lastPrinted>2017-05-24T00:43:43Z</cp:lastPrinted>
  <dcterms:created xsi:type="dcterms:W3CDTF">2012-03-05T18:56:04Z</dcterms:created>
  <dcterms:modified xsi:type="dcterms:W3CDTF">2018-09-21T20:20:01Z</dcterms:modified>
</cp:coreProperties>
</file>