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0A8C4ABB-025E-40CB-B33B-41DA8A387B1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K27" i="1"/>
  <c r="G27" i="1"/>
  <c r="H27" i="1" s="1"/>
  <c r="J27" i="1"/>
  <c r="J26" i="1"/>
  <c r="I26" i="1"/>
  <c r="K26" i="1"/>
  <c r="G25" i="1"/>
  <c r="H25" i="1" s="1"/>
  <c r="J25" i="1"/>
  <c r="J24" i="1"/>
  <c r="G24" i="1"/>
  <c r="H24" i="1" s="1"/>
  <c r="J23" i="1"/>
  <c r="G23" i="1"/>
  <c r="H23" i="1" s="1"/>
  <c r="G22" i="1"/>
  <c r="H22" i="1" s="1"/>
  <c r="J22" i="1"/>
  <c r="G21" i="1"/>
  <c r="E28" i="1"/>
  <c r="J21" i="1"/>
  <c r="F13" i="1"/>
  <c r="J12" i="1"/>
  <c r="K12" i="1"/>
  <c r="G12" i="1"/>
  <c r="H12" i="1" s="1"/>
  <c r="I11" i="1"/>
  <c r="J11" i="1" s="1"/>
  <c r="K11" i="1" s="1"/>
  <c r="G11" i="1"/>
  <c r="H11" i="1" s="1"/>
  <c r="G10" i="1"/>
  <c r="H10" i="1" s="1"/>
  <c r="J10" i="1"/>
  <c r="J9" i="1"/>
  <c r="K9" i="1"/>
  <c r="G9" i="1"/>
  <c r="H9" i="1" s="1"/>
  <c r="I8" i="1"/>
  <c r="J8" i="1" s="1"/>
  <c r="K8" i="1" s="1"/>
  <c r="G8" i="1"/>
  <c r="H8" i="1" s="1"/>
  <c r="I7" i="1"/>
  <c r="J7" i="1" s="1"/>
  <c r="K7" i="1" s="1"/>
  <c r="E13" i="1"/>
  <c r="K21" i="1" l="1"/>
  <c r="K23" i="1"/>
  <c r="K24" i="1"/>
  <c r="K25" i="1"/>
  <c r="K22" i="1"/>
  <c r="H21" i="1"/>
  <c r="G26" i="1"/>
  <c r="H26" i="1" s="1"/>
  <c r="G7" i="1"/>
  <c r="K10" i="1"/>
  <c r="K13" i="1" s="1"/>
  <c r="K14" i="1" s="1"/>
  <c r="K28" i="1" l="1"/>
  <c r="K29" i="1" s="1"/>
  <c r="G28" i="1"/>
  <c r="H7" i="1"/>
  <c r="G13" i="1"/>
  <c r="G14" i="1" s="1"/>
</calcChain>
</file>

<file path=xl/sharedStrings.xml><?xml version="1.0" encoding="utf-8"?>
<sst xmlns="http://schemas.openxmlformats.org/spreadsheetml/2006/main" count="240" uniqueCount="23">
  <si>
    <t>GA 2014 Analysis</t>
  </si>
  <si>
    <t>Class</t>
  </si>
  <si>
    <t>Rider (A)</t>
  </si>
  <si>
    <t>Disposition/Recovery Volume (B)</t>
  </si>
  <si>
    <t>Disposition/Recover A*B (rounded)</t>
  </si>
  <si>
    <t>Actual Recoved</t>
  </si>
  <si>
    <t>Variance</t>
  </si>
  <si>
    <t>Actual Volume</t>
  </si>
  <si>
    <t>Calc'd</t>
  </si>
  <si>
    <t>kW</t>
  </si>
  <si>
    <t>kWh</t>
  </si>
  <si>
    <t>Sent</t>
  </si>
  <si>
    <t>StL</t>
  </si>
  <si>
    <t>Resi</t>
  </si>
  <si>
    <t>GS&lt;50</t>
  </si>
  <si>
    <t>GS&gt;50</t>
  </si>
  <si>
    <t>Interm</t>
  </si>
  <si>
    <t>RSVA 2015 Analysis</t>
  </si>
  <si>
    <t>Actual Recovered</t>
  </si>
  <si>
    <t>USL</t>
  </si>
  <si>
    <t>Calc'd Var</t>
  </si>
  <si>
    <t>Residual balance  can be explained by the Volume variance in column I. the the calculated recovery/disposition in column J.</t>
  </si>
  <si>
    <t>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</si>
</sst>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43" fontId="0" fillId="0" borderId="1" xfId="1" applyNumberFormat="1" applyFont="1" applyBorder="1"/>
    <xf numFmtId="164" fontId="0" fillId="0" borderId="1" xfId="1" applyNumberFormat="1" applyFont="1" applyFill="1" applyBorder="1"/>
    <xf numFmtId="166" fontId="0" fillId="2" borderId="0" xfId="2" applyNumberFormat="1" applyFont="1" applyFill="1"/>
    <xf numFmtId="43" fontId="0" fillId="0" borderId="0" xfId="1" applyNumberFormat="1" applyFont="1" applyBorder="1"/>
    <xf numFmtId="10" fontId="0" fillId="0" borderId="0" xfId="2" applyNumberFormat="1" applyFont="1"/>
    <xf numFmtId="0" fontId="2" fillId="0" borderId="0" xfId="0" applyFont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wrapText="1"/>
    </xf>
    <xf numFmtId="164" fontId="2" fillId="3" borderId="3" xfId="1" applyNumberFormat="1" applyFont="1" applyFill="1" applyBorder="1" applyAlignment="1">
      <alignment wrapText="1"/>
    </xf>
    <xf numFmtId="164" fontId="2" fillId="3" borderId="3" xfId="1" applyNumberFormat="1" applyFont="1" applyFill="1" applyBorder="1"/>
    <xf numFmtId="164" fontId="2" fillId="3" borderId="4" xfId="1" applyNumberFormat="1" applyFont="1" applyFill="1" applyBorder="1"/>
    <xf numFmtId="0" fontId="0" fillId="0" borderId="5" xfId="0" applyBorder="1"/>
    <xf numFmtId="0" fontId="0" fillId="0" borderId="0" xfId="0" applyBorder="1"/>
    <xf numFmtId="165" fontId="0" fillId="0" borderId="0" xfId="0" applyNumberFormat="1" applyBorder="1"/>
    <xf numFmtId="164" fontId="0" fillId="0" borderId="0" xfId="0" applyNumberFormat="1" applyBorder="1"/>
    <xf numFmtId="164" fontId="0" fillId="0" borderId="0" xfId="1" applyNumberFormat="1" applyFont="1" applyBorder="1"/>
    <xf numFmtId="43" fontId="0" fillId="0" borderId="6" xfId="1" applyNumberFormat="1" applyFont="1" applyBorder="1"/>
    <xf numFmtId="164" fontId="0" fillId="0" borderId="0" xfId="1" applyNumberFormat="1" applyFont="1" applyFill="1" applyBorder="1"/>
    <xf numFmtId="43" fontId="0" fillId="0" borderId="0" xfId="1" applyNumberFormat="1" applyFont="1" applyFill="1" applyBorder="1"/>
    <xf numFmtId="43" fontId="0" fillId="0" borderId="7" xfId="1" applyNumberFormat="1" applyFont="1" applyBorder="1"/>
    <xf numFmtId="0" fontId="0" fillId="0" borderId="8" xfId="0" applyBorder="1"/>
    <xf numFmtId="0" fontId="0" fillId="0" borderId="1" xfId="0" applyBorder="1"/>
    <xf numFmtId="164" fontId="0" fillId="0" borderId="7" xfId="1" applyNumberFormat="1" applyFont="1" applyBorder="1"/>
    <xf numFmtId="164" fontId="0" fillId="0" borderId="5" xfId="0" applyNumberFormat="1" applyBorder="1"/>
    <xf numFmtId="9" fontId="0" fillId="0" borderId="0" xfId="2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30"/>
  <sheetViews>
    <sheetView tabSelected="1" workbookViewId="0">
      <selection activeCell="P22" sqref="P22"/>
    </sheetView>
  </sheetViews>
  <sheetFormatPr defaultRowHeight="15" x14ac:dyDescent="0.25"/>
  <cols>
    <col min="4" max="4" width="12.5703125" bestFit="1" customWidth="1"/>
    <col min="5" max="5" width="13" customWidth="1"/>
    <col min="6" max="6" width="11.5703125" bestFit="1" customWidth="1"/>
    <col min="7" max="7" width="10.140625" bestFit="1" customWidth="1"/>
    <col min="9" max="9" width="12.5703125" bestFit="1" customWidth="1"/>
    <col min="11" max="11" width="11" bestFit="1" customWidth="1"/>
  </cols>
  <sheetData>
    <row r="5" spans="1:11" x14ac:dyDescent="0.25">
      <c r="A5" s="8" t="s">
        <v>0</v>
      </c>
      <c r="D5" s="1"/>
      <c r="E5" s="1"/>
      <c r="F5" s="1"/>
      <c r="G5" s="1"/>
      <c r="H5" s="1"/>
      <c r="I5" s="1"/>
      <c r="J5" s="1"/>
      <c r="K5" s="1"/>
    </row>
    <row r="6" spans="1:11" ht="45" x14ac:dyDescent="0.25">
      <c r="A6" s="9" t="s">
        <v>1</v>
      </c>
      <c r="B6" s="10"/>
      <c r="C6" s="10" t="s">
        <v>2</v>
      </c>
      <c r="D6" s="11" t="s">
        <v>3</v>
      </c>
      <c r="E6" s="11" t="s">
        <v>4</v>
      </c>
      <c r="F6" s="12" t="s">
        <v>5</v>
      </c>
      <c r="G6" s="13" t="s">
        <v>6</v>
      </c>
      <c r="H6" s="13"/>
      <c r="I6" s="12" t="s">
        <v>7</v>
      </c>
      <c r="J6" s="13" t="s">
        <v>8</v>
      </c>
      <c r="K6" s="14" t="s">
        <v>20</v>
      </c>
    </row>
    <row r="7" spans="1:11" x14ac:dyDescent="0.25">
      <c r="A7" s="15" t="s">
        <v>11</v>
      </c>
      <c r="B7" s="16" t="s">
        <v>9</v>
      </c>
      <c r="C7" s="17">
        <v>0.1658</v>
      </c>
      <c r="D7" s="18">
        <v>246.78415980022919</v>
      </c>
      <c r="E7" s="19">
        <v>40.92324238762464</v>
      </c>
      <c r="F7" s="6">
        <v>15.190000000000001</v>
      </c>
      <c r="G7" s="19">
        <f>+E7-F7</f>
        <v>25.733242387624639</v>
      </c>
      <c r="H7" s="6">
        <f t="shared" ref="H7:H10" si="0">+G7/E7</f>
        <v>0.62881729027919053</v>
      </c>
      <c r="I7" s="19">
        <f>+F7/C7</f>
        <v>91.616405307599521</v>
      </c>
      <c r="J7" s="19">
        <f t="shared" ref="J7:J12" si="1">+I7*C7</f>
        <v>15.190000000000001</v>
      </c>
      <c r="K7" s="20">
        <f t="shared" ref="K7:K12" si="2">+F7-J7</f>
        <v>0</v>
      </c>
    </row>
    <row r="8" spans="1:11" x14ac:dyDescent="0.25">
      <c r="A8" s="15" t="s">
        <v>12</v>
      </c>
      <c r="B8" s="16" t="s">
        <v>9</v>
      </c>
      <c r="C8" s="17">
        <v>0.28560000000000002</v>
      </c>
      <c r="D8" s="18">
        <v>7788.0013676682784</v>
      </c>
      <c r="E8" s="19">
        <v>2224.4960364214562</v>
      </c>
      <c r="F8" s="6">
        <v>1625.1599999999999</v>
      </c>
      <c r="G8" s="19">
        <f t="shared" ref="G8:G12" si="3">+E8-F8</f>
        <v>599.33603642145636</v>
      </c>
      <c r="H8" s="6">
        <f t="shared" si="0"/>
        <v>0.26942553576566824</v>
      </c>
      <c r="I8" s="19">
        <f>474.2*12</f>
        <v>5690.4</v>
      </c>
      <c r="J8" s="19">
        <f>+I8*C8</f>
        <v>1625.17824</v>
      </c>
      <c r="K8" s="20">
        <f t="shared" si="2"/>
        <v>-1.8240000000105283E-2</v>
      </c>
    </row>
    <row r="9" spans="1:11" x14ac:dyDescent="0.25">
      <c r="A9" s="15" t="s">
        <v>13</v>
      </c>
      <c r="B9" s="16" t="s">
        <v>10</v>
      </c>
      <c r="C9" s="17">
        <v>8.0000000000000004E-4</v>
      </c>
      <c r="D9" s="18">
        <v>15612518.199999966</v>
      </c>
      <c r="E9" s="19">
        <v>12446.95927567746</v>
      </c>
      <c r="F9" s="6">
        <v>11147.55</v>
      </c>
      <c r="G9" s="19">
        <f t="shared" si="3"/>
        <v>1299.4092756774608</v>
      </c>
      <c r="H9" s="6">
        <f t="shared" si="0"/>
        <v>0.10439572002269099</v>
      </c>
      <c r="I9" s="19">
        <v>13953913</v>
      </c>
      <c r="J9" s="19">
        <f t="shared" si="1"/>
        <v>11163.1304</v>
      </c>
      <c r="K9" s="20">
        <f t="shared" si="2"/>
        <v>-15.580400000000736</v>
      </c>
    </row>
    <row r="10" spans="1:11" x14ac:dyDescent="0.25">
      <c r="A10" s="15" t="s">
        <v>14</v>
      </c>
      <c r="B10" s="16" t="s">
        <v>10</v>
      </c>
      <c r="C10" s="17">
        <v>8.0000000000000004E-4</v>
      </c>
      <c r="D10" s="18">
        <v>11040816.770000009</v>
      </c>
      <c r="E10" s="19">
        <v>8802.2057009616274</v>
      </c>
      <c r="F10" s="6">
        <v>10327.48</v>
      </c>
      <c r="G10" s="19">
        <f t="shared" si="3"/>
        <v>-1525.2742990383722</v>
      </c>
      <c r="H10" s="6">
        <f t="shared" si="0"/>
        <v>-0.17328319183358079</v>
      </c>
      <c r="I10" s="19">
        <v>12917782.5</v>
      </c>
      <c r="J10" s="19">
        <f t="shared" si="1"/>
        <v>10334.226000000001</v>
      </c>
      <c r="K10" s="20">
        <f t="shared" si="2"/>
        <v>-6.7460000000010041</v>
      </c>
    </row>
    <row r="11" spans="1:11" x14ac:dyDescent="0.25">
      <c r="A11" s="15" t="s">
        <v>15</v>
      </c>
      <c r="B11" s="16" t="s">
        <v>9</v>
      </c>
      <c r="C11" s="17">
        <v>0.32969999999999999</v>
      </c>
      <c r="D11" s="18">
        <v>540968.99987907964</v>
      </c>
      <c r="E11" s="19">
        <v>178333.88750239852</v>
      </c>
      <c r="F11" s="6">
        <v>164773.63999999998</v>
      </c>
      <c r="G11" s="21">
        <f t="shared" si="3"/>
        <v>13560.247502398532</v>
      </c>
      <c r="H11" s="22">
        <f>+G11/E11</f>
        <v>7.6038534752494266E-2</v>
      </c>
      <c r="I11" s="21">
        <f>245548.1+272082.41-10927.85-5034.68</f>
        <v>501667.98000000004</v>
      </c>
      <c r="J11" s="19">
        <f t="shared" si="1"/>
        <v>165399.93300600001</v>
      </c>
      <c r="K11" s="20">
        <f t="shared" si="2"/>
        <v>-626.29300600002171</v>
      </c>
    </row>
    <row r="12" spans="1:11" x14ac:dyDescent="0.25">
      <c r="A12" s="15" t="s">
        <v>16</v>
      </c>
      <c r="B12" s="16" t="s">
        <v>9</v>
      </c>
      <c r="C12" s="17">
        <v>0.41589999999999999</v>
      </c>
      <c r="D12" s="18">
        <v>68479.999654942789</v>
      </c>
      <c r="E12" s="2">
        <v>28479.703297182343</v>
      </c>
      <c r="F12" s="3">
        <v>18986.189999999999</v>
      </c>
      <c r="G12" s="4">
        <f t="shared" si="3"/>
        <v>9493.5132971823441</v>
      </c>
      <c r="H12" s="22">
        <f>+G12/E12</f>
        <v>0.33334312503605296</v>
      </c>
      <c r="I12" s="21">
        <v>45651</v>
      </c>
      <c r="J12" s="19">
        <f t="shared" si="1"/>
        <v>18986.250899999999</v>
      </c>
      <c r="K12" s="23">
        <f t="shared" si="2"/>
        <v>-6.0900000000401633E-2</v>
      </c>
    </row>
    <row r="13" spans="1:11" x14ac:dyDescent="0.25">
      <c r="A13" s="24"/>
      <c r="B13" s="25"/>
      <c r="C13" s="25"/>
      <c r="D13" s="25"/>
      <c r="E13" s="2">
        <f>+SUM(E7:E12)</f>
        <v>230328.17505502902</v>
      </c>
      <c r="F13" s="2">
        <f t="shared" ref="F13:G13" si="4">+SUM(F7:F12)</f>
        <v>206875.21</v>
      </c>
      <c r="G13" s="2">
        <f t="shared" si="4"/>
        <v>23452.965055029046</v>
      </c>
      <c r="H13" s="2"/>
      <c r="I13" s="2"/>
      <c r="J13" s="2"/>
      <c r="K13" s="26">
        <f>+SUM(K7:K12)</f>
        <v>-648.69854600002395</v>
      </c>
    </row>
    <row r="14" spans="1:11" x14ac:dyDescent="0.25">
      <c r="D14" s="1"/>
      <c r="E14" s="1"/>
      <c r="F14" s="1"/>
      <c r="G14" s="5">
        <f>+G13/E13</f>
        <v>0.10182412572593763</v>
      </c>
      <c r="H14" s="1"/>
      <c r="I14" s="1"/>
      <c r="J14" s="1"/>
      <c r="K14" s="5">
        <f>+K13/E13</f>
        <v>-2.8164098718927448E-3</v>
      </c>
    </row>
    <row r="15" spans="1:11" x14ac:dyDescent="0.25">
      <c r="B15" t="s">
        <v>21</v>
      </c>
    </row>
    <row r="19" spans="1:11" x14ac:dyDescent="0.25">
      <c r="A19" s="8" t="s">
        <v>17</v>
      </c>
      <c r="D19" s="1"/>
      <c r="E19" s="1"/>
      <c r="F19" s="1"/>
      <c r="G19" s="1"/>
      <c r="H19" s="1"/>
      <c r="I19" s="1"/>
      <c r="J19" s="1"/>
      <c r="K19" s="1"/>
    </row>
    <row r="20" spans="1:11" ht="45" x14ac:dyDescent="0.25">
      <c r="A20" s="9" t="s">
        <v>1</v>
      </c>
      <c r="B20" s="10"/>
      <c r="C20" s="10" t="s">
        <v>22</v>
      </c>
      <c r="D20" s="11" t="s">
        <v>3</v>
      </c>
      <c r="E20" s="11" t="s">
        <v>4</v>
      </c>
      <c r="F20" s="12" t="s">
        <v>18</v>
      </c>
      <c r="G20" s="13" t="s">
        <v>6</v>
      </c>
      <c r="H20" s="13"/>
      <c r="I20" s="12" t="s">
        <v>7</v>
      </c>
      <c r="J20" s="13" t="s">
        <v>8</v>
      </c>
      <c r="K20" s="14" t="s">
        <v>20</v>
      </c>
    </row>
    <row r="21" spans="1:11" x14ac:dyDescent="0.25">
      <c r="A21" s="27" t="s">
        <v>11</v>
      </c>
      <c r="B21" s="16" t="s">
        <v>9</v>
      </c>
      <c r="C21" s="17">
        <v>-4.3414000000000001</v>
      </c>
      <c r="D21" s="18">
        <v>1193.4344347067597</v>
      </c>
      <c r="E21" s="19">
        <v>-5181.2338452577078</v>
      </c>
      <c r="F21" s="6">
        <v>-3097.4</v>
      </c>
      <c r="G21" s="19">
        <f>+E21-F21</f>
        <v>-2083.8338452577077</v>
      </c>
      <c r="H21" s="28">
        <f t="shared" ref="H21:H27" si="5">+G21/E21</f>
        <v>0.4021887271436328</v>
      </c>
      <c r="I21" s="19">
        <v>718.31</v>
      </c>
      <c r="J21" s="19">
        <f>+I21*C21</f>
        <v>-3118.4710339999997</v>
      </c>
      <c r="K21" s="20">
        <f>+F21-J21</f>
        <v>21.071033999999599</v>
      </c>
    </row>
    <row r="22" spans="1:11" x14ac:dyDescent="0.25">
      <c r="A22" s="27" t="s">
        <v>12</v>
      </c>
      <c r="B22" s="16" t="s">
        <v>9</v>
      </c>
      <c r="C22" s="17">
        <v>-12.194100000000001</v>
      </c>
      <c r="D22" s="18">
        <v>5641.08</v>
      </c>
      <c r="E22" s="19">
        <v>-68787.961033646396</v>
      </c>
      <c r="F22" s="6">
        <v>-69389.279999999999</v>
      </c>
      <c r="G22" s="19">
        <f t="shared" ref="G22:G27" si="6">+E22-F22</f>
        <v>601.31896635360317</v>
      </c>
      <c r="H22" s="28">
        <f t="shared" si="5"/>
        <v>-8.741630909215042E-3</v>
      </c>
      <c r="I22" s="19">
        <v>5691.4</v>
      </c>
      <c r="J22" s="19">
        <f t="shared" ref="J22:J27" si="7">+I22*C22</f>
        <v>-69401.500740000003</v>
      </c>
      <c r="K22" s="20">
        <f t="shared" ref="K22:K27" si="8">+F22-J22</f>
        <v>12.220740000004298</v>
      </c>
    </row>
    <row r="23" spans="1:11" x14ac:dyDescent="0.25">
      <c r="A23" s="27" t="s">
        <v>19</v>
      </c>
      <c r="B23" s="16" t="s">
        <v>10</v>
      </c>
      <c r="C23" s="17">
        <v>-3.0999999999999999E-3</v>
      </c>
      <c r="D23" s="18">
        <v>32044.660431652101</v>
      </c>
      <c r="E23" s="19">
        <v>-99.759968708028055</v>
      </c>
      <c r="F23" s="6">
        <v>-133.19999999999999</v>
      </c>
      <c r="G23" s="19">
        <f t="shared" si="6"/>
        <v>33.440031291971934</v>
      </c>
      <c r="H23" s="28">
        <f t="shared" si="5"/>
        <v>-0.33520490959497357</v>
      </c>
      <c r="I23" s="19">
        <v>42934.559999999998</v>
      </c>
      <c r="J23" s="19">
        <f t="shared" si="7"/>
        <v>-133.09713599999998</v>
      </c>
      <c r="K23" s="20">
        <f t="shared" si="8"/>
        <v>-0.10286400000001095</v>
      </c>
    </row>
    <row r="24" spans="1:11" x14ac:dyDescent="0.25">
      <c r="A24" s="27" t="s">
        <v>13</v>
      </c>
      <c r="B24" s="16" t="s">
        <v>10</v>
      </c>
      <c r="C24" s="17">
        <v>-1E-3</v>
      </c>
      <c r="D24" s="18">
        <v>205497424.88810688</v>
      </c>
      <c r="E24" s="19">
        <v>-212049.45388975303</v>
      </c>
      <c r="F24" s="6">
        <v>-187110.9</v>
      </c>
      <c r="G24" s="19">
        <f t="shared" si="6"/>
        <v>-24938.553889753035</v>
      </c>
      <c r="H24" s="28">
        <f t="shared" si="5"/>
        <v>0.11760725355472444</v>
      </c>
      <c r="I24" s="19">
        <v>187124328.16</v>
      </c>
      <c r="J24" s="19">
        <f t="shared" si="7"/>
        <v>-187124.32816</v>
      </c>
      <c r="K24" s="20">
        <f t="shared" si="8"/>
        <v>13.428160000010394</v>
      </c>
    </row>
    <row r="25" spans="1:11" x14ac:dyDescent="0.25">
      <c r="A25" s="27" t="s">
        <v>14</v>
      </c>
      <c r="B25" s="16" t="s">
        <v>10</v>
      </c>
      <c r="C25" s="17">
        <v>1E-4</v>
      </c>
      <c r="D25" s="18">
        <v>85361037.046016753</v>
      </c>
      <c r="E25" s="19">
        <v>10319.301454246284</v>
      </c>
      <c r="F25" s="6">
        <v>8043.41</v>
      </c>
      <c r="G25" s="19">
        <f t="shared" si="6"/>
        <v>2275.8914542462844</v>
      </c>
      <c r="H25" s="28">
        <f t="shared" si="5"/>
        <v>0.22054704616752707</v>
      </c>
      <c r="I25" s="19">
        <v>79780007.640000001</v>
      </c>
      <c r="J25" s="19">
        <f t="shared" si="7"/>
        <v>7978.0007640000003</v>
      </c>
      <c r="K25" s="20">
        <f t="shared" si="8"/>
        <v>65.40923599999951</v>
      </c>
    </row>
    <row r="26" spans="1:11" x14ac:dyDescent="0.25">
      <c r="A26" s="27" t="s">
        <v>15</v>
      </c>
      <c r="B26" s="16" t="s">
        <v>9</v>
      </c>
      <c r="C26" s="17">
        <v>0.54059999999999997</v>
      </c>
      <c r="D26" s="18">
        <v>519864.63481550448</v>
      </c>
      <c r="E26" s="19">
        <v>281052.23887041863</v>
      </c>
      <c r="F26" s="6">
        <v>287886.30000000005</v>
      </c>
      <c r="G26" s="19">
        <f t="shared" si="6"/>
        <v>-6834.061129581416</v>
      </c>
      <c r="H26" s="28">
        <f t="shared" si="5"/>
        <v>-2.4315981815509799E-2</v>
      </c>
      <c r="I26" s="19">
        <f>248756.85+283514.2</f>
        <v>532271.05000000005</v>
      </c>
      <c r="J26" s="19">
        <f t="shared" si="7"/>
        <v>287745.72963000002</v>
      </c>
      <c r="K26" s="20">
        <f t="shared" si="8"/>
        <v>140.57037000003038</v>
      </c>
    </row>
    <row r="27" spans="1:11" x14ac:dyDescent="0.25">
      <c r="A27" s="27" t="s">
        <v>16</v>
      </c>
      <c r="B27" s="16" t="s">
        <v>9</v>
      </c>
      <c r="C27" s="17">
        <v>0.89070000000000005</v>
      </c>
      <c r="D27" s="18">
        <v>33801.425697666316</v>
      </c>
      <c r="E27" s="2">
        <v>30106.648571809215</v>
      </c>
      <c r="F27" s="2">
        <v>33329.229999999996</v>
      </c>
      <c r="G27" s="2">
        <f t="shared" si="6"/>
        <v>-3222.5814281907806</v>
      </c>
      <c r="H27" s="28">
        <f t="shared" si="5"/>
        <v>-0.10703886287789237</v>
      </c>
      <c r="I27" s="19">
        <v>37419.160000000003</v>
      </c>
      <c r="J27" s="19">
        <f t="shared" si="7"/>
        <v>33329.245812000008</v>
      </c>
      <c r="K27" s="23">
        <f t="shared" si="8"/>
        <v>-1.5812000012374483E-2</v>
      </c>
    </row>
    <row r="28" spans="1:11" x14ac:dyDescent="0.25">
      <c r="A28" s="24"/>
      <c r="B28" s="25"/>
      <c r="C28" s="25"/>
      <c r="D28" s="2"/>
      <c r="E28" s="2">
        <f>SUM(E21:E27)</f>
        <v>35359.780159108966</v>
      </c>
      <c r="F28" s="2">
        <f>SUM(F21:F27)</f>
        <v>69528.160000000076</v>
      </c>
      <c r="G28" s="2">
        <f>SUM(G21:G27)</f>
        <v>-34168.379840891081</v>
      </c>
      <c r="H28" s="2"/>
      <c r="I28" s="2"/>
      <c r="J28" s="2"/>
      <c r="K28" s="26">
        <f>SUM(K21:K27)</f>
        <v>252.5808640000318</v>
      </c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7">
        <f>+K28/E28</f>
        <v>7.1431683925490957E-3</v>
      </c>
    </row>
    <row r="30" spans="1:11" x14ac:dyDescent="0.25">
      <c r="B30" t="s">
        <v>21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2018-10-01T14:12:22Z</dcterms:modified>
</cp:coreProperties>
</file>