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WELL-FILE01\Data\Company Shared Folders\CoS &amp; IRM\2019 IRM\Models\Models submitted with IRs 20181003\"/>
    </mc:Choice>
  </mc:AlternateContent>
  <bookViews>
    <workbookView xWindow="0" yWindow="0" windowWidth="27408" windowHeight="11328" tabRatio="855" firstSheet="7" activeTab="11"/>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Summary'!$A$1:$R$86</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workbook>
</file>

<file path=xl/calcChain.xml><?xml version="1.0" encoding="utf-8"?>
<calcChain xmlns="http://schemas.openxmlformats.org/spreadsheetml/2006/main">
  <c r="AA487" i="79" l="1"/>
  <c r="Z487" i="79"/>
  <c r="Y103" i="46" l="1"/>
  <c r="E378" i="79" l="1"/>
  <c r="F378" i="79"/>
  <c r="G378" i="79"/>
  <c r="H378" i="79"/>
  <c r="I378" i="79"/>
  <c r="J378" i="79"/>
  <c r="K378" i="79"/>
  <c r="L378" i="79"/>
  <c r="M378" i="79"/>
  <c r="P378" i="79"/>
  <c r="Q378" i="79"/>
  <c r="R378" i="79"/>
  <c r="S378" i="79"/>
  <c r="T378" i="79"/>
  <c r="U378" i="79"/>
  <c r="V378" i="79"/>
  <c r="W378" i="79"/>
  <c r="X378" i="79"/>
  <c r="P561" i="79" l="1"/>
  <c r="Q561" i="79"/>
  <c r="R561" i="79"/>
  <c r="S561" i="79"/>
  <c r="T561" i="79"/>
  <c r="U561" i="79"/>
  <c r="V561" i="79"/>
  <c r="W561" i="79"/>
  <c r="X561" i="79"/>
  <c r="E561" i="79"/>
  <c r="F561" i="79"/>
  <c r="G561" i="79"/>
  <c r="H561" i="79"/>
  <c r="I561" i="79"/>
  <c r="J561" i="79"/>
  <c r="K561" i="79"/>
  <c r="L561" i="79"/>
  <c r="M561" i="79"/>
  <c r="D561" i="79"/>
  <c r="O127" i="46" l="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138" i="46"/>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F53" i="44"/>
  <c r="F50" i="44"/>
  <c r="E53" i="44"/>
  <c r="E50"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D141" i="46" l="1"/>
  <c r="AD136" i="46"/>
  <c r="AD140" i="46"/>
  <c r="AB135" i="46"/>
  <c r="AD143" i="46"/>
  <c r="AD142" i="46"/>
  <c r="AD135" i="46"/>
  <c r="AD139" i="46"/>
  <c r="AD137" i="46"/>
  <c r="AA127" i="46"/>
  <c r="AD127" i="46"/>
  <c r="AD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A381" i="79"/>
  <c r="AA382" i="79" s="1"/>
  <c r="AF258" i="46"/>
  <c r="Y258" i="46"/>
  <c r="Y259" i="46" s="1"/>
  <c r="E130" i="45"/>
  <c r="L130" i="45"/>
  <c r="AG516" i="46"/>
  <c r="AG520" i="46" s="1"/>
  <c r="AF130" i="46"/>
  <c r="AF131" i="46" s="1"/>
  <c r="K54" i="43" s="1"/>
  <c r="AE198" i="79"/>
  <c r="AE202" i="79" s="1"/>
  <c r="F130" i="45"/>
  <c r="C132" i="45"/>
  <c r="M130" i="45"/>
  <c r="K130" i="45"/>
  <c r="D130" i="45"/>
  <c r="I130" i="45"/>
  <c r="J130" i="45"/>
  <c r="AF387" i="46"/>
  <c r="Y198" i="79"/>
  <c r="Y199" i="79" s="1"/>
  <c r="Y128" i="46"/>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130" i="46" l="1"/>
  <c r="AL131" i="46" s="1"/>
  <c r="Q54" i="43" s="1"/>
  <c r="AJ130" i="46"/>
  <c r="AJ131" i="46" s="1"/>
  <c r="O54" i="43" s="1"/>
  <c r="AH258" i="46"/>
  <c r="AH260" i="46" s="1"/>
  <c r="AG130" i="46"/>
  <c r="AG131" i="46" s="1"/>
  <c r="L54" i="43" s="1"/>
  <c r="AI258" i="46"/>
  <c r="AI260" i="46" s="1"/>
  <c r="AK258" i="46"/>
  <c r="AK259" i="46" s="1"/>
  <c r="AL258" i="46"/>
  <c r="AL260" i="46" s="1"/>
  <c r="AI130" i="46"/>
  <c r="AI131" i="46" s="1"/>
  <c r="N54" i="43" s="1"/>
  <c r="AH130" i="46"/>
  <c r="AH131" i="46" s="1"/>
  <c r="M54" i="43" s="1"/>
  <c r="AG387" i="46"/>
  <c r="AG389" i="46" s="1"/>
  <c r="AI387" i="46"/>
  <c r="AI389" i="46" s="1"/>
  <c r="AK516" i="46"/>
  <c r="AK520" i="46" s="1"/>
  <c r="AJ258" i="46"/>
  <c r="AJ260" i="46" s="1"/>
  <c r="AH516" i="46"/>
  <c r="AH518" i="46" s="1"/>
  <c r="AG258" i="46"/>
  <c r="AG259" i="46" s="1"/>
  <c r="AL516" i="46"/>
  <c r="AL520" i="46" s="1"/>
  <c r="AL387" i="46"/>
  <c r="AL389" i="46" s="1"/>
  <c r="AJ387" i="46"/>
  <c r="AJ389" i="46" s="1"/>
  <c r="AI516" i="46"/>
  <c r="AI519" i="46" s="1"/>
  <c r="AK564" i="79"/>
  <c r="AK573" i="79" s="1"/>
  <c r="P73" i="43"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F519" i="46"/>
  <c r="AI381" i="79"/>
  <c r="AI383" i="79" s="1"/>
  <c r="AG522" i="46"/>
  <c r="L64" i="43" s="1"/>
  <c r="Y757" i="79"/>
  <c r="Y202" i="79"/>
  <c r="Y200" i="79"/>
  <c r="Y201" i="79"/>
  <c r="Y205" i="79"/>
  <c r="AJ132" i="46"/>
  <c r="O55" i="43" s="1"/>
  <c r="T18" i="47" s="1"/>
  <c r="AA388" i="46"/>
  <c r="AA389" i="46"/>
  <c r="AC519" i="46"/>
  <c r="AC518" i="46"/>
  <c r="AE519" i="46"/>
  <c r="AE518" i="46"/>
  <c r="Z518" i="46"/>
  <c r="Z519" i="46"/>
  <c r="AB518" i="46"/>
  <c r="AB519" i="46"/>
  <c r="AA518" i="46"/>
  <c r="AA519" i="46"/>
  <c r="Y388" i="46"/>
  <c r="Y389" i="46"/>
  <c r="AD388" i="46"/>
  <c r="AD389" i="46"/>
  <c r="AD519" i="46"/>
  <c r="AD518" i="46"/>
  <c r="AL132" i="46"/>
  <c r="Q55" i="43" s="1"/>
  <c r="AK132" i="46"/>
  <c r="P55" i="43" s="1"/>
  <c r="U17" i="47"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D132" i="46"/>
  <c r="I55" i="43" s="1"/>
  <c r="AA132" i="46"/>
  <c r="F55" i="43" s="1"/>
  <c r="AB132" i="46"/>
  <c r="G55" i="43" s="1"/>
  <c r="AC132" i="46"/>
  <c r="H55" i="43" s="1"/>
  <c r="AE132" i="46"/>
  <c r="J55" i="43" s="1"/>
  <c r="AE205" i="79"/>
  <c r="J67" i="43" s="1"/>
  <c r="AE392" i="46"/>
  <c r="J61" i="43" s="1"/>
  <c r="AE390" i="46"/>
  <c r="AE388" i="46"/>
  <c r="Y132" i="46"/>
  <c r="Y131" i="46"/>
  <c r="Y392" i="46"/>
  <c r="Y390" i="46"/>
  <c r="Y203" i="79"/>
  <c r="Z262" i="46"/>
  <c r="E58" i="43" s="1"/>
  <c r="Z260" i="46"/>
  <c r="Z259" i="46"/>
  <c r="Z392" i="46"/>
  <c r="E61" i="43" s="1"/>
  <c r="Z390" i="46"/>
  <c r="Z388" i="46"/>
  <c r="AC131" i="46"/>
  <c r="H54" i="43" s="1"/>
  <c r="AA131" i="46"/>
  <c r="F54" i="43" s="1"/>
  <c r="AB131" i="46"/>
  <c r="G54" i="43" s="1"/>
  <c r="Z131" i="46"/>
  <c r="Z132" i="46"/>
  <c r="E55" i="43" s="1"/>
  <c r="I54" i="43"/>
  <c r="Y571" i="79" l="1"/>
  <c r="Y565" i="79"/>
  <c r="AE567" i="79"/>
  <c r="AE569" i="79"/>
  <c r="Y204" i="79"/>
  <c r="AI517" i="46"/>
  <c r="AI259" i="46"/>
  <c r="AI261" i="46" s="1"/>
  <c r="N57" i="43" s="1"/>
  <c r="AH262" i="46"/>
  <c r="M58" i="43" s="1"/>
  <c r="AH259" i="46"/>
  <c r="AL262" i="46"/>
  <c r="Q58" i="43" s="1"/>
  <c r="AG132" i="46"/>
  <c r="L55" i="43" s="1"/>
  <c r="Q15" i="47" s="1"/>
  <c r="AK262" i="46"/>
  <c r="P58" i="43" s="1"/>
  <c r="AJ390" i="46"/>
  <c r="AI262" i="46"/>
  <c r="N58" i="43" s="1"/>
  <c r="AK522" i="46"/>
  <c r="P64" i="43" s="1"/>
  <c r="AK519" i="46"/>
  <c r="AI132" i="46"/>
  <c r="N55" i="43" s="1"/>
  <c r="S23" i="47" s="1"/>
  <c r="AL517" i="46"/>
  <c r="AK517" i="46"/>
  <c r="AI390" i="46"/>
  <c r="AH132" i="46"/>
  <c r="M55" i="43" s="1"/>
  <c r="R26" i="47" s="1"/>
  <c r="AL259" i="46"/>
  <c r="AL261" i="46" s="1"/>
  <c r="Q57" i="43" s="1"/>
  <c r="V39" i="47" s="1"/>
  <c r="AI388" i="46"/>
  <c r="AI392" i="46"/>
  <c r="N61" i="43" s="1"/>
  <c r="AG260" i="46"/>
  <c r="AG261" i="46" s="1"/>
  <c r="L57" i="43" s="1"/>
  <c r="AG388" i="46"/>
  <c r="AG392" i="46"/>
  <c r="L61" i="43" s="1"/>
  <c r="AG390" i="46"/>
  <c r="AH517" i="46"/>
  <c r="AK571" i="79"/>
  <c r="AK567" i="79"/>
  <c r="AK566" i="79"/>
  <c r="AL522" i="46"/>
  <c r="Q64" i="43" s="1"/>
  <c r="AK518" i="46"/>
  <c r="AJ522" i="46"/>
  <c r="O64" i="43" s="1"/>
  <c r="AK565" i="79"/>
  <c r="AJ262" i="46"/>
  <c r="O58" i="43" s="1"/>
  <c r="AI518" i="46"/>
  <c r="AH520" i="46"/>
  <c r="AH522" i="46"/>
  <c r="M64" i="43" s="1"/>
  <c r="AJ392" i="46"/>
  <c r="O61" i="43" s="1"/>
  <c r="AJ259" i="46"/>
  <c r="AJ261" i="46" s="1"/>
  <c r="O57" i="43" s="1"/>
  <c r="AJ388" i="46"/>
  <c r="AJ518" i="46"/>
  <c r="AI522" i="46"/>
  <c r="N64" i="43" s="1"/>
  <c r="AH519" i="46"/>
  <c r="AI520" i="46"/>
  <c r="AL388" i="46"/>
  <c r="AJ519" i="46"/>
  <c r="AL392" i="46"/>
  <c r="Q61" i="43" s="1"/>
  <c r="AK569" i="79"/>
  <c r="AK568" i="79"/>
  <c r="AL390" i="46"/>
  <c r="AL519" i="46"/>
  <c r="AJ517" i="46"/>
  <c r="AK570" i="79"/>
  <c r="AL518" i="46"/>
  <c r="AG262" i="46"/>
  <c r="L58" i="43" s="1"/>
  <c r="AB570" i="79"/>
  <c r="AB569" i="79"/>
  <c r="AB201" i="79"/>
  <c r="AB202" i="79"/>
  <c r="AA199" i="79"/>
  <c r="AA202" i="79"/>
  <c r="AA203" i="79"/>
  <c r="AD569" i="79"/>
  <c r="AD573" i="79"/>
  <c r="I73" i="43" s="1"/>
  <c r="Z202" i="79"/>
  <c r="Z203" i="79"/>
  <c r="AJ570" i="79"/>
  <c r="AJ573" i="79"/>
  <c r="O73" i="43" s="1"/>
  <c r="Y567" i="79"/>
  <c r="Y570" i="79"/>
  <c r="Z568" i="79"/>
  <c r="Z570" i="79"/>
  <c r="Y521" i="46"/>
  <c r="V21" i="47"/>
  <c r="Z1125" i="79"/>
  <c r="E8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G201" i="79"/>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Z382" i="79"/>
  <c r="AC203" i="79"/>
  <c r="AC382" i="79"/>
  <c r="AF385" i="79"/>
  <c r="AD567" i="79"/>
  <c r="Y939" i="79"/>
  <c r="AK199" i="79"/>
  <c r="AF389" i="79"/>
  <c r="K70" i="43" s="1"/>
  <c r="AG521" i="46"/>
  <c r="L63" i="43" s="1"/>
  <c r="AF261" i="46"/>
  <c r="K57" i="43" s="1"/>
  <c r="P39" i="47" s="1"/>
  <c r="AC569" i="79"/>
  <c r="AE571" i="79"/>
  <c r="AD387" i="79"/>
  <c r="AC384" i="79"/>
  <c r="AE568" i="79"/>
  <c r="AC571"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Y756" i="79"/>
  <c r="AI201" i="79"/>
  <c r="P26" i="47"/>
  <c r="AJ205" i="79"/>
  <c r="O67" i="43" s="1"/>
  <c r="AH203" i="79"/>
  <c r="AH201" i="79"/>
  <c r="AH199" i="79"/>
  <c r="AH200" i="79"/>
  <c r="AH202" i="79"/>
  <c r="T24" i="47"/>
  <c r="T17" i="47"/>
  <c r="T19" i="47"/>
  <c r="T16" i="47"/>
  <c r="T22" i="47"/>
  <c r="T21" i="47"/>
  <c r="T15" i="47"/>
  <c r="T26" i="47"/>
  <c r="T20" i="47"/>
  <c r="T23" i="47"/>
  <c r="T25" i="47"/>
  <c r="V18" i="47"/>
  <c r="V16" i="47"/>
  <c r="V20" i="47"/>
  <c r="V23" i="47"/>
  <c r="V25" i="47"/>
  <c r="V15" i="47"/>
  <c r="V26" i="47"/>
  <c r="V24" i="47"/>
  <c r="V19" i="47"/>
  <c r="V17" i="47"/>
  <c r="V22" i="47"/>
  <c r="Y261" i="46"/>
  <c r="D57" i="43" s="1"/>
  <c r="D58" i="43"/>
  <c r="U20" i="47"/>
  <c r="U22" i="47"/>
  <c r="U23" i="47"/>
  <c r="U16" i="47"/>
  <c r="U15" i="47"/>
  <c r="U24" i="47"/>
  <c r="U25" i="47"/>
  <c r="U18" i="47"/>
  <c r="U26" i="47"/>
  <c r="U19" i="47"/>
  <c r="U21"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Q26" i="47" l="1"/>
  <c r="Y572" i="79"/>
  <c r="R70" i="43"/>
  <c r="R67" i="43"/>
  <c r="R18" i="47"/>
  <c r="Q19" i="47"/>
  <c r="Q18" i="47"/>
  <c r="S25" i="47"/>
  <c r="S40" i="47"/>
  <c r="Q20" i="47"/>
  <c r="Q23" i="47"/>
  <c r="Q25" i="47"/>
  <c r="Q24" i="47"/>
  <c r="Q16" i="47"/>
  <c r="Q22" i="47"/>
  <c r="Q21" i="47"/>
  <c r="Q17" i="47"/>
  <c r="AL391" i="46"/>
  <c r="Q60" i="43" s="1"/>
  <c r="V51" i="47" s="1"/>
  <c r="S39" i="47"/>
  <c r="S24" i="47"/>
  <c r="S35" i="47"/>
  <c r="R25" i="47"/>
  <c r="AJ391" i="46"/>
  <c r="O60" i="43" s="1"/>
  <c r="T47" i="47" s="1"/>
  <c r="S38" i="47"/>
  <c r="S16" i="47"/>
  <c r="R21" i="47"/>
  <c r="Q31" i="47"/>
  <c r="AK521" i="46"/>
  <c r="P63" i="43" s="1"/>
  <c r="AG391" i="46"/>
  <c r="L60" i="43" s="1"/>
  <c r="Q50" i="47" s="1"/>
  <c r="S34" i="47"/>
  <c r="D94" i="43"/>
  <c r="S21" i="47"/>
  <c r="R24" i="47"/>
  <c r="Q40" i="47"/>
  <c r="S36" i="47"/>
  <c r="S19" i="47"/>
  <c r="R30" i="47"/>
  <c r="R16" i="47"/>
  <c r="S37" i="47"/>
  <c r="S31" i="47"/>
  <c r="S41" i="47"/>
  <c r="S32" i="47"/>
  <c r="S15" i="47"/>
  <c r="S17" i="47"/>
  <c r="R15" i="47"/>
  <c r="R19" i="47"/>
  <c r="R22" i="47"/>
  <c r="R20" i="47"/>
  <c r="S33" i="47"/>
  <c r="S30" i="47"/>
  <c r="S22" i="47"/>
  <c r="S18" i="47"/>
  <c r="S26" i="47"/>
  <c r="S20" i="47"/>
  <c r="R23" i="47"/>
  <c r="R17" i="47"/>
  <c r="AM132" i="46"/>
  <c r="C104" i="43" s="1"/>
  <c r="AI391" i="46"/>
  <c r="N60" i="43" s="1"/>
  <c r="S56" i="47" s="1"/>
  <c r="AM260" i="46"/>
  <c r="AM517" i="46"/>
  <c r="AH521" i="46"/>
  <c r="M63" i="43" s="1"/>
  <c r="AM519" i="46"/>
  <c r="T40" i="47"/>
  <c r="AI521" i="46"/>
  <c r="N63" i="43" s="1"/>
  <c r="T41" i="47"/>
  <c r="T37" i="47"/>
  <c r="T39" i="47"/>
  <c r="T32" i="47"/>
  <c r="Q35" i="47"/>
  <c r="D93" i="43"/>
  <c r="AM259" i="46"/>
  <c r="AM261" i="46" s="1"/>
  <c r="AM520" i="46"/>
  <c r="T34" i="47"/>
  <c r="T38" i="47"/>
  <c r="T31" i="47"/>
  <c r="F93" i="43"/>
  <c r="T33" i="47"/>
  <c r="F94" i="43"/>
  <c r="AJ521" i="46"/>
  <c r="O63" i="43" s="1"/>
  <c r="T71" i="47" s="1"/>
  <c r="T30" i="47"/>
  <c r="T35" i="47"/>
  <c r="T36" i="47"/>
  <c r="Q33" i="47"/>
  <c r="AK572" i="79"/>
  <c r="P72" i="43" s="1"/>
  <c r="R64" i="43"/>
  <c r="AM518" i="46"/>
  <c r="AM522" i="46"/>
  <c r="F104" i="43" s="1"/>
  <c r="Q39" i="47"/>
  <c r="Q30" i="47"/>
  <c r="Q34" i="47"/>
  <c r="R58" i="43"/>
  <c r="AL521" i="46"/>
  <c r="Q63" i="43" s="1"/>
  <c r="Q38" i="47"/>
  <c r="Q36" i="47"/>
  <c r="AM262" i="46"/>
  <c r="D104" i="43" s="1"/>
  <c r="Q32" i="47"/>
  <c r="Q37" i="47"/>
  <c r="Q41" i="47"/>
  <c r="AM205" i="79"/>
  <c r="G104" i="43" s="1"/>
  <c r="AD572" i="79"/>
  <c r="I72" i="43" s="1"/>
  <c r="AJ572" i="79"/>
  <c r="O72" i="43" s="1"/>
  <c r="U31" i="47"/>
  <c r="R55"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J93" i="43"/>
  <c r="AE940" i="79"/>
  <c r="J78" i="43" s="1"/>
  <c r="AL1124" i="79"/>
  <c r="Q81" i="43" s="1"/>
  <c r="AK756" i="79"/>
  <c r="L93" i="43"/>
  <c r="Z1124" i="79"/>
  <c r="E81" i="43" s="1"/>
  <c r="G97" i="43"/>
  <c r="AH1124" i="79"/>
  <c r="M81" i="43" s="1"/>
  <c r="AF1124" i="79"/>
  <c r="K81" i="43" s="1"/>
  <c r="AC940" i="79"/>
  <c r="H78" i="43" s="1"/>
  <c r="AG1124" i="79"/>
  <c r="L81" i="43" s="1"/>
  <c r="L98" i="43"/>
  <c r="Z756" i="79"/>
  <c r="J94" i="43"/>
  <c r="L97" i="43"/>
  <c r="AL756" i="79"/>
  <c r="AF756" i="79"/>
  <c r="AD940" i="79"/>
  <c r="I78" i="43" s="1"/>
  <c r="J95" i="43"/>
  <c r="I96" i="43"/>
  <c r="D72" i="43"/>
  <c r="AC756" i="79"/>
  <c r="K100" i="43"/>
  <c r="AK1124" i="79"/>
  <c r="P81" i="43" s="1"/>
  <c r="AJ1124" i="79"/>
  <c r="O81" i="43" s="1"/>
  <c r="AI756" i="79"/>
  <c r="AA756" i="79"/>
  <c r="I97" i="43"/>
  <c r="K96" i="43"/>
  <c r="Y388" i="79"/>
  <c r="D69" i="43" s="1"/>
  <c r="L99" i="43"/>
  <c r="R82" i="43"/>
  <c r="AJ940" i="79"/>
  <c r="O78" i="43" s="1"/>
  <c r="K98" i="43"/>
  <c r="AE1124" i="79"/>
  <c r="J81" i="43" s="1"/>
  <c r="AE756" i="79"/>
  <c r="Z940" i="79"/>
  <c r="E78" i="43" s="1"/>
  <c r="AL940" i="79"/>
  <c r="Q78" i="43" s="1"/>
  <c r="L101" i="43"/>
  <c r="AA940" i="79"/>
  <c r="F78" i="43" s="1"/>
  <c r="AC1124" i="79"/>
  <c r="H81" i="43" s="1"/>
  <c r="AI940" i="79"/>
  <c r="N78" i="43" s="1"/>
  <c r="AB940" i="79"/>
  <c r="G78" i="43" s="1"/>
  <c r="AJ756" i="79"/>
  <c r="AH756" i="79"/>
  <c r="AK940" i="79"/>
  <c r="P78" i="43" s="1"/>
  <c r="AG756" i="79"/>
  <c r="AB756" i="79"/>
  <c r="L96" i="43"/>
  <c r="J100" i="43"/>
  <c r="AA1124" i="79"/>
  <c r="F81" i="43" s="1"/>
  <c r="AH391" i="46"/>
  <c r="M60" i="43" s="1"/>
  <c r="Q61" i="47"/>
  <c r="P62" i="47"/>
  <c r="P66" i="47"/>
  <c r="P69" i="47"/>
  <c r="P67" i="47"/>
  <c r="P61" i="47"/>
  <c r="R31" i="47"/>
  <c r="P71" i="47"/>
  <c r="P70" i="47"/>
  <c r="R34" i="47"/>
  <c r="P68" i="47"/>
  <c r="P64" i="47"/>
  <c r="R38" i="47"/>
  <c r="R37" i="47"/>
  <c r="P60" i="47"/>
  <c r="P63" i="47"/>
  <c r="R39" i="47"/>
  <c r="P65" i="47"/>
  <c r="AJ204" i="79"/>
  <c r="O66" i="43" s="1"/>
  <c r="P27" i="47"/>
  <c r="P29" i="47" s="1"/>
  <c r="R40" i="47"/>
  <c r="R41" i="47"/>
  <c r="R33" i="47"/>
  <c r="AL204" i="79"/>
  <c r="Q66" i="43" s="1"/>
  <c r="R35" i="47"/>
  <c r="R32" i="47"/>
  <c r="R36" i="47"/>
  <c r="E93" i="43"/>
  <c r="G94" i="43"/>
  <c r="G95" i="43"/>
  <c r="G96" i="43"/>
  <c r="AH204" i="79"/>
  <c r="M66" i="43" s="1"/>
  <c r="G93" i="43"/>
  <c r="T27" i="47"/>
  <c r="T29" i="47" s="1"/>
  <c r="V27" i="47"/>
  <c r="V29" i="47" s="1"/>
  <c r="F96" i="43"/>
  <c r="F95" i="43"/>
  <c r="D63" i="43"/>
  <c r="U27" i="47"/>
  <c r="U29" i="47" s="1"/>
  <c r="V30" i="47"/>
  <c r="V31" i="47"/>
  <c r="V33" i="47"/>
  <c r="V37" i="47"/>
  <c r="V34" i="47"/>
  <c r="V46" i="47"/>
  <c r="V38" i="47"/>
  <c r="U40" i="47"/>
  <c r="U36" i="47"/>
  <c r="U41" i="47"/>
  <c r="U3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66" i="43" l="1"/>
  <c r="R69" i="43"/>
  <c r="V49" i="47"/>
  <c r="V56" i="47"/>
  <c r="V48" i="47"/>
  <c r="V52" i="47"/>
  <c r="Q64" i="47"/>
  <c r="V54" i="47"/>
  <c r="V47" i="47"/>
  <c r="V55" i="47"/>
  <c r="T52" i="47"/>
  <c r="V45" i="47"/>
  <c r="V53" i="47"/>
  <c r="V50" i="47"/>
  <c r="S54" i="47"/>
  <c r="T51" i="47"/>
  <c r="S63" i="47"/>
  <c r="V65" i="47"/>
  <c r="T45" i="47"/>
  <c r="T54" i="47"/>
  <c r="T53" i="47"/>
  <c r="R27" i="47"/>
  <c r="R29" i="47" s="1"/>
  <c r="R42" i="47" s="1"/>
  <c r="R44" i="47" s="1"/>
  <c r="Q27" i="47"/>
  <c r="Q29" i="47" s="1"/>
  <c r="Q42" i="47" s="1"/>
  <c r="Q44" i="47" s="1"/>
  <c r="T49" i="47"/>
  <c r="S64" i="47"/>
  <c r="Q51" i="47"/>
  <c r="Q52" i="47"/>
  <c r="T46" i="47"/>
  <c r="T56" i="47"/>
  <c r="Q49" i="47"/>
  <c r="Q69" i="47"/>
  <c r="Q56" i="47"/>
  <c r="Q70" i="47"/>
  <c r="Q62" i="47"/>
  <c r="Q47" i="47"/>
  <c r="Q71" i="47"/>
  <c r="Q67" i="47"/>
  <c r="Q46" i="47"/>
  <c r="Q55" i="47"/>
  <c r="Q66" i="47"/>
  <c r="Q48" i="47"/>
  <c r="Q45" i="47"/>
  <c r="Q60" i="47"/>
  <c r="T50" i="47"/>
  <c r="T55" i="47"/>
  <c r="T48" i="47"/>
  <c r="Q68" i="47"/>
  <c r="Q53" i="47"/>
  <c r="Q63" i="47"/>
  <c r="Q54" i="47"/>
  <c r="Q65" i="47"/>
  <c r="D103" i="43"/>
  <c r="S27" i="47"/>
  <c r="S29" i="47" s="1"/>
  <c r="S42" i="47" s="1"/>
  <c r="S44" i="47" s="1"/>
  <c r="S51" i="47"/>
  <c r="S45" i="47"/>
  <c r="S50" i="47"/>
  <c r="S53" i="47"/>
  <c r="S61" i="47"/>
  <c r="S66" i="47"/>
  <c r="S55" i="47"/>
  <c r="S71" i="47"/>
  <c r="S47" i="47"/>
  <c r="S52" i="47"/>
  <c r="S46" i="47"/>
  <c r="S49" i="47"/>
  <c r="S48" i="47"/>
  <c r="AM133" i="46"/>
  <c r="S62" i="47"/>
  <c r="S70" i="47"/>
  <c r="S67" i="47"/>
  <c r="S60" i="47"/>
  <c r="V61" i="47"/>
  <c r="S65" i="47"/>
  <c r="S69" i="47"/>
  <c r="S68" i="47"/>
  <c r="AM263" i="46"/>
  <c r="T62" i="47"/>
  <c r="T60" i="47"/>
  <c r="T64" i="47"/>
  <c r="T66" i="47"/>
  <c r="T75" i="47"/>
  <c r="T67" i="47"/>
  <c r="T68" i="47"/>
  <c r="T70" i="47"/>
  <c r="T61" i="47"/>
  <c r="T63" i="47"/>
  <c r="T65" i="47"/>
  <c r="T69" i="47"/>
  <c r="R68" i="47"/>
  <c r="AM521" i="46"/>
  <c r="AM523" i="46" s="1"/>
  <c r="V63" i="47"/>
  <c r="V71" i="47"/>
  <c r="V62" i="47"/>
  <c r="V70" i="47"/>
  <c r="V66" i="47"/>
  <c r="T42" i="47"/>
  <c r="T44" i="47" s="1"/>
  <c r="V69" i="47"/>
  <c r="V67" i="47"/>
  <c r="V64" i="47"/>
  <c r="V60" i="47"/>
  <c r="V68" i="47"/>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57" i="47" l="1"/>
  <c r="V59" i="47" s="1"/>
  <c r="Q57" i="47"/>
  <c r="Q59" i="47" s="1"/>
  <c r="Q72" i="47" s="1"/>
  <c r="Q74" i="47" s="1"/>
  <c r="Q87" i="47" s="1"/>
  <c r="Q89" i="47" s="1"/>
  <c r="Q102" i="47" s="1"/>
  <c r="T57" i="47"/>
  <c r="T59" i="47" s="1"/>
  <c r="T72" i="47" s="1"/>
  <c r="T74" i="47" s="1"/>
  <c r="T87" i="47" s="1"/>
  <c r="T89" i="47" s="1"/>
  <c r="T102" i="47" s="1"/>
  <c r="S57" i="47"/>
  <c r="S59" i="47" s="1"/>
  <c r="S72" i="47" s="1"/>
  <c r="S74" i="47" s="1"/>
  <c r="S87" i="47" s="1"/>
  <c r="S89" i="47" s="1"/>
  <c r="S102" i="47" s="1"/>
  <c r="V72" i="47"/>
  <c r="V74" i="47" s="1"/>
  <c r="V87" i="47" s="1"/>
  <c r="V89" i="47" s="1"/>
  <c r="V102" i="47" s="1"/>
  <c r="H19" i="43"/>
  <c r="U57" i="47"/>
  <c r="U59" i="47" s="1"/>
  <c r="U72" i="47" s="1"/>
  <c r="U74" i="47" s="1"/>
  <c r="U87" i="47" s="1"/>
  <c r="U89" i="47" s="1"/>
  <c r="U102" i="47" s="1"/>
  <c r="M103" i="43"/>
  <c r="W27" i="47"/>
  <c r="C105" i="43" s="1"/>
  <c r="P87" i="47"/>
  <c r="P89" i="47" s="1"/>
  <c r="P102" i="47" s="1"/>
  <c r="R57" i="47"/>
  <c r="R59" i="47" s="1"/>
  <c r="R72" i="47" s="1"/>
  <c r="R74" i="47" s="1"/>
  <c r="R87" i="47" s="1"/>
  <c r="R89" i="47" s="1"/>
  <c r="R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<sst xmlns="http://schemas.openxmlformats.org/spreadsheetml/2006/main" count="2928" uniqueCount="707">
  <si>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</si>
  <si>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</si>
  <si>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</si>
  <si>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</si>
  <si>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</si>
  <si>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</si>
  <si>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</si>
  <si>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</si>
  <si>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</si>
  <si>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</si>
  <si>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</si>
  <si>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</si>
  <si>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</si>
  <si>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</si>
  <si>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</si>
  <si>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</si>
  <si>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</si>
  <si>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</si>
  <si>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</si>
  <si>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</si>
  <si>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</si>
  <si>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</si>
  <si>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</si>
  <si>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</si>
  <si>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</si>
  <si>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</si>
  <si>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</si>
  <si>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</si>
  <si>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</si>
  <si>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</si>
  <si>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</si>
  <si>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</si>
  <si>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</si>
  <si>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</si>
  <si>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</si>
  <si>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</si>
  <si>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</si>
  <si>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</si>
  <si>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</si>
  <si>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</si>
  <si>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</si>
  <si>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</si>
  <si>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</si>
  <si>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</si>
  <si>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</si>
  <si>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</si>
  <si>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</si>
  <si>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</si>
  <si>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</si>
  <si>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</si>
  <si>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</si>
  <si>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</si>
  <si>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</si>
  <si>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</si>
  <si>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</si>
  <si>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</si>
  <si>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</si>
  <si>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</si>
  <si>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</si>
  <si>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</si>
  <si>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</si>
  <si>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</si>
  <si>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</si>
  <si>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</si>
  <si>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</si>
  <si>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</si>
  <si>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</si>
  <si>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</si>
  <si>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</si>
  <si>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</si>
  <si>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</si>
  <si>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</si>
  <si>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</si>
  <si>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</si>
  <si>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</si>
  <si>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</si>
  <si>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</si>
  <si>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</si>
  <si>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</si>
  <si>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</si>
  <si>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</si>
  <si>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</si>
  <si>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</si>
  <si>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</si>
  <si>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</si>
  <si>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</si>
  <si>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</si>
  <si>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</si>
  <si>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</si>
  <si>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</si>
  <si>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</si>
  <si>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</si>
  <si>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</si>
  <si>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</si>
  <si>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</si>
  <si>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</si>
  <si>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</si>
  <si>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</si>
  <si>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</si>
  <si>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</si>
  <si>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</si>
  <si>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</si>
  <si>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</si>
  <si>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</si>
  <si>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</si>
  <si>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</si>
  <si>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</si>
  <si>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</si>
  <si>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</si>
  <si>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</si>
  <si>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</si>
  <si>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</si>
  <si>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</si>
  <si>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</si>
  <si>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</si>
  <si>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</si>
  <si>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</si>
  <si>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</si>
  <si>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</si>
  <si>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</si>
  <si>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</si>
  <si>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</si>
  <si>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</si>
  <si>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</si>
  <si>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</si>
  <si>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</si>
  <si>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</si>
  <si>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</si>
  <si>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</si>
  <si>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</si>
  <si>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</si>
  <si>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</si>
  <si>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</si>
  <si>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</si>
  <si>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</si>
  <si>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</si>
  <si>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</si>
  <si>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</si>
  <si>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</si>
  <si>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</si>
  <si>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</si>
  <si>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</si>
  <si>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</si>
  <si>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</si>
  <si>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</si>
  <si>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</si>
  <si>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</si>
  <si>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</si>
  <si>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</si>
  <si>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</si>
  <si>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</si>
  <si>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</si>
  <si>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</si>
  <si>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</si>
  <si>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</si>
  <si>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</si>
  <si>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</si>
  <si>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</si>
  <si>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</si>
  <si>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</si>
  <si>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</si>
  <si>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</si>
  <si>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</si>
  <si>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</si>
  <si>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</si>
  <si>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</si>
  <si>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</si>
  <si>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</si>
  <si>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</si>
  <si>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</si>
  <si>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</si>
  <si>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</si>
  <si>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</si>
  <si>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</si>
  <si>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</si>
  <si>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</si>
  <si>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</si>
  <si>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</si>
  <si>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</si>
  <si>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</si>
  <si>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</si>
  <si>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</si>
  <si>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</si>
  <si>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</si>
  <si>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</si>
  <si>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</si>
  <si>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</si>
  <si>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</si>
  <si>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</si>
  <si>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</si>
  <si>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</si>
  <si>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</si>
  <si>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</si>
  <si>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</si>
  <si>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</si>
  <si>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</si>
  <si>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</si>
  <si>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</si>
  <si>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</si>
  <si>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</si>
  <si>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</si>
  <si>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</si>
  <si>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</si>
  <si>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</si>
  <si>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</si>
  <si>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</si>
  <si>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</si>
  <si>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</si>
  <si>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</si>
  <si>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</si>
  <si>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</si>
  <si>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</si>
  <si>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</si>
  <si>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</si>
  <si>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</si>
  <si>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</si>
  <si>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</si>
  <si>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</si>
  <si>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</si>
  <si>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</si>
  <si>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</si>
  <si>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</si>
  <si>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</si>
  <si>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</si>
  <si>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</si>
  <si>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</si>
  <si>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</si>
  <si>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</si>
  <si>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</si>
  <si>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</si>
  <si>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</si>
  <si>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</si>
  <si>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</si>
  <si>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</si>
  <si>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</si>
  <si>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</si>
  <si>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</si>
  <si>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</si>
  <si>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</si>
  <si>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</si>
  <si>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</si>
  <si>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</si>
  <si>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</si>
  <si>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</si>
  <si>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</si>
  <si>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</si>
  <si>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</si>
  <si>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</si>
  <si>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</si>
  <si>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</si>
  <si>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</si>
  <si>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</si>
  <si>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</si>
  <si>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</si>
  <si>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</si>
  <si>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</si>
  <si>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</si>
  <si>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</si>
  <si>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</si>
  <si>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</si>
  <si>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</si>
  <si>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</si>
  <si>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</si>
  <si>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</si>
  <si>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</si>
  <si>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</si>
  <si>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</si>
  <si>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</si>
  <si>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</si>
  <si>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</si>
  <si>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</si>
  <si>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</si>
  <si>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</si>
  <si>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</si>
  <si>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</si>
  <si>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</si>
  <si>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</si>
  <si>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</si>
  <si>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</si>
  <si>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</si>
  <si>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</si>
  <si>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</si>
  <si>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</si>
  <si>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</si>
  <si>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</si>
  <si>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</si>
  <si>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</si>
  <si>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</si>
  <si>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</si>
  <si>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</si>
  <si>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</si>
  <si>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</si>
  <si>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</si>
  <si>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</si>
  <si>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</si>
  <si>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</si>
  <si>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</si>
  <si>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</si>
  <si>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</si>
  <si>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</si>
  <si>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</si>
  <si>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</si>
  <si>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</si>
  <si>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</si>
  <si>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</si>
  <si>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</si>
  <si>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</si>
  <si>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</si>
  <si>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</si>
  <si>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</si>
  <si>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</si>
  <si>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</si>
  <si>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</si>
  <si>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</si>
  <si>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</si>
  <si>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</si>
  <si>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</si>
  <si>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</si>
  <si>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</si>
  <si>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</si>
  <si>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</si>
  <si>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</si>
  <si>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</si>
  <si>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</si>
  <si>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</si>
  <si>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</si>
  <si>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</si>
  <si>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</si>
  <si>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</si>
  <si>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</si>
  <si>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</si>
  <si>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</si>
  <si>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</si>
  <si>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</si>
  <si>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</si>
  <si>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</si>
  <si>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</si>
  <si>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</si>
  <si>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</si>
  <si>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</si>
  <si>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</si>
  <si>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</si>
  <si>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</si>
  <si>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</si>
  <si>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</si>
  <si>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</si>
  <si>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</si>
  <si>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</si>
  <si>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</si>
  <si>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</si>
  <si>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</si>
  <si>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</si>
  <si>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</si>
  <si>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</si>
  <si>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</si>
  <si>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</si>
  <si>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</si>
  <si>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</si>
  <si>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</si>
  <si>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</si>
  <si>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</si>
  <si>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</si>
  <si>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</si>
  <si>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</si>
  <si>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</si>
  <si>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</si>
  <si>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</si>
  <si>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</si>
  <si>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</si>
  <si>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</si>
  <si>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</si>
  <si>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</si>
  <si>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</si>
  <si>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</si>
  <si>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</si>
  <si>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</si>
  <si>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</si>
  <si>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</si>
  <si>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</si>
  <si>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</si>
  <si>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</si>
  <si>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</si>
  <si>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</si>
  <si>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</si>
  <si>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</si>
  <si>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</si>
  <si>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</si>
  <si>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</si>
  <si>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</si>
  <si>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</si>
  <si>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</si>
  <si>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</si>
  <si>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</si>
  <si>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</si>
  <si>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</si>
  <si>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</si>
  <si>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</si>
  <si>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</si>
  <si>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</si>
  <si>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</si>
  <si>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</si>
  <si>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</si>
  <si>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</si>
  <si>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</si>
  <si>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</si>
  <si>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</si>
  <si>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</si>
  <si>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</si>
  <si>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</si>
  <si>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</si>
  <si>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</si>
  <si>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</si>
  <si>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</si>
  <si>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</si>
  <si>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</si>
  <si>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</si>
  <si>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</si>
  <si>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</si>
  <si>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</si>
  <si>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</si>
  <si>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</si>
  <si>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</si>
  <si>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</si>
  <si>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</si>
  <si>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</si>
  <si>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</si>
  <si>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</si>
  <si>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</si>
  <si>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</si>
  <si>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</si>
  <si>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</si>
  <si>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</si>
  <si>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</si>
  <si>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</si>
  <si>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</si>
  <si>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</si>
  <si>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</si>
  <si>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</si>
  <si>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</si>
  <si>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</si>
  <si>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</si>
  <si>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</si>
  <si>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</si>
  <si>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</si>
  <si>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</si>
  <si>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</si>
  <si>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</si>
  <si>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</si>
  <si>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</si>
  <si>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</si>
  <si>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</si>
  <si>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</si>
  <si>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</si>
  <si>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</si>
  <si>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</si>
  <si>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</si>
  <si>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</si>
  <si>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</si>
  <si>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</si>
  <si>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</si>
  <si>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</si>
  <si>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</si>
  <si>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</si>
  <si>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</si>
  <si>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</si>
  <si>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</si>
  <si>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</si>
  <si>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</si>
  <si>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</si>
  <si>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</si>
  <si>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</si>
  <si>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</si>
  <si>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</si>
  <si>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</si>
  <si>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</si>
  <si>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</si>
  <si>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</si>
  <si>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</si>
  <si>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</si>
  <si>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</si>
  <si>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</si>
  <si>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</si>
  <si>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</si>
  <si>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</si>
  <si>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</si>
  <si>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</si>
  <si>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</si>
  <si>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</si>
  <si>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</si>
  <si>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</si>
  <si>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</si>
  <si>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</si>
  <si>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</si>
  <si>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</si>
  <si>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</si>
  <si>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</si>
  <si>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</si>
  <si>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</si>
  <si>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</si>
  <si>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</si>
  <si>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</si>
  <si>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</si>
  <si>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</si>
  <si>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</si>
  <si>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</si>
  <si>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</si>
  <si>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</si>
  <si>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</si>
  <si>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</si>
  <si>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</si>
  <si>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</si>
  <si>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</si>
  <si>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</si>
  <si>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</si>
  <si>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</si>
  <si>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</si>
  <si>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</si>
  <si>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</si>
  <si>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</si>
  <si>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</si>
  <si>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</si>
  <si>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</si>
  <si>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</si>
  <si>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</si>
  <si>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</si>
  <si>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</si>
  <si>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</si>
  <si>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</si>
  <si>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</si>
  <si>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</si>
  <si>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</si>
  <si>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</si>
  <si>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</si>
  <si>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</si>
  <si>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</si>
  <si>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</si>
  <si>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</si>
  <si>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</si>
  <si>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</si>
  <si>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</si>
  <si>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</si>
  <si>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</si>
  <si>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</si>
  <si>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</si>
  <si>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</si>
  <si>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</si>
  <si>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</si>
  <si>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</si>
  <si>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</si>
  <si>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</si>
  <si>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</si>
  <si>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</si>
  <si>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</si>
  <si>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</si>
  <si>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</si>
  <si>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</si>
  <si>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</si>
  <si>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</si>
  <si>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</si>
  <si>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</si>
  <si>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</si>
  <si>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</si>
  <si>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</si>
  <si>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</si>
  <si>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</si>
  <si>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</si>
  <si>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</si>
  <si>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</si>
  <si>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</si>
  <si>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</si>
  <si>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</si>
  <si>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</si>
  <si>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</si>
  <si>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</si>
  <si>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</si>
  <si>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</si>
  <si>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</si>
  <si>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</si>
  <si>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</si>
  <si>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</si>
  <si>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</si>
  <si>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</si>
  <si>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</si>
  <si>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</si>
  <si>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</si>
  <si>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</si>
  <si>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</si>
  <si>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</si>
  <si>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</si>
  <si>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</si>
  <si>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</si>
  <si>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</si>
  <si>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</si>
  <si>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</si>
  <si>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</si>
  <si>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</si>
  <si>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</si>
  <si>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</si>
  <si>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</si>
  <si>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</si>
  <si>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</si>
  <si>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</si>
  <si>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</si>
  <si>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</si>
  <si>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</si>
  <si>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</si>
  <si>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</si>
  <si>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</si>
  <si>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</si>
  <si>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</si>
  <si>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</si>
  <si>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</si>
  <si>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</si>
  <si>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</si>
  <si>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</si>
  <si>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</si>
  <si>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</si>
  <si>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</si>
  <si>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</si>
  <si>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</si>
  <si>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</si>
  <si>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</si>
  <si>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</si>
  <si>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</si>
  <si>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</si>
  <si>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</si>
  <si>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</si>
  <si>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</si>
  <si>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</si>
  <si>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</si>
  <si>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</si>
  <si>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</si>
  <si>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</si>
  <si>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</si>
  <si>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</si>
  <si>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</si>
  <si>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</si>
  <si>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</si>
  <si>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</si>
  <si>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</si>
  <si>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</si>
  <si>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</si>
  <si>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</si>
  <si>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</si>
  <si>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</si>
  <si>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</si>
  <si>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</si>
  <si>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</si>
  <si>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</si>
  <si>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</si>
  <si>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</si>
  <si>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</si>
  <si>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</si>
  <si>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</si>
  <si>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</si>
  <si>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</si>
  <si>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</si>
  <si>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</si>
  <si>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</si>
  <si>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</si>
  <si>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</si>
  <si>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</si>
  <si>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</si>
  <si>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</si>
  <si>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</si>
  <si>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</si>
  <si>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</si>
  <si>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</si>
  <si>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</si>
  <si>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</si>
  <si>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</si>
  <si>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</si>
  <si>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</si>
  <si>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</si>
  <si>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</si>
  <si>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</si>
  <si>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</si>
  <si>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</si>
  <si>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</si>
  <si>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</si>
  <si>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</si>
  <si>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</si>
  <si>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</si>
  <si>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Centre Wellington Hydro Ltd.</t>
  </si>
  <si>
    <t>EB-2017-0032</t>
  </si>
  <si>
    <t>2018 CoS Application</t>
  </si>
  <si>
    <t>2015-2016</t>
  </si>
  <si>
    <t>EB-2018-0023</t>
  </si>
  <si>
    <t>2019 IRM Application</t>
  </si>
  <si>
    <t>General Service &lt; 50 kW</t>
  </si>
  <si>
    <t>General Service 50 to 2999 kW</t>
  </si>
  <si>
    <t>General Service 3000-4999 kW</t>
  </si>
  <si>
    <t xml:space="preserve">Street Lighting </t>
  </si>
  <si>
    <t xml:space="preserve"> </t>
  </si>
  <si>
    <t xml:space="preserve"> EB-2009-0218</t>
  </si>
  <si>
    <t>EB-2010-0072</t>
  </si>
  <si>
    <t>EB-2011-0160</t>
  </si>
  <si>
    <t>EB-2013-0113</t>
  </si>
  <si>
    <t>EB-2013-0118</t>
  </si>
  <si>
    <t>EB-2014-0062</t>
  </si>
  <si>
    <t>EB-2015-0059</t>
  </si>
  <si>
    <t>EB-2016-0062</t>
  </si>
  <si>
    <t>2015, 2016, 2017 and 2018</t>
  </si>
  <si>
    <t>CDm adjustment in Load Forecasting model EB-2017-0032</t>
  </si>
  <si>
    <t>EB-2012-0113 Decision and Order pages 7/8</t>
  </si>
  <si>
    <t>Whole Home Pilot Program</t>
  </si>
  <si>
    <t>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</si>
</sst>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1" fontId="91" fillId="28" borderId="122" xfId="0" applyNumberFormat="1" applyFont="1" applyFill="1" applyBorder="1" applyAlignment="1"/>
    <xf numFmtId="3" fontId="45" fillId="28" borderId="36" xfId="0" applyNumberFormat="1" applyFont="1" applyFill="1" applyBorder="1" applyAlignment="1">
      <alignment horizontal="center" vertical="center"/>
    </xf>
    <xf numFmtId="0" fontId="222" fillId="2" borderId="0" xfId="0" applyFont="1" applyFill="1" applyBorder="1" applyAlignment="1" applyProtection="1">
      <alignment vertical="top" wrapText="1"/>
      <protection locked="0"/>
    </xf>
    <xf numFmtId="164" fontId="91" fillId="94" borderId="0" xfId="0" applyNumberFormat="1" applyFont="1" applyFill="1" applyBorder="1" applyAlignment="1">
      <alignment horizontal="center"/>
    </xf>
    <xf numFmtId="164" fontId="91" fillId="94" borderId="12" xfId="0" applyNumberFormat="1" applyFont="1" applyFill="1" applyBorder="1" applyAlignment="1">
      <alignment horizontal="center"/>
    </xf>
    <xf numFmtId="169" fontId="47" fillId="2" borderId="11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13268" y="134471"/>
          <a:ext cx="19270132" cy="2051556"/>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19998267"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28911550" cy="1843617"/>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77907"/>
          <a:ext cx="16371232" cy="21756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19864917" cy="1962150"/>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20248345" cy="2337624"/>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22860</xdr:rowOff>
        </xdr:from>
        <xdr:to>
          <xdr:col>2</xdr:col>
          <xdr:colOff>1379220</xdr:colOff>
          <xdr:row>69</xdr:row>
          <xdr:rowOff>160020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xmlns=""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6344900" cy="2085975"/>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19930242" cy="2182585"/>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496176" y="281441"/>
          <a:ext cx="15798834" cy="1568222"/>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21944" y="216648"/>
          <a:ext cx="18057882" cy="2237437"/>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47" t="s">
        <v>174</v>
      </c>
      <c r="C3" s="747"/>
    </row>
    <row r="4" spans="1:3" ht="11.25" customHeight="1"/>
    <row r="5" spans="1:3" s="30" customFormat="1" ht="25.5" customHeight="1">
      <c r="B5" s="60" t="s">
        <v>419</v>
      </c>
      <c r="C5" s="60" t="s">
        <v>173</v>
      </c>
    </row>
    <row r="6" spans="1:3" s="176" customFormat="1" ht="48" customHeight="1">
      <c r="A6" s="241"/>
      <c r="B6" s="618" t="s">
        <v>170</v>
      </c>
      <c r="C6" s="671" t="s">
        <v>598</v>
      </c>
    </row>
    <row r="7" spans="1:3" s="176" customFormat="1" ht="21" customHeight="1">
      <c r="A7" s="241"/>
      <c r="B7" s="612" t="s">
        <v>551</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597</v>
      </c>
      <c r="C17" s="677" t="s">
        <v>668</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K512" zoomScale="90" zoomScaleNormal="90" zoomScaleSheetLayoutView="80" zoomScalePageLayoutView="85" workbookViewId="0">
      <selection activeCell="Y508" sqref="Y508"/>
    </sheetView>
  </sheetViews>
  <sheetFormatPr defaultColWidth="9.109375" defaultRowHeight="13.8" outlineLevelRow="1" outlineLevelCol="1"/>
  <cols>
    <col min="1" max="1" width="4.6640625" style="509" customWidth="1"/>
    <col min="2" max="2" width="43.6640625" style="254" customWidth="1"/>
    <col min="3" max="3" width="14" style="254" customWidth="1"/>
    <col min="4" max="4" width="18.109375" style="253" customWidth="1"/>
    <col min="5" max="8" width="10.44140625" style="253" customWidth="1" outlineLevel="1"/>
    <col min="9" max="13" width="9.109375" style="253"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664062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81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2" t="s">
        <v>550</v>
      </c>
      <c r="D5" s="79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0" t="s">
        <v>504</v>
      </c>
      <c r="C7" s="809" t="s">
        <v>630</v>
      </c>
      <c r="D7" s="809"/>
      <c r="E7" s="809"/>
      <c r="F7" s="809"/>
      <c r="G7" s="809"/>
      <c r="H7" s="809"/>
      <c r="I7" s="809"/>
      <c r="J7" s="809"/>
      <c r="K7" s="809"/>
      <c r="L7" s="809"/>
      <c r="M7" s="809"/>
      <c r="N7" s="809"/>
      <c r="O7" s="809"/>
      <c r="P7" s="809"/>
      <c r="Q7" s="809"/>
      <c r="R7" s="809"/>
      <c r="S7" s="809"/>
      <c r="T7" s="809"/>
      <c r="U7" s="809"/>
      <c r="V7" s="809"/>
      <c r="W7" s="809"/>
      <c r="X7" s="809"/>
      <c r="Y7" s="606"/>
      <c r="Z7" s="606"/>
      <c r="AA7" s="606"/>
      <c r="AB7" s="606"/>
      <c r="AC7" s="606"/>
      <c r="AD7" s="606"/>
      <c r="AE7" s="270"/>
      <c r="AF7" s="270"/>
      <c r="AG7" s="270"/>
      <c r="AH7" s="270"/>
      <c r="AI7" s="270"/>
      <c r="AJ7" s="270"/>
      <c r="AK7" s="270"/>
      <c r="AL7" s="270"/>
    </row>
    <row r="8" spans="1:39" s="271" customFormat="1" ht="58.5" customHeight="1">
      <c r="A8" s="509"/>
      <c r="B8" s="810"/>
      <c r="C8" s="809" t="s">
        <v>568</v>
      </c>
      <c r="D8" s="809"/>
      <c r="E8" s="809"/>
      <c r="F8" s="809"/>
      <c r="G8" s="809"/>
      <c r="H8" s="809"/>
      <c r="I8" s="809"/>
      <c r="J8" s="809"/>
      <c r="K8" s="809"/>
      <c r="L8" s="809"/>
      <c r="M8" s="809"/>
      <c r="N8" s="809"/>
      <c r="O8" s="809"/>
      <c r="P8" s="809"/>
      <c r="Q8" s="809"/>
      <c r="R8" s="809"/>
      <c r="S8" s="809"/>
      <c r="T8" s="809"/>
      <c r="U8" s="809"/>
      <c r="V8" s="809"/>
      <c r="W8" s="809"/>
      <c r="X8" s="809"/>
      <c r="Y8" s="606"/>
      <c r="Z8" s="606"/>
      <c r="AA8" s="606"/>
      <c r="AB8" s="606"/>
      <c r="AC8" s="606"/>
      <c r="AD8" s="606"/>
      <c r="AE8" s="272"/>
      <c r="AF8" s="255"/>
      <c r="AG8" s="255"/>
      <c r="AH8" s="255"/>
      <c r="AI8" s="255"/>
      <c r="AJ8" s="255"/>
      <c r="AK8" s="255"/>
      <c r="AL8" s="255"/>
      <c r="AM8" s="256"/>
    </row>
    <row r="9" spans="1:39" s="271" customFormat="1" ht="57.75" customHeight="1">
      <c r="A9" s="509"/>
      <c r="B9" s="273"/>
      <c r="C9" s="809" t="s">
        <v>567</v>
      </c>
      <c r="D9" s="809"/>
      <c r="E9" s="809"/>
      <c r="F9" s="809"/>
      <c r="G9" s="809"/>
      <c r="H9" s="809"/>
      <c r="I9" s="809"/>
      <c r="J9" s="809"/>
      <c r="K9" s="809"/>
      <c r="L9" s="809"/>
      <c r="M9" s="809"/>
      <c r="N9" s="809"/>
      <c r="O9" s="809"/>
      <c r="P9" s="809"/>
      <c r="Q9" s="809"/>
      <c r="R9" s="809"/>
      <c r="S9" s="809"/>
      <c r="T9" s="809"/>
      <c r="U9" s="809"/>
      <c r="V9" s="809"/>
      <c r="W9" s="809"/>
      <c r="X9" s="809"/>
      <c r="Y9" s="606"/>
      <c r="Z9" s="606"/>
      <c r="AA9" s="606"/>
      <c r="AB9" s="606"/>
      <c r="AC9" s="606"/>
      <c r="AD9" s="606"/>
      <c r="AE9" s="272"/>
      <c r="AF9" s="255"/>
      <c r="AG9" s="255"/>
      <c r="AH9" s="255"/>
      <c r="AI9" s="255"/>
      <c r="AJ9" s="255"/>
      <c r="AK9" s="255"/>
      <c r="AL9" s="255"/>
      <c r="AM9" s="256"/>
    </row>
    <row r="10" spans="1:39" ht="41.25" customHeight="1">
      <c r="B10" s="275"/>
      <c r="C10" s="809" t="s">
        <v>633</v>
      </c>
      <c r="D10" s="809"/>
      <c r="E10" s="809"/>
      <c r="F10" s="809"/>
      <c r="G10" s="809"/>
      <c r="H10" s="809"/>
      <c r="I10" s="809"/>
      <c r="J10" s="809"/>
      <c r="K10" s="809"/>
      <c r="L10" s="809"/>
      <c r="M10" s="809"/>
      <c r="N10" s="809"/>
      <c r="O10" s="809"/>
      <c r="P10" s="809"/>
      <c r="Q10" s="809"/>
      <c r="R10" s="809"/>
      <c r="S10" s="809"/>
      <c r="T10" s="809"/>
      <c r="U10" s="809"/>
      <c r="V10" s="809"/>
      <c r="W10" s="809"/>
      <c r="X10" s="809"/>
      <c r="Y10" s="606"/>
      <c r="Z10" s="606"/>
      <c r="AA10" s="606"/>
      <c r="AB10" s="606"/>
      <c r="AC10" s="606"/>
      <c r="AD10" s="606"/>
      <c r="AE10" s="272"/>
      <c r="AF10" s="276"/>
      <c r="AG10" s="276"/>
      <c r="AH10" s="276"/>
      <c r="AI10" s="276"/>
      <c r="AJ10" s="276"/>
      <c r="AK10" s="276"/>
      <c r="AL10" s="276"/>
    </row>
    <row r="11" spans="1:39" ht="53.25" customHeight="1">
      <c r="C11" s="809" t="s">
        <v>618</v>
      </c>
      <c r="D11" s="809"/>
      <c r="E11" s="809"/>
      <c r="F11" s="809"/>
      <c r="G11" s="809"/>
      <c r="H11" s="809"/>
      <c r="I11" s="809"/>
      <c r="J11" s="809"/>
      <c r="K11" s="809"/>
      <c r="L11" s="809"/>
      <c r="M11" s="809"/>
      <c r="N11" s="809"/>
      <c r="O11" s="809"/>
      <c r="P11" s="809"/>
      <c r="Q11" s="809"/>
      <c r="R11" s="809"/>
      <c r="S11" s="809"/>
      <c r="T11" s="809"/>
      <c r="U11" s="809"/>
      <c r="V11" s="809"/>
      <c r="W11" s="809"/>
      <c r="X11" s="80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0"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0"/>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0" t="s">
        <v>211</v>
      </c>
      <c r="C19" s="802" t="s">
        <v>33</v>
      </c>
      <c r="D19" s="284" t="s">
        <v>421</v>
      </c>
      <c r="E19" s="804" t="s">
        <v>209</v>
      </c>
      <c r="F19" s="805"/>
      <c r="G19" s="805"/>
      <c r="H19" s="805"/>
      <c r="I19" s="805"/>
      <c r="J19" s="805"/>
      <c r="K19" s="805"/>
      <c r="L19" s="805"/>
      <c r="M19" s="806"/>
      <c r="N19" s="807" t="s">
        <v>213</v>
      </c>
      <c r="O19" s="284" t="s">
        <v>422</v>
      </c>
      <c r="P19" s="804" t="s">
        <v>212</v>
      </c>
      <c r="Q19" s="805"/>
      <c r="R19" s="805"/>
      <c r="S19" s="805"/>
      <c r="T19" s="805"/>
      <c r="U19" s="805"/>
      <c r="V19" s="805"/>
      <c r="W19" s="805"/>
      <c r="X19" s="806"/>
      <c r="Y19" s="797" t="s">
        <v>243</v>
      </c>
      <c r="Z19" s="798"/>
      <c r="AA19" s="798"/>
      <c r="AB19" s="798"/>
      <c r="AC19" s="798"/>
      <c r="AD19" s="798"/>
      <c r="AE19" s="798"/>
      <c r="AF19" s="798"/>
      <c r="AG19" s="798"/>
      <c r="AH19" s="798"/>
      <c r="AI19" s="798"/>
      <c r="AJ19" s="798"/>
      <c r="AK19" s="798"/>
      <c r="AL19" s="798"/>
      <c r="AM19" s="799"/>
    </row>
    <row r="20" spans="1:39" s="283" customFormat="1" ht="59.25" customHeight="1">
      <c r="A20" s="509"/>
      <c r="B20" s="801"/>
      <c r="C20" s="803"/>
      <c r="D20" s="285">
        <v>2011</v>
      </c>
      <c r="E20" s="285">
        <v>2012</v>
      </c>
      <c r="F20" s="285">
        <v>2013</v>
      </c>
      <c r="G20" s="285">
        <v>2014</v>
      </c>
      <c r="H20" s="285">
        <v>2015</v>
      </c>
      <c r="I20" s="285">
        <v>2016</v>
      </c>
      <c r="J20" s="285">
        <v>2017</v>
      </c>
      <c r="K20" s="285">
        <v>2018</v>
      </c>
      <c r="L20" s="285">
        <v>2019</v>
      </c>
      <c r="M20" s="285">
        <v>2020</v>
      </c>
      <c r="N20" s="80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to 2999 kW</v>
      </c>
      <c r="AB20" s="286" t="str">
        <f>'1.  LRAMVA Summary'!G52</f>
        <v>General Service 3000-4999 kW</v>
      </c>
      <c r="AC20" s="286" t="str">
        <f>'1.  LRAMVA Summary'!H52</f>
        <v>Unmetered Scattered Load</v>
      </c>
      <c r="AD20" s="286" t="str">
        <f>'1.  LRAMVA Summary'!I52</f>
        <v>Sentinel Lighting</v>
      </c>
      <c r="AE20" s="286" t="str">
        <f>'1.  LRAMVA Summary'!J52</f>
        <v xml:space="preserve">Street Lighting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35188.552000000003</v>
      </c>
      <c r="E22" s="295">
        <v>35188.552313342632</v>
      </c>
      <c r="F22" s="295">
        <v>35188.552313342632</v>
      </c>
      <c r="G22" s="295">
        <v>35188.552313342632</v>
      </c>
      <c r="H22" s="295">
        <v>34986.565393023353</v>
      </c>
      <c r="I22" s="295">
        <v>27449.821123943027</v>
      </c>
      <c r="J22" s="295"/>
      <c r="K22" s="295"/>
      <c r="L22" s="295"/>
      <c r="M22" s="295"/>
      <c r="N22" s="291"/>
      <c r="O22" s="295">
        <v>5.0825288660128534</v>
      </c>
      <c r="P22" s="295">
        <v>5.0825288660128534</v>
      </c>
      <c r="Q22" s="295">
        <v>5.0825288660128534</v>
      </c>
      <c r="R22" s="295">
        <v>4.856656993613317</v>
      </c>
      <c r="S22" s="295">
        <v>3.6090948873251878</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985.59500000000003</v>
      </c>
      <c r="E25" s="295">
        <v>985.59451857362194</v>
      </c>
      <c r="F25" s="295">
        <v>985.59451857362194</v>
      </c>
      <c r="G25" s="295">
        <v>985.59451857362194</v>
      </c>
      <c r="H25" s="295">
        <v>594.0037316611814</v>
      </c>
      <c r="I25" s="295">
        <v>0</v>
      </c>
      <c r="J25" s="295">
        <v>0</v>
      </c>
      <c r="K25" s="295">
        <v>0</v>
      </c>
      <c r="L25" s="295">
        <v>0</v>
      </c>
      <c r="M25" s="295">
        <v>0</v>
      </c>
      <c r="N25" s="291"/>
      <c r="O25" s="295">
        <v>0.77103332841732342</v>
      </c>
      <c r="P25" s="295">
        <v>0.77103332841732342</v>
      </c>
      <c r="Q25" s="295">
        <v>0.77103332841732342</v>
      </c>
      <c r="R25" s="295">
        <v>0.33313693337100253</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84048.247000000003</v>
      </c>
      <c r="E28" s="295">
        <v>84048.247409986798</v>
      </c>
      <c r="F28" s="295">
        <v>84048.247409986798</v>
      </c>
      <c r="G28" s="295">
        <v>84048.247409986798</v>
      </c>
      <c r="H28" s="295">
        <v>84048.247409986798</v>
      </c>
      <c r="I28" s="295">
        <v>84048.247409986798</v>
      </c>
      <c r="J28" s="295">
        <v>84048.247409986798</v>
      </c>
      <c r="K28" s="295">
        <v>84048.247409986798</v>
      </c>
      <c r="L28" s="295">
        <v>84048.247409986798</v>
      </c>
      <c r="M28" s="295">
        <v>84048.247409986798</v>
      </c>
      <c r="N28" s="291"/>
      <c r="O28" s="295">
        <v>43.574117598778187</v>
      </c>
      <c r="P28" s="295">
        <v>43.574117598778187</v>
      </c>
      <c r="Q28" s="295">
        <v>43.574117598778187</v>
      </c>
      <c r="R28" s="295">
        <v>43.574117598778187</v>
      </c>
      <c r="S28" s="295">
        <v>43.574117598778187</v>
      </c>
      <c r="T28" s="295">
        <v>43.574117598778187</v>
      </c>
      <c r="U28" s="295">
        <v>43.574117598778187</v>
      </c>
      <c r="V28" s="295">
        <v>43.574117598778187</v>
      </c>
      <c r="W28" s="295">
        <v>43.574117598778187</v>
      </c>
      <c r="X28" s="295">
        <v>43.574117598778187</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-13972.447727434892</v>
      </c>
      <c r="E29" s="295">
        <v>-13972.447727434892</v>
      </c>
      <c r="F29" s="295">
        <v>-13972.447727434892</v>
      </c>
      <c r="G29" s="295">
        <v>-13972.447727434892</v>
      </c>
      <c r="H29" s="295">
        <v>-13972.447727434892</v>
      </c>
      <c r="I29" s="295">
        <v>-13972.447727434892</v>
      </c>
      <c r="J29" s="295">
        <v>-13972.447727434892</v>
      </c>
      <c r="K29" s="295">
        <v>-13972.447727434892</v>
      </c>
      <c r="L29" s="295">
        <v>-13972.447727434892</v>
      </c>
      <c r="M29" s="295">
        <v>-13972.447727434892</v>
      </c>
      <c r="N29" s="468"/>
      <c r="O29" s="295">
        <v>-7.3514421739217601</v>
      </c>
      <c r="P29" s="295">
        <v>-7.3514421739217601</v>
      </c>
      <c r="Q29" s="295">
        <v>-7.3514421739217601</v>
      </c>
      <c r="R29" s="295">
        <v>-7.3514421739217601</v>
      </c>
      <c r="S29" s="295">
        <v>-7.3514421739217601</v>
      </c>
      <c r="T29" s="295">
        <v>-7.3514421739217601</v>
      </c>
      <c r="U29" s="295">
        <v>-7.3514421739217601</v>
      </c>
      <c r="V29" s="295">
        <v>-7.3514421739217601</v>
      </c>
      <c r="W29" s="295">
        <v>-7.3514421739217601</v>
      </c>
      <c r="X29" s="295">
        <v>-7.3514421739217601</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21106.559000000001</v>
      </c>
      <c r="E31" s="295">
        <v>21106.558742551999</v>
      </c>
      <c r="F31" s="295">
        <v>21106.558742551999</v>
      </c>
      <c r="G31" s="295">
        <v>21106.558742551999</v>
      </c>
      <c r="H31" s="295">
        <v>21106.558742551999</v>
      </c>
      <c r="I31" s="295">
        <v>19406.022973764186</v>
      </c>
      <c r="J31" s="295">
        <v>17548.259277941132</v>
      </c>
      <c r="K31" s="295">
        <v>13739.101785486435</v>
      </c>
      <c r="L31" s="295">
        <v>13650.492031424057</v>
      </c>
      <c r="M31" s="295">
        <v>17208.79149603493</v>
      </c>
      <c r="N31" s="291"/>
      <c r="O31" s="295">
        <v>1.3</v>
      </c>
      <c r="P31" s="295">
        <v>1.3003184699202177</v>
      </c>
      <c r="Q31" s="295">
        <v>1.3003184699202177</v>
      </c>
      <c r="R31" s="295">
        <v>1.3003184699202177</v>
      </c>
      <c r="S31" s="295">
        <v>1.2215786470696943</v>
      </c>
      <c r="T31" s="295">
        <v>1.1355587073588633</v>
      </c>
      <c r="U31" s="295">
        <v>0.95918347805132287</v>
      </c>
      <c r="V31" s="295">
        <v>0.94906820932274116</v>
      </c>
      <c r="W31" s="295">
        <v>1.1138279718840958</v>
      </c>
      <c r="X31" s="295">
        <v>0.61931703375944813</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311.275183209381</v>
      </c>
      <c r="E32" s="295">
        <v>311.275183209381</v>
      </c>
      <c r="F32" s="295">
        <v>311.275183209381</v>
      </c>
      <c r="G32" s="295">
        <v>311.275183209381</v>
      </c>
      <c r="H32" s="295">
        <v>284.40615186093538</v>
      </c>
      <c r="I32" s="295">
        <v>174.4807155444617</v>
      </c>
      <c r="J32" s="295">
        <v>174.24315588209606</v>
      </c>
      <c r="K32" s="295">
        <v>174.24315588209606</v>
      </c>
      <c r="L32" s="295">
        <v>61.719475327002762</v>
      </c>
      <c r="M32" s="295">
        <v>27.875059585249517</v>
      </c>
      <c r="N32" s="468"/>
      <c r="O32" s="295">
        <v>1.8179297034201184E-2</v>
      </c>
      <c r="P32" s="295">
        <v>1.8179297034201184E-2</v>
      </c>
      <c r="Q32" s="295">
        <v>1.8179297034201184E-2</v>
      </c>
      <c r="R32" s="295">
        <v>1.8179297034201184E-2</v>
      </c>
      <c r="S32" s="295">
        <v>1.6935181616358576E-2</v>
      </c>
      <c r="T32" s="295">
        <v>1.184530962354808E-2</v>
      </c>
      <c r="U32" s="295">
        <v>1.1818190940629627E-2</v>
      </c>
      <c r="V32" s="295">
        <v>1.1818190940629627E-2</v>
      </c>
      <c r="W32" s="295">
        <v>6.6080125744829524E-3</v>
      </c>
      <c r="X32" s="295">
        <v>8.7348958717338855E-4</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33184.904999999999</v>
      </c>
      <c r="E34" s="295">
        <v>33184.90546281459</v>
      </c>
      <c r="F34" s="295">
        <v>33184.90546281459</v>
      </c>
      <c r="G34" s="295">
        <v>33184.90546281459</v>
      </c>
      <c r="H34" s="295">
        <v>33184.90546281459</v>
      </c>
      <c r="I34" s="295">
        <v>30328.559696828015</v>
      </c>
      <c r="J34" s="295">
        <v>27208.122265188311</v>
      </c>
      <c r="K34" s="295">
        <v>20513.189713452179</v>
      </c>
      <c r="L34" s="295">
        <v>20438.358419807006</v>
      </c>
      <c r="M34" s="295">
        <v>26415.141617433273</v>
      </c>
      <c r="N34" s="291"/>
      <c r="O34" s="295">
        <v>1.899</v>
      </c>
      <c r="P34" s="295">
        <v>1.8987580273519238</v>
      </c>
      <c r="Q34" s="295">
        <v>1.8987580273519238</v>
      </c>
      <c r="R34" s="295">
        <v>1.8987580273519238</v>
      </c>
      <c r="S34" s="295">
        <v>1.7665007918725766</v>
      </c>
      <c r="T34" s="295">
        <v>1.6220153331758773</v>
      </c>
      <c r="U34" s="295">
        <v>1.312020205289991</v>
      </c>
      <c r="V34" s="295">
        <v>1.3034778201706794</v>
      </c>
      <c r="W34" s="295">
        <v>1.5802205143467258</v>
      </c>
      <c r="X34" s="295">
        <v>0.74960333458976203</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2465.5276607785468</v>
      </c>
      <c r="E35" s="295">
        <v>2465.5276607785468</v>
      </c>
      <c r="F35" s="295">
        <v>2465.5276607785468</v>
      </c>
      <c r="G35" s="295">
        <v>2465.5276607785468</v>
      </c>
      <c r="H35" s="295">
        <v>2240.4579346469618</v>
      </c>
      <c r="I35" s="295">
        <v>1209.5989420770745</v>
      </c>
      <c r="J35" s="295">
        <v>1209.3525168653932</v>
      </c>
      <c r="K35" s="295">
        <v>1209.3525168653932</v>
      </c>
      <c r="L35" s="295">
        <v>266.79252512538761</v>
      </c>
      <c r="M35" s="295">
        <v>224.13543496438007</v>
      </c>
      <c r="N35" s="468"/>
      <c r="O35" s="295">
        <v>0.12180222372070543</v>
      </c>
      <c r="P35" s="295">
        <v>0.12180222372070543</v>
      </c>
      <c r="Q35" s="295">
        <v>0.12180222372070543</v>
      </c>
      <c r="R35" s="295">
        <v>0.12180222372070543</v>
      </c>
      <c r="S35" s="295">
        <v>0.11138083142194219</v>
      </c>
      <c r="T35" s="295">
        <v>6.3649018925765646E-2</v>
      </c>
      <c r="U35" s="295">
        <v>6.3620888193838557E-2</v>
      </c>
      <c r="V35" s="295">
        <v>6.3620888193838557E-2</v>
      </c>
      <c r="W35" s="295">
        <v>1.9977579927231419E-2</v>
      </c>
      <c r="X35" s="295">
        <v>8.3004368455222299E-3</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18910.988000000001</v>
      </c>
      <c r="E50" s="295">
        <v>18910.987893755224</v>
      </c>
      <c r="F50" s="295">
        <v>18910.987893755224</v>
      </c>
      <c r="G50" s="295">
        <v>18910.987893755224</v>
      </c>
      <c r="H50" s="295">
        <v>18910.987893755224</v>
      </c>
      <c r="I50" s="295">
        <v>18910.987893755224</v>
      </c>
      <c r="J50" s="295">
        <v>18910.987893755224</v>
      </c>
      <c r="K50" s="295">
        <v>18910.987893755224</v>
      </c>
      <c r="L50" s="295">
        <v>18910.987893755224</v>
      </c>
      <c r="M50" s="295">
        <v>18910.987893755224</v>
      </c>
      <c r="N50" s="295">
        <v>12</v>
      </c>
      <c r="O50" s="295">
        <v>2.6680000000000001</v>
      </c>
      <c r="P50" s="295">
        <v>2.6679644756298404</v>
      </c>
      <c r="Q50" s="295">
        <v>2.6679644756298404</v>
      </c>
      <c r="R50" s="295">
        <v>2.6679644756298404</v>
      </c>
      <c r="S50" s="295">
        <v>2.6679644756298404</v>
      </c>
      <c r="T50" s="295">
        <v>2.6679644756298404</v>
      </c>
      <c r="U50" s="295">
        <v>2.6679644756298404</v>
      </c>
      <c r="V50" s="295">
        <v>2.6679644756298404</v>
      </c>
      <c r="W50" s="295">
        <v>2.6679644756298404</v>
      </c>
      <c r="X50" s="295">
        <v>2.6679644756298404</v>
      </c>
      <c r="Y50" s="415"/>
      <c r="Z50" s="415">
        <v>1</v>
      </c>
      <c r="AA50" s="415"/>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280174.6932369002</v>
      </c>
      <c r="E51" s="295">
        <v>280174.6932369002</v>
      </c>
      <c r="F51" s="295">
        <v>280174.6932369002</v>
      </c>
      <c r="G51" s="295">
        <v>280174.6932369002</v>
      </c>
      <c r="H51" s="295">
        <v>280174.6932369002</v>
      </c>
      <c r="I51" s="295">
        <v>277544.65132148581</v>
      </c>
      <c r="J51" s="295">
        <v>277544.65132148581</v>
      </c>
      <c r="K51" s="295">
        <v>277544.65132148581</v>
      </c>
      <c r="L51" s="295">
        <v>277544.65132148581</v>
      </c>
      <c r="M51" s="295">
        <v>277544.65132148581</v>
      </c>
      <c r="N51" s="295">
        <f>N50</f>
        <v>12</v>
      </c>
      <c r="O51" s="295">
        <v>39.964107915485549</v>
      </c>
      <c r="P51" s="295">
        <v>39.964107915485549</v>
      </c>
      <c r="Q51" s="295">
        <v>39.964107915485549</v>
      </c>
      <c r="R51" s="295">
        <v>39.964107915485549</v>
      </c>
      <c r="S51" s="295">
        <v>39.964107915485549</v>
      </c>
      <c r="T51" s="295">
        <v>39.284605925075098</v>
      </c>
      <c r="U51" s="295">
        <v>39.284605925075098</v>
      </c>
      <c r="V51" s="295">
        <v>39.284605925075098</v>
      </c>
      <c r="W51" s="295">
        <v>39.284605925075098</v>
      </c>
      <c r="X51" s="295">
        <v>39.284605925075098</v>
      </c>
      <c r="Y51" s="411">
        <f>Y50</f>
        <v>0</v>
      </c>
      <c r="Z51" s="411">
        <f>Z50</f>
        <v>1</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117589.22100000001</v>
      </c>
      <c r="E53" s="295">
        <v>117589.22092890725</v>
      </c>
      <c r="F53" s="295">
        <v>117589.22092890725</v>
      </c>
      <c r="G53" s="295">
        <v>87207.976315980894</v>
      </c>
      <c r="H53" s="295">
        <v>87207.976315980894</v>
      </c>
      <c r="I53" s="295">
        <v>87207.976315980894</v>
      </c>
      <c r="J53" s="295">
        <v>17906.476511905996</v>
      </c>
      <c r="K53" s="295">
        <v>17906.476511905996</v>
      </c>
      <c r="L53" s="295">
        <v>17906.476511905996</v>
      </c>
      <c r="M53" s="295">
        <v>17906.476511905996</v>
      </c>
      <c r="N53" s="295">
        <v>12</v>
      </c>
      <c r="O53" s="295">
        <v>43.484999999999999</v>
      </c>
      <c r="P53" s="295">
        <v>43.484673319657801</v>
      </c>
      <c r="Q53" s="295">
        <v>43.484673319657801</v>
      </c>
      <c r="R53" s="295">
        <v>33.851496656373961</v>
      </c>
      <c r="S53" s="295">
        <v>33.851496656373961</v>
      </c>
      <c r="T53" s="295">
        <v>33.851496656373961</v>
      </c>
      <c r="U53" s="295">
        <v>6.5142902588454552</v>
      </c>
      <c r="V53" s="295">
        <v>6.5142902588454552</v>
      </c>
      <c r="W53" s="295">
        <v>6.5142902588454552</v>
      </c>
      <c r="X53" s="295">
        <v>6.5142902588454552</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622</v>
      </c>
      <c r="E71" s="295">
        <v>0</v>
      </c>
      <c r="F71" s="295">
        <v>0</v>
      </c>
      <c r="G71" s="295">
        <v>0</v>
      </c>
      <c r="H71" s="295">
        <v>0</v>
      </c>
      <c r="I71" s="295">
        <v>0</v>
      </c>
      <c r="J71" s="295">
        <v>0</v>
      </c>
      <c r="K71" s="295">
        <v>0</v>
      </c>
      <c r="L71" s="295">
        <v>0</v>
      </c>
      <c r="M71" s="295">
        <v>0</v>
      </c>
      <c r="N71" s="291"/>
      <c r="O71" s="295">
        <v>16</v>
      </c>
      <c r="P71" s="295">
        <v>0</v>
      </c>
      <c r="Q71" s="295">
        <v>0</v>
      </c>
      <c r="R71" s="295">
        <v>0</v>
      </c>
      <c r="S71" s="295">
        <v>0</v>
      </c>
      <c r="T71" s="295">
        <v>0</v>
      </c>
      <c r="U71" s="295">
        <v>0</v>
      </c>
      <c r="V71" s="295">
        <v>0</v>
      </c>
      <c r="W71" s="295">
        <v>0</v>
      </c>
      <c r="X71" s="295">
        <v>0</v>
      </c>
      <c r="Y71" s="415"/>
      <c r="Z71" s="415">
        <v>1</v>
      </c>
      <c r="AA71" s="415"/>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662465.43999999994</v>
      </c>
      <c r="E102" s="295">
        <v>117589.22092890725</v>
      </c>
      <c r="F102" s="295">
        <v>117589.22092890725</v>
      </c>
      <c r="G102" s="295">
        <v>87207.976315980894</v>
      </c>
      <c r="H102" s="295">
        <v>87207.976315980894</v>
      </c>
      <c r="I102" s="295">
        <v>87207.976315980894</v>
      </c>
      <c r="J102" s="295">
        <v>17906.476511905996</v>
      </c>
      <c r="K102" s="295">
        <v>17906.476511905996</v>
      </c>
      <c r="L102" s="295">
        <v>17906.476511905996</v>
      </c>
      <c r="M102" s="295">
        <v>17906.476511905996</v>
      </c>
      <c r="N102" s="295">
        <v>12</v>
      </c>
      <c r="O102" s="295">
        <v>2.8904876000000006</v>
      </c>
      <c r="P102" s="295">
        <v>2.8904876000000006</v>
      </c>
      <c r="Q102" s="295">
        <v>2.8904876000000006</v>
      </c>
      <c r="R102" s="295">
        <v>2.8904876000000006</v>
      </c>
      <c r="S102" s="295">
        <v>2.8904876000000006</v>
      </c>
      <c r="T102" s="295">
        <v>2.8904876000000006</v>
      </c>
      <c r="U102" s="295">
        <v>2.8904876000000006</v>
      </c>
      <c r="V102" s="295">
        <v>2.8904876000000006</v>
      </c>
      <c r="W102" s="295">
        <v>2.8904876000000006</v>
      </c>
      <c r="X102" s="295">
        <v>2.8904876000000006</v>
      </c>
      <c r="Y102" s="410"/>
      <c r="Z102" s="410"/>
      <c r="AA102" s="410">
        <v>0.97</v>
      </c>
      <c r="AB102" s="410">
        <v>0.03</v>
      </c>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0.97</v>
      </c>
      <c r="AB103" s="411">
        <f t="shared" si="25"/>
        <v>0.03</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475.38900000000001</v>
      </c>
      <c r="E105" s="295">
        <v>475.389209560035</v>
      </c>
      <c r="F105" s="295">
        <v>475.389209560035</v>
      </c>
      <c r="G105" s="295">
        <v>475.389209560035</v>
      </c>
      <c r="H105" s="295">
        <v>475.389209560035</v>
      </c>
      <c r="I105" s="295">
        <v>475.389209560035</v>
      </c>
      <c r="J105" s="295">
        <v>475.389209560035</v>
      </c>
      <c r="K105" s="295">
        <v>475.389209560035</v>
      </c>
      <c r="L105" s="295">
        <v>475.389209560035</v>
      </c>
      <c r="M105" s="295">
        <v>475.389209560035</v>
      </c>
      <c r="N105" s="295">
        <v>12</v>
      </c>
      <c r="O105" s="295"/>
      <c r="P105" s="295"/>
      <c r="Q105" s="295"/>
      <c r="R105" s="295"/>
      <c r="S105" s="295"/>
      <c r="T105" s="295"/>
      <c r="U105" s="295"/>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c r="L106" s="295"/>
      <c r="M106" s="295" t="s">
        <v>693</v>
      </c>
      <c r="N106" s="295">
        <f>N105</f>
        <v>12</v>
      </c>
      <c r="O106" s="295"/>
      <c r="P106" s="295"/>
      <c r="Q106" s="295"/>
      <c r="R106" s="295"/>
      <c r="S106" s="295"/>
      <c r="T106" s="295"/>
      <c r="U106" s="295"/>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1243555.9443534531</v>
      </c>
      <c r="E127" s="328"/>
      <c r="F127" s="328"/>
      <c r="G127" s="328"/>
      <c r="H127" s="328"/>
      <c r="I127" s="328"/>
      <c r="J127" s="328"/>
      <c r="K127" s="328"/>
      <c r="L127" s="328"/>
      <c r="M127" s="328"/>
      <c r="N127" s="328"/>
      <c r="O127" s="328">
        <f>SUM(O22:O125)</f>
        <v>150.42281465552705</v>
      </c>
      <c r="P127" s="328"/>
      <c r="Q127" s="328"/>
      <c r="R127" s="328"/>
      <c r="S127" s="328"/>
      <c r="T127" s="328"/>
      <c r="U127" s="328"/>
      <c r="V127" s="328"/>
      <c r="W127" s="328"/>
      <c r="X127" s="328"/>
      <c r="Y127" s="329">
        <f>IF(Y21="kWh",SUMPRODUCT(D22:D125,Y22:Y125))</f>
        <v>163318.21311655303</v>
      </c>
      <c r="Z127" s="329">
        <f>IF(Z21="kWh",SUMPRODUCT(D22:D125,Z22:Z125))</f>
        <v>417772.29123690026</v>
      </c>
      <c r="AA127" s="329">
        <f>IF(AA21="kW",SUMPRODUCT(N22:N125,O22:O125,AA22:AA125),SUMPRODUCT(D22:D125,AA22:AA125))</f>
        <v>33.64527566400001</v>
      </c>
      <c r="AB127" s="329">
        <f>IF(AB21="kW",SUMPRODUCT(N22:N125,O22:O125,AB22:AB125),SUMPRODUCT(D22:D125,AB22:AB125))</f>
        <v>1.0405755360000002</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163318.21356382268</v>
      </c>
      <c r="Z135" s="291">
        <f>SUMPRODUCT(E22:E125,Z22:Z125)</f>
        <v>417150.29126912268</v>
      </c>
      <c r="AA135" s="291">
        <f>IF(AA21="kW",SUMPRODUCT(N22:N125,P22:P125,AA22:AA125),SUMPRODUCT(E22:E125,AA22:AA125))</f>
        <v>33.64527566400001</v>
      </c>
      <c r="AB135" s="291">
        <f>IF(AB21="kW",SUMPRODUCT(N22:N125,P22:P125,AB22:AB125),SUMPRODUCT(E22:E125,AB22:AB125))</f>
        <v>1.0405755360000002</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163318.21356382268</v>
      </c>
      <c r="Z136" s="291">
        <f>SUMPRODUCT(F22:F125,Z22:Z125)</f>
        <v>417150.29126912268</v>
      </c>
      <c r="AA136" s="291">
        <f>IF(AA21="kW",SUMPRODUCT(N22:N125,Q22:Q125,AA22:AA125),SUMPRODUCT(F22:F125,AA22:AA125))</f>
        <v>33.64527566400001</v>
      </c>
      <c r="AB136" s="291">
        <f>IF(AB21="kW",SUMPRODUCT(N22:N125,Q22:Q125,AB22:AB125),SUMPRODUCT(F22:F125,AB22:AB125))</f>
        <v>1.0405755360000002</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163318.21356382268</v>
      </c>
      <c r="Z137" s="291">
        <f>SUMPRODUCT(G22:G125,Z22:Z125)</f>
        <v>386769.04665619635</v>
      </c>
      <c r="AA137" s="291">
        <f>IF(AA21="kW",SUMPRODUCT(N22:N125,R22:R125,AA22:AA125),SUMPRODUCT(G22:G125,AA22:AA125))</f>
        <v>33.64527566400001</v>
      </c>
      <c r="AB137" s="291">
        <f>IF(AB21="kW",SUMPRODUCT(N22:N125,R22:R125,AB22:AB125),SUMPRODUCT(G22:G125,AB22:AB125))</f>
        <v>1.0405755360000002</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162472.69709911093</v>
      </c>
      <c r="Z138" s="291">
        <f>SUMPRODUCT(H22:H125,Z22:Z125)</f>
        <v>386769.04665619635</v>
      </c>
      <c r="AA138" s="291">
        <f>IF(AA21="kW",SUMPRODUCT(N22:N125,S22:S125,AA22:AA125),SUMPRODUCT(H22:H125,AA22:AA125))</f>
        <v>33.64527566400001</v>
      </c>
      <c r="AB138" s="291">
        <f>IF(AB21="kW",SUMPRODUCT(N22:N125,S22:S125,AB22:AB125),SUMPRODUCT(H22:H125,AB22:AB125))</f>
        <v>1.0405755360000002</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148644.28313470868</v>
      </c>
      <c r="Z139" s="291">
        <f>SUMPRODUCT(I22:I125,Z22:Z125)</f>
        <v>384139.00474078197</v>
      </c>
      <c r="AA139" s="291">
        <f>IF(AA21="kW",SUMPRODUCT(N22:N125,T22:T125,AA22:AA125),SUMPRODUCT(I22:I125,AA22:AA125))</f>
        <v>33.64527566400001</v>
      </c>
      <c r="AB139" s="291">
        <f>IF(AB21="kW",SUMPRODUCT(N22:N125,T22:T125,AB22:AB125),SUMPRODUCT(I22:I125,AB22:AB125))</f>
        <v>1.0405755360000002</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116215.77689842884</v>
      </c>
      <c r="Z140" s="291">
        <f>SUMPRODUCT(J22:J125,Z22:Z125)</f>
        <v>314837.50493670709</v>
      </c>
      <c r="AA140" s="291">
        <f>IF(AA21="kW",SUMPRODUCT(N22:N125,U22:U125,AA22:AA125),SUMPRODUCT(J22:J125,AA22:AA125))</f>
        <v>33.64527566400001</v>
      </c>
      <c r="AB140" s="291">
        <f>IF(AB21="kW",SUMPRODUCT(N22:N125,U22:U125,AB22:AB125),SUMPRODUCT(J22:J125,AB22:AB125))</f>
        <v>1.0405755360000002</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105711.68685423801</v>
      </c>
      <c r="Z141" s="291">
        <f>SUMPRODUCT(K22:K125,Z22:Z125)</f>
        <v>314837.50493670709</v>
      </c>
      <c r="AA141" s="291">
        <f>IF(AA21="kW",SUMPRODUCT(N22:N125,V22:V125,AA22:AA125),SUMPRODUCT(K22:K125,AA22:AA125))</f>
        <v>33.64527566400001</v>
      </c>
      <c r="AB141" s="291">
        <f>IF(AB21="kW",SUMPRODUCT(N22:N125,V22:V125,AB22:AB125),SUMPRODUCT(K22:K125,AB22:AB125))</f>
        <v>1.0405755360000002</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104493.16213423536</v>
      </c>
      <c r="Z142" s="291">
        <f>SUMPRODUCT(L22:L125,Z22:Z125)</f>
        <v>314837.50493670709</v>
      </c>
      <c r="AA142" s="291">
        <f>IF(AA21="kW",SUMPRODUCT(N22:N125,W22:W125,AA22:AA125),SUMPRODUCT(L22:L125,AA22:AA125))</f>
        <v>33.64527566400001</v>
      </c>
      <c r="AB142" s="291">
        <f>IF(AB21="kW",SUMPRODUCT(N22:N125,W22:W125,AB22:AB125),SUMPRODUCT(L22:L125,AB22:AB125))</f>
        <v>1.0405755360000002</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113951.74329056974</v>
      </c>
      <c r="Z143" s="326">
        <f>SUMPRODUCT(M22:M125,Z22:Z125)</f>
        <v>314837.50493670709</v>
      </c>
      <c r="AA143" s="326">
        <f>IF(AA21="kW",SUMPRODUCT(N22:N125,X22:X125,AA22:AA125),SUMPRODUCT(M22:M125,AA22:AA125))</f>
        <v>33.64527566400001</v>
      </c>
      <c r="AB143" s="326">
        <f>IF(AB21="kW",SUMPRODUCT(N22:N125,X22:X125,AB22:AB125),SUMPRODUCT(M22:M125, AB22:AB125))</f>
        <v>1.0405755360000002</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0" t="s">
        <v>211</v>
      </c>
      <c r="C147" s="802" t="s">
        <v>33</v>
      </c>
      <c r="D147" s="284" t="s">
        <v>421</v>
      </c>
      <c r="E147" s="804" t="s">
        <v>209</v>
      </c>
      <c r="F147" s="805"/>
      <c r="G147" s="805"/>
      <c r="H147" s="805"/>
      <c r="I147" s="805"/>
      <c r="J147" s="805"/>
      <c r="K147" s="805"/>
      <c r="L147" s="805"/>
      <c r="M147" s="806"/>
      <c r="N147" s="807" t="s">
        <v>213</v>
      </c>
      <c r="O147" s="284" t="s">
        <v>422</v>
      </c>
      <c r="P147" s="804" t="s">
        <v>212</v>
      </c>
      <c r="Q147" s="805"/>
      <c r="R147" s="805"/>
      <c r="S147" s="805"/>
      <c r="T147" s="805"/>
      <c r="U147" s="805"/>
      <c r="V147" s="805"/>
      <c r="W147" s="805"/>
      <c r="X147" s="806"/>
      <c r="Y147" s="797" t="s">
        <v>243</v>
      </c>
      <c r="Z147" s="798"/>
      <c r="AA147" s="798"/>
      <c r="AB147" s="798"/>
      <c r="AC147" s="798"/>
      <c r="AD147" s="798"/>
      <c r="AE147" s="798"/>
      <c r="AF147" s="798"/>
      <c r="AG147" s="798"/>
      <c r="AH147" s="798"/>
      <c r="AI147" s="798"/>
      <c r="AJ147" s="798"/>
      <c r="AK147" s="798"/>
      <c r="AL147" s="798"/>
      <c r="AM147" s="799"/>
    </row>
    <row r="148" spans="1:39" ht="60.75" customHeight="1">
      <c r="B148" s="801"/>
      <c r="C148" s="803"/>
      <c r="D148" s="285">
        <v>2012</v>
      </c>
      <c r="E148" s="285">
        <v>2013</v>
      </c>
      <c r="F148" s="285">
        <v>2014</v>
      </c>
      <c r="G148" s="285">
        <v>2015</v>
      </c>
      <c r="H148" s="285">
        <v>2016</v>
      </c>
      <c r="I148" s="285">
        <v>2017</v>
      </c>
      <c r="J148" s="285">
        <v>2018</v>
      </c>
      <c r="K148" s="285">
        <v>2019</v>
      </c>
      <c r="L148" s="285">
        <v>2020</v>
      </c>
      <c r="M148" s="285">
        <v>2021</v>
      </c>
      <c r="N148" s="80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to 2999 kW</v>
      </c>
      <c r="AB148" s="285" t="str">
        <f>'1.  LRAMVA Summary'!G52</f>
        <v>General Service 3000-4999 kW</v>
      </c>
      <c r="AC148" s="285" t="str">
        <f>'1.  LRAMVA Summary'!H52</f>
        <v>Unmetered Scattered Load</v>
      </c>
      <c r="AD148" s="285" t="str">
        <f>'1.  LRAMVA Summary'!I52</f>
        <v>Sentinel Lighting</v>
      </c>
      <c r="AE148" s="285" t="str">
        <f>'1.  LRAMVA Summary'!J52</f>
        <v xml:space="preserve">Street Lighting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29799.859107336903</v>
      </c>
      <c r="E150" s="295">
        <v>29799.859107336903</v>
      </c>
      <c r="F150" s="295">
        <v>29799.859107336903</v>
      </c>
      <c r="G150" s="295">
        <v>29594.888997336904</v>
      </c>
      <c r="H150" s="295">
        <v>17191.476653999976</v>
      </c>
      <c r="I150" s="295">
        <v>0</v>
      </c>
      <c r="J150" s="295">
        <v>0</v>
      </c>
      <c r="K150" s="295">
        <v>0</v>
      </c>
      <c r="L150" s="295">
        <v>0</v>
      </c>
      <c r="M150" s="295">
        <v>0</v>
      </c>
      <c r="N150" s="291"/>
      <c r="O150" s="295">
        <v>4.6747701263870791</v>
      </c>
      <c r="P150" s="295">
        <v>4.6747701263870791</v>
      </c>
      <c r="Q150" s="295">
        <v>4.6747701263870791</v>
      </c>
      <c r="R150" s="295">
        <v>4.4455623021455004</v>
      </c>
      <c r="S150" s="295">
        <v>2.2603305944096865</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10401.994531489752</v>
      </c>
      <c r="E153" s="295">
        <v>10401.994531489752</v>
      </c>
      <c r="F153" s="295">
        <v>10401.994531489752</v>
      </c>
      <c r="G153" s="295">
        <v>10171.71651026311</v>
      </c>
      <c r="H153" s="295">
        <v>0</v>
      </c>
      <c r="I153" s="295">
        <v>0</v>
      </c>
      <c r="J153" s="295">
        <v>0</v>
      </c>
      <c r="K153" s="295">
        <v>0</v>
      </c>
      <c r="L153" s="295">
        <v>0</v>
      </c>
      <c r="M153" s="295">
        <v>0</v>
      </c>
      <c r="N153" s="291"/>
      <c r="O153" s="295">
        <v>5.9621433412411822</v>
      </c>
      <c r="P153" s="295">
        <v>5.9621433412411822</v>
      </c>
      <c r="Q153" s="295">
        <v>5.9621433412411822</v>
      </c>
      <c r="R153" s="295">
        <v>5.7046349454267133</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51118.478322377516</v>
      </c>
      <c r="E156" s="295">
        <v>51118.478322377516</v>
      </c>
      <c r="F156" s="295">
        <v>51118.478322377516</v>
      </c>
      <c r="G156" s="295">
        <v>51118.478322377516</v>
      </c>
      <c r="H156" s="295">
        <v>51118.478322377516</v>
      </c>
      <c r="I156" s="295">
        <v>51118.478322377516</v>
      </c>
      <c r="J156" s="295">
        <v>51118.478322377516</v>
      </c>
      <c r="K156" s="295">
        <v>51118.478322377516</v>
      </c>
      <c r="L156" s="295">
        <v>51118.478322377516</v>
      </c>
      <c r="M156" s="295">
        <v>51118.478322377516</v>
      </c>
      <c r="N156" s="291"/>
      <c r="O156" s="295">
        <v>27.831462150652541</v>
      </c>
      <c r="P156" s="295">
        <v>27.831462150652541</v>
      </c>
      <c r="Q156" s="295">
        <v>27.831462150652541</v>
      </c>
      <c r="R156" s="295">
        <v>27.831462150652541</v>
      </c>
      <c r="S156" s="295">
        <v>27.831462150652541</v>
      </c>
      <c r="T156" s="295">
        <v>27.831462150652541</v>
      </c>
      <c r="U156" s="295">
        <v>27.831462150652541</v>
      </c>
      <c r="V156" s="295">
        <v>27.831462150652541</v>
      </c>
      <c r="W156" s="295">
        <v>27.831462150652541</v>
      </c>
      <c r="X156" s="295">
        <v>27.831462150652541</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1103.586749091</v>
      </c>
      <c r="E157" s="295">
        <v>1103.586749091</v>
      </c>
      <c r="F157" s="295">
        <v>1103.586749091</v>
      </c>
      <c r="G157" s="295">
        <v>1103.586749091</v>
      </c>
      <c r="H157" s="295">
        <v>1103.586749091</v>
      </c>
      <c r="I157" s="295">
        <v>1103.586749091</v>
      </c>
      <c r="J157" s="295">
        <v>1103.586749091</v>
      </c>
      <c r="K157" s="295">
        <v>1103.586749091</v>
      </c>
      <c r="L157" s="295">
        <v>1103.586749091</v>
      </c>
      <c r="M157" s="295">
        <v>1103.586749091</v>
      </c>
      <c r="N157" s="468"/>
      <c r="O157" s="295">
        <v>0.50126279100000004</v>
      </c>
      <c r="P157" s="295">
        <v>0.50126279100000004</v>
      </c>
      <c r="Q157" s="295">
        <v>0.50126279100000004</v>
      </c>
      <c r="R157" s="295">
        <v>0.50126279100000004</v>
      </c>
      <c r="S157" s="295">
        <v>0.50126279100000004</v>
      </c>
      <c r="T157" s="295">
        <v>0.50126279100000004</v>
      </c>
      <c r="U157" s="295">
        <v>0.50126279100000004</v>
      </c>
      <c r="V157" s="295">
        <v>0.50126279100000004</v>
      </c>
      <c r="W157" s="295">
        <v>0.50126279100000004</v>
      </c>
      <c r="X157" s="295">
        <v>0.50126279100000004</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1578.8769418256752</v>
      </c>
      <c r="E159" s="295">
        <v>1578.8769418256752</v>
      </c>
      <c r="F159" s="295">
        <v>1578.8769418256752</v>
      </c>
      <c r="G159" s="295">
        <v>1578.8769418256752</v>
      </c>
      <c r="H159" s="295">
        <v>1555.1567007781414</v>
      </c>
      <c r="I159" s="295">
        <v>1555.1567007781414</v>
      </c>
      <c r="J159" s="295">
        <v>732.31800376811714</v>
      </c>
      <c r="K159" s="295">
        <v>728.27631850581042</v>
      </c>
      <c r="L159" s="295">
        <v>728.27631850581042</v>
      </c>
      <c r="M159" s="295">
        <v>728.27631850581042</v>
      </c>
      <c r="N159" s="291"/>
      <c r="O159" s="295">
        <v>0.26018977357492912</v>
      </c>
      <c r="P159" s="295">
        <v>0.26018977357492912</v>
      </c>
      <c r="Q159" s="295">
        <v>0.26018977357492912</v>
      </c>
      <c r="R159" s="295">
        <v>0.26018977357492912</v>
      </c>
      <c r="S159" s="295">
        <v>0.25909145643727438</v>
      </c>
      <c r="T159" s="295">
        <v>0.25909145643727438</v>
      </c>
      <c r="U159" s="295">
        <v>0.22099159730681431</v>
      </c>
      <c r="V159" s="295">
        <v>0.22053021771066059</v>
      </c>
      <c r="W159" s="295">
        <v>0.22053021771066059</v>
      </c>
      <c r="X159" s="295">
        <v>0.22053021771066059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30242.391579478168</v>
      </c>
      <c r="E162" s="295">
        <v>30242.391579478168</v>
      </c>
      <c r="F162" s="295">
        <v>30242.391579478168</v>
      </c>
      <c r="G162" s="295">
        <v>30242.391579478168</v>
      </c>
      <c r="H162" s="295">
        <v>27185.986143470735</v>
      </c>
      <c r="I162" s="295">
        <v>22106.089822136713</v>
      </c>
      <c r="J162" s="295">
        <v>15078.620536396817</v>
      </c>
      <c r="K162" s="295">
        <v>15047.276854770762</v>
      </c>
      <c r="L162" s="295">
        <v>15047.276854770762</v>
      </c>
      <c r="M162" s="295">
        <v>7642.8715906810685</v>
      </c>
      <c r="N162" s="291"/>
      <c r="O162" s="295">
        <v>1.6712262382713652</v>
      </c>
      <c r="P162" s="295">
        <v>1.6712262382713652</v>
      </c>
      <c r="Q162" s="295">
        <v>1.6712262382713652</v>
      </c>
      <c r="R162" s="295">
        <v>1.6712262382713652</v>
      </c>
      <c r="S162" s="295">
        <v>1.5297056498734216</v>
      </c>
      <c r="T162" s="295">
        <v>1.2944914639783567</v>
      </c>
      <c r="U162" s="295">
        <v>0.96909890429048406</v>
      </c>
      <c r="V162" s="295">
        <v>0.96552085844276125</v>
      </c>
      <c r="W162" s="295">
        <v>0.96552085844276125</v>
      </c>
      <c r="X162" s="295">
        <v>0.62267505095733922</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446895.0903469022</v>
      </c>
      <c r="E178" s="295">
        <v>392068.9569381926</v>
      </c>
      <c r="F178" s="295">
        <v>359802.09452725895</v>
      </c>
      <c r="G178" s="295">
        <v>220986.84811764886</v>
      </c>
      <c r="H178" s="295">
        <v>220986.84811764886</v>
      </c>
      <c r="I178" s="295">
        <v>212008.93936106437</v>
      </c>
      <c r="J178" s="295">
        <v>211680.12689116967</v>
      </c>
      <c r="K178" s="295">
        <v>211680.12689116967</v>
      </c>
      <c r="L178" s="295">
        <v>209995.76640378186</v>
      </c>
      <c r="M178" s="295">
        <v>205561.77044741344</v>
      </c>
      <c r="N178" s="295">
        <v>12</v>
      </c>
      <c r="O178" s="295">
        <v>132.98825537286092</v>
      </c>
      <c r="P178" s="295">
        <v>116.15077671298987</v>
      </c>
      <c r="Q178" s="295">
        <v>106.24140369164198</v>
      </c>
      <c r="R178" s="295">
        <v>64.101827696446364</v>
      </c>
      <c r="S178" s="295">
        <v>64.101827696446364</v>
      </c>
      <c r="T178" s="295">
        <v>61.38768796469931</v>
      </c>
      <c r="U178" s="295">
        <v>61.292286722161798</v>
      </c>
      <c r="V178" s="295">
        <v>61.292286722161798</v>
      </c>
      <c r="W178" s="295">
        <v>60.783082424663085</v>
      </c>
      <c r="X178" s="295">
        <v>59.496608332669901</v>
      </c>
      <c r="Y178" s="467"/>
      <c r="Z178" s="469">
        <v>0.79</v>
      </c>
      <c r="AA178" s="469">
        <v>0.21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23905</v>
      </c>
      <c r="E179" s="295"/>
      <c r="F179" s="295"/>
      <c r="G179" s="295"/>
      <c r="H179" s="295"/>
      <c r="I179" s="295"/>
      <c r="J179" s="295"/>
      <c r="K179" s="295"/>
      <c r="L179" s="295"/>
      <c r="M179" s="295"/>
      <c r="N179" s="295">
        <f>N178</f>
        <v>12</v>
      </c>
      <c r="O179" s="295">
        <v>2</v>
      </c>
      <c r="P179" s="295"/>
      <c r="Q179" s="295"/>
      <c r="R179" s="295"/>
      <c r="S179" s="295"/>
      <c r="T179" s="295"/>
      <c r="U179" s="295"/>
      <c r="V179" s="295"/>
      <c r="W179" s="295"/>
      <c r="X179" s="295"/>
      <c r="Y179" s="411">
        <f>Y178</f>
        <v>0</v>
      </c>
      <c r="Z179" s="411">
        <f>Z178</f>
        <v>0.79</v>
      </c>
      <c r="AA179" s="411">
        <f t="shared" ref="AA179:AL179" si="46">AA178</f>
        <v>0.21</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42">
        <v>217952.96565182056</v>
      </c>
      <c r="E181" s="295">
        <v>217952.96565182033</v>
      </c>
      <c r="F181" s="295">
        <v>217952.96565182033</v>
      </c>
      <c r="G181" s="295">
        <v>129041.33292760338</v>
      </c>
      <c r="H181" s="295">
        <v>128750.75130022148</v>
      </c>
      <c r="I181" s="295">
        <v>22887.643729032225</v>
      </c>
      <c r="J181" s="295">
        <v>22887.643729032225</v>
      </c>
      <c r="K181" s="295">
        <v>22887.643729032225</v>
      </c>
      <c r="L181" s="295">
        <v>22887.643729032225</v>
      </c>
      <c r="M181" s="295">
        <v>22887.643729032225</v>
      </c>
      <c r="N181" s="295">
        <v>12</v>
      </c>
      <c r="O181" s="295">
        <v>56.344428164709662</v>
      </c>
      <c r="P181" s="295">
        <v>56.344428164709662</v>
      </c>
      <c r="Q181" s="295">
        <v>56.344428164709662</v>
      </c>
      <c r="R181" s="295">
        <v>35.267132128002928</v>
      </c>
      <c r="S181" s="295">
        <v>35.213215369312806</v>
      </c>
      <c r="T181" s="295">
        <v>5.6110153218480816</v>
      </c>
      <c r="U181" s="295">
        <v>5.6110153218480816</v>
      </c>
      <c r="V181" s="295">
        <v>5.6110153218480816</v>
      </c>
      <c r="W181" s="295">
        <v>5.6110153218480816</v>
      </c>
      <c r="X181" s="295">
        <v>5.6110153218480816</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8562.6149561130005</v>
      </c>
      <c r="E182" s="295">
        <v>8562.6149561130005</v>
      </c>
      <c r="F182" s="295">
        <v>8562.6149561130005</v>
      </c>
      <c r="G182" s="295">
        <v>8562.6149561130005</v>
      </c>
      <c r="H182" s="295">
        <v>2835.784259866</v>
      </c>
      <c r="I182" s="295">
        <v>2835.784259866</v>
      </c>
      <c r="J182" s="295">
        <v>2835.784259866</v>
      </c>
      <c r="K182" s="295">
        <v>2835.784259866</v>
      </c>
      <c r="L182" s="295">
        <v>2835.784259866</v>
      </c>
      <c r="M182" s="295">
        <v>1458.200020213</v>
      </c>
      <c r="N182" s="295">
        <f>N181</f>
        <v>12</v>
      </c>
      <c r="O182" s="295">
        <v>2.377760345</v>
      </c>
      <c r="P182" s="295">
        <v>2.377760345</v>
      </c>
      <c r="Q182" s="295">
        <v>2.377760345</v>
      </c>
      <c r="R182" s="295">
        <v>2.377760345</v>
      </c>
      <c r="S182" s="295">
        <v>0.60638028700000002</v>
      </c>
      <c r="T182" s="295">
        <v>0.60638028700000002</v>
      </c>
      <c r="U182" s="295">
        <v>0.60638028700000002</v>
      </c>
      <c r="V182" s="295">
        <v>0.60638028700000002</v>
      </c>
      <c r="W182" s="295">
        <v>0.60638028700000002</v>
      </c>
      <c r="X182" s="295">
        <v>0.465591845</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254.31320000000002</v>
      </c>
      <c r="E199" s="295">
        <v>0</v>
      </c>
      <c r="F199" s="295">
        <v>0</v>
      </c>
      <c r="G199" s="295">
        <v>0</v>
      </c>
      <c r="H199" s="295">
        <v>0</v>
      </c>
      <c r="I199" s="295">
        <v>0</v>
      </c>
      <c r="J199" s="295">
        <v>0</v>
      </c>
      <c r="K199" s="295">
        <v>0</v>
      </c>
      <c r="L199" s="295">
        <v>0</v>
      </c>
      <c r="M199" s="295">
        <v>0</v>
      </c>
      <c r="N199" s="291"/>
      <c r="O199" s="295">
        <v>17.495999999999999</v>
      </c>
      <c r="P199" s="295">
        <v>0</v>
      </c>
      <c r="Q199" s="295">
        <v>0</v>
      </c>
      <c r="R199" s="295">
        <v>0</v>
      </c>
      <c r="S199" s="295">
        <v>0</v>
      </c>
      <c r="T199" s="295">
        <v>0</v>
      </c>
      <c r="U199" s="295">
        <v>0</v>
      </c>
      <c r="V199" s="295">
        <v>0</v>
      </c>
      <c r="W199" s="295">
        <v>0</v>
      </c>
      <c r="X199" s="295">
        <v>0</v>
      </c>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2924</v>
      </c>
      <c r="E219" s="295"/>
      <c r="F219" s="295"/>
      <c r="G219" s="295"/>
      <c r="H219" s="295"/>
      <c r="I219" s="295"/>
      <c r="J219" s="295"/>
      <c r="K219" s="295"/>
      <c r="L219" s="295"/>
      <c r="M219" s="295"/>
      <c r="N219" s="291"/>
      <c r="O219" s="295"/>
      <c r="P219" s="295"/>
      <c r="Q219" s="295"/>
      <c r="R219" s="295"/>
      <c r="S219" s="295"/>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123.62526818139661</v>
      </c>
      <c r="E233" s="295">
        <v>123.62526818139661</v>
      </c>
      <c r="F233" s="295">
        <v>123.62526818139661</v>
      </c>
      <c r="G233" s="295">
        <v>123.62526818139661</v>
      </c>
      <c r="H233" s="295">
        <v>123.62526818139661</v>
      </c>
      <c r="I233" s="295">
        <v>123.62526818139661</v>
      </c>
      <c r="J233" s="295">
        <v>123.62526818139661</v>
      </c>
      <c r="K233" s="295">
        <v>123.62526818139661</v>
      </c>
      <c r="L233" s="295">
        <v>123.62526818139661</v>
      </c>
      <c r="M233" s="295">
        <v>123.62526818139661</v>
      </c>
      <c r="N233" s="295">
        <v>12</v>
      </c>
      <c r="O233" s="295"/>
      <c r="P233" s="295"/>
      <c r="Q233" s="295"/>
      <c r="R233" s="295"/>
      <c r="S233" s="295"/>
      <c r="T233" s="295"/>
      <c r="U233" s="295"/>
      <c r="V233" s="295"/>
      <c r="W233" s="295"/>
      <c r="X233" s="295"/>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824862.79665461625</v>
      </c>
      <c r="E255" s="329"/>
      <c r="F255" s="329"/>
      <c r="G255" s="329"/>
      <c r="H255" s="329"/>
      <c r="I255" s="329"/>
      <c r="J255" s="329"/>
      <c r="K255" s="329"/>
      <c r="L255" s="329"/>
      <c r="M255" s="329"/>
      <c r="N255" s="329"/>
      <c r="O255" s="329">
        <f>SUM(O150:O253)</f>
        <v>252.1074983036977</v>
      </c>
      <c r="P255" s="329"/>
      <c r="Q255" s="329"/>
      <c r="R255" s="329"/>
      <c r="S255" s="329"/>
      <c r="T255" s="329"/>
      <c r="U255" s="329"/>
      <c r="V255" s="329"/>
      <c r="W255" s="329"/>
      <c r="X255" s="329"/>
      <c r="Y255" s="329">
        <f>IF(Y149="kWh",SUMPRODUCT(D150:D253,Y150:Y253))</f>
        <v>127169.187231599</v>
      </c>
      <c r="Z255" s="329">
        <f>IF(Z149="kWh",SUMPRODUCT(D150:D253,Z150:Z253))</f>
        <v>598447.65198198636</v>
      </c>
      <c r="AA255" s="329">
        <f>IF(AA149="kW",SUMPRODUCT(N150:N253,O150:O253,AA150:AA253),SUMPRODUCT(D150:D253,AA150:AA253))</f>
        <v>340.17040353960954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124245.187231599</v>
      </c>
      <c r="Z265" s="291">
        <f>SUMPRODUCT(E150:E253,Z150:Z253)</f>
        <v>536250.05658910552</v>
      </c>
      <c r="AA265" s="291">
        <f>IF(AA149="kW",SUMPRODUCT(N150:N253,P150:P253,AA150:AA253),SUMPRODUCT(E150:E253,AA150:AA253))</f>
        <v>292.69995731673447</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124245.187231599</v>
      </c>
      <c r="Z266" s="291">
        <f>SUMPRODUCT(F150:F253,Z150:Z253)</f>
        <v>510759.23528446787</v>
      </c>
      <c r="AA266" s="291">
        <f>IF(AA149="kW",SUMPRODUCT(N150:N253,Q150:Q253,AA150:AA253),SUMPRODUCT(F150:F253,AA150:AA253))</f>
        <v>267.7283373029378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123809.93910037236</v>
      </c>
      <c r="Z267" s="291">
        <f>SUMPRODUCT(G150:G253,Z150:Z253)</f>
        <v>312183.55789665895</v>
      </c>
      <c r="AA267" s="291">
        <f>IF(AA149="kW",SUMPRODUCT(N150:N253,R150:R253,AA150:AA253),SUMPRODUCT(G150:G253,AA150:AA253))</f>
        <v>161.53660579504481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98154.684569717356</v>
      </c>
      <c r="Z268" s="291">
        <f>SUMPRODUCT(H150:H253,Z150:Z253)</f>
        <v>306166.14557303011</v>
      </c>
      <c r="AA268" s="291">
        <f>IF(AA149="kW",SUMPRODUCT(N150:N253,S150:S253,AA150:AA253),SUMPRODUCT(H150:H253,AA150:AA253))</f>
        <v>161.53660579504481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75883.311594383369</v>
      </c>
      <c r="Z269" s="291">
        <f>SUMPRODUCT(I150:I253,Z150:Z253)</f>
        <v>193210.49008413908</v>
      </c>
      <c r="AA269" s="291">
        <f>IF(AA149="kW",SUMPRODUCT(N150:N253,T150:T253,AA150:AA253),SUMPRODUCT(I150:I253,AA150:AA253))</f>
        <v>154.69697367104226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68033.003611633452</v>
      </c>
      <c r="Z270" s="291">
        <f>SUMPRODUCT(J150:J253,Z150:Z253)</f>
        <v>192950.72823292227</v>
      </c>
      <c r="AA270" s="291">
        <f>IF(AA149="kW",SUMPRODUCT(N150:N253,U150:U253,AA150:AA253),SUMPRODUCT(J150:J253,AA150:AA253))</f>
        <v>154.45656253984771</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67997.618244745099</v>
      </c>
      <c r="Z271" s="291">
        <f>SUMPRODUCT(K150:K253,Z150:Z253)</f>
        <v>192950.72823292227</v>
      </c>
      <c r="AA271" s="291">
        <f>IF(AA149="kW",SUMPRODUCT(N150:N253,V150:V253,AA150:AA253),SUMPRODUCT(K150:K253,AA150:AA253))</f>
        <v>154.45656253984771</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67997.618244745099</v>
      </c>
      <c r="Z272" s="326">
        <f>SUMPRODUCT(L150:L253,Z150:Z253)</f>
        <v>191620.0834478859</v>
      </c>
      <c r="AA272" s="326">
        <f>IF(AA149="kW",SUMPRODUCT(N150:N253,W150:W253,AA150:AA253),SUMPRODUCT(L150:L253,AA150:AA253))</f>
        <v>153.17336771015096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0" t="s">
        <v>211</v>
      </c>
      <c r="C276" s="802" t="s">
        <v>33</v>
      </c>
      <c r="D276" s="284" t="s">
        <v>421</v>
      </c>
      <c r="E276" s="804" t="s">
        <v>209</v>
      </c>
      <c r="F276" s="805"/>
      <c r="G276" s="805"/>
      <c r="H276" s="805"/>
      <c r="I276" s="805"/>
      <c r="J276" s="805"/>
      <c r="K276" s="805"/>
      <c r="L276" s="805"/>
      <c r="M276" s="806"/>
      <c r="N276" s="807" t="s">
        <v>213</v>
      </c>
      <c r="O276" s="284" t="s">
        <v>422</v>
      </c>
      <c r="P276" s="804" t="s">
        <v>212</v>
      </c>
      <c r="Q276" s="805"/>
      <c r="R276" s="805"/>
      <c r="S276" s="805"/>
      <c r="T276" s="805"/>
      <c r="U276" s="805"/>
      <c r="V276" s="805"/>
      <c r="W276" s="805"/>
      <c r="X276" s="806"/>
      <c r="Y276" s="797" t="s">
        <v>243</v>
      </c>
      <c r="Z276" s="798"/>
      <c r="AA276" s="798"/>
      <c r="AB276" s="798"/>
      <c r="AC276" s="798"/>
      <c r="AD276" s="798"/>
      <c r="AE276" s="798"/>
      <c r="AF276" s="798"/>
      <c r="AG276" s="798"/>
      <c r="AH276" s="798"/>
      <c r="AI276" s="798"/>
      <c r="AJ276" s="798"/>
      <c r="AK276" s="798"/>
      <c r="AL276" s="798"/>
      <c r="AM276" s="799"/>
    </row>
    <row r="277" spans="1:39" ht="60.75" customHeight="1">
      <c r="B277" s="801"/>
      <c r="C277" s="803"/>
      <c r="D277" s="285">
        <v>2013</v>
      </c>
      <c r="E277" s="285">
        <v>2014</v>
      </c>
      <c r="F277" s="285">
        <v>2015</v>
      </c>
      <c r="G277" s="285">
        <v>2016</v>
      </c>
      <c r="H277" s="285">
        <v>2017</v>
      </c>
      <c r="I277" s="285">
        <v>2018</v>
      </c>
      <c r="J277" s="285">
        <v>2019</v>
      </c>
      <c r="K277" s="285">
        <v>2020</v>
      </c>
      <c r="L277" s="285">
        <v>2021</v>
      </c>
      <c r="M277" s="285">
        <v>2022</v>
      </c>
      <c r="N277" s="80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to 2999 kW</v>
      </c>
      <c r="AB277" s="285" t="str">
        <f>'1.  LRAMVA Summary'!G52</f>
        <v>General Service 3000-4999 kW</v>
      </c>
      <c r="AC277" s="285" t="str">
        <f>'1.  LRAMVA Summary'!H52</f>
        <v>Unmetered Scattered Load</v>
      </c>
      <c r="AD277" s="285" t="str">
        <f>'1.  LRAMVA Summary'!I52</f>
        <v>Sentinel Lighting</v>
      </c>
      <c r="AE277" s="285" t="str">
        <f>'1.  LRAMVA Summary'!J52</f>
        <v xml:space="preserve">Street Lighting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21573.802917150999</v>
      </c>
      <c r="E279" s="295">
        <v>21573.802917150999</v>
      </c>
      <c r="F279" s="295">
        <v>21573.802917150999</v>
      </c>
      <c r="G279" s="295">
        <v>21061.080325483999</v>
      </c>
      <c r="H279" s="295">
        <v>9497.1445488059999</v>
      </c>
      <c r="I279" s="295">
        <v>0</v>
      </c>
      <c r="J279" s="295">
        <v>0</v>
      </c>
      <c r="K279" s="295">
        <v>0</v>
      </c>
      <c r="L279" s="295">
        <v>0</v>
      </c>
      <c r="M279" s="295">
        <v>0</v>
      </c>
      <c r="N279" s="291"/>
      <c r="O279" s="295">
        <v>3.6425079169999997</v>
      </c>
      <c r="P279" s="295">
        <v>3.6425079169999997</v>
      </c>
      <c r="Q279" s="295">
        <v>3.6425079169999997</v>
      </c>
      <c r="R279" s="295">
        <v>3.1185877689999999</v>
      </c>
      <c r="S279" s="295">
        <v>1.395783942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v>
      </c>
      <c r="E282" s="295">
        <v>3694.39878</v>
      </c>
      <c r="F282" s="295">
        <v>3694.39878</v>
      </c>
      <c r="G282" s="295">
        <v>3694.39878</v>
      </c>
      <c r="H282" s="295">
        <v>0</v>
      </c>
      <c r="I282" s="295">
        <v>0</v>
      </c>
      <c r="J282" s="295">
        <v>0</v>
      </c>
      <c r="K282" s="295">
        <v>0</v>
      </c>
      <c r="L282" s="295">
        <v>0</v>
      </c>
      <c r="M282" s="295">
        <v>0</v>
      </c>
      <c r="N282" s="291"/>
      <c r="O282" s="295">
        <v>2.0719409899999999</v>
      </c>
      <c r="P282" s="295">
        <v>2.0719409899999999</v>
      </c>
      <c r="Q282" s="295">
        <v>2.0719409899999999</v>
      </c>
      <c r="R282" s="295">
        <v>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50936.682420777994</v>
      </c>
      <c r="E285" s="295">
        <v>50936.682420777994</v>
      </c>
      <c r="F285" s="295">
        <v>50936.682420777994</v>
      </c>
      <c r="G285" s="295">
        <v>50936.682420777994</v>
      </c>
      <c r="H285" s="295">
        <v>50936.682420777994</v>
      </c>
      <c r="I285" s="295">
        <v>50936.682420777994</v>
      </c>
      <c r="J285" s="295">
        <v>50936.682420777994</v>
      </c>
      <c r="K285" s="295">
        <v>50936.682420777994</v>
      </c>
      <c r="L285" s="295">
        <v>50936.682420777994</v>
      </c>
      <c r="M285" s="295">
        <v>50936.682420777994</v>
      </c>
      <c r="N285" s="291"/>
      <c r="O285" s="295">
        <v>28.317046614000002</v>
      </c>
      <c r="P285" s="295">
        <v>28.317046614000002</v>
      </c>
      <c r="Q285" s="295">
        <v>28.317046614000002</v>
      </c>
      <c r="R285" s="295">
        <v>28.317046614000002</v>
      </c>
      <c r="S285" s="295">
        <v>28.317046614000002</v>
      </c>
      <c r="T285" s="295">
        <v>28.317046614000002</v>
      </c>
      <c r="U285" s="295">
        <v>28.317046614000002</v>
      </c>
      <c r="V285" s="295">
        <v>28.317046614000002</v>
      </c>
      <c r="W285" s="295">
        <v>28.317046614000002</v>
      </c>
      <c r="X285" s="295">
        <v>28.317046614000002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2789</v>
      </c>
      <c r="E286" s="295"/>
      <c r="F286" s="295"/>
      <c r="G286" s="295"/>
      <c r="H286" s="295"/>
      <c r="I286" s="295"/>
      <c r="J286" s="295"/>
      <c r="K286" s="295"/>
      <c r="L286" s="295"/>
      <c r="M286" s="295"/>
      <c r="N286" s="468"/>
      <c r="O286" s="295">
        <v>2</v>
      </c>
      <c r="P286" s="295"/>
      <c r="Q286" s="295"/>
      <c r="R286" s="295"/>
      <c r="S286" s="295"/>
      <c r="T286" s="295"/>
      <c r="U286" s="295"/>
      <c r="V286" s="295"/>
      <c r="W286" s="295"/>
      <c r="X286" s="295"/>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8703.5424539430005</v>
      </c>
      <c r="E288" s="295">
        <v>8703.5424539430005</v>
      </c>
      <c r="F288" s="295">
        <v>8368.1438070439999</v>
      </c>
      <c r="G288" s="295">
        <v>7089.5446631269997</v>
      </c>
      <c r="H288" s="295">
        <v>7089.5446631269997</v>
      </c>
      <c r="I288" s="295">
        <v>7089.5446631269997</v>
      </c>
      <c r="J288" s="295">
        <v>7089.5446631269997</v>
      </c>
      <c r="K288" s="295">
        <v>7083.6362717379998</v>
      </c>
      <c r="L288" s="295">
        <v>5150.9942014669996</v>
      </c>
      <c r="M288" s="295">
        <v>5150.9942014669996</v>
      </c>
      <c r="N288" s="291"/>
      <c r="O288" s="295">
        <v>0.58333884999999996</v>
      </c>
      <c r="P288" s="295">
        <v>0.58333884999999996</v>
      </c>
      <c r="Q288" s="295">
        <v>0.56228342899999995</v>
      </c>
      <c r="R288" s="295">
        <v>0.482016428</v>
      </c>
      <c r="S288" s="295">
        <v>0.482016428</v>
      </c>
      <c r="T288" s="295">
        <v>0.482016428</v>
      </c>
      <c r="U288" s="295">
        <v>0.482016428</v>
      </c>
      <c r="V288" s="295">
        <v>0.48134195400000002</v>
      </c>
      <c r="W288" s="295">
        <v>0.36001590500000002</v>
      </c>
      <c r="X288" s="295">
        <v>0.36001590500000002</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27</v>
      </c>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19399.813163905001</v>
      </c>
      <c r="E291" s="295">
        <v>19399.813163905001</v>
      </c>
      <c r="F291" s="295">
        <v>18230.927709930002</v>
      </c>
      <c r="G291" s="295">
        <v>14241.818354457</v>
      </c>
      <c r="H291" s="295">
        <v>14241.818354457</v>
      </c>
      <c r="I291" s="295">
        <v>14241.818354457</v>
      </c>
      <c r="J291" s="295">
        <v>14241.818354457</v>
      </c>
      <c r="K291" s="295">
        <v>14225.035097759001</v>
      </c>
      <c r="L291" s="295">
        <v>11962.428054815</v>
      </c>
      <c r="M291" s="295">
        <v>11962.428054815</v>
      </c>
      <c r="N291" s="291"/>
      <c r="O291" s="295">
        <v>1.336613842</v>
      </c>
      <c r="P291" s="295">
        <v>1.336613842</v>
      </c>
      <c r="Q291" s="295">
        <v>1.2632343699999999</v>
      </c>
      <c r="R291" s="295">
        <v>1.012808859</v>
      </c>
      <c r="S291" s="295">
        <v>1.012808859</v>
      </c>
      <c r="T291" s="295">
        <v>1.012808859</v>
      </c>
      <c r="U291" s="295">
        <v>1.012808859</v>
      </c>
      <c r="V291" s="295">
        <v>1.010892962</v>
      </c>
      <c r="W291" s="295">
        <v>0.868852603</v>
      </c>
      <c r="X291" s="295">
        <v>0.868852603</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v>4</v>
      </c>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356535.91101837897</v>
      </c>
      <c r="E307" s="295">
        <v>356535.91101837897</v>
      </c>
      <c r="F307" s="295">
        <v>356535.91101837897</v>
      </c>
      <c r="G307" s="295">
        <v>356535.91101837897</v>
      </c>
      <c r="H307" s="295">
        <v>354128.59432719101</v>
      </c>
      <c r="I307" s="295">
        <v>353830.58589890198</v>
      </c>
      <c r="J307" s="295">
        <v>353830.58589890198</v>
      </c>
      <c r="K307" s="295">
        <v>353830.58589890198</v>
      </c>
      <c r="L307" s="295">
        <v>350868.61975974502</v>
      </c>
      <c r="M307" s="295">
        <v>348696.21109332802</v>
      </c>
      <c r="N307" s="295">
        <v>12</v>
      </c>
      <c r="O307" s="295">
        <v>88.722159113999993</v>
      </c>
      <c r="P307" s="295">
        <v>88.722159113999993</v>
      </c>
      <c r="Q307" s="295">
        <v>88.722159113999993</v>
      </c>
      <c r="R307" s="295">
        <v>88.722159113999993</v>
      </c>
      <c r="S307" s="295">
        <v>87.953723973999999</v>
      </c>
      <c r="T307" s="295">
        <v>87.876476543999999</v>
      </c>
      <c r="U307" s="295">
        <v>87.876476543999999</v>
      </c>
      <c r="V307" s="295">
        <v>87.876476543999999</v>
      </c>
      <c r="W307" s="295">
        <v>86.930992773</v>
      </c>
      <c r="X307" s="295">
        <v>86.367877870000001</v>
      </c>
      <c r="Y307" s="415"/>
      <c r="Z307" s="503">
        <v>0.2</v>
      </c>
      <c r="AA307" s="503">
        <v>0.8</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139263</v>
      </c>
      <c r="E308" s="295"/>
      <c r="F308" s="295"/>
      <c r="G308" s="295"/>
      <c r="H308" s="295"/>
      <c r="I308" s="295"/>
      <c r="J308" s="295"/>
      <c r="K308" s="295"/>
      <c r="L308" s="295"/>
      <c r="M308" s="295"/>
      <c r="N308" s="295">
        <f>N307</f>
        <v>12</v>
      </c>
      <c r="O308" s="295">
        <v>28</v>
      </c>
      <c r="P308" s="295"/>
      <c r="Q308" s="295"/>
      <c r="R308" s="295"/>
      <c r="S308" s="295"/>
      <c r="T308" s="295"/>
      <c r="U308" s="295"/>
      <c r="V308" s="295"/>
      <c r="W308" s="295"/>
      <c r="X308" s="295"/>
      <c r="Y308" s="411">
        <f>Y307</f>
        <v>0</v>
      </c>
      <c r="Z308" s="411">
        <f>Z307</f>
        <v>0.2</v>
      </c>
      <c r="AA308" s="411">
        <f t="shared" ref="AA308:AL308" si="86">AA307</f>
        <v>0.8</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192984.00143971501</v>
      </c>
      <c r="E310" s="295">
        <v>192984.00143971501</v>
      </c>
      <c r="F310" s="295">
        <v>173868.47455912299</v>
      </c>
      <c r="G310" s="295">
        <v>119784.67372855201</v>
      </c>
      <c r="H310" s="295">
        <v>83765.075431553007</v>
      </c>
      <c r="I310" s="295">
        <v>83765.075431553007</v>
      </c>
      <c r="J310" s="295">
        <v>83765.075431553007</v>
      </c>
      <c r="K310" s="295">
        <v>83096.815249623003</v>
      </c>
      <c r="L310" s="295">
        <v>83096.815249623003</v>
      </c>
      <c r="M310" s="295">
        <v>83096.815249623003</v>
      </c>
      <c r="N310" s="295">
        <v>12</v>
      </c>
      <c r="O310" s="295">
        <v>57.048494005999999</v>
      </c>
      <c r="P310" s="295">
        <v>57.048494005999999</v>
      </c>
      <c r="Q310" s="295">
        <v>51.604224662999997</v>
      </c>
      <c r="R310" s="295">
        <v>36.619661551999997</v>
      </c>
      <c r="S310" s="295">
        <v>25.158195497000001</v>
      </c>
      <c r="T310" s="295">
        <v>25.158195497000001</v>
      </c>
      <c r="U310" s="295">
        <v>25.158195497000001</v>
      </c>
      <c r="V310" s="295">
        <v>24.489458730999999</v>
      </c>
      <c r="W310" s="295">
        <v>24.489458730999999</v>
      </c>
      <c r="X310" s="295">
        <v>24.489458730999999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237</v>
      </c>
      <c r="E328" s="295"/>
      <c r="F328" s="295"/>
      <c r="G328" s="295"/>
      <c r="H328" s="295"/>
      <c r="I328" s="295"/>
      <c r="J328" s="295"/>
      <c r="K328" s="295"/>
      <c r="L328" s="295"/>
      <c r="M328" s="295"/>
      <c r="N328" s="291"/>
      <c r="O328" s="295">
        <v>18</v>
      </c>
      <c r="P328" s="295"/>
      <c r="Q328" s="295"/>
      <c r="R328" s="295"/>
      <c r="S328" s="295"/>
      <c r="T328" s="295"/>
      <c r="U328" s="295"/>
      <c r="V328" s="295"/>
      <c r="W328" s="295"/>
      <c r="X328" s="295"/>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11025</v>
      </c>
      <c r="E344" s="295"/>
      <c r="F344" s="295"/>
      <c r="G344" s="295"/>
      <c r="H344" s="295"/>
      <c r="I344" s="295"/>
      <c r="J344" s="295"/>
      <c r="K344" s="295"/>
      <c r="L344" s="295"/>
      <c r="M344" s="295"/>
      <c r="N344" s="291"/>
      <c r="O344" s="295">
        <v>484</v>
      </c>
      <c r="P344" s="295"/>
      <c r="Q344" s="295"/>
      <c r="R344" s="295"/>
      <c r="S344" s="295"/>
      <c r="T344" s="295"/>
      <c r="U344" s="295"/>
      <c r="V344" s="295"/>
      <c r="W344" s="295"/>
      <c r="X344" s="295"/>
      <c r="Y344" s="410"/>
      <c r="Z344" s="415"/>
      <c r="AA344" s="415"/>
      <c r="AB344" s="415">
        <v>1</v>
      </c>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1</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807169.15219387098</v>
      </c>
      <c r="E384" s="329"/>
      <c r="F384" s="329"/>
      <c r="G384" s="329"/>
      <c r="H384" s="329"/>
      <c r="I384" s="329"/>
      <c r="J384" s="329"/>
      <c r="K384" s="329"/>
      <c r="L384" s="329"/>
      <c r="M384" s="329"/>
      <c r="N384" s="329"/>
      <c r="O384" s="329">
        <f>SUM(O279:O382)</f>
        <v>717.72210133299996</v>
      </c>
      <c r="P384" s="329"/>
      <c r="Q384" s="329"/>
      <c r="R384" s="329"/>
      <c r="S384" s="329"/>
      <c r="T384" s="329"/>
      <c r="U384" s="329"/>
      <c r="V384" s="329"/>
      <c r="W384" s="329"/>
      <c r="X384" s="329"/>
      <c r="Y384" s="329">
        <f>IF(Y278="kWh",SUMPRODUCT(D279:D382,Y279:Y382))</f>
        <v>107124.23973577698</v>
      </c>
      <c r="Z384" s="329">
        <f>IF(Z278="kWh",SUMPRODUCT(D279:D382,Z279:Z382))</f>
        <v>292143.78364339081</v>
      </c>
      <c r="AA384" s="329">
        <f>IF(AA278="kW",SUMPRODUCT(N279:N382,O279:O382,AA279:AA382),SUMPRODUCT(D279:D382,AA279:AA382))</f>
        <v>1120.5327274944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104308.23973577698</v>
      </c>
      <c r="Z395" s="291">
        <f>SUMPRODUCT(E279:E382,Z279:Z382)</f>
        <v>264291.18364339077</v>
      </c>
      <c r="AA395" s="291">
        <f>IF(AA278="kW",SUMPRODUCT(N279:N382,P279:P382,AA279:AA382),SUMPRODUCT(E279:E382,AA279:AA382))</f>
        <v>851.73272749440002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102803.95563490299</v>
      </c>
      <c r="Z396" s="291">
        <f>SUMPRODUCT(F279:F382,Z279:Z382)</f>
        <v>245175.65676279878</v>
      </c>
      <c r="AA396" s="291">
        <f>IF(AA278="kW",SUMPRODUCT(N279:N382,Q279:Q382,AA279:AA382),SUMPRODUCT(F279:F382,AA279:AA382))</f>
        <v>851.73272749440002</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97023.524543845997</v>
      </c>
      <c r="Z397" s="291">
        <f>SUMPRODUCT(G279:G382,Z279:Z382)</f>
        <v>191091.8559322278</v>
      </c>
      <c r="AA397" s="291">
        <f>IF(AA278="kW",SUMPRODUCT(N279:N382,R279:R382,AA279:AA382),SUMPRODUCT(G279:G382,AA279:AA382))</f>
        <v>851.73272749440002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81765.189987167993</v>
      </c>
      <c r="Z398" s="291">
        <f>SUMPRODUCT(H279:H382,Z279:Z382)</f>
        <v>154590.7942969912</v>
      </c>
      <c r="AA398" s="291">
        <f>IF(AA278="kW",SUMPRODUCT(N279:N382,S279:S382,AA279:AA382),SUMPRODUCT(H279:H382,AA279:AA382))</f>
        <v>844.35575015040001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72268.045438361994</v>
      </c>
      <c r="Z399" s="291">
        <f>SUMPRODUCT(I279:I382,Z279:Z382)</f>
        <v>154531.19261133339</v>
      </c>
      <c r="AA399" s="291">
        <f>IF(AA278="kW",SUMPRODUCT(N279:N382,T279:T382,AA279:AA382),SUMPRODUCT(I279:I382,AA279:AA382))</f>
        <v>843.61417482239995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72268.045438361994</v>
      </c>
      <c r="Z400" s="291">
        <f>SUMPRODUCT(J279:J382,Z279:Z382)</f>
        <v>154531.19261133339</v>
      </c>
      <c r="AA400" s="291">
        <f>IF(AA278="kW",SUMPRODUCT(N279:N382,U279:U382,AA279:AA382),SUMPRODUCT(J279:J382,AA279:AA382))</f>
        <v>843.61417482239995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72245.353790274996</v>
      </c>
      <c r="Z401" s="326">
        <f>SUMPRODUCT(K279:K382,Z279:Z382)</f>
        <v>153862.93242940342</v>
      </c>
      <c r="AA401" s="326">
        <f>IF(AA278="kW",SUMPRODUCT(N279:N382,V279:V382,AA279:AA382),SUMPRODUCT(K279:K382,AA279:AA382))</f>
        <v>843.61417482239995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0" t="s">
        <v>211</v>
      </c>
      <c r="C405" s="802" t="s">
        <v>33</v>
      </c>
      <c r="D405" s="284" t="s">
        <v>421</v>
      </c>
      <c r="E405" s="804" t="s">
        <v>209</v>
      </c>
      <c r="F405" s="805"/>
      <c r="G405" s="805"/>
      <c r="H405" s="805"/>
      <c r="I405" s="805"/>
      <c r="J405" s="805"/>
      <c r="K405" s="805"/>
      <c r="L405" s="805"/>
      <c r="M405" s="806"/>
      <c r="N405" s="807" t="s">
        <v>213</v>
      </c>
      <c r="O405" s="284" t="s">
        <v>422</v>
      </c>
      <c r="P405" s="804" t="s">
        <v>212</v>
      </c>
      <c r="Q405" s="805"/>
      <c r="R405" s="805"/>
      <c r="S405" s="805"/>
      <c r="T405" s="805"/>
      <c r="U405" s="805"/>
      <c r="V405" s="805"/>
      <c r="W405" s="805"/>
      <c r="X405" s="806"/>
      <c r="Y405" s="797" t="s">
        <v>243</v>
      </c>
      <c r="Z405" s="798"/>
      <c r="AA405" s="798"/>
      <c r="AB405" s="798"/>
      <c r="AC405" s="798"/>
      <c r="AD405" s="798"/>
      <c r="AE405" s="798"/>
      <c r="AF405" s="798"/>
      <c r="AG405" s="798"/>
      <c r="AH405" s="798"/>
      <c r="AI405" s="798"/>
      <c r="AJ405" s="798"/>
      <c r="AK405" s="798"/>
      <c r="AL405" s="798"/>
      <c r="AM405" s="799"/>
    </row>
    <row r="406" spans="1:40" ht="45.75" customHeight="1">
      <c r="B406" s="801"/>
      <c r="C406" s="803"/>
      <c r="D406" s="285">
        <v>2014</v>
      </c>
      <c r="E406" s="285">
        <v>2015</v>
      </c>
      <c r="F406" s="285">
        <v>2016</v>
      </c>
      <c r="G406" s="285">
        <v>2017</v>
      </c>
      <c r="H406" s="285">
        <v>2018</v>
      </c>
      <c r="I406" s="285">
        <v>2019</v>
      </c>
      <c r="J406" s="285">
        <v>2020</v>
      </c>
      <c r="K406" s="285">
        <v>2021</v>
      </c>
      <c r="L406" s="285">
        <v>2022</v>
      </c>
      <c r="M406" s="285">
        <v>2023</v>
      </c>
      <c r="N406" s="80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to 2999 kW</v>
      </c>
      <c r="AB406" s="285" t="str">
        <f>'1.  LRAMVA Summary'!G52</f>
        <v>General Service 3000-4999 kW</v>
      </c>
      <c r="AC406" s="285" t="str">
        <f>'1.  LRAMVA Summary'!H52</f>
        <v>Unmetered Scattered Load</v>
      </c>
      <c r="AD406" s="285" t="str">
        <f>'1.  LRAMVA Summary'!I52</f>
        <v>Sentinel Lighting</v>
      </c>
      <c r="AE406" s="285" t="str">
        <f>'1.  LRAMVA Summary'!J52</f>
        <v xml:space="preserve">Street Lighting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23469.322416146159</v>
      </c>
      <c r="E408" s="295">
        <v>23469.322416146159</v>
      </c>
      <c r="F408" s="295">
        <v>23469.322416146159</v>
      </c>
      <c r="G408" s="295">
        <v>23469.322416146159</v>
      </c>
      <c r="H408" s="295">
        <v>13067.17836399013</v>
      </c>
      <c r="I408" s="295">
        <v>0</v>
      </c>
      <c r="J408" s="295">
        <v>0</v>
      </c>
      <c r="K408" s="295">
        <v>0</v>
      </c>
      <c r="L408" s="295">
        <v>0</v>
      </c>
      <c r="M408" s="295">
        <v>0</v>
      </c>
      <c r="N408" s="291"/>
      <c r="O408" s="295">
        <v>3.4904585347812316</v>
      </c>
      <c r="P408" s="295">
        <v>3.4904585347812316</v>
      </c>
      <c r="Q408" s="295">
        <v>3.4904585347812316</v>
      </c>
      <c r="R408" s="295">
        <v>3.4904585347812316</v>
      </c>
      <c r="S408" s="295">
        <v>1.9204067942562344</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3694.39878</v>
      </c>
      <c r="E411" s="295">
        <v>3694.39878</v>
      </c>
      <c r="F411" s="295">
        <v>3694.39878</v>
      </c>
      <c r="G411" s="295">
        <v>3694.39878</v>
      </c>
      <c r="H411" s="295">
        <v>0</v>
      </c>
      <c r="I411" s="295">
        <v>0</v>
      </c>
      <c r="J411" s="295">
        <v>0</v>
      </c>
      <c r="K411" s="295">
        <v>0</v>
      </c>
      <c r="L411" s="295">
        <v>0</v>
      </c>
      <c r="M411" s="295">
        <v>0</v>
      </c>
      <c r="N411" s="291"/>
      <c r="O411" s="295">
        <v>2.0719409899999999</v>
      </c>
      <c r="P411" s="295">
        <v>2.0719409899999999</v>
      </c>
      <c r="Q411" s="295">
        <v>2.0719409899999999</v>
      </c>
      <c r="R411" s="295">
        <v>2.0719409899999999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74306.279234400004</v>
      </c>
      <c r="E414" s="295">
        <v>74306.279234400004</v>
      </c>
      <c r="F414" s="295">
        <v>74306.279234400004</v>
      </c>
      <c r="G414" s="295">
        <v>74306.279234400004</v>
      </c>
      <c r="H414" s="295">
        <v>74306.279234400004</v>
      </c>
      <c r="I414" s="295">
        <v>74306.279234400004</v>
      </c>
      <c r="J414" s="295">
        <v>74306.279234400004</v>
      </c>
      <c r="K414" s="295">
        <v>74306.279234400004</v>
      </c>
      <c r="L414" s="295">
        <v>74306.279234400004</v>
      </c>
      <c r="M414" s="295">
        <v>74306.279234400004</v>
      </c>
      <c r="N414" s="291"/>
      <c r="O414" s="295">
        <v>40.048886681999996</v>
      </c>
      <c r="P414" s="295">
        <v>40.048886681999996</v>
      </c>
      <c r="Q414" s="295">
        <v>40.048886681999996</v>
      </c>
      <c r="R414" s="295">
        <v>40.048886681999996</v>
      </c>
      <c r="S414" s="295">
        <v>40.048886681999996</v>
      </c>
      <c r="T414" s="295">
        <v>40.048886681999996</v>
      </c>
      <c r="U414" s="295">
        <v>40.048886681999996</v>
      </c>
      <c r="V414" s="295">
        <v>40.048886681999996</v>
      </c>
      <c r="W414" s="295">
        <v>40.048886681999996</v>
      </c>
      <c r="X414" s="295">
        <v>40.048886681999996</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31795.483120000001</v>
      </c>
      <c r="E417" s="295">
        <v>29606.709449999998</v>
      </c>
      <c r="F417" s="295">
        <v>28549.58611</v>
      </c>
      <c r="G417" s="295">
        <v>28549.58611</v>
      </c>
      <c r="H417" s="295">
        <v>28549.58611</v>
      </c>
      <c r="I417" s="295">
        <v>28549.58611</v>
      </c>
      <c r="J417" s="295">
        <v>28549.58611</v>
      </c>
      <c r="K417" s="295">
        <v>28494.08481</v>
      </c>
      <c r="L417" s="295">
        <v>28494.08481</v>
      </c>
      <c r="M417" s="295">
        <v>24379.79147</v>
      </c>
      <c r="N417" s="291"/>
      <c r="O417" s="295">
        <v>2.3787889170000001</v>
      </c>
      <c r="P417" s="295">
        <v>2.241383619</v>
      </c>
      <c r="Q417" s="295">
        <v>2.1750202710000002</v>
      </c>
      <c r="R417" s="295">
        <v>2.1750202710000002</v>
      </c>
      <c r="S417" s="295">
        <v>2.1750202710000002</v>
      </c>
      <c r="T417" s="295">
        <v>2.1750202710000002</v>
      </c>
      <c r="U417" s="295">
        <v>2.1750202710000002</v>
      </c>
      <c r="V417" s="295">
        <v>2.168684506</v>
      </c>
      <c r="W417" s="295">
        <v>2.168684506</v>
      </c>
      <c r="X417" s="295">
        <v>1.910400283</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138784.21599999999</v>
      </c>
      <c r="E420" s="295">
        <v>120393.8413</v>
      </c>
      <c r="F420" s="295">
        <v>110809.7963</v>
      </c>
      <c r="G420" s="295">
        <v>110809.7963</v>
      </c>
      <c r="H420" s="295">
        <v>110809.7963</v>
      </c>
      <c r="I420" s="295">
        <v>110809.7963</v>
      </c>
      <c r="J420" s="295">
        <v>110809.7963</v>
      </c>
      <c r="K420" s="295">
        <v>110761.79519999999</v>
      </c>
      <c r="L420" s="295">
        <v>110761.79519999999</v>
      </c>
      <c r="M420" s="295">
        <v>103014.6231</v>
      </c>
      <c r="N420" s="291"/>
      <c r="O420" s="295">
        <v>9.0827739310000002</v>
      </c>
      <c r="P420" s="295">
        <v>7.9282758820000012</v>
      </c>
      <c r="Q420" s="295">
        <v>7.3266154239999999</v>
      </c>
      <c r="R420" s="295">
        <v>7.3266154239999999</v>
      </c>
      <c r="S420" s="295">
        <v>7.3266154239999999</v>
      </c>
      <c r="T420" s="295">
        <v>7.3266154239999999</v>
      </c>
      <c r="U420" s="295">
        <v>7.3266154239999999</v>
      </c>
      <c r="V420" s="295">
        <v>7.3211358439999996</v>
      </c>
      <c r="W420" s="295">
        <v>7.3211358439999996</v>
      </c>
      <c r="X420" s="295">
        <v>6.8347893040000001</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v>9.0830000000000002</v>
      </c>
      <c r="P426" s="295"/>
      <c r="Q426" s="295"/>
      <c r="R426" s="295"/>
      <c r="S426" s="295"/>
      <c r="T426" s="295"/>
      <c r="U426" s="295"/>
      <c r="V426" s="295"/>
      <c r="W426" s="295"/>
      <c r="X426" s="295"/>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1185838.767</v>
      </c>
      <c r="E436" s="295">
        <v>1185838.767</v>
      </c>
      <c r="F436" s="295">
        <v>1185838.767</v>
      </c>
      <c r="G436" s="295">
        <v>1173381.5179999999</v>
      </c>
      <c r="H436" s="295">
        <v>1173381.5179999999</v>
      </c>
      <c r="I436" s="295">
        <v>1173381.5179999999</v>
      </c>
      <c r="J436" s="295">
        <v>1169885.6140000001</v>
      </c>
      <c r="K436" s="295">
        <v>1169885.6140000001</v>
      </c>
      <c r="L436" s="295">
        <v>1033369.2780000002</v>
      </c>
      <c r="M436" s="295">
        <v>1018558.932</v>
      </c>
      <c r="N436" s="295">
        <v>12</v>
      </c>
      <c r="O436" s="295">
        <v>170.9761273</v>
      </c>
      <c r="P436" s="295">
        <v>170.9761273</v>
      </c>
      <c r="Q436" s="295">
        <v>170.9761273</v>
      </c>
      <c r="R436" s="295">
        <v>167.9926681</v>
      </c>
      <c r="S436" s="295">
        <v>167.9926681</v>
      </c>
      <c r="T436" s="295">
        <v>167.9926681</v>
      </c>
      <c r="U436" s="295">
        <v>167.830882</v>
      </c>
      <c r="V436" s="295">
        <v>167.830882</v>
      </c>
      <c r="W436" s="295">
        <v>135.1357879</v>
      </c>
      <c r="X436" s="295">
        <v>134.45038360000001</v>
      </c>
      <c r="Y436" s="415"/>
      <c r="Z436" s="469">
        <v>0.99</v>
      </c>
      <c r="AA436" s="469">
        <v>0.01</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0.99</v>
      </c>
      <c r="AA437" s="411">
        <f t="shared" ref="AA437:AL437" si="127">AA436</f>
        <v>0.01</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291776.77789999999</v>
      </c>
      <c r="E439" s="295">
        <v>275488.31280000001</v>
      </c>
      <c r="F439" s="295">
        <v>216468.06080000001</v>
      </c>
      <c r="G439" s="295">
        <v>196198.55790000001</v>
      </c>
      <c r="H439" s="295">
        <v>196198.55790000001</v>
      </c>
      <c r="I439" s="295">
        <v>196198.55790000001</v>
      </c>
      <c r="J439" s="295">
        <v>196198.55790000001</v>
      </c>
      <c r="K439" s="295">
        <v>196198.55790000001</v>
      </c>
      <c r="L439" s="295">
        <v>196198.55790000001</v>
      </c>
      <c r="M439" s="295">
        <v>196198.55790000001</v>
      </c>
      <c r="N439" s="295">
        <v>12</v>
      </c>
      <c r="O439" s="295">
        <v>77.330752880000006</v>
      </c>
      <c r="P439" s="295">
        <v>72.974286890000002</v>
      </c>
      <c r="Q439" s="295">
        <v>57.94290496</v>
      </c>
      <c r="R439" s="295">
        <v>52.022308539999997</v>
      </c>
      <c r="S439" s="295">
        <v>52.022308539999997</v>
      </c>
      <c r="T439" s="295">
        <v>52.022308539999997</v>
      </c>
      <c r="U439" s="295">
        <v>52.022308539999997</v>
      </c>
      <c r="V439" s="295">
        <v>52.022308539999997</v>
      </c>
      <c r="W439" s="295">
        <v>52.022308539999997</v>
      </c>
      <c r="X439" s="295">
        <v>52.022308539999997</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65273.570059999998</v>
      </c>
      <c r="E448" s="295">
        <v>65273.570059999998</v>
      </c>
      <c r="F448" s="295">
        <v>65273.570059999998</v>
      </c>
      <c r="G448" s="295">
        <v>65273.570059999998</v>
      </c>
      <c r="H448" s="295">
        <v>0</v>
      </c>
      <c r="I448" s="295">
        <v>0</v>
      </c>
      <c r="J448" s="295">
        <v>0</v>
      </c>
      <c r="K448" s="295">
        <v>0</v>
      </c>
      <c r="L448" s="295">
        <v>0</v>
      </c>
      <c r="M448" s="295">
        <v>0</v>
      </c>
      <c r="N448" s="295">
        <v>12</v>
      </c>
      <c r="O448" s="295">
        <v>13.36693052</v>
      </c>
      <c r="P448" s="295">
        <v>13.36693052</v>
      </c>
      <c r="Q448" s="295">
        <v>13.36693052</v>
      </c>
      <c r="R448" s="295">
        <v>13.36693052</v>
      </c>
      <c r="S448" s="295">
        <v>0</v>
      </c>
      <c r="T448" s="295">
        <v>0</v>
      </c>
      <c r="U448" s="295">
        <v>0</v>
      </c>
      <c r="V448" s="295">
        <v>0</v>
      </c>
      <c r="W448" s="295">
        <v>0</v>
      </c>
      <c r="X448" s="295">
        <v>0</v>
      </c>
      <c r="Y448" s="415"/>
      <c r="Z448" s="415"/>
      <c r="AA448" s="469">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1</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v>16</v>
      </c>
      <c r="P457" s="295"/>
      <c r="Q457" s="295"/>
      <c r="R457" s="295"/>
      <c r="S457" s="295"/>
      <c r="T457" s="295"/>
      <c r="U457" s="295"/>
      <c r="V457" s="295"/>
      <c r="W457" s="295"/>
      <c r="X457" s="295"/>
      <c r="Y457" s="415"/>
      <c r="Z457" s="415">
        <v>1</v>
      </c>
      <c r="AA457" s="415"/>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v>546</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125.12549589999999</v>
      </c>
      <c r="E477" s="295">
        <v>122.1361465</v>
      </c>
      <c r="F477" s="295">
        <v>98.221382140000003</v>
      </c>
      <c r="G477" s="295">
        <v>98.221382140000003</v>
      </c>
      <c r="H477" s="295">
        <v>98.221382140000003</v>
      </c>
      <c r="I477" s="295">
        <v>98.221382140000003</v>
      </c>
      <c r="J477" s="295">
        <v>98.221382140000003</v>
      </c>
      <c r="K477" s="295">
        <v>98.221382140000003</v>
      </c>
      <c r="L477" s="295">
        <v>0</v>
      </c>
      <c r="M477" s="295">
        <v>0</v>
      </c>
      <c r="N477" s="291"/>
      <c r="O477" s="295"/>
      <c r="P477" s="295"/>
      <c r="Q477" s="295"/>
      <c r="R477" s="295"/>
      <c r="S477" s="295"/>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v>68</v>
      </c>
      <c r="P507" s="295"/>
      <c r="Q507" s="295"/>
      <c r="R507" s="295"/>
      <c r="S507" s="295"/>
      <c r="T507" s="295"/>
      <c r="U507" s="295"/>
      <c r="V507" s="295"/>
      <c r="W507" s="295"/>
      <c r="X507" s="295"/>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1</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1815063.9400064463</v>
      </c>
      <c r="E513" s="329"/>
      <c r="F513" s="329"/>
      <c r="G513" s="329"/>
      <c r="H513" s="329"/>
      <c r="I513" s="329"/>
      <c r="J513" s="329"/>
      <c r="K513" s="329"/>
      <c r="L513" s="329"/>
      <c r="M513" s="329"/>
      <c r="N513" s="329"/>
      <c r="O513" s="329">
        <f>SUM(O408:O511)</f>
        <v>957.82965975478123</v>
      </c>
      <c r="P513" s="329"/>
      <c r="Q513" s="329"/>
      <c r="R513" s="329"/>
      <c r="S513" s="329"/>
      <c r="T513" s="329"/>
      <c r="U513" s="329"/>
      <c r="V513" s="329"/>
      <c r="W513" s="329"/>
      <c r="X513" s="329"/>
      <c r="Y513" s="329">
        <f>IF(Y407="kWh",SUMPRODUCT(D408:D511,Y408:Y511))</f>
        <v>272174.82504644612</v>
      </c>
      <c r="Z513" s="329">
        <f>IF(Z407="kWh",SUMPRODUCT(D408:D511,Z408:Z511))</f>
        <v>1465757.15723</v>
      </c>
      <c r="AA513" s="329">
        <f>IF(AA407="kW",SUMPRODUCT(N408:N511,O408:O511,AA408:AA511),SUMPRODUCT(D408:D511,AA408:AA511))</f>
        <v>180.92030151600002</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251592.68732704618</v>
      </c>
      <c r="Z526" s="291">
        <f>SUMPRODUCT(E408:E511,Z408:Z511)</f>
        <v>1449468.6921299999</v>
      </c>
      <c r="AA526" s="291">
        <f>IF(AA407="kW",SUMPRODUCT(N408:N511,P408:P511,AA408:AA511),SUMPRODUCT(E408:E511,AA408:AA511))</f>
        <v>180.92030151600002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240927.60422268618</v>
      </c>
      <c r="Z527" s="291">
        <f>SUMPRODUCT(F408:F511,Z408:Z511)</f>
        <v>1390448.44013</v>
      </c>
      <c r="AA527" s="291">
        <f>IF(AA407="kW",SUMPRODUCT(N408:N511,Q408:Q511,AA408:AA511),SUMPRODUCT(F408:F511,AA408:AA511))</f>
        <v>180.92030151600002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240927.60422268618</v>
      </c>
      <c r="Z528" s="291">
        <f>SUMPRODUCT(G408:G511,Z408:Z511)</f>
        <v>1357846.2607200001</v>
      </c>
      <c r="AA528" s="291">
        <f>IF(AA407="kW",SUMPRODUCT(N408:N511,R408:R511,AA408:AA511),SUMPRODUCT(G408:G511,AA408:AA511))</f>
        <v>180.56228641200002</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226831.06139053014</v>
      </c>
      <c r="Z529" s="291">
        <f>SUMPRODUCT(H408:H511,Z408:Z511)</f>
        <v>1357846.2607200001</v>
      </c>
      <c r="AA529" s="291">
        <f>IF(AA407="kW",SUMPRODUCT(N408:N511,S408:S511,AA408:AA511),SUMPRODUCT(H408:H511,AA408:AA511))</f>
        <v>20.159120172000002</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213763.88302654002</v>
      </c>
      <c r="Z530" s="291">
        <f>SUMPRODUCT(I408:I511,Z408:Z511)</f>
        <v>1357846.2607200001</v>
      </c>
      <c r="AA530" s="291">
        <f>IF(AA407="kW",SUMPRODUCT(N408:N511,T408:T511,AA408:AA511),SUMPRODUCT(I408:I511,AA408:AA511))</f>
        <v>20.159120172000002</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213763.88302654002</v>
      </c>
      <c r="Z531" s="326">
        <f>SUMPRODUCT(J408:J511,Z408:Z511)</f>
        <v>1354385.3157600001</v>
      </c>
      <c r="AA531" s="326">
        <f>IF(AA407="kW",SUMPRODUCT(N408:N511,U408:U511,AA408:AA511),SUMPRODUCT(J408:J511,AA408:AA511))</f>
        <v>20.139705840000001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477" zoomScale="90" zoomScaleNormal="90" workbookViewId="0">
      <pane xSplit="2" topLeftCell="L1" activePane="topRight" state="frozen"/>
      <selection pane="topRight" activeCell="Z487" sqref="Z487"/>
    </sheetView>
  </sheetViews>
  <sheetFormatPr defaultColWidth="9.109375" defaultRowHeight="14.4" outlineLevelRow="1" outlineLevelCol="1"/>
  <cols>
    <col min="1" max="1" width="4.5546875" style="522" customWidth="1"/>
    <col min="2" max="2" width="44.109375" style="427" customWidth="1"/>
    <col min="3" max="3" width="13.44140625" style="427" customWidth="1"/>
    <col min="4" max="4" width="17" style="427" customWidth="1"/>
    <col min="5" max="13" width="10.109375" style="427" bestFit="1" customWidth="1" outlineLevel="1"/>
    <col min="14" max="14" width="10" style="427" bestFit="1" customWidth="1" outlineLevel="1"/>
    <col min="15" max="15" width="15.6640625" style="427" customWidth="1"/>
    <col min="16" max="24" width="9.109375" style="427" customWidth="1" outlineLevel="1"/>
    <col min="25" max="25" width="16.5546875" style="427" customWidth="1"/>
    <col min="26" max="27" width="15" style="427" customWidth="1"/>
    <col min="28" max="28" width="17.6640625" style="427" customWidth="1"/>
    <col min="29" max="29" width="19.6640625" style="427" customWidth="1"/>
    <col min="30" max="30" width="18.6640625" style="427" customWidth="1"/>
    <col min="31" max="35" width="14.88671875" style="427" customWidth="1"/>
    <col min="36" max="38" width="17.33203125" style="427" customWidth="1"/>
    <col min="39" max="39" width="14.5546875" style="427" customWidth="1"/>
    <col min="40" max="40" width="11.6640625" style="427" customWidth="1"/>
    <col min="41" max="16384" width="9.109375" style="427"/>
  </cols>
  <sheetData>
    <row r="13" spans="2:39" ht="15" thickBot="1"/>
    <row r="14" spans="2:39" ht="26.25" customHeight="1" thickBot="1">
      <c r="B14" s="81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0"/>
      <c r="C16" s="792" t="s">
        <v>550</v>
      </c>
      <c r="D16" s="79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0" t="s">
        <v>504</v>
      </c>
      <c r="C18" s="809" t="s">
        <v>664</v>
      </c>
      <c r="D18" s="809"/>
      <c r="E18" s="809"/>
      <c r="F18" s="809"/>
      <c r="G18" s="809"/>
      <c r="H18" s="809"/>
      <c r="I18" s="809"/>
      <c r="J18" s="809"/>
      <c r="K18" s="809"/>
      <c r="L18" s="809"/>
      <c r="M18" s="809"/>
      <c r="N18" s="809"/>
      <c r="O18" s="809"/>
      <c r="P18" s="809"/>
      <c r="Q18" s="809"/>
      <c r="R18" s="809"/>
      <c r="S18" s="809"/>
      <c r="T18" s="809"/>
      <c r="U18" s="809"/>
      <c r="V18" s="809"/>
      <c r="W18" s="809"/>
      <c r="X18" s="809"/>
      <c r="Y18" s="606"/>
      <c r="Z18" s="606"/>
      <c r="AA18" s="606"/>
      <c r="AB18" s="606"/>
      <c r="AC18" s="606"/>
      <c r="AD18" s="606"/>
      <c r="AE18" s="270"/>
      <c r="AF18" s="265"/>
      <c r="AG18" s="265"/>
      <c r="AH18" s="265"/>
      <c r="AI18" s="265"/>
      <c r="AJ18" s="265"/>
      <c r="AK18" s="265"/>
      <c r="AL18" s="265"/>
      <c r="AM18" s="265"/>
    </row>
    <row r="19" spans="2:39" ht="45.75" customHeight="1">
      <c r="B19" s="810"/>
      <c r="C19" s="809" t="s">
        <v>569</v>
      </c>
      <c r="D19" s="809"/>
      <c r="E19" s="809"/>
      <c r="F19" s="809"/>
      <c r="G19" s="809"/>
      <c r="H19" s="809"/>
      <c r="I19" s="809"/>
      <c r="J19" s="809"/>
      <c r="K19" s="809"/>
      <c r="L19" s="809"/>
      <c r="M19" s="809"/>
      <c r="N19" s="809"/>
      <c r="O19" s="809"/>
      <c r="P19" s="809"/>
      <c r="Q19" s="809"/>
      <c r="R19" s="809"/>
      <c r="S19" s="809"/>
      <c r="T19" s="809"/>
      <c r="U19" s="809"/>
      <c r="V19" s="809"/>
      <c r="W19" s="809"/>
      <c r="X19" s="809"/>
      <c r="Y19" s="606"/>
      <c r="Z19" s="606"/>
      <c r="AA19" s="606"/>
      <c r="AB19" s="606"/>
      <c r="AC19" s="606"/>
      <c r="AD19" s="606"/>
      <c r="AE19" s="270"/>
      <c r="AF19" s="265"/>
      <c r="AG19" s="265"/>
      <c r="AH19" s="265"/>
      <c r="AI19" s="265"/>
      <c r="AJ19" s="265"/>
      <c r="AK19" s="265"/>
      <c r="AL19" s="265"/>
      <c r="AM19" s="265"/>
    </row>
    <row r="20" spans="2:39" ht="62.25" customHeight="1">
      <c r="B20" s="273"/>
      <c r="C20" s="809" t="s">
        <v>567</v>
      </c>
      <c r="D20" s="809"/>
      <c r="E20" s="809"/>
      <c r="F20" s="809"/>
      <c r="G20" s="809"/>
      <c r="H20" s="809"/>
      <c r="I20" s="809"/>
      <c r="J20" s="809"/>
      <c r="K20" s="809"/>
      <c r="L20" s="809"/>
      <c r="M20" s="809"/>
      <c r="N20" s="809"/>
      <c r="O20" s="809"/>
      <c r="P20" s="809"/>
      <c r="Q20" s="809"/>
      <c r="R20" s="809"/>
      <c r="S20" s="809"/>
      <c r="T20" s="809"/>
      <c r="U20" s="809"/>
      <c r="V20" s="809"/>
      <c r="W20" s="809"/>
      <c r="X20" s="809"/>
      <c r="Y20" s="606"/>
      <c r="Z20" s="606"/>
      <c r="AA20" s="606"/>
      <c r="AB20" s="606"/>
      <c r="AC20" s="606"/>
      <c r="AD20" s="606"/>
      <c r="AE20" s="428"/>
      <c r="AF20" s="265"/>
      <c r="AG20" s="265"/>
      <c r="AH20" s="265"/>
      <c r="AI20" s="265"/>
      <c r="AJ20" s="265"/>
      <c r="AK20" s="265"/>
      <c r="AL20" s="265"/>
      <c r="AM20" s="265"/>
    </row>
    <row r="21" spans="2:39" ht="37.5" customHeight="1">
      <c r="B21" s="273"/>
      <c r="C21" s="809" t="s">
        <v>633</v>
      </c>
      <c r="D21" s="809"/>
      <c r="E21" s="809"/>
      <c r="F21" s="809"/>
      <c r="G21" s="809"/>
      <c r="H21" s="809"/>
      <c r="I21" s="809"/>
      <c r="J21" s="809"/>
      <c r="K21" s="809"/>
      <c r="L21" s="809"/>
      <c r="M21" s="809"/>
      <c r="N21" s="809"/>
      <c r="O21" s="809"/>
      <c r="P21" s="809"/>
      <c r="Q21" s="809"/>
      <c r="R21" s="809"/>
      <c r="S21" s="809"/>
      <c r="T21" s="809"/>
      <c r="U21" s="809"/>
      <c r="V21" s="809"/>
      <c r="W21" s="809"/>
      <c r="X21" s="809"/>
      <c r="Y21" s="606"/>
      <c r="Z21" s="606"/>
      <c r="AA21" s="606"/>
      <c r="AB21" s="606"/>
      <c r="AC21" s="606"/>
      <c r="AD21" s="606"/>
      <c r="AE21" s="276"/>
      <c r="AF21" s="265"/>
      <c r="AG21" s="265"/>
      <c r="AH21" s="265"/>
      <c r="AI21" s="265"/>
      <c r="AJ21" s="265"/>
      <c r="AK21" s="265"/>
      <c r="AL21" s="265"/>
      <c r="AM21" s="265"/>
    </row>
    <row r="22" spans="2:39" ht="54.75" customHeight="1">
      <c r="B22" s="273"/>
      <c r="C22" s="809" t="s">
        <v>617</v>
      </c>
      <c r="D22" s="809"/>
      <c r="E22" s="809"/>
      <c r="F22" s="809"/>
      <c r="G22" s="809"/>
      <c r="H22" s="809"/>
      <c r="I22" s="809"/>
      <c r="J22" s="809"/>
      <c r="K22" s="809"/>
      <c r="L22" s="809"/>
      <c r="M22" s="809"/>
      <c r="N22" s="809"/>
      <c r="O22" s="809"/>
      <c r="P22" s="809"/>
      <c r="Q22" s="809"/>
      <c r="R22" s="809"/>
      <c r="S22" s="809"/>
      <c r="T22" s="809"/>
      <c r="U22" s="809"/>
      <c r="V22" s="809"/>
      <c r="W22" s="809"/>
      <c r="X22" s="809"/>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10"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10"/>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0" t="s">
        <v>211</v>
      </c>
      <c r="C34" s="802" t="s">
        <v>33</v>
      </c>
      <c r="D34" s="284" t="s">
        <v>421</v>
      </c>
      <c r="E34" s="804" t="s">
        <v>209</v>
      </c>
      <c r="F34" s="805"/>
      <c r="G34" s="805"/>
      <c r="H34" s="805"/>
      <c r="I34" s="805"/>
      <c r="J34" s="805"/>
      <c r="K34" s="805"/>
      <c r="L34" s="805"/>
      <c r="M34" s="806"/>
      <c r="N34" s="807" t="s">
        <v>213</v>
      </c>
      <c r="O34" s="284" t="s">
        <v>422</v>
      </c>
      <c r="P34" s="804" t="s">
        <v>212</v>
      </c>
      <c r="Q34" s="805"/>
      <c r="R34" s="805"/>
      <c r="S34" s="805"/>
      <c r="T34" s="805"/>
      <c r="U34" s="805"/>
      <c r="V34" s="805"/>
      <c r="W34" s="805"/>
      <c r="X34" s="806"/>
      <c r="Y34" s="797" t="s">
        <v>243</v>
      </c>
      <c r="Z34" s="798"/>
      <c r="AA34" s="798"/>
      <c r="AB34" s="798"/>
      <c r="AC34" s="798"/>
      <c r="AD34" s="798"/>
      <c r="AE34" s="798"/>
      <c r="AF34" s="798"/>
      <c r="AG34" s="798"/>
      <c r="AH34" s="798"/>
      <c r="AI34" s="798"/>
      <c r="AJ34" s="798"/>
      <c r="AK34" s="798"/>
      <c r="AL34" s="798"/>
      <c r="AM34" s="799"/>
    </row>
    <row r="35" spans="1:39" ht="65.25" customHeight="1">
      <c r="B35" s="801"/>
      <c r="C35" s="803"/>
      <c r="D35" s="285">
        <v>2015</v>
      </c>
      <c r="E35" s="285">
        <v>2016</v>
      </c>
      <c r="F35" s="285">
        <v>2017</v>
      </c>
      <c r="G35" s="285">
        <v>2018</v>
      </c>
      <c r="H35" s="285">
        <v>2019</v>
      </c>
      <c r="I35" s="285">
        <v>2020</v>
      </c>
      <c r="J35" s="285">
        <v>2021</v>
      </c>
      <c r="K35" s="285">
        <v>2022</v>
      </c>
      <c r="L35" s="285">
        <v>2023</v>
      </c>
      <c r="M35" s="429">
        <v>2024</v>
      </c>
      <c r="N35" s="80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to 2999 kW</v>
      </c>
      <c r="AB35" s="285" t="str">
        <f>'1.  LRAMVA Summary'!G52</f>
        <v>General Service 3000-4999 kW</v>
      </c>
      <c r="AC35" s="285" t="str">
        <f>'1.  LRAMVA Summary'!H52</f>
        <v>Unmetered Scattered Load</v>
      </c>
      <c r="AD35" s="285" t="str">
        <f>'1.  LRAMVA Summary'!I52</f>
        <v>Sentinel Lighting</v>
      </c>
      <c r="AE35" s="285" t="str">
        <f>'1.  LRAMVA Summary'!J52</f>
        <v xml:space="preserve">Street Lighting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v>56404</v>
      </c>
      <c r="E38" s="295">
        <v>55891</v>
      </c>
      <c r="F38" s="295">
        <v>55891</v>
      </c>
      <c r="G38" s="295">
        <v>55891</v>
      </c>
      <c r="H38" s="295">
        <v>55891</v>
      </c>
      <c r="I38" s="295">
        <v>55891</v>
      </c>
      <c r="J38" s="295">
        <v>55891</v>
      </c>
      <c r="K38" s="295">
        <v>55878</v>
      </c>
      <c r="L38" s="295">
        <v>55878</v>
      </c>
      <c r="M38" s="295">
        <v>55878</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9420</v>
      </c>
      <c r="E39" s="295">
        <v>9285</v>
      </c>
      <c r="F39" s="295">
        <v>9285</v>
      </c>
      <c r="G39" s="295">
        <v>9285</v>
      </c>
      <c r="H39" s="295">
        <v>9285</v>
      </c>
      <c r="I39" s="295">
        <v>9285</v>
      </c>
      <c r="J39" s="295">
        <v>9285</v>
      </c>
      <c r="K39" s="295">
        <v>9281</v>
      </c>
      <c r="L39" s="295">
        <v>9281</v>
      </c>
      <c r="M39" s="295">
        <v>9281</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v>104202</v>
      </c>
      <c r="E41" s="295">
        <v>102350</v>
      </c>
      <c r="F41" s="295">
        <v>102350</v>
      </c>
      <c r="G41" s="295">
        <v>102350</v>
      </c>
      <c r="H41" s="295">
        <v>102350</v>
      </c>
      <c r="I41" s="295">
        <v>102350</v>
      </c>
      <c r="J41" s="295">
        <v>102350</v>
      </c>
      <c r="K41" s="295">
        <v>102297</v>
      </c>
      <c r="L41" s="295">
        <v>102297</v>
      </c>
      <c r="M41" s="295">
        <v>102297</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v>1078</v>
      </c>
      <c r="E42" s="295">
        <v>1065</v>
      </c>
      <c r="F42" s="295">
        <v>1065</v>
      </c>
      <c r="G42" s="295">
        <v>1065</v>
      </c>
      <c r="H42" s="295">
        <v>1065</v>
      </c>
      <c r="I42" s="295">
        <v>1065</v>
      </c>
      <c r="J42" s="295">
        <v>1065</v>
      </c>
      <c r="K42" s="295">
        <v>1063</v>
      </c>
      <c r="L42" s="295">
        <v>1063</v>
      </c>
      <c r="M42" s="295">
        <v>1063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17118</v>
      </c>
      <c r="E44" s="295">
        <v>17118</v>
      </c>
      <c r="F44" s="295">
        <v>17118</v>
      </c>
      <c r="G44" s="295">
        <v>17118</v>
      </c>
      <c r="H44" s="295">
        <v>11395</v>
      </c>
      <c r="I44" s="295">
        <v>0</v>
      </c>
      <c r="J44" s="295">
        <v>0</v>
      </c>
      <c r="K44" s="295">
        <v>0</v>
      </c>
      <c r="L44" s="295">
        <v>0</v>
      </c>
      <c r="M44" s="295">
        <v>0</v>
      </c>
      <c r="N44" s="291"/>
      <c r="O44" s="295">
        <v>3</v>
      </c>
      <c r="P44" s="295">
        <v>3</v>
      </c>
      <c r="Q44" s="295">
        <v>3</v>
      </c>
      <c r="R44" s="295">
        <v>3</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679</v>
      </c>
      <c r="C47" s="291" t="s">
        <v>25</v>
      </c>
      <c r="D47" s="295">
        <v>93268</v>
      </c>
      <c r="E47" s="295">
        <v>93268</v>
      </c>
      <c r="F47" s="295">
        <v>93268</v>
      </c>
      <c r="G47" s="295">
        <v>93268</v>
      </c>
      <c r="H47" s="295">
        <v>93268</v>
      </c>
      <c r="I47" s="295">
        <v>93268</v>
      </c>
      <c r="J47" s="295">
        <v>93268</v>
      </c>
      <c r="K47" s="295">
        <v>93268</v>
      </c>
      <c r="L47" s="295">
        <v>93268</v>
      </c>
      <c r="M47" s="295">
        <v>93268</v>
      </c>
      <c r="N47" s="291"/>
      <c r="O47" s="295">
        <v>49</v>
      </c>
      <c r="P47" s="295">
        <v>49</v>
      </c>
      <c r="Q47" s="295">
        <v>49</v>
      </c>
      <c r="R47" s="295">
        <v>49</v>
      </c>
      <c r="S47" s="295">
        <v>49</v>
      </c>
      <c r="T47" s="295">
        <v>49</v>
      </c>
      <c r="U47" s="295">
        <v>49</v>
      </c>
      <c r="V47" s="295">
        <v>49</v>
      </c>
      <c r="W47" s="295">
        <v>49</v>
      </c>
      <c r="X47" s="295">
        <v>49</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v>3351</v>
      </c>
      <c r="E48" s="295">
        <v>3351</v>
      </c>
      <c r="F48" s="295">
        <v>3351</v>
      </c>
      <c r="G48" s="295">
        <v>3351</v>
      </c>
      <c r="H48" s="295">
        <v>3351</v>
      </c>
      <c r="I48" s="295">
        <v>3351</v>
      </c>
      <c r="J48" s="295">
        <v>3351</v>
      </c>
      <c r="K48" s="295">
        <v>3351</v>
      </c>
      <c r="L48" s="295">
        <v>3351</v>
      </c>
      <c r="M48" s="295">
        <v>3351</v>
      </c>
      <c r="N48" s="468"/>
      <c r="O48" s="295">
        <v>2</v>
      </c>
      <c r="P48" s="295">
        <v>2</v>
      </c>
      <c r="Q48" s="295">
        <v>2</v>
      </c>
      <c r="R48" s="295">
        <v>2</v>
      </c>
      <c r="S48" s="295">
        <v>2</v>
      </c>
      <c r="T48" s="295">
        <v>2</v>
      </c>
      <c r="U48" s="295">
        <v>2</v>
      </c>
      <c r="V48" s="295">
        <v>2</v>
      </c>
      <c r="W48" s="295">
        <v>2</v>
      </c>
      <c r="X48" s="295">
        <v>2</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410"/>
      <c r="AA54" s="410">
        <v>1</v>
      </c>
      <c r="AB54" s="410"/>
      <c r="AC54" s="410"/>
      <c r="AD54" s="410"/>
      <c r="AE54" s="410"/>
      <c r="AF54" s="415"/>
      <c r="AG54" s="415"/>
      <c r="AH54" s="415"/>
      <c r="AI54" s="415"/>
      <c r="AJ54" s="415"/>
      <c r="AK54" s="415"/>
      <c r="AL54" s="415"/>
      <c r="AM54" s="296">
        <f>SUM(Y54:AL54)</f>
        <v>1</v>
      </c>
    </row>
    <row r="55" spans="1:39" ht="15"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1217787</v>
      </c>
      <c r="E57" s="295">
        <v>1217787</v>
      </c>
      <c r="F57" s="295">
        <v>1214962</v>
      </c>
      <c r="G57" s="295">
        <v>1214962</v>
      </c>
      <c r="H57" s="295">
        <v>1214962</v>
      </c>
      <c r="I57" s="295">
        <v>1214962</v>
      </c>
      <c r="J57" s="295">
        <v>1186814</v>
      </c>
      <c r="K57" s="295">
        <v>1186814</v>
      </c>
      <c r="L57" s="295">
        <v>1186814</v>
      </c>
      <c r="M57" s="295">
        <v>1095065</v>
      </c>
      <c r="N57" s="295">
        <v>12</v>
      </c>
      <c r="O57" s="295">
        <v>322</v>
      </c>
      <c r="P57" s="295">
        <v>122</v>
      </c>
      <c r="Q57" s="295">
        <v>121</v>
      </c>
      <c r="R57" s="295">
        <v>121</v>
      </c>
      <c r="S57" s="295">
        <v>121</v>
      </c>
      <c r="T57" s="295">
        <v>121</v>
      </c>
      <c r="U57" s="295">
        <v>116</v>
      </c>
      <c r="V57" s="295">
        <v>116</v>
      </c>
      <c r="W57" s="295">
        <v>116</v>
      </c>
      <c r="X57" s="295">
        <v>99</v>
      </c>
      <c r="Y57" s="533"/>
      <c r="Z57" s="533">
        <v>0.08</v>
      </c>
      <c r="AA57" s="533">
        <v>0.52</v>
      </c>
      <c r="AB57" s="410"/>
      <c r="AC57" s="533"/>
      <c r="AD57" s="410"/>
      <c r="AE57" s="410">
        <v>0.4</v>
      </c>
      <c r="AF57" s="415"/>
      <c r="AG57" s="415"/>
      <c r="AH57" s="415"/>
      <c r="AI57" s="415"/>
      <c r="AJ57" s="415"/>
      <c r="AK57" s="415"/>
      <c r="AL57" s="415"/>
      <c r="AM57" s="296">
        <f>SUM(Y57:AL57)</f>
        <v>1</v>
      </c>
    </row>
    <row r="58" spans="1:39" ht="15" outlineLevel="1">
      <c r="B58" s="294" t="s">
        <v>267</v>
      </c>
      <c r="C58" s="291" t="s">
        <v>163</v>
      </c>
      <c r="D58" s="295">
        <v>20204</v>
      </c>
      <c r="E58" s="295">
        <v>20204</v>
      </c>
      <c r="F58" s="295">
        <v>20204</v>
      </c>
      <c r="G58" s="295">
        <v>20204</v>
      </c>
      <c r="H58" s="295">
        <v>20204</v>
      </c>
      <c r="I58" s="295">
        <v>20204</v>
      </c>
      <c r="J58" s="295">
        <v>20204</v>
      </c>
      <c r="K58" s="295">
        <v>20204</v>
      </c>
      <c r="L58" s="295">
        <v>20204</v>
      </c>
      <c r="M58" s="295">
        <v>20204</v>
      </c>
      <c r="N58" s="295">
        <f>N57</f>
        <v>12</v>
      </c>
      <c r="O58" s="295">
        <v>3</v>
      </c>
      <c r="P58" s="295">
        <v>3</v>
      </c>
      <c r="Q58" s="295">
        <v>3</v>
      </c>
      <c r="R58" s="295">
        <v>3</v>
      </c>
      <c r="S58" s="295">
        <v>3</v>
      </c>
      <c r="T58" s="295">
        <v>3</v>
      </c>
      <c r="U58" s="295">
        <v>3</v>
      </c>
      <c r="V58" s="295">
        <v>3</v>
      </c>
      <c r="W58" s="295">
        <v>3</v>
      </c>
      <c r="X58" s="295">
        <v>3</v>
      </c>
      <c r="Y58" s="411">
        <f>Y57</f>
        <v>0</v>
      </c>
      <c r="Z58" s="411">
        <f>Z57</f>
        <v>0.08</v>
      </c>
      <c r="AA58" s="411">
        <f t="shared" ref="AA58" si="66">AA57</f>
        <v>0.52</v>
      </c>
      <c r="AB58" s="411">
        <f t="shared" ref="AB58" si="67">AB57</f>
        <v>0</v>
      </c>
      <c r="AC58" s="411">
        <f t="shared" ref="AC58" si="68">AC57</f>
        <v>0</v>
      </c>
      <c r="AD58" s="411">
        <f t="shared" ref="AD58" si="69">AD57</f>
        <v>0</v>
      </c>
      <c r="AE58" s="411">
        <f t="shared" ref="AE58" si="70">AE57</f>
        <v>0.4</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143587</v>
      </c>
      <c r="E60" s="295">
        <v>111850</v>
      </c>
      <c r="F60" s="295">
        <v>104050</v>
      </c>
      <c r="G60" s="295">
        <v>104050</v>
      </c>
      <c r="H60" s="295">
        <v>104050</v>
      </c>
      <c r="I60" s="295">
        <v>104050</v>
      </c>
      <c r="J60" s="295">
        <v>104050</v>
      </c>
      <c r="K60" s="295">
        <v>104050</v>
      </c>
      <c r="L60" s="295">
        <v>104050</v>
      </c>
      <c r="M60" s="295">
        <v>104050</v>
      </c>
      <c r="N60" s="295">
        <v>12</v>
      </c>
      <c r="O60" s="295">
        <v>32</v>
      </c>
      <c r="P60" s="295">
        <v>25</v>
      </c>
      <c r="Q60" s="295">
        <v>23</v>
      </c>
      <c r="R60" s="295">
        <v>23</v>
      </c>
      <c r="S60" s="295">
        <v>23</v>
      </c>
      <c r="T60" s="295">
        <v>23</v>
      </c>
      <c r="U60" s="295">
        <v>23</v>
      </c>
      <c r="V60" s="295">
        <v>23</v>
      </c>
      <c r="W60" s="295">
        <v>23</v>
      </c>
      <c r="X60" s="295">
        <v>23</v>
      </c>
      <c r="Y60" s="415"/>
      <c r="Z60" s="533">
        <v>1</v>
      </c>
      <c r="AA60" s="410"/>
      <c r="AB60" s="410"/>
      <c r="AC60" s="410"/>
      <c r="AD60" s="410"/>
      <c r="AE60" s="410"/>
      <c r="AF60" s="415"/>
      <c r="AG60" s="415"/>
      <c r="AH60" s="415"/>
      <c r="AI60" s="415"/>
      <c r="AJ60" s="415"/>
      <c r="AK60" s="415"/>
      <c r="AL60" s="415"/>
      <c r="AM60" s="296">
        <f>SUM(Y60:AL60)</f>
        <v>1</v>
      </c>
    </row>
    <row r="61" spans="1:39" ht="1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v>17069</v>
      </c>
      <c r="E80" s="295">
        <v>12340</v>
      </c>
      <c r="F80" s="295">
        <v>11424</v>
      </c>
      <c r="G80" s="295">
        <v>10507</v>
      </c>
      <c r="H80" s="295">
        <v>10507</v>
      </c>
      <c r="I80" s="295">
        <v>10507</v>
      </c>
      <c r="J80" s="295">
        <v>10392</v>
      </c>
      <c r="K80" s="295">
        <v>10392</v>
      </c>
      <c r="L80" s="295">
        <v>3352</v>
      </c>
      <c r="M80" s="295">
        <v>3352</v>
      </c>
      <c r="N80" s="295">
        <v>12</v>
      </c>
      <c r="O80" s="295">
        <v>1</v>
      </c>
      <c r="P80" s="295">
        <v>1</v>
      </c>
      <c r="Q80" s="295">
        <v>1</v>
      </c>
      <c r="R80" s="295">
        <v>1</v>
      </c>
      <c r="S80" s="295">
        <v>1</v>
      </c>
      <c r="T80" s="295">
        <v>1</v>
      </c>
      <c r="U80" s="295">
        <v>1</v>
      </c>
      <c r="V80" s="295">
        <v>1</v>
      </c>
      <c r="W80" s="295">
        <v>1</v>
      </c>
      <c r="X80" s="295">
        <v>1</v>
      </c>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1759555</v>
      </c>
      <c r="E195" s="329"/>
      <c r="F195" s="329"/>
      <c r="G195" s="329"/>
      <c r="H195" s="329"/>
      <c r="I195" s="329"/>
      <c r="J195" s="329"/>
      <c r="K195" s="329"/>
      <c r="L195" s="329"/>
      <c r="M195" s="329"/>
      <c r="N195" s="329"/>
      <c r="O195" s="329">
        <f>SUM(O38:O193)</f>
        <v>440</v>
      </c>
      <c r="P195" s="329"/>
      <c r="Q195" s="329"/>
      <c r="R195" s="329"/>
      <c r="S195" s="329"/>
      <c r="T195" s="329"/>
      <c r="U195" s="329"/>
      <c r="V195" s="329"/>
      <c r="W195" s="329"/>
      <c r="X195" s="329"/>
      <c r="Y195" s="329">
        <f>IF(Y36="kWh",SUMPRODUCT(D38:D193,Y38:Y193))</f>
        <v>301910</v>
      </c>
      <c r="Z195" s="329">
        <f>IF(Z36="kWh",SUMPRODUCT(D38:D193,Z38:Z193))</f>
        <v>242626.28000000003</v>
      </c>
      <c r="AA195" s="329">
        <f>IF(AA36="kw",SUMPRODUCT(N38:N193,O38:O193,AA38:AA193),SUMPRODUCT(D38:D193,AA38:AA193))</f>
        <v>2219.9999999999995</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1560.0000000000002</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716874.66</v>
      </c>
      <c r="Z196" s="392">
        <f>HLOOKUP(Z35,'2. LRAMVA Threshold'!$B$42:$Q$53,7,FALSE)</f>
        <v>319363.99</v>
      </c>
      <c r="AA196" s="392">
        <f>HLOOKUP(AA35,'2. LRAMVA Threshold'!$B$42:$Q$53,7,FALSE)</f>
        <v>2466.6799999999998</v>
      </c>
      <c r="AB196" s="392">
        <f>HLOOKUP(AB35,'2. LRAMVA Threshold'!$B$42:$Q$53,7,FALSE)</f>
        <v>585.48</v>
      </c>
      <c r="AC196" s="392">
        <f>HLOOKUP(AC35,'2. LRAMVA Threshold'!$B$42:$Q$53,7,FALSE)</f>
        <v>9457.8700000000008</v>
      </c>
      <c r="AD196" s="392">
        <f>HLOOKUP(AD35,'2. LRAMVA Threshold'!$B$42:$Q$53,7,FALSE)</f>
        <v>1.63</v>
      </c>
      <c r="AE196" s="392">
        <f>HLOOKUP(AE35,'2. LRAMVA Threshold'!$B$42:$Q$53,7,FALSE)</f>
        <v>49.49</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294668</v>
      </c>
      <c r="Z208" s="291">
        <f>SUMPRODUCT(E38:E193,Z38:Z193)</f>
        <v>210889.28000000003</v>
      </c>
      <c r="AA208" s="291">
        <f>IF(AA36="kw",SUMPRODUCT(N38:N193,P38:P193,AA38:AA193),SUMPRODUCT(E38:E193,AA38:AA193))</f>
        <v>972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600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293752</v>
      </c>
      <c r="Z209" s="291">
        <f>SUMPRODUCT(F38:F193,Z38:Z193)</f>
        <v>202863.28000000003</v>
      </c>
      <c r="AA209" s="291">
        <f>IF(AA36="kw",SUMPRODUCT(N38:N193,Q38:Q193,AA38:AA193),SUMPRODUCT(F38:F193,AA38:AA193))</f>
        <v>965.7600000000001</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595.20000000000005</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292835</v>
      </c>
      <c r="Z210" s="291">
        <f>SUMPRODUCT(G38:G193,Z38:Z193)</f>
        <v>202863.28000000003</v>
      </c>
      <c r="AA210" s="291">
        <f>IF(AA36="kw",SUMPRODUCT(N38:N193,R38:R193,AA38:AA193),SUMPRODUCT(G38:G193,AA38:AA193))</f>
        <v>965.7600000000001</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595.20000000000005</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287112</v>
      </c>
      <c r="Z211" s="291">
        <f>SUMPRODUCT(H38:H193,Z38:Z193)</f>
        <v>202863.28000000003</v>
      </c>
      <c r="AA211" s="291">
        <f>IF(AA36="kw",SUMPRODUCT(N38:N193,S38:S193,AA38:AA193),SUMPRODUCT(H38:H193,AA38:AA193))</f>
        <v>965.7600000000001</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595.20000000000005</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275717</v>
      </c>
      <c r="Z212" s="326">
        <f>SUMPRODUCT(I38:I193,Z38:Z193)</f>
        <v>202863.28000000003</v>
      </c>
      <c r="AA212" s="326">
        <f>IF(AA36="kw",SUMPRODUCT(N38:N193,T38:T193,AA38:AA193),SUMPRODUCT(I38:I193,AA38:AA193))</f>
        <v>965.7600000000001</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595.20000000000005</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0" t="s">
        <v>211</v>
      </c>
      <c r="C217" s="802" t="s">
        <v>33</v>
      </c>
      <c r="D217" s="284" t="s">
        <v>421</v>
      </c>
      <c r="E217" s="804" t="s">
        <v>209</v>
      </c>
      <c r="F217" s="805"/>
      <c r="G217" s="805"/>
      <c r="H217" s="805"/>
      <c r="I217" s="805"/>
      <c r="J217" s="805"/>
      <c r="K217" s="805"/>
      <c r="L217" s="805"/>
      <c r="M217" s="806"/>
      <c r="N217" s="807" t="s">
        <v>213</v>
      </c>
      <c r="O217" s="284" t="s">
        <v>422</v>
      </c>
      <c r="P217" s="804" t="s">
        <v>212</v>
      </c>
      <c r="Q217" s="805"/>
      <c r="R217" s="805"/>
      <c r="S217" s="805"/>
      <c r="T217" s="805"/>
      <c r="U217" s="805"/>
      <c r="V217" s="805"/>
      <c r="W217" s="805"/>
      <c r="X217" s="806"/>
      <c r="Y217" s="797" t="s">
        <v>243</v>
      </c>
      <c r="Z217" s="798"/>
      <c r="AA217" s="798"/>
      <c r="AB217" s="798"/>
      <c r="AC217" s="798"/>
      <c r="AD217" s="798"/>
      <c r="AE217" s="798"/>
      <c r="AF217" s="798"/>
      <c r="AG217" s="798"/>
      <c r="AH217" s="798"/>
      <c r="AI217" s="798"/>
      <c r="AJ217" s="798"/>
      <c r="AK217" s="798"/>
      <c r="AL217" s="798"/>
      <c r="AM217" s="799"/>
    </row>
    <row r="218" spans="1:39" ht="60.75" customHeight="1">
      <c r="B218" s="801"/>
      <c r="C218" s="803"/>
      <c r="D218" s="285">
        <v>2016</v>
      </c>
      <c r="E218" s="285">
        <v>2017</v>
      </c>
      <c r="F218" s="285">
        <v>2018</v>
      </c>
      <c r="G218" s="285">
        <v>2019</v>
      </c>
      <c r="H218" s="285">
        <v>2020</v>
      </c>
      <c r="I218" s="285">
        <v>2021</v>
      </c>
      <c r="J218" s="285">
        <v>2022</v>
      </c>
      <c r="K218" s="285">
        <v>2023</v>
      </c>
      <c r="L218" s="285">
        <v>2024</v>
      </c>
      <c r="M218" s="285">
        <v>2025</v>
      </c>
      <c r="N218" s="80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to 2999 kW</v>
      </c>
      <c r="AB218" s="285" t="str">
        <f>'1.  LRAMVA Summary'!G52</f>
        <v>General Service 3000-4999 kW</v>
      </c>
      <c r="AC218" s="285" t="str">
        <f>'1.  LRAMVA Summary'!H52</f>
        <v>Unmetered Scattered Load</v>
      </c>
      <c r="AD218" s="285" t="str">
        <f>'1.  LRAMVA Summary'!I52</f>
        <v>Sentinel Lighting</v>
      </c>
      <c r="AE218" s="285" t="str">
        <f>'1.  LRAMVA Summary'!J52</f>
        <v xml:space="preserve">Street Lighting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v>1</v>
      </c>
      <c r="Z221" s="410"/>
      <c r="AA221" s="410"/>
      <c r="AB221" s="410"/>
      <c r="AC221" s="410"/>
      <c r="AD221" s="410"/>
      <c r="AE221" s="410"/>
      <c r="AF221" s="410"/>
      <c r="AG221" s="410"/>
      <c r="AH221" s="410"/>
      <c r="AI221" s="410"/>
      <c r="AJ221" s="410"/>
      <c r="AK221" s="410"/>
      <c r="AL221" s="410"/>
      <c r="AM221" s="296">
        <f>SUM(Y221:AL221)</f>
        <v>1</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1</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v>1</v>
      </c>
      <c r="Z224" s="410"/>
      <c r="AA224" s="410"/>
      <c r="AB224" s="410"/>
      <c r="AC224" s="410"/>
      <c r="AD224" s="410"/>
      <c r="AE224" s="410"/>
      <c r="AF224" s="410"/>
      <c r="AG224" s="410"/>
      <c r="AH224" s="410"/>
      <c r="AI224" s="410"/>
      <c r="AJ224" s="410"/>
      <c r="AK224" s="410"/>
      <c r="AL224" s="410"/>
      <c r="AM224" s="296">
        <f>SUM(Y224:AL224)</f>
        <v>1</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1</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v>1</v>
      </c>
      <c r="Z227" s="410"/>
      <c r="AA227" s="410"/>
      <c r="AB227" s="410"/>
      <c r="AC227" s="410"/>
      <c r="AD227" s="410"/>
      <c r="AE227" s="410"/>
      <c r="AF227" s="410"/>
      <c r="AG227" s="410"/>
      <c r="AH227" s="410"/>
      <c r="AI227" s="410"/>
      <c r="AJ227" s="410"/>
      <c r="AK227" s="410"/>
      <c r="AL227" s="410"/>
      <c r="AM227" s="296">
        <f>SUM(Y227:AL227)</f>
        <v>1</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1</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v>1</v>
      </c>
      <c r="Z230" s="410"/>
      <c r="AA230" s="410"/>
      <c r="AB230" s="410"/>
      <c r="AC230" s="410"/>
      <c r="AD230" s="410"/>
      <c r="AE230" s="410"/>
      <c r="AF230" s="410"/>
      <c r="AG230" s="410"/>
      <c r="AH230" s="410"/>
      <c r="AI230" s="410"/>
      <c r="AJ230" s="410"/>
      <c r="AK230" s="410"/>
      <c r="AL230" s="410"/>
      <c r="AM230" s="296">
        <f>SUM(Y230:AL230)</f>
        <v>1</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1</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v>1</v>
      </c>
      <c r="Z233" s="410"/>
      <c r="AA233" s="410"/>
      <c r="AB233" s="410"/>
      <c r="AC233" s="410"/>
      <c r="AD233" s="410"/>
      <c r="AE233" s="410"/>
      <c r="AF233" s="410"/>
      <c r="AG233" s="410"/>
      <c r="AH233" s="410"/>
      <c r="AI233" s="410"/>
      <c r="AJ233" s="410"/>
      <c r="AK233" s="410"/>
      <c r="AL233" s="410"/>
      <c r="AM233" s="296">
        <f>SUM(Y233:AL233)</f>
        <v>1</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1</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v>447133</v>
      </c>
      <c r="E288" s="295">
        <v>447133</v>
      </c>
      <c r="F288" s="295">
        <v>447133</v>
      </c>
      <c r="G288" s="295">
        <v>447133</v>
      </c>
      <c r="H288" s="295">
        <v>447133</v>
      </c>
      <c r="I288" s="295">
        <v>447133</v>
      </c>
      <c r="J288" s="295">
        <v>447133</v>
      </c>
      <c r="K288" s="295">
        <v>447071</v>
      </c>
      <c r="L288" s="295">
        <v>447071</v>
      </c>
      <c r="M288" s="295">
        <v>445079</v>
      </c>
      <c r="N288" s="291"/>
      <c r="O288" s="295">
        <v>29</v>
      </c>
      <c r="P288" s="295">
        <v>29</v>
      </c>
      <c r="Q288" s="295">
        <v>29</v>
      </c>
      <c r="R288" s="295">
        <v>29</v>
      </c>
      <c r="S288" s="295">
        <v>29</v>
      </c>
      <c r="T288" s="295">
        <v>29</v>
      </c>
      <c r="U288" s="295">
        <v>29</v>
      </c>
      <c r="V288" s="295">
        <v>29</v>
      </c>
      <c r="W288" s="295">
        <v>29</v>
      </c>
      <c r="X288" s="295">
        <v>29</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v>49917</v>
      </c>
      <c r="E289" s="295">
        <v>49917</v>
      </c>
      <c r="F289" s="295">
        <v>49917</v>
      </c>
      <c r="G289" s="295">
        <v>49917</v>
      </c>
      <c r="H289" s="295">
        <v>49917</v>
      </c>
      <c r="I289" s="295">
        <v>49917</v>
      </c>
      <c r="J289" s="295">
        <v>49917</v>
      </c>
      <c r="K289" s="295">
        <v>49914</v>
      </c>
      <c r="L289" s="295">
        <v>49914</v>
      </c>
      <c r="M289" s="295">
        <v>49988</v>
      </c>
      <c r="N289" s="291"/>
      <c r="O289" s="295">
        <v>3</v>
      </c>
      <c r="P289" s="295">
        <v>3</v>
      </c>
      <c r="Q289" s="295">
        <v>3</v>
      </c>
      <c r="R289" s="295">
        <v>3</v>
      </c>
      <c r="S289" s="295">
        <v>3</v>
      </c>
      <c r="T289" s="295">
        <v>3</v>
      </c>
      <c r="U289" s="295">
        <v>3</v>
      </c>
      <c r="V289" s="295">
        <v>3</v>
      </c>
      <c r="W289" s="295">
        <v>3</v>
      </c>
      <c r="X289" s="295">
        <v>3</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122528</v>
      </c>
      <c r="E291" s="295">
        <v>122528</v>
      </c>
      <c r="F291" s="295">
        <v>122528</v>
      </c>
      <c r="G291" s="295">
        <v>122528</v>
      </c>
      <c r="H291" s="295">
        <v>122528</v>
      </c>
      <c r="I291" s="295">
        <v>122528</v>
      </c>
      <c r="J291" s="295">
        <v>122528</v>
      </c>
      <c r="K291" s="295">
        <v>122528</v>
      </c>
      <c r="L291" s="295">
        <v>122528</v>
      </c>
      <c r="M291" s="295">
        <v>122528</v>
      </c>
      <c r="N291" s="291"/>
      <c r="O291" s="295">
        <v>35</v>
      </c>
      <c r="P291" s="295">
        <v>35</v>
      </c>
      <c r="Q291" s="295">
        <v>35</v>
      </c>
      <c r="R291" s="295">
        <v>35</v>
      </c>
      <c r="S291" s="295">
        <v>35</v>
      </c>
      <c r="T291" s="295">
        <v>35</v>
      </c>
      <c r="U291" s="295">
        <v>35</v>
      </c>
      <c r="V291" s="295">
        <v>35</v>
      </c>
      <c r="W291" s="295">
        <v>35</v>
      </c>
      <c r="X291" s="295">
        <v>35</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v>957</v>
      </c>
      <c r="E292" s="295">
        <v>957</v>
      </c>
      <c r="F292" s="295">
        <v>957</v>
      </c>
      <c r="G292" s="295">
        <v>957</v>
      </c>
      <c r="H292" s="295">
        <v>957</v>
      </c>
      <c r="I292" s="295">
        <v>957</v>
      </c>
      <c r="J292" s="295">
        <v>957</v>
      </c>
      <c r="K292" s="295">
        <v>957</v>
      </c>
      <c r="L292" s="295">
        <v>957</v>
      </c>
      <c r="M292" s="295">
        <v>957</v>
      </c>
      <c r="N292" s="291"/>
      <c r="O292" s="295">
        <v>0</v>
      </c>
      <c r="P292" s="295">
        <v>0</v>
      </c>
      <c r="Q292" s="295">
        <v>0</v>
      </c>
      <c r="R292" s="295">
        <v>0</v>
      </c>
      <c r="S292" s="295">
        <v>0</v>
      </c>
      <c r="T292" s="295">
        <v>0</v>
      </c>
      <c r="U292" s="295">
        <v>0</v>
      </c>
      <c r="V292" s="295">
        <v>0</v>
      </c>
      <c r="W292" s="295">
        <v>0</v>
      </c>
      <c r="X292" s="295">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v>26285</v>
      </c>
      <c r="E301" s="295">
        <v>26285</v>
      </c>
      <c r="F301" s="295">
        <v>26285</v>
      </c>
      <c r="G301" s="295">
        <v>26285</v>
      </c>
      <c r="H301" s="295">
        <v>26285</v>
      </c>
      <c r="I301" s="295">
        <v>26285</v>
      </c>
      <c r="J301" s="295">
        <v>26285</v>
      </c>
      <c r="K301" s="295">
        <v>26285</v>
      </c>
      <c r="L301" s="295">
        <v>26285</v>
      </c>
      <c r="M301" s="295">
        <v>26285</v>
      </c>
      <c r="N301" s="295">
        <v>12</v>
      </c>
      <c r="O301" s="295">
        <v>3</v>
      </c>
      <c r="P301" s="295">
        <v>3</v>
      </c>
      <c r="Q301" s="295">
        <v>3</v>
      </c>
      <c r="R301" s="295">
        <v>3</v>
      </c>
      <c r="S301" s="295">
        <v>3</v>
      </c>
      <c r="T301" s="295">
        <v>3</v>
      </c>
      <c r="U301" s="295">
        <v>3</v>
      </c>
      <c r="V301" s="295">
        <v>3</v>
      </c>
      <c r="W301" s="295">
        <v>3</v>
      </c>
      <c r="X301" s="295">
        <v>3</v>
      </c>
      <c r="Y301" s="426"/>
      <c r="Z301" s="410"/>
      <c r="AA301" s="410">
        <v>1</v>
      </c>
      <c r="AB301" s="410"/>
      <c r="AC301" s="410"/>
      <c r="AD301" s="410"/>
      <c r="AE301" s="410"/>
      <c r="AF301" s="410"/>
      <c r="AG301" s="415"/>
      <c r="AH301" s="415"/>
      <c r="AI301" s="415"/>
      <c r="AJ301" s="415"/>
      <c r="AK301" s="415"/>
      <c r="AL301" s="415"/>
      <c r="AM301" s="296">
        <f>SUM(Y301:AL301)</f>
        <v>1</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1</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v>760895</v>
      </c>
      <c r="E304" s="295">
        <v>742290</v>
      </c>
      <c r="F304" s="295">
        <v>742290</v>
      </c>
      <c r="G304" s="295">
        <v>742290</v>
      </c>
      <c r="H304" s="295">
        <v>742290</v>
      </c>
      <c r="I304" s="295">
        <v>725210</v>
      </c>
      <c r="J304" s="295">
        <v>725210</v>
      </c>
      <c r="K304" s="295">
        <v>725210</v>
      </c>
      <c r="L304" s="295">
        <v>725210</v>
      </c>
      <c r="M304" s="295">
        <v>725210</v>
      </c>
      <c r="N304" s="295">
        <v>12</v>
      </c>
      <c r="O304" s="295">
        <v>67</v>
      </c>
      <c r="P304" s="295">
        <v>65</v>
      </c>
      <c r="Q304" s="295">
        <v>65</v>
      </c>
      <c r="R304" s="295">
        <v>65</v>
      </c>
      <c r="S304" s="295">
        <v>65</v>
      </c>
      <c r="T304" s="295">
        <v>64</v>
      </c>
      <c r="U304" s="295">
        <v>64</v>
      </c>
      <c r="V304" s="295">
        <v>64</v>
      </c>
      <c r="W304" s="295">
        <v>64</v>
      </c>
      <c r="X304" s="295">
        <v>64</v>
      </c>
      <c r="Y304" s="426"/>
      <c r="Z304" s="410"/>
      <c r="AA304" s="410">
        <v>1</v>
      </c>
      <c r="AB304" s="410"/>
      <c r="AC304" s="410"/>
      <c r="AD304" s="410"/>
      <c r="AE304" s="410"/>
      <c r="AF304" s="410"/>
      <c r="AG304" s="415"/>
      <c r="AH304" s="415"/>
      <c r="AI304" s="415"/>
      <c r="AJ304" s="415"/>
      <c r="AK304" s="415"/>
      <c r="AL304" s="415"/>
      <c r="AM304" s="296">
        <f>SUM(Y304:AL304)</f>
        <v>1</v>
      </c>
    </row>
    <row r="305" spans="1:39" ht="15" outlineLevel="1">
      <c r="B305" s="294" t="s">
        <v>289</v>
      </c>
      <c r="C305" s="291" t="s">
        <v>163</v>
      </c>
      <c r="D305" s="295">
        <v>180409</v>
      </c>
      <c r="E305" s="295">
        <v>199014</v>
      </c>
      <c r="F305" s="295">
        <v>199014</v>
      </c>
      <c r="G305" s="295">
        <v>199014</v>
      </c>
      <c r="H305" s="295">
        <v>199014</v>
      </c>
      <c r="I305" s="295">
        <v>191750</v>
      </c>
      <c r="J305" s="295">
        <v>191750</v>
      </c>
      <c r="K305" s="295">
        <v>191750</v>
      </c>
      <c r="L305" s="295">
        <v>191750</v>
      </c>
      <c r="M305" s="295">
        <v>191750</v>
      </c>
      <c r="N305" s="295">
        <f>N304</f>
        <v>12</v>
      </c>
      <c r="O305" s="295">
        <v>16</v>
      </c>
      <c r="P305" s="295">
        <v>18</v>
      </c>
      <c r="Q305" s="295">
        <v>18</v>
      </c>
      <c r="R305" s="295">
        <v>18</v>
      </c>
      <c r="S305" s="295">
        <v>18</v>
      </c>
      <c r="T305" s="295">
        <v>18</v>
      </c>
      <c r="U305" s="295">
        <v>18</v>
      </c>
      <c r="V305" s="295">
        <v>18</v>
      </c>
      <c r="W305" s="295">
        <v>18</v>
      </c>
      <c r="X305" s="295">
        <v>18</v>
      </c>
      <c r="Y305" s="411">
        <f>Y304</f>
        <v>0</v>
      </c>
      <c r="Z305" s="411">
        <f t="shared" ref="Z305" si="811">Z304</f>
        <v>0</v>
      </c>
      <c r="AA305" s="411">
        <f t="shared" ref="AA305" si="812">AA304</f>
        <v>1</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111021</v>
      </c>
      <c r="E307" s="295">
        <v>111021</v>
      </c>
      <c r="F307" s="295">
        <v>111021</v>
      </c>
      <c r="G307" s="295">
        <v>111021</v>
      </c>
      <c r="H307" s="295">
        <v>107107</v>
      </c>
      <c r="I307" s="295">
        <v>100317</v>
      </c>
      <c r="J307" s="295">
        <v>73061</v>
      </c>
      <c r="K307" s="295">
        <v>62379</v>
      </c>
      <c r="L307" s="295">
        <v>61036</v>
      </c>
      <c r="M307" s="295">
        <v>44785</v>
      </c>
      <c r="N307" s="295">
        <v>12</v>
      </c>
      <c r="O307" s="295">
        <v>26</v>
      </c>
      <c r="P307" s="295">
        <v>26</v>
      </c>
      <c r="Q307" s="295">
        <v>26</v>
      </c>
      <c r="R307" s="295">
        <v>26</v>
      </c>
      <c r="S307" s="295">
        <v>25</v>
      </c>
      <c r="T307" s="295">
        <v>24</v>
      </c>
      <c r="U307" s="295">
        <v>20</v>
      </c>
      <c r="V307" s="295">
        <v>18</v>
      </c>
      <c r="W307" s="295">
        <v>17</v>
      </c>
      <c r="X307" s="295">
        <v>13</v>
      </c>
      <c r="Y307" s="426"/>
      <c r="Z307" s="410">
        <v>1</v>
      </c>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295">
        <v>27637</v>
      </c>
      <c r="E308" s="295">
        <v>27637</v>
      </c>
      <c r="F308" s="295">
        <v>27637</v>
      </c>
      <c r="G308" s="295">
        <v>27637</v>
      </c>
      <c r="H308" s="295">
        <v>25727</v>
      </c>
      <c r="I308" s="295">
        <v>23065</v>
      </c>
      <c r="J308" s="295">
        <v>16515</v>
      </c>
      <c r="K308" s="295">
        <v>11898</v>
      </c>
      <c r="L308" s="295">
        <v>11622</v>
      </c>
      <c r="M308" s="295">
        <v>9617</v>
      </c>
      <c r="N308" s="295">
        <f>N307</f>
        <v>12</v>
      </c>
      <c r="O308" s="295">
        <v>6</v>
      </c>
      <c r="P308" s="295">
        <v>6</v>
      </c>
      <c r="Q308" s="295">
        <v>6</v>
      </c>
      <c r="R308" s="295">
        <v>6</v>
      </c>
      <c r="S308" s="295">
        <v>6</v>
      </c>
      <c r="T308" s="295">
        <v>6</v>
      </c>
      <c r="U308" s="295">
        <v>4</v>
      </c>
      <c r="V308" s="295">
        <v>4</v>
      </c>
      <c r="W308" s="295">
        <v>3</v>
      </c>
      <c r="X308" s="295">
        <v>3</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v>103631</v>
      </c>
      <c r="E310" s="295">
        <v>103631</v>
      </c>
      <c r="F310" s="295">
        <v>103631</v>
      </c>
      <c r="G310" s="295">
        <v>103631</v>
      </c>
      <c r="H310" s="295">
        <v>103631</v>
      </c>
      <c r="I310" s="295">
        <v>103631</v>
      </c>
      <c r="J310" s="295">
        <v>103631</v>
      </c>
      <c r="K310" s="295">
        <v>103631</v>
      </c>
      <c r="L310" s="295">
        <v>103631</v>
      </c>
      <c r="M310" s="295">
        <v>103631</v>
      </c>
      <c r="N310" s="295">
        <v>12</v>
      </c>
      <c r="O310" s="295">
        <v>33</v>
      </c>
      <c r="P310" s="295">
        <v>33</v>
      </c>
      <c r="Q310" s="295">
        <v>33</v>
      </c>
      <c r="R310" s="295">
        <v>33</v>
      </c>
      <c r="S310" s="295">
        <v>33</v>
      </c>
      <c r="T310" s="295">
        <v>33</v>
      </c>
      <c r="U310" s="295">
        <v>33</v>
      </c>
      <c r="V310" s="295">
        <v>33</v>
      </c>
      <c r="W310" s="295">
        <v>33</v>
      </c>
      <c r="X310" s="295">
        <v>33</v>
      </c>
      <c r="Y310" s="426"/>
      <c r="Z310" s="410"/>
      <c r="AA310" s="410">
        <v>1</v>
      </c>
      <c r="AB310" s="410"/>
      <c r="AC310" s="410"/>
      <c r="AD310" s="410"/>
      <c r="AE310" s="410"/>
      <c r="AF310" s="410"/>
      <c r="AG310" s="415"/>
      <c r="AH310" s="415"/>
      <c r="AI310" s="415"/>
      <c r="AJ310" s="415"/>
      <c r="AK310" s="415"/>
      <c r="AL310" s="415"/>
      <c r="AM310" s="296">
        <f>SUM(Y310:AL310)</f>
        <v>1</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1</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v>1</v>
      </c>
      <c r="AB313" s="410"/>
      <c r="AC313" s="410"/>
      <c r="AD313" s="410"/>
      <c r="AE313" s="410"/>
      <c r="AF313" s="410"/>
      <c r="AG313" s="415"/>
      <c r="AH313" s="415"/>
      <c r="AI313" s="415"/>
      <c r="AJ313" s="415"/>
      <c r="AK313" s="415"/>
      <c r="AL313" s="415"/>
      <c r="AM313" s="296">
        <f>SUM(Y313:AL313)</f>
        <v>1</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1</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v>1</v>
      </c>
      <c r="AB316" s="410"/>
      <c r="AC316" s="410"/>
      <c r="AD316" s="410"/>
      <c r="AE316" s="410"/>
      <c r="AF316" s="410"/>
      <c r="AG316" s="415"/>
      <c r="AH316" s="415"/>
      <c r="AI316" s="415"/>
      <c r="AJ316" s="415"/>
      <c r="AK316" s="415"/>
      <c r="AL316" s="415"/>
      <c r="AM316" s="296">
        <f>SUM(Y316:AL316)</f>
        <v>1</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1</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v>1</v>
      </c>
      <c r="AB319" s="410"/>
      <c r="AC319" s="410"/>
      <c r="AD319" s="410"/>
      <c r="AE319" s="410"/>
      <c r="AF319" s="410"/>
      <c r="AG319" s="415"/>
      <c r="AH319" s="415"/>
      <c r="AI319" s="415"/>
      <c r="AJ319" s="415"/>
      <c r="AK319" s="415"/>
      <c r="AL319" s="415"/>
      <c r="AM319" s="296">
        <f>SUM(Y319:AL319)</f>
        <v>1</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1</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1</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v>1</v>
      </c>
      <c r="AA326" s="410"/>
      <c r="AB326" s="410"/>
      <c r="AC326" s="410"/>
      <c r="AD326" s="410"/>
      <c r="AE326" s="410"/>
      <c r="AF326" s="410"/>
      <c r="AG326" s="415"/>
      <c r="AH326" s="415"/>
      <c r="AI326" s="415"/>
      <c r="AJ326" s="415"/>
      <c r="AK326" s="415"/>
      <c r="AL326" s="415"/>
      <c r="AM326" s="296">
        <f>SUM(Y326:AL326)</f>
        <v>1</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1</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1830413</v>
      </c>
      <c r="E378" s="329">
        <f t="shared" ref="E378:M378" si="1123">SUM(E221:E376)</f>
        <v>1830413</v>
      </c>
      <c r="F378" s="329">
        <f t="shared" si="1123"/>
        <v>1830413</v>
      </c>
      <c r="G378" s="329">
        <f t="shared" si="1123"/>
        <v>1830413</v>
      </c>
      <c r="H378" s="329">
        <f t="shared" si="1123"/>
        <v>1824589</v>
      </c>
      <c r="I378" s="329">
        <f t="shared" si="1123"/>
        <v>1790793</v>
      </c>
      <c r="J378" s="329">
        <f t="shared" si="1123"/>
        <v>1756987</v>
      </c>
      <c r="K378" s="329">
        <f t="shared" si="1123"/>
        <v>1741623</v>
      </c>
      <c r="L378" s="329">
        <f t="shared" si="1123"/>
        <v>1740004</v>
      </c>
      <c r="M378" s="329">
        <f t="shared" si="1123"/>
        <v>1719830</v>
      </c>
      <c r="N378" s="329"/>
      <c r="O378" s="329">
        <f>SUM(O221:O376)</f>
        <v>218</v>
      </c>
      <c r="P378" s="329">
        <f t="shared" ref="P378:X378" si="1124">SUM(P221:P376)</f>
        <v>218</v>
      </c>
      <c r="Q378" s="329">
        <f t="shared" si="1124"/>
        <v>218</v>
      </c>
      <c r="R378" s="329">
        <f t="shared" si="1124"/>
        <v>218</v>
      </c>
      <c r="S378" s="329">
        <f t="shared" si="1124"/>
        <v>217</v>
      </c>
      <c r="T378" s="329">
        <f t="shared" si="1124"/>
        <v>215</v>
      </c>
      <c r="U378" s="329">
        <f t="shared" si="1124"/>
        <v>209</v>
      </c>
      <c r="V378" s="329">
        <f t="shared" si="1124"/>
        <v>207</v>
      </c>
      <c r="W378" s="329">
        <f t="shared" si="1124"/>
        <v>205</v>
      </c>
      <c r="X378" s="329">
        <f t="shared" si="1124"/>
        <v>201</v>
      </c>
      <c r="Y378" s="329">
        <f>IF(Y219="kWh",SUMPRODUCT(D221:D376,Y221:Y376))</f>
        <v>620535</v>
      </c>
      <c r="Z378" s="329">
        <f>IF(Z219="kWh",SUMPRODUCT(D221:D376,Z221:Z376))</f>
        <v>138658</v>
      </c>
      <c r="AA378" s="329">
        <f>IF(AA219="kw",SUMPRODUCT(N221:N376,O221:O376,AA221:AA376),SUMPRODUCT(D221:D376,AA221:AA376))</f>
        <v>1428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716874.66</v>
      </c>
      <c r="Z379" s="392">
        <f>HLOOKUP(Z218,'2. LRAMVA Threshold'!$B$42:$Q$53,8,FALSE)</f>
        <v>319363.99</v>
      </c>
      <c r="AA379" s="392">
        <f>HLOOKUP(AA218,'2. LRAMVA Threshold'!$B$42:$Q$53,8,FALSE)</f>
        <v>2466.6799999999998</v>
      </c>
      <c r="AB379" s="392">
        <f>HLOOKUP(AB218,'2. LRAMVA Threshold'!$B$42:$Q$53,8,FALSE)</f>
        <v>585.48</v>
      </c>
      <c r="AC379" s="392">
        <f>HLOOKUP(AC218,'2. LRAMVA Threshold'!$B$42:$Q$53,8,FALSE)</f>
        <v>9457.8700000000008</v>
      </c>
      <c r="AD379" s="392">
        <f>HLOOKUP(AD218,'2. LRAMVA Threshold'!$B$42:$Q$53,8,FALSE)</f>
        <v>1.63</v>
      </c>
      <c r="AE379" s="392">
        <f>HLOOKUP(AE218,'2. LRAMVA Threshold'!$B$42:$Q$53,8,FALSE)</f>
        <v>49.49</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5">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5"/>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5"/>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5"/>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6">Y208*Y381</f>
        <v>0</v>
      </c>
      <c r="Z386" s="378">
        <f t="shared" si="1126"/>
        <v>0</v>
      </c>
      <c r="AA386" s="378">
        <f t="shared" si="1126"/>
        <v>0</v>
      </c>
      <c r="AB386" s="378">
        <f t="shared" si="1126"/>
        <v>0</v>
      </c>
      <c r="AC386" s="378">
        <f t="shared" si="1126"/>
        <v>0</v>
      </c>
      <c r="AD386" s="378">
        <f t="shared" si="1126"/>
        <v>0</v>
      </c>
      <c r="AE386" s="378">
        <f t="shared" si="1126"/>
        <v>0</v>
      </c>
      <c r="AF386" s="378">
        <f t="shared" si="1126"/>
        <v>0</v>
      </c>
      <c r="AG386" s="378">
        <f t="shared" si="1126"/>
        <v>0</v>
      </c>
      <c r="AH386" s="378">
        <f t="shared" si="1126"/>
        <v>0</v>
      </c>
      <c r="AI386" s="378">
        <f t="shared" si="1126"/>
        <v>0</v>
      </c>
      <c r="AJ386" s="378">
        <f t="shared" si="1126"/>
        <v>0</v>
      </c>
      <c r="AK386" s="378">
        <f t="shared" si="1126"/>
        <v>0</v>
      </c>
      <c r="AL386" s="378">
        <f t="shared" si="1126"/>
        <v>0</v>
      </c>
      <c r="AM386" s="629">
        <f t="shared" si="1125"/>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7">Z378*Z381</f>
        <v>0</v>
      </c>
      <c r="AA387" s="378">
        <f t="shared" si="1127"/>
        <v>0</v>
      </c>
      <c r="AB387" s="378">
        <f t="shared" si="1127"/>
        <v>0</v>
      </c>
      <c r="AC387" s="378">
        <f t="shared" si="1127"/>
        <v>0</v>
      </c>
      <c r="AD387" s="378">
        <f t="shared" si="1127"/>
        <v>0</v>
      </c>
      <c r="AE387" s="378">
        <f t="shared" si="1127"/>
        <v>0</v>
      </c>
      <c r="AF387" s="378">
        <f t="shared" si="1127"/>
        <v>0</v>
      </c>
      <c r="AG387" s="378">
        <f t="shared" si="1127"/>
        <v>0</v>
      </c>
      <c r="AH387" s="378">
        <f t="shared" si="1127"/>
        <v>0</v>
      </c>
      <c r="AI387" s="378">
        <f t="shared" si="1127"/>
        <v>0</v>
      </c>
      <c r="AJ387" s="378">
        <f t="shared" si="1127"/>
        <v>0</v>
      </c>
      <c r="AK387" s="378">
        <f t="shared" si="1127"/>
        <v>0</v>
      </c>
      <c r="AL387" s="378">
        <f t="shared" si="1127"/>
        <v>0</v>
      </c>
      <c r="AM387" s="629">
        <f t="shared" si="1125"/>
        <v>0</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8">SUM(Z382:Z387)</f>
        <v>0</v>
      </c>
      <c r="AA388" s="346">
        <f t="shared" si="1128"/>
        <v>0</v>
      </c>
      <c r="AB388" s="346">
        <f t="shared" si="1128"/>
        <v>0</v>
      </c>
      <c r="AC388" s="346">
        <f t="shared" si="1128"/>
        <v>0</v>
      </c>
      <c r="AD388" s="346">
        <f t="shared" si="1128"/>
        <v>0</v>
      </c>
      <c r="AE388" s="346">
        <f t="shared" si="1128"/>
        <v>0</v>
      </c>
      <c r="AF388" s="346">
        <f>SUM(AF382:AF387)</f>
        <v>0</v>
      </c>
      <c r="AG388" s="346">
        <f t="shared" ref="AG388:AL388" si="1129">SUM(AG382:AG387)</f>
        <v>0</v>
      </c>
      <c r="AH388" s="346">
        <f t="shared" si="1129"/>
        <v>0</v>
      </c>
      <c r="AI388" s="346">
        <f t="shared" si="1129"/>
        <v>0</v>
      </c>
      <c r="AJ388" s="346">
        <f t="shared" si="1129"/>
        <v>0</v>
      </c>
      <c r="AK388" s="346">
        <f t="shared" si="1129"/>
        <v>0</v>
      </c>
      <c r="AL388" s="346">
        <f t="shared" si="1129"/>
        <v>0</v>
      </c>
      <c r="AM388" s="407">
        <f>SUM(AM382:AM387)</f>
        <v>0</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0">Z379*Z381</f>
        <v>0</v>
      </c>
      <c r="AA389" s="347">
        <f t="shared" si="1130"/>
        <v>0</v>
      </c>
      <c r="AB389" s="347">
        <f t="shared" si="1130"/>
        <v>0</v>
      </c>
      <c r="AC389" s="347">
        <f t="shared" si="1130"/>
        <v>0</v>
      </c>
      <c r="AD389" s="347">
        <f t="shared" si="1130"/>
        <v>0</v>
      </c>
      <c r="AE389" s="347">
        <f t="shared" si="1130"/>
        <v>0</v>
      </c>
      <c r="AF389" s="347">
        <f>AF379*AF381</f>
        <v>0</v>
      </c>
      <c r="AG389" s="347">
        <f t="shared" ref="AG389:AL389" si="1131">AG379*AG381</f>
        <v>0</v>
      </c>
      <c r="AH389" s="347">
        <f t="shared" si="1131"/>
        <v>0</v>
      </c>
      <c r="AI389" s="347">
        <f t="shared" si="1131"/>
        <v>0</v>
      </c>
      <c r="AJ389" s="347">
        <f t="shared" si="1131"/>
        <v>0</v>
      </c>
      <c r="AK389" s="347">
        <f t="shared" si="1131"/>
        <v>0</v>
      </c>
      <c r="AL389" s="347">
        <f t="shared" si="1131"/>
        <v>0</v>
      </c>
      <c r="AM389" s="407">
        <f>SUM(Y389:AL389)</f>
        <v>0</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620535</v>
      </c>
      <c r="Z392" s="291">
        <f>SUMPRODUCT(E221:E376,Z221:Z376)</f>
        <v>138658</v>
      </c>
      <c r="AA392" s="291">
        <f t="shared" ref="AA392:AL392" si="1132">IF(AA219="kw",SUMPRODUCT($N$221:$N$376,$P$221:$P$376,AA221:AA376),SUMPRODUCT($E$221:$E$376,AA221:AA376))</f>
        <v>1428</v>
      </c>
      <c r="AB392" s="291">
        <f t="shared" si="1132"/>
        <v>0</v>
      </c>
      <c r="AC392" s="291">
        <f t="shared" si="1132"/>
        <v>0</v>
      </c>
      <c r="AD392" s="291">
        <f t="shared" si="1132"/>
        <v>0</v>
      </c>
      <c r="AE392" s="291">
        <f t="shared" si="1132"/>
        <v>0</v>
      </c>
      <c r="AF392" s="291">
        <f t="shared" si="1132"/>
        <v>0</v>
      </c>
      <c r="AG392" s="291">
        <f t="shared" si="1132"/>
        <v>0</v>
      </c>
      <c r="AH392" s="291">
        <f t="shared" si="1132"/>
        <v>0</v>
      </c>
      <c r="AI392" s="291">
        <f t="shared" si="1132"/>
        <v>0</v>
      </c>
      <c r="AJ392" s="291">
        <f t="shared" si="1132"/>
        <v>0</v>
      </c>
      <c r="AK392" s="291">
        <f t="shared" si="1132"/>
        <v>0</v>
      </c>
      <c r="AL392" s="291">
        <f t="shared" si="1132"/>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620535</v>
      </c>
      <c r="Z393" s="291">
        <f>SUMPRODUCT(F221:F376,Z221:Z376)</f>
        <v>138658</v>
      </c>
      <c r="AA393" s="291">
        <f t="shared" ref="AA393:AL393" si="1133">IF(AA219="kw",SUMPRODUCT($N$221:$N$376,$Q$221:$Q$376,AA221:AA376),SUMPRODUCT($F$221:$F$376,AA221:AA376))</f>
        <v>1428</v>
      </c>
      <c r="AB393" s="291">
        <f t="shared" si="1133"/>
        <v>0</v>
      </c>
      <c r="AC393" s="291">
        <f t="shared" si="1133"/>
        <v>0</v>
      </c>
      <c r="AD393" s="291">
        <f t="shared" si="1133"/>
        <v>0</v>
      </c>
      <c r="AE393" s="291">
        <f t="shared" si="1133"/>
        <v>0</v>
      </c>
      <c r="AF393" s="291">
        <f t="shared" si="1133"/>
        <v>0</v>
      </c>
      <c r="AG393" s="291">
        <f t="shared" si="1133"/>
        <v>0</v>
      </c>
      <c r="AH393" s="291">
        <f t="shared" si="1133"/>
        <v>0</v>
      </c>
      <c r="AI393" s="291">
        <f t="shared" si="1133"/>
        <v>0</v>
      </c>
      <c r="AJ393" s="291">
        <f t="shared" si="1133"/>
        <v>0</v>
      </c>
      <c r="AK393" s="291">
        <f t="shared" si="1133"/>
        <v>0</v>
      </c>
      <c r="AL393" s="291">
        <f t="shared" si="1133"/>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620535</v>
      </c>
      <c r="Z394" s="291">
        <f>SUMPRODUCT(G221:G376,Z221:Z376)</f>
        <v>138658</v>
      </c>
      <c r="AA394" s="291">
        <f t="shared" ref="AA394:AL394" si="1134">IF(AA219="kw",SUMPRODUCT($N$221:$N$376,$R$221:$R$376,AA221:AA376),SUMPRODUCT($G$221:$G$376,AA221:AA376))</f>
        <v>1428</v>
      </c>
      <c r="AB394" s="291">
        <f t="shared" si="1134"/>
        <v>0</v>
      </c>
      <c r="AC394" s="291">
        <f t="shared" si="1134"/>
        <v>0</v>
      </c>
      <c r="AD394" s="291">
        <f t="shared" si="1134"/>
        <v>0</v>
      </c>
      <c r="AE394" s="291">
        <f t="shared" si="1134"/>
        <v>0</v>
      </c>
      <c r="AF394" s="291">
        <f t="shared" si="1134"/>
        <v>0</v>
      </c>
      <c r="AG394" s="291">
        <f t="shared" si="1134"/>
        <v>0</v>
      </c>
      <c r="AH394" s="291">
        <f t="shared" si="1134"/>
        <v>0</v>
      </c>
      <c r="AI394" s="291">
        <f t="shared" si="1134"/>
        <v>0</v>
      </c>
      <c r="AJ394" s="291">
        <f t="shared" si="1134"/>
        <v>0</v>
      </c>
      <c r="AK394" s="291">
        <f t="shared" si="1134"/>
        <v>0</v>
      </c>
      <c r="AL394" s="291">
        <f t="shared" si="1134"/>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620535</v>
      </c>
      <c r="Z395" s="326">
        <f>SUMPRODUCT(H221:H376,Z221:Z376)</f>
        <v>132834</v>
      </c>
      <c r="AA395" s="326">
        <f t="shared" ref="AA395:AL395" si="1135">IF(AA219="kw",SUMPRODUCT($N$221:$N$376,$S$221:$S$376,AA221:AA376),SUMPRODUCT($H$221:$H$376,AA221:AA376))</f>
        <v>1428</v>
      </c>
      <c r="AB395" s="326">
        <f t="shared" si="1135"/>
        <v>0</v>
      </c>
      <c r="AC395" s="326">
        <f t="shared" si="1135"/>
        <v>0</v>
      </c>
      <c r="AD395" s="326">
        <f t="shared" si="1135"/>
        <v>0</v>
      </c>
      <c r="AE395" s="326">
        <f t="shared" si="1135"/>
        <v>0</v>
      </c>
      <c r="AF395" s="326">
        <f t="shared" si="1135"/>
        <v>0</v>
      </c>
      <c r="AG395" s="326">
        <f t="shared" si="1135"/>
        <v>0</v>
      </c>
      <c r="AH395" s="326">
        <f t="shared" si="1135"/>
        <v>0</v>
      </c>
      <c r="AI395" s="326">
        <f t="shared" si="1135"/>
        <v>0</v>
      </c>
      <c r="AJ395" s="326">
        <f t="shared" si="1135"/>
        <v>0</v>
      </c>
      <c r="AK395" s="326">
        <f t="shared" si="1135"/>
        <v>0</v>
      </c>
      <c r="AL395" s="326">
        <f t="shared" si="1135"/>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0" t="s">
        <v>211</v>
      </c>
      <c r="C400" s="802" t="s">
        <v>33</v>
      </c>
      <c r="D400" s="284" t="s">
        <v>421</v>
      </c>
      <c r="E400" s="804" t="s">
        <v>209</v>
      </c>
      <c r="F400" s="805"/>
      <c r="G400" s="805"/>
      <c r="H400" s="805"/>
      <c r="I400" s="805"/>
      <c r="J400" s="805"/>
      <c r="K400" s="805"/>
      <c r="L400" s="805"/>
      <c r="M400" s="806"/>
      <c r="N400" s="807" t="s">
        <v>213</v>
      </c>
      <c r="O400" s="284" t="s">
        <v>422</v>
      </c>
      <c r="P400" s="804" t="s">
        <v>212</v>
      </c>
      <c r="Q400" s="805"/>
      <c r="R400" s="805"/>
      <c r="S400" s="805"/>
      <c r="T400" s="805"/>
      <c r="U400" s="805"/>
      <c r="V400" s="805"/>
      <c r="W400" s="805"/>
      <c r="X400" s="806"/>
      <c r="Y400" s="797" t="s">
        <v>243</v>
      </c>
      <c r="Z400" s="798"/>
      <c r="AA400" s="798"/>
      <c r="AB400" s="798"/>
      <c r="AC400" s="798"/>
      <c r="AD400" s="798"/>
      <c r="AE400" s="798"/>
      <c r="AF400" s="798"/>
      <c r="AG400" s="798"/>
      <c r="AH400" s="798"/>
      <c r="AI400" s="798"/>
      <c r="AJ400" s="798"/>
      <c r="AK400" s="798"/>
      <c r="AL400" s="798"/>
      <c r="AM400" s="799"/>
    </row>
    <row r="401" spans="1:39" ht="61.5" customHeight="1">
      <c r="B401" s="801"/>
      <c r="C401" s="803"/>
      <c r="D401" s="285">
        <v>2017</v>
      </c>
      <c r="E401" s="285">
        <v>2018</v>
      </c>
      <c r="F401" s="285">
        <v>2019</v>
      </c>
      <c r="G401" s="285">
        <v>2020</v>
      </c>
      <c r="H401" s="285">
        <v>2021</v>
      </c>
      <c r="I401" s="285">
        <v>2022</v>
      </c>
      <c r="J401" s="285">
        <v>2023</v>
      </c>
      <c r="K401" s="285">
        <v>2024</v>
      </c>
      <c r="L401" s="285">
        <v>2025</v>
      </c>
      <c r="M401" s="285">
        <v>2026</v>
      </c>
      <c r="N401" s="80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General Service &lt; 50 kW</v>
      </c>
      <c r="AA401" s="285" t="str">
        <f>'1.  LRAMVA Summary'!F52</f>
        <v>General Service 50 to 2999 kW</v>
      </c>
      <c r="AB401" s="285" t="str">
        <f>'1.  LRAMVA Summary'!G52</f>
        <v>General Service 3000-4999 kW</v>
      </c>
      <c r="AC401" s="285" t="str">
        <f>'1.  LRAMVA Summary'!H52</f>
        <v>Unmetered Scattered Load</v>
      </c>
      <c r="AD401" s="285" t="str">
        <f>'1.  LRAMVA Summary'!I52</f>
        <v>Sentinel Lighting</v>
      </c>
      <c r="AE401" s="285" t="str">
        <f>'1.  LRAMVA Summary'!J52</f>
        <v xml:space="preserve">Street Lighting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6">Z404</f>
        <v>0</v>
      </c>
      <c r="AA405" s="411">
        <f t="shared" ref="AA405" si="1137">AA404</f>
        <v>0</v>
      </c>
      <c r="AB405" s="411">
        <f t="shared" ref="AB405" si="1138">AB404</f>
        <v>0</v>
      </c>
      <c r="AC405" s="411">
        <f t="shared" ref="AC405" si="1139">AC404</f>
        <v>0</v>
      </c>
      <c r="AD405" s="411">
        <f t="shared" ref="AD405" si="1140">AD404</f>
        <v>0</v>
      </c>
      <c r="AE405" s="411">
        <f t="shared" ref="AE405" si="1141">AE404</f>
        <v>0</v>
      </c>
      <c r="AF405" s="411">
        <f t="shared" ref="AF405" si="1142">AF404</f>
        <v>0</v>
      </c>
      <c r="AG405" s="411">
        <f t="shared" ref="AG405" si="1143">AG404</f>
        <v>0</v>
      </c>
      <c r="AH405" s="411">
        <f t="shared" ref="AH405" si="1144">AH404</f>
        <v>0</v>
      </c>
      <c r="AI405" s="411">
        <f t="shared" ref="AI405" si="1145">AI404</f>
        <v>0</v>
      </c>
      <c r="AJ405" s="411">
        <f t="shared" ref="AJ405" si="1146">AJ404</f>
        <v>0</v>
      </c>
      <c r="AK405" s="411">
        <f t="shared" ref="AK405" si="1147">AK404</f>
        <v>0</v>
      </c>
      <c r="AL405" s="411">
        <f t="shared" ref="AL405" si="1148">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9">Z407</f>
        <v>0</v>
      </c>
      <c r="AA408" s="411">
        <f t="shared" ref="AA408" si="1150">AA407</f>
        <v>0</v>
      </c>
      <c r="AB408" s="411">
        <f t="shared" ref="AB408" si="1151">AB407</f>
        <v>0</v>
      </c>
      <c r="AC408" s="411">
        <f t="shared" ref="AC408" si="1152">AC407</f>
        <v>0</v>
      </c>
      <c r="AD408" s="411">
        <f t="shared" ref="AD408" si="1153">AD407</f>
        <v>0</v>
      </c>
      <c r="AE408" s="411">
        <f t="shared" ref="AE408" si="1154">AE407</f>
        <v>0</v>
      </c>
      <c r="AF408" s="411">
        <f t="shared" ref="AF408" si="1155">AF407</f>
        <v>0</v>
      </c>
      <c r="AG408" s="411">
        <f t="shared" ref="AG408" si="1156">AG407</f>
        <v>0</v>
      </c>
      <c r="AH408" s="411">
        <f t="shared" ref="AH408" si="1157">AH407</f>
        <v>0</v>
      </c>
      <c r="AI408" s="411">
        <f t="shared" ref="AI408" si="1158">AI407</f>
        <v>0</v>
      </c>
      <c r="AJ408" s="411">
        <f t="shared" ref="AJ408" si="1159">AJ407</f>
        <v>0</v>
      </c>
      <c r="AK408" s="411">
        <f t="shared" ref="AK408" si="1160">AK407</f>
        <v>0</v>
      </c>
      <c r="AL408" s="411">
        <f t="shared" ref="AL408" si="1161">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2">Z410</f>
        <v>0</v>
      </c>
      <c r="AA411" s="411">
        <f t="shared" ref="AA411" si="1163">AA410</f>
        <v>0</v>
      </c>
      <c r="AB411" s="411">
        <f t="shared" ref="AB411" si="1164">AB410</f>
        <v>0</v>
      </c>
      <c r="AC411" s="411">
        <f t="shared" ref="AC411" si="1165">AC410</f>
        <v>0</v>
      </c>
      <c r="AD411" s="411">
        <f t="shared" ref="AD411" si="1166">AD410</f>
        <v>0</v>
      </c>
      <c r="AE411" s="411">
        <f t="shared" ref="AE411" si="1167">AE410</f>
        <v>0</v>
      </c>
      <c r="AF411" s="411">
        <f t="shared" ref="AF411" si="1168">AF410</f>
        <v>0</v>
      </c>
      <c r="AG411" s="411">
        <f t="shared" ref="AG411" si="1169">AG410</f>
        <v>0</v>
      </c>
      <c r="AH411" s="411">
        <f t="shared" ref="AH411" si="1170">AH410</f>
        <v>0</v>
      </c>
      <c r="AI411" s="411">
        <f t="shared" ref="AI411" si="1171">AI410</f>
        <v>0</v>
      </c>
      <c r="AJ411" s="411">
        <f t="shared" ref="AJ411" si="1172">AJ410</f>
        <v>0</v>
      </c>
      <c r="AK411" s="411">
        <f t="shared" ref="AK411" si="1173">AK410</f>
        <v>0</v>
      </c>
      <c r="AL411" s="411">
        <f t="shared" ref="AL411" si="1174">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5">Z413</f>
        <v>0</v>
      </c>
      <c r="AA414" s="411">
        <f t="shared" ref="AA414" si="1176">AA413</f>
        <v>0</v>
      </c>
      <c r="AB414" s="411">
        <f t="shared" ref="AB414" si="1177">AB413</f>
        <v>0</v>
      </c>
      <c r="AC414" s="411">
        <f t="shared" ref="AC414" si="1178">AC413</f>
        <v>0</v>
      </c>
      <c r="AD414" s="411">
        <f t="shared" ref="AD414" si="1179">AD413</f>
        <v>0</v>
      </c>
      <c r="AE414" s="411">
        <f t="shared" ref="AE414" si="1180">AE413</f>
        <v>0</v>
      </c>
      <c r="AF414" s="411">
        <f t="shared" ref="AF414" si="1181">AF413</f>
        <v>0</v>
      </c>
      <c r="AG414" s="411">
        <f t="shared" ref="AG414" si="1182">AG413</f>
        <v>0</v>
      </c>
      <c r="AH414" s="411">
        <f t="shared" ref="AH414" si="1183">AH413</f>
        <v>0</v>
      </c>
      <c r="AI414" s="411">
        <f t="shared" ref="AI414" si="1184">AI413</f>
        <v>0</v>
      </c>
      <c r="AJ414" s="411">
        <f t="shared" ref="AJ414" si="1185">AJ413</f>
        <v>0</v>
      </c>
      <c r="AK414" s="411">
        <f t="shared" ref="AK414" si="1186">AK413</f>
        <v>0</v>
      </c>
      <c r="AL414" s="411">
        <f t="shared" ref="AL414" si="1187">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8">Z416</f>
        <v>0</v>
      </c>
      <c r="AA417" s="411">
        <f t="shared" ref="AA417" si="1189">AA416</f>
        <v>0</v>
      </c>
      <c r="AB417" s="411">
        <f t="shared" ref="AB417" si="1190">AB416</f>
        <v>0</v>
      </c>
      <c r="AC417" s="411">
        <f t="shared" ref="AC417" si="1191">AC416</f>
        <v>0</v>
      </c>
      <c r="AD417" s="411">
        <f t="shared" ref="AD417" si="1192">AD416</f>
        <v>0</v>
      </c>
      <c r="AE417" s="411">
        <f t="shared" ref="AE417" si="1193">AE416</f>
        <v>0</v>
      </c>
      <c r="AF417" s="411">
        <f t="shared" ref="AF417" si="1194">AF416</f>
        <v>0</v>
      </c>
      <c r="AG417" s="411">
        <f t="shared" ref="AG417" si="1195">AG416</f>
        <v>0</v>
      </c>
      <c r="AH417" s="411">
        <f t="shared" ref="AH417" si="1196">AH416</f>
        <v>0</v>
      </c>
      <c r="AI417" s="411">
        <f t="shared" ref="AI417" si="1197">AI416</f>
        <v>0</v>
      </c>
      <c r="AJ417" s="411">
        <f t="shared" ref="AJ417" si="1198">AJ416</f>
        <v>0</v>
      </c>
      <c r="AK417" s="411">
        <f t="shared" ref="AK417" si="1199">AK416</f>
        <v>0</v>
      </c>
      <c r="AL417" s="411">
        <f t="shared" ref="AL417" si="1200">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1">Z420</f>
        <v>0</v>
      </c>
      <c r="AA421" s="411">
        <f t="shared" ref="AA421" si="1202">AA420</f>
        <v>0</v>
      </c>
      <c r="AB421" s="411">
        <f t="shared" ref="AB421" si="1203">AB420</f>
        <v>0</v>
      </c>
      <c r="AC421" s="411">
        <f t="shared" ref="AC421" si="1204">AC420</f>
        <v>0</v>
      </c>
      <c r="AD421" s="411">
        <f t="shared" ref="AD421" si="1205">AD420</f>
        <v>0</v>
      </c>
      <c r="AE421" s="411">
        <f t="shared" ref="AE421" si="1206">AE420</f>
        <v>0</v>
      </c>
      <c r="AF421" s="411">
        <f t="shared" ref="AF421" si="1207">AF420</f>
        <v>0</v>
      </c>
      <c r="AG421" s="411">
        <f t="shared" ref="AG421" si="1208">AG420</f>
        <v>0</v>
      </c>
      <c r="AH421" s="411">
        <f t="shared" ref="AH421" si="1209">AH420</f>
        <v>0</v>
      </c>
      <c r="AI421" s="411">
        <f t="shared" ref="AI421" si="1210">AI420</f>
        <v>0</v>
      </c>
      <c r="AJ421" s="411">
        <f t="shared" ref="AJ421" si="1211">AJ420</f>
        <v>0</v>
      </c>
      <c r="AK421" s="411">
        <f t="shared" ref="AK421" si="1212">AK420</f>
        <v>0</v>
      </c>
      <c r="AL421" s="411">
        <f t="shared" ref="AL421" si="1213">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4">Z423</f>
        <v>0</v>
      </c>
      <c r="AA424" s="411">
        <f t="shared" ref="AA424" si="1215">AA423</f>
        <v>0</v>
      </c>
      <c r="AB424" s="411">
        <f t="shared" ref="AB424" si="1216">AB423</f>
        <v>0</v>
      </c>
      <c r="AC424" s="411">
        <f t="shared" ref="AC424" si="1217">AC423</f>
        <v>0</v>
      </c>
      <c r="AD424" s="411">
        <f t="shared" ref="AD424" si="1218">AD423</f>
        <v>0</v>
      </c>
      <c r="AE424" s="411">
        <f t="shared" ref="AE424" si="1219">AE423</f>
        <v>0</v>
      </c>
      <c r="AF424" s="411">
        <f t="shared" ref="AF424" si="1220">AF423</f>
        <v>0</v>
      </c>
      <c r="AG424" s="411">
        <f t="shared" ref="AG424" si="1221">AG423</f>
        <v>0</v>
      </c>
      <c r="AH424" s="411">
        <f t="shared" ref="AH424" si="1222">AH423</f>
        <v>0</v>
      </c>
      <c r="AI424" s="411">
        <f t="shared" ref="AI424" si="1223">AI423</f>
        <v>0</v>
      </c>
      <c r="AJ424" s="411">
        <f t="shared" ref="AJ424" si="1224">AJ423</f>
        <v>0</v>
      </c>
      <c r="AK424" s="411">
        <f t="shared" ref="AK424" si="1225">AK423</f>
        <v>0</v>
      </c>
      <c r="AL424" s="411">
        <f t="shared" ref="AL424" si="1226">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7">Z426</f>
        <v>0</v>
      </c>
      <c r="AA427" s="411">
        <f t="shared" ref="AA427" si="1228">AA426</f>
        <v>0</v>
      </c>
      <c r="AB427" s="411">
        <f t="shared" ref="AB427" si="1229">AB426</f>
        <v>0</v>
      </c>
      <c r="AC427" s="411">
        <f t="shared" ref="AC427" si="1230">AC426</f>
        <v>0</v>
      </c>
      <c r="AD427" s="411">
        <f t="shared" ref="AD427" si="1231">AD426</f>
        <v>0</v>
      </c>
      <c r="AE427" s="411">
        <f t="shared" ref="AE427" si="1232">AE426</f>
        <v>0</v>
      </c>
      <c r="AF427" s="411">
        <f t="shared" ref="AF427" si="1233">AF426</f>
        <v>0</v>
      </c>
      <c r="AG427" s="411">
        <f t="shared" ref="AG427" si="1234">AG426</f>
        <v>0</v>
      </c>
      <c r="AH427" s="411">
        <f t="shared" ref="AH427" si="1235">AH426</f>
        <v>0</v>
      </c>
      <c r="AI427" s="411">
        <f t="shared" ref="AI427" si="1236">AI426</f>
        <v>0</v>
      </c>
      <c r="AJ427" s="411">
        <f t="shared" ref="AJ427" si="1237">AJ426</f>
        <v>0</v>
      </c>
      <c r="AK427" s="411">
        <f t="shared" ref="AK427" si="1238">AK426</f>
        <v>0</v>
      </c>
      <c r="AL427" s="411">
        <f t="shared" ref="AL427" si="1239">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0">Z429</f>
        <v>0</v>
      </c>
      <c r="AA430" s="411">
        <f t="shared" ref="AA430" si="1241">AA429</f>
        <v>0</v>
      </c>
      <c r="AB430" s="411">
        <f t="shared" ref="AB430" si="1242">AB429</f>
        <v>0</v>
      </c>
      <c r="AC430" s="411">
        <f t="shared" ref="AC430" si="1243">AC429</f>
        <v>0</v>
      </c>
      <c r="AD430" s="411">
        <f t="shared" ref="AD430" si="1244">AD429</f>
        <v>0</v>
      </c>
      <c r="AE430" s="411">
        <f t="shared" ref="AE430" si="1245">AE429</f>
        <v>0</v>
      </c>
      <c r="AF430" s="411">
        <f t="shared" ref="AF430" si="1246">AF429</f>
        <v>0</v>
      </c>
      <c r="AG430" s="411">
        <f t="shared" ref="AG430" si="1247">AG429</f>
        <v>0</v>
      </c>
      <c r="AH430" s="411">
        <f t="shared" ref="AH430" si="1248">AH429</f>
        <v>0</v>
      </c>
      <c r="AI430" s="411">
        <f t="shared" ref="AI430" si="1249">AI429</f>
        <v>0</v>
      </c>
      <c r="AJ430" s="411">
        <f t="shared" ref="AJ430" si="1250">AJ429</f>
        <v>0</v>
      </c>
      <c r="AK430" s="411">
        <f t="shared" ref="AK430" si="1251">AK429</f>
        <v>0</v>
      </c>
      <c r="AL430" s="411">
        <f t="shared" ref="AL430" si="1252">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3">Z432</f>
        <v>0</v>
      </c>
      <c r="AA433" s="411">
        <f t="shared" ref="AA433" si="1254">AA432</f>
        <v>0</v>
      </c>
      <c r="AB433" s="411">
        <f t="shared" ref="AB433" si="1255">AB432</f>
        <v>0</v>
      </c>
      <c r="AC433" s="411">
        <f t="shared" ref="AC433" si="1256">AC432</f>
        <v>0</v>
      </c>
      <c r="AD433" s="411">
        <f t="shared" ref="AD433" si="1257">AD432</f>
        <v>0</v>
      </c>
      <c r="AE433" s="411">
        <f t="shared" ref="AE433" si="1258">AE432</f>
        <v>0</v>
      </c>
      <c r="AF433" s="411">
        <f t="shared" ref="AF433" si="1259">AF432</f>
        <v>0</v>
      </c>
      <c r="AG433" s="411">
        <f t="shared" ref="AG433" si="1260">AG432</f>
        <v>0</v>
      </c>
      <c r="AH433" s="411">
        <f t="shared" ref="AH433" si="1261">AH432</f>
        <v>0</v>
      </c>
      <c r="AI433" s="411">
        <f t="shared" ref="AI433" si="1262">AI432</f>
        <v>0</v>
      </c>
      <c r="AJ433" s="411">
        <f t="shared" ref="AJ433" si="1263">AJ432</f>
        <v>0</v>
      </c>
      <c r="AK433" s="411">
        <f t="shared" ref="AK433" si="1264">AK432</f>
        <v>0</v>
      </c>
      <c r="AL433" s="411">
        <f t="shared" ref="AL433" si="1265">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6">Z436</f>
        <v>0</v>
      </c>
      <c r="AA437" s="411">
        <f t="shared" ref="AA437" si="1267">AA436</f>
        <v>0</v>
      </c>
      <c r="AB437" s="411">
        <f t="shared" ref="AB437" si="1268">AB436</f>
        <v>0</v>
      </c>
      <c r="AC437" s="411">
        <f t="shared" ref="AC437" si="1269">AC436</f>
        <v>0</v>
      </c>
      <c r="AD437" s="411">
        <f t="shared" ref="AD437" si="1270">AD436</f>
        <v>0</v>
      </c>
      <c r="AE437" s="411">
        <f t="shared" ref="AE437" si="1271">AE436</f>
        <v>0</v>
      </c>
      <c r="AF437" s="411">
        <f t="shared" ref="AF437" si="1272">AF436</f>
        <v>0</v>
      </c>
      <c r="AG437" s="411">
        <f t="shared" ref="AG437" si="1273">AG436</f>
        <v>0</v>
      </c>
      <c r="AH437" s="411">
        <f t="shared" ref="AH437" si="1274">AH436</f>
        <v>0</v>
      </c>
      <c r="AI437" s="411">
        <f t="shared" ref="AI437" si="1275">AI436</f>
        <v>0</v>
      </c>
      <c r="AJ437" s="411">
        <f t="shared" ref="AJ437" si="1276">AJ436</f>
        <v>0</v>
      </c>
      <c r="AK437" s="411">
        <f t="shared" ref="AK437" si="1277">AK436</f>
        <v>0</v>
      </c>
      <c r="AL437" s="411">
        <f t="shared" ref="AL437" si="1278">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9">Z439</f>
        <v>0</v>
      </c>
      <c r="AA440" s="411">
        <f t="shared" ref="AA440" si="1280">AA439</f>
        <v>0</v>
      </c>
      <c r="AB440" s="411">
        <f t="shared" ref="AB440" si="1281">AB439</f>
        <v>0</v>
      </c>
      <c r="AC440" s="411">
        <f t="shared" ref="AC440" si="1282">AC439</f>
        <v>0</v>
      </c>
      <c r="AD440" s="411">
        <f t="shared" ref="AD440" si="1283">AD439</f>
        <v>0</v>
      </c>
      <c r="AE440" s="411">
        <f t="shared" ref="AE440" si="1284">AE439</f>
        <v>0</v>
      </c>
      <c r="AF440" s="411">
        <f t="shared" ref="AF440" si="1285">AF439</f>
        <v>0</v>
      </c>
      <c r="AG440" s="411">
        <f t="shared" ref="AG440" si="1286">AG439</f>
        <v>0</v>
      </c>
      <c r="AH440" s="411">
        <f t="shared" ref="AH440" si="1287">AH439</f>
        <v>0</v>
      </c>
      <c r="AI440" s="411">
        <f t="shared" ref="AI440" si="1288">AI439</f>
        <v>0</v>
      </c>
      <c r="AJ440" s="411">
        <f t="shared" ref="AJ440" si="1289">AJ439</f>
        <v>0</v>
      </c>
      <c r="AK440" s="411">
        <f t="shared" ref="AK440" si="1290">AK439</f>
        <v>0</v>
      </c>
      <c r="AL440" s="411">
        <f t="shared" ref="AL440" si="1291">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2">Z442</f>
        <v>0</v>
      </c>
      <c r="AA443" s="411">
        <f t="shared" ref="AA443" si="1293">AA442</f>
        <v>0</v>
      </c>
      <c r="AB443" s="411">
        <f t="shared" ref="AB443" si="1294">AB442</f>
        <v>0</v>
      </c>
      <c r="AC443" s="411">
        <f t="shared" ref="AC443" si="1295">AC442</f>
        <v>0</v>
      </c>
      <c r="AD443" s="411">
        <f t="shared" ref="AD443" si="1296">AD442</f>
        <v>0</v>
      </c>
      <c r="AE443" s="411">
        <f t="shared" ref="AE443" si="1297">AE442</f>
        <v>0</v>
      </c>
      <c r="AF443" s="411">
        <f t="shared" ref="AF443" si="1298">AF442</f>
        <v>0</v>
      </c>
      <c r="AG443" s="411">
        <f t="shared" ref="AG443" si="1299">AG442</f>
        <v>0</v>
      </c>
      <c r="AH443" s="411">
        <f t="shared" ref="AH443" si="1300">AH442</f>
        <v>0</v>
      </c>
      <c r="AI443" s="411">
        <f t="shared" ref="AI443" si="1301">AI442</f>
        <v>0</v>
      </c>
      <c r="AJ443" s="411">
        <f t="shared" ref="AJ443" si="1302">AJ442</f>
        <v>0</v>
      </c>
      <c r="AK443" s="411">
        <f t="shared" ref="AK443" si="1303">AK442</f>
        <v>0</v>
      </c>
      <c r="AL443" s="411">
        <f t="shared" ref="AL443" si="1304">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5">Z446</f>
        <v>0</v>
      </c>
      <c r="AA447" s="411">
        <f t="shared" ref="AA447" si="1306">AA446</f>
        <v>0</v>
      </c>
      <c r="AB447" s="411">
        <f t="shared" ref="AB447" si="1307">AB446</f>
        <v>0</v>
      </c>
      <c r="AC447" s="411">
        <f t="shared" ref="AC447" si="1308">AC446</f>
        <v>0</v>
      </c>
      <c r="AD447" s="411">
        <f t="shared" ref="AD447" si="1309">AD446</f>
        <v>0</v>
      </c>
      <c r="AE447" s="411">
        <f t="shared" ref="AE447" si="1310">AE446</f>
        <v>0</v>
      </c>
      <c r="AF447" s="411">
        <f t="shared" ref="AF447" si="1311">AF446</f>
        <v>0</v>
      </c>
      <c r="AG447" s="411">
        <f t="shared" ref="AG447" si="1312">AG446</f>
        <v>0</v>
      </c>
      <c r="AH447" s="411">
        <f t="shared" ref="AH447" si="1313">AH446</f>
        <v>0</v>
      </c>
      <c r="AI447" s="411">
        <f t="shared" ref="AI447" si="1314">AI446</f>
        <v>0</v>
      </c>
      <c r="AJ447" s="411">
        <f t="shared" ref="AJ447" si="1315">AJ446</f>
        <v>0</v>
      </c>
      <c r="AK447" s="411">
        <f t="shared" ref="AK447" si="1316">AK446</f>
        <v>0</v>
      </c>
      <c r="AL447" s="411">
        <f t="shared" ref="AL447" si="1317">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8">Z450</f>
        <v>0</v>
      </c>
      <c r="AA451" s="411">
        <f t="shared" si="1318"/>
        <v>0</v>
      </c>
      <c r="AB451" s="411">
        <f t="shared" si="1318"/>
        <v>0</v>
      </c>
      <c r="AC451" s="411">
        <f t="shared" si="1318"/>
        <v>0</v>
      </c>
      <c r="AD451" s="411">
        <f t="shared" si="1318"/>
        <v>0</v>
      </c>
      <c r="AE451" s="411">
        <f t="shared" si="1318"/>
        <v>0</v>
      </c>
      <c r="AF451" s="411">
        <f t="shared" si="1318"/>
        <v>0</v>
      </c>
      <c r="AG451" s="411">
        <f t="shared" si="1318"/>
        <v>0</v>
      </c>
      <c r="AH451" s="411">
        <f t="shared" si="1318"/>
        <v>0</v>
      </c>
      <c r="AI451" s="411">
        <f t="shared" si="1318"/>
        <v>0</v>
      </c>
      <c r="AJ451" s="411">
        <f t="shared" si="1318"/>
        <v>0</v>
      </c>
      <c r="AK451" s="411">
        <f t="shared" si="1318"/>
        <v>0</v>
      </c>
      <c r="AL451" s="411">
        <f t="shared" si="1318"/>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9">Z453</f>
        <v>0</v>
      </c>
      <c r="AA454" s="411">
        <f t="shared" si="1319"/>
        <v>0</v>
      </c>
      <c r="AB454" s="411">
        <f t="shared" si="1319"/>
        <v>0</v>
      </c>
      <c r="AC454" s="411">
        <f t="shared" si="1319"/>
        <v>0</v>
      </c>
      <c r="AD454" s="411">
        <f t="shared" si="1319"/>
        <v>0</v>
      </c>
      <c r="AE454" s="411">
        <f t="shared" si="1319"/>
        <v>0</v>
      </c>
      <c r="AF454" s="411">
        <f t="shared" si="1319"/>
        <v>0</v>
      </c>
      <c r="AG454" s="411">
        <f t="shared" si="1319"/>
        <v>0</v>
      </c>
      <c r="AH454" s="411">
        <f t="shared" si="1319"/>
        <v>0</v>
      </c>
      <c r="AI454" s="411">
        <f t="shared" si="1319"/>
        <v>0</v>
      </c>
      <c r="AJ454" s="411">
        <f t="shared" si="1319"/>
        <v>0</v>
      </c>
      <c r="AK454" s="411">
        <f t="shared" si="1319"/>
        <v>0</v>
      </c>
      <c r="AL454" s="411">
        <f t="shared" si="1319"/>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0">Z457</f>
        <v>0</v>
      </c>
      <c r="AA458" s="411">
        <f t="shared" si="1320"/>
        <v>0</v>
      </c>
      <c r="AB458" s="411">
        <f t="shared" si="1320"/>
        <v>0</v>
      </c>
      <c r="AC458" s="411">
        <f t="shared" si="1320"/>
        <v>0</v>
      </c>
      <c r="AD458" s="411">
        <f t="shared" si="1320"/>
        <v>0</v>
      </c>
      <c r="AE458" s="411">
        <f t="shared" si="1320"/>
        <v>0</v>
      </c>
      <c r="AF458" s="411">
        <f t="shared" si="1320"/>
        <v>0</v>
      </c>
      <c r="AG458" s="411">
        <f t="shared" si="1320"/>
        <v>0</v>
      </c>
      <c r="AH458" s="411">
        <f t="shared" si="1320"/>
        <v>0</v>
      </c>
      <c r="AI458" s="411">
        <f t="shared" si="1320"/>
        <v>0</v>
      </c>
      <c r="AJ458" s="411">
        <f t="shared" si="1320"/>
        <v>0</v>
      </c>
      <c r="AK458" s="411">
        <f t="shared" si="1320"/>
        <v>0</v>
      </c>
      <c r="AL458" s="411">
        <f t="shared" si="1320"/>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1">Z460</f>
        <v>0</v>
      </c>
      <c r="AA461" s="411">
        <f t="shared" si="1321"/>
        <v>0</v>
      </c>
      <c r="AB461" s="411">
        <f t="shared" si="1321"/>
        <v>0</v>
      </c>
      <c r="AC461" s="411">
        <f t="shared" si="1321"/>
        <v>0</v>
      </c>
      <c r="AD461" s="411">
        <f t="shared" si="1321"/>
        <v>0</v>
      </c>
      <c r="AE461" s="411">
        <f t="shared" si="1321"/>
        <v>0</v>
      </c>
      <c r="AF461" s="411">
        <f t="shared" si="1321"/>
        <v>0</v>
      </c>
      <c r="AG461" s="411">
        <f t="shared" si="1321"/>
        <v>0</v>
      </c>
      <c r="AH461" s="411">
        <f t="shared" si="1321"/>
        <v>0</v>
      </c>
      <c r="AI461" s="411">
        <f t="shared" si="1321"/>
        <v>0</v>
      </c>
      <c r="AJ461" s="411">
        <f t="shared" si="1321"/>
        <v>0</v>
      </c>
      <c r="AK461" s="411">
        <f t="shared" si="1321"/>
        <v>0</v>
      </c>
      <c r="AL461" s="411">
        <f t="shared" si="1321"/>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2">Z463</f>
        <v>0</v>
      </c>
      <c r="AA464" s="411">
        <f t="shared" si="1322"/>
        <v>0</v>
      </c>
      <c r="AB464" s="411">
        <f t="shared" si="1322"/>
        <v>0</v>
      </c>
      <c r="AC464" s="411">
        <f t="shared" si="1322"/>
        <v>0</v>
      </c>
      <c r="AD464" s="411">
        <f t="shared" si="1322"/>
        <v>0</v>
      </c>
      <c r="AE464" s="411">
        <f t="shared" si="1322"/>
        <v>0</v>
      </c>
      <c r="AF464" s="411">
        <f t="shared" si="1322"/>
        <v>0</v>
      </c>
      <c r="AG464" s="411">
        <f t="shared" si="1322"/>
        <v>0</v>
      </c>
      <c r="AH464" s="411">
        <f t="shared" si="1322"/>
        <v>0</v>
      </c>
      <c r="AI464" s="411">
        <f t="shared" si="1322"/>
        <v>0</v>
      </c>
      <c r="AJ464" s="411">
        <f t="shared" si="1322"/>
        <v>0</v>
      </c>
      <c r="AK464" s="411">
        <f t="shared" si="1322"/>
        <v>0</v>
      </c>
      <c r="AL464" s="411">
        <f t="shared" si="1322"/>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3">Y466</f>
        <v>0</v>
      </c>
      <c r="Z467" s="411">
        <f t="shared" si="1323"/>
        <v>0</v>
      </c>
      <c r="AA467" s="411">
        <f t="shared" si="1323"/>
        <v>0</v>
      </c>
      <c r="AB467" s="411">
        <f t="shared" si="1323"/>
        <v>0</v>
      </c>
      <c r="AC467" s="411">
        <f t="shared" si="1323"/>
        <v>0</v>
      </c>
      <c r="AD467" s="411">
        <f t="shared" si="1323"/>
        <v>0</v>
      </c>
      <c r="AE467" s="411">
        <f t="shared" si="1323"/>
        <v>0</v>
      </c>
      <c r="AF467" s="411">
        <f t="shared" si="1323"/>
        <v>0</v>
      </c>
      <c r="AG467" s="411">
        <f t="shared" si="1323"/>
        <v>0</v>
      </c>
      <c r="AH467" s="411">
        <f t="shared" si="1323"/>
        <v>0</v>
      </c>
      <c r="AI467" s="411">
        <f t="shared" si="1323"/>
        <v>0</v>
      </c>
      <c r="AJ467" s="411">
        <f t="shared" si="1323"/>
        <v>0</v>
      </c>
      <c r="AK467" s="411">
        <f t="shared" si="1323"/>
        <v>0</v>
      </c>
      <c r="AL467" s="411">
        <f t="shared" si="1323"/>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497752</v>
      </c>
      <c r="E471" s="295">
        <v>400695</v>
      </c>
      <c r="F471" s="295">
        <v>400695</v>
      </c>
      <c r="G471" s="295">
        <v>400695</v>
      </c>
      <c r="H471" s="295">
        <v>400695</v>
      </c>
      <c r="I471" s="295">
        <v>400695</v>
      </c>
      <c r="J471" s="295">
        <v>400695</v>
      </c>
      <c r="K471" s="295">
        <v>400691</v>
      </c>
      <c r="L471" s="295">
        <v>400691</v>
      </c>
      <c r="M471" s="295">
        <v>399700</v>
      </c>
      <c r="N471" s="291"/>
      <c r="O471" s="295">
        <v>35</v>
      </c>
      <c r="P471" s="295">
        <v>28</v>
      </c>
      <c r="Q471" s="295">
        <v>28</v>
      </c>
      <c r="R471" s="295">
        <v>28</v>
      </c>
      <c r="S471" s="295">
        <v>28</v>
      </c>
      <c r="T471" s="295">
        <v>28</v>
      </c>
      <c r="U471" s="295">
        <v>28</v>
      </c>
      <c r="V471" s="295">
        <v>28</v>
      </c>
      <c r="W471" s="295">
        <v>28</v>
      </c>
      <c r="X471" s="295">
        <v>28</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136879</v>
      </c>
      <c r="E474" s="295">
        <v>136879</v>
      </c>
      <c r="F474" s="295">
        <v>136879</v>
      </c>
      <c r="G474" s="295">
        <v>136879</v>
      </c>
      <c r="H474" s="295">
        <v>136879</v>
      </c>
      <c r="I474" s="295">
        <v>136879</v>
      </c>
      <c r="J474" s="295">
        <v>136879</v>
      </c>
      <c r="K474" s="295">
        <v>136879</v>
      </c>
      <c r="L474" s="295">
        <v>136879</v>
      </c>
      <c r="M474" s="295">
        <v>136879</v>
      </c>
      <c r="N474" s="291"/>
      <c r="O474" s="295">
        <v>39</v>
      </c>
      <c r="P474" s="295">
        <v>39</v>
      </c>
      <c r="Q474" s="295">
        <v>39</v>
      </c>
      <c r="R474" s="295">
        <v>39</v>
      </c>
      <c r="S474" s="295">
        <v>39</v>
      </c>
      <c r="T474" s="295">
        <v>39</v>
      </c>
      <c r="U474" s="295">
        <v>39</v>
      </c>
      <c r="V474" s="295">
        <v>39</v>
      </c>
      <c r="W474" s="295">
        <v>39</v>
      </c>
      <c r="X474" s="295">
        <v>39</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2">
        <v>23</v>
      </c>
      <c r="B477" s="743" t="s">
        <v>706</v>
      </c>
      <c r="C477" s="291" t="s">
        <v>25</v>
      </c>
      <c r="D477" s="295">
        <v>468436</v>
      </c>
      <c r="E477" s="295">
        <v>339236</v>
      </c>
      <c r="F477" s="295">
        <v>339236</v>
      </c>
      <c r="G477" s="295">
        <v>339236</v>
      </c>
      <c r="H477" s="295">
        <v>339236</v>
      </c>
      <c r="I477" s="295">
        <v>339236</v>
      </c>
      <c r="J477" s="295">
        <v>339236</v>
      </c>
      <c r="K477" s="295">
        <v>339230</v>
      </c>
      <c r="L477" s="295">
        <v>339230</v>
      </c>
      <c r="M477" s="295">
        <v>339230</v>
      </c>
      <c r="N477" s="291"/>
      <c r="O477" s="295">
        <v>32</v>
      </c>
      <c r="P477" s="295">
        <v>23</v>
      </c>
      <c r="Q477" s="295">
        <v>23</v>
      </c>
      <c r="R477" s="295">
        <v>23</v>
      </c>
      <c r="S477" s="295">
        <v>23</v>
      </c>
      <c r="T477" s="295">
        <v>23</v>
      </c>
      <c r="U477" s="295">
        <v>23</v>
      </c>
      <c r="V477" s="295">
        <v>23</v>
      </c>
      <c r="W477" s="295">
        <v>23</v>
      </c>
      <c r="X477" s="295">
        <v>23</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v>1</v>
      </c>
      <c r="AB484" s="410"/>
      <c r="AC484" s="410"/>
      <c r="AD484" s="410"/>
      <c r="AE484" s="410"/>
      <c r="AF484" s="415"/>
      <c r="AG484" s="415"/>
      <c r="AH484" s="415"/>
      <c r="AI484" s="415"/>
      <c r="AJ484" s="415"/>
      <c r="AK484" s="415"/>
      <c r="AL484" s="415"/>
      <c r="AM484" s="296">
        <f>SUM(Y484:AL484)</f>
        <v>1</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6">Z484</f>
        <v>0</v>
      </c>
      <c r="AA485" s="411">
        <f t="shared" ref="AA485" si="1377">AA484</f>
        <v>1</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1536479</v>
      </c>
      <c r="E487" s="295">
        <v>1604509</v>
      </c>
      <c r="F487" s="295">
        <v>1604509</v>
      </c>
      <c r="G487" s="295">
        <v>1604509</v>
      </c>
      <c r="H487" s="295">
        <v>1604509</v>
      </c>
      <c r="I487" s="295">
        <v>1584335</v>
      </c>
      <c r="J487" s="295">
        <v>1584335</v>
      </c>
      <c r="K487" s="295">
        <v>1584335</v>
      </c>
      <c r="L487" s="295">
        <v>1572082</v>
      </c>
      <c r="M487" s="295">
        <v>1572082</v>
      </c>
      <c r="N487" s="295">
        <v>12</v>
      </c>
      <c r="O487" s="295">
        <v>396</v>
      </c>
      <c r="P487" s="295">
        <v>432</v>
      </c>
      <c r="Q487" s="295">
        <v>432</v>
      </c>
      <c r="R487" s="295">
        <v>432</v>
      </c>
      <c r="S487" s="295">
        <v>432</v>
      </c>
      <c r="T487" s="295">
        <v>428</v>
      </c>
      <c r="U487" s="295">
        <v>428</v>
      </c>
      <c r="V487" s="295">
        <v>428</v>
      </c>
      <c r="W487" s="295">
        <v>426</v>
      </c>
      <c r="X487" s="295">
        <v>426</v>
      </c>
      <c r="Y487" s="426"/>
      <c r="Z487" s="410">
        <f>549340.95/1536479</f>
        <v>0.35753235156484403</v>
      </c>
      <c r="AA487" s="410">
        <f>987138.04/1536479</f>
        <v>0.64246764192676897</v>
      </c>
      <c r="AB487" s="410"/>
      <c r="AC487" s="410"/>
      <c r="AD487" s="410"/>
      <c r="AE487" s="410"/>
      <c r="AF487" s="415"/>
      <c r="AG487" s="415"/>
      <c r="AH487" s="415"/>
      <c r="AI487" s="415"/>
      <c r="AJ487" s="415"/>
      <c r="AK487" s="415"/>
      <c r="AL487" s="415"/>
      <c r="AM487" s="296">
        <f>SUM(Y487:AL487)</f>
        <v>0.99999999349161306</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9">Z487</f>
        <v>0.35753235156484403</v>
      </c>
      <c r="AA488" s="411">
        <f t="shared" ref="AA488" si="1390">AA487</f>
        <v>0.64246764192676897</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158447</v>
      </c>
      <c r="E490" s="295">
        <v>158447</v>
      </c>
      <c r="F490" s="295">
        <v>158115</v>
      </c>
      <c r="G490" s="295">
        <v>156206</v>
      </c>
      <c r="H490" s="295">
        <v>156206</v>
      </c>
      <c r="I490" s="295">
        <v>135969</v>
      </c>
      <c r="J490" s="295">
        <v>94587</v>
      </c>
      <c r="K490" s="295">
        <v>74613</v>
      </c>
      <c r="L490" s="295">
        <v>61002</v>
      </c>
      <c r="M490" s="295">
        <v>33234</v>
      </c>
      <c r="N490" s="295">
        <v>12</v>
      </c>
      <c r="O490" s="295">
        <v>31</v>
      </c>
      <c r="P490" s="295">
        <v>31</v>
      </c>
      <c r="Q490" s="295">
        <v>31</v>
      </c>
      <c r="R490" s="295">
        <v>31</v>
      </c>
      <c r="S490" s="295">
        <v>31</v>
      </c>
      <c r="T490" s="295">
        <v>28</v>
      </c>
      <c r="U490" s="295">
        <v>24</v>
      </c>
      <c r="V490" s="295">
        <v>22</v>
      </c>
      <c r="W490" s="295">
        <v>18</v>
      </c>
      <c r="X490" s="295">
        <v>11</v>
      </c>
      <c r="Y490" s="426"/>
      <c r="Z490" s="410">
        <v>1</v>
      </c>
      <c r="AA490" s="410"/>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5">Z493</f>
        <v>0</v>
      </c>
      <c r="AA494" s="411">
        <f t="shared" ref="AA494" si="1416">AA493</f>
        <v>0</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1">Z499</f>
        <v>0</v>
      </c>
      <c r="AA500" s="411">
        <f t="shared" ref="AA500" si="1442">AA499</f>
        <v>0</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7">Z505</f>
        <v>0</v>
      </c>
      <c r="AA506" s="411">
        <f t="shared" ref="AA506" si="1468">AA505</f>
        <v>0</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 outlineLevel="1">
      <c r="A519" s="532">
        <v>36</v>
      </c>
      <c r="B519" s="743" t="s">
        <v>705</v>
      </c>
      <c r="C519" s="291" t="s">
        <v>25</v>
      </c>
      <c r="D519" s="295">
        <v>14385</v>
      </c>
      <c r="E519" s="295">
        <v>14385</v>
      </c>
      <c r="F519" s="295">
        <v>14385</v>
      </c>
      <c r="G519" s="295">
        <v>14385</v>
      </c>
      <c r="H519" s="295">
        <v>14109</v>
      </c>
      <c r="I519" s="295">
        <v>13775</v>
      </c>
      <c r="J519" s="295">
        <v>13775</v>
      </c>
      <c r="K519" s="295">
        <v>13775</v>
      </c>
      <c r="L519" s="295">
        <v>13775</v>
      </c>
      <c r="M519" s="295">
        <v>13775</v>
      </c>
      <c r="N519" s="295">
        <v>12</v>
      </c>
      <c r="O519" s="295">
        <v>3</v>
      </c>
      <c r="P519" s="295">
        <v>3</v>
      </c>
      <c r="Q519" s="295">
        <v>3</v>
      </c>
      <c r="R519" s="295">
        <v>3</v>
      </c>
      <c r="S519" s="295">
        <v>3</v>
      </c>
      <c r="T519" s="295">
        <v>3</v>
      </c>
      <c r="U519" s="295">
        <v>3</v>
      </c>
      <c r="V519" s="295">
        <v>3</v>
      </c>
      <c r="W519" s="295">
        <v>3</v>
      </c>
      <c r="X519" s="295">
        <v>3</v>
      </c>
      <c r="Y519" s="426">
        <v>1</v>
      </c>
      <c r="Z519" s="410"/>
      <c r="AA519" s="410"/>
      <c r="AB519" s="410"/>
      <c r="AC519" s="410"/>
      <c r="AD519" s="410"/>
      <c r="AE519" s="410"/>
      <c r="AF519" s="415"/>
      <c r="AG519" s="415"/>
      <c r="AH519" s="415"/>
      <c r="AI519" s="415"/>
      <c r="AJ519" s="415"/>
      <c r="AK519" s="415"/>
      <c r="AL519" s="415"/>
      <c r="AM519" s="296">
        <f>SUM(Y519:AL519)</f>
        <v>1</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2812378</v>
      </c>
      <c r="E561" s="329">
        <f t="shared" ref="E561:M561" si="1701">SUM(E404:E559)</f>
        <v>2654151</v>
      </c>
      <c r="F561" s="329">
        <f t="shared" si="1701"/>
        <v>2653819</v>
      </c>
      <c r="G561" s="329">
        <f t="shared" si="1701"/>
        <v>2651910</v>
      </c>
      <c r="H561" s="329">
        <f t="shared" si="1701"/>
        <v>2651634</v>
      </c>
      <c r="I561" s="329">
        <f t="shared" si="1701"/>
        <v>2610889</v>
      </c>
      <c r="J561" s="329">
        <f t="shared" si="1701"/>
        <v>2569507</v>
      </c>
      <c r="K561" s="329">
        <f t="shared" si="1701"/>
        <v>2549523</v>
      </c>
      <c r="L561" s="329">
        <f t="shared" si="1701"/>
        <v>2523659</v>
      </c>
      <c r="M561" s="329">
        <f t="shared" si="1701"/>
        <v>2494900</v>
      </c>
      <c r="N561" s="329"/>
      <c r="O561" s="329">
        <f>SUM(O404:O559)</f>
        <v>536</v>
      </c>
      <c r="P561" s="329">
        <f t="shared" ref="P561:X561" si="1702">SUM(P404:P559)</f>
        <v>556</v>
      </c>
      <c r="Q561" s="329">
        <f t="shared" si="1702"/>
        <v>556</v>
      </c>
      <c r="R561" s="329">
        <f t="shared" si="1702"/>
        <v>556</v>
      </c>
      <c r="S561" s="329">
        <f t="shared" si="1702"/>
        <v>556</v>
      </c>
      <c r="T561" s="329">
        <f t="shared" si="1702"/>
        <v>549</v>
      </c>
      <c r="U561" s="329">
        <f t="shared" si="1702"/>
        <v>545</v>
      </c>
      <c r="V561" s="329">
        <f t="shared" si="1702"/>
        <v>543</v>
      </c>
      <c r="W561" s="329">
        <f t="shared" si="1702"/>
        <v>537</v>
      </c>
      <c r="X561" s="329">
        <f t="shared" si="1702"/>
        <v>530</v>
      </c>
      <c r="Y561" s="329">
        <f>IF(Y402="kWh",SUMPRODUCT(D404:D559,Y404:Y559))</f>
        <v>1117452</v>
      </c>
      <c r="Z561" s="329">
        <f>IF(Z402="kWh",SUMPRODUCT(D404:D559,Z404:Z559))</f>
        <v>707787.95</v>
      </c>
      <c r="AA561" s="329">
        <f>IF(AA402="kw",SUMPRODUCT(N404:N559,O404:O559,AA404:AA559),SUMPRODUCT(D404:D559,AA404:AA559))</f>
        <v>3053.0062344360063</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716874.66</v>
      </c>
      <c r="Z562" s="392">
        <f>HLOOKUP(Z218,'2. LRAMVA Threshold'!$B$42:$Q$53,9,FALSE)</f>
        <v>319363.99</v>
      </c>
      <c r="AA562" s="392">
        <f>HLOOKUP(AA218,'2. LRAMVA Threshold'!$B$42:$Q$53,9,FALSE)</f>
        <v>2466.6799999999998</v>
      </c>
      <c r="AB562" s="392">
        <f>HLOOKUP(AB218,'2. LRAMVA Threshold'!$B$42:$Q$53,9,FALSE)</f>
        <v>585.48</v>
      </c>
      <c r="AC562" s="392">
        <f>HLOOKUP(AC218,'2. LRAMVA Threshold'!$B$42:$Q$53,9,FALSE)</f>
        <v>9457.8700000000008</v>
      </c>
      <c r="AD562" s="392">
        <f>HLOOKUP(AD218,'2. LRAMVA Threshold'!$B$42:$Q$53,9,FALSE)</f>
        <v>1.63</v>
      </c>
      <c r="AE562" s="392">
        <f>HLOOKUP(AE218,'2. LRAMVA Threshold'!$B$42:$Q$53,9,FALSE)</f>
        <v>49.49</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8.6E-3</v>
      </c>
      <c r="Z564" s="341">
        <f>HLOOKUP(Z$35,'3.  Distribution Rates'!$C$122:$P$133,9,FALSE)</f>
        <v>1.9099999999999999E-2</v>
      </c>
      <c r="AA564" s="341">
        <f>HLOOKUP(AA$35,'3.  Distribution Rates'!$C$122:$P$133,9,FALSE)</f>
        <v>3.6918000000000002</v>
      </c>
      <c r="AB564" s="341">
        <f>HLOOKUP(AB$35,'3.  Distribution Rates'!$C$122:$P$133,9,FALSE)</f>
        <v>2.9123000000000001</v>
      </c>
      <c r="AC564" s="341">
        <f>HLOOKUP(AC$35,'3.  Distribution Rates'!$C$122:$P$133,9,FALSE)</f>
        <v>1.0800000000000001E-2</v>
      </c>
      <c r="AD564" s="341">
        <f>HLOOKUP(AD$35,'3.  Distribution Rates'!$C$122:$P$133,9,FALSE)</f>
        <v>12.455</v>
      </c>
      <c r="AE564" s="341">
        <f>HLOOKUP(AE$35,'3.  Distribution Rates'!$C$122:$P$133,9,FALSE)</f>
        <v>9.2620000000000005</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999.45568132648805</v>
      </c>
      <c r="Z565" s="378">
        <f>'4.  2011-2014 LRAM'!Z140*Z564</f>
        <v>6013.3963442911054</v>
      </c>
      <c r="AA565" s="378">
        <f>'4.  2011-2014 LRAM'!AA140*AA564</f>
        <v>124.21162869635525</v>
      </c>
      <c r="AB565" s="378">
        <f>'4.  2011-2014 LRAM'!AB140*AB564</f>
        <v>3.0304681334928008</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3">SUM(Y565:AL565)</f>
        <v>7140.0941224474418</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652.59647971169693</v>
      </c>
      <c r="Z566" s="378">
        <f>'4.  2011-2014 LRAM'!Z269*Z564</f>
        <v>3690.320360607056</v>
      </c>
      <c r="AA566" s="378">
        <f>'4.  2011-2014 LRAM'!AA269*AA564</f>
        <v>571.11028739875383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3"/>
        <v>4914.027127717507</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703.1806338896447</v>
      </c>
      <c r="Z567" s="378">
        <f>'4.  2011-2014 LRAM'!Z398*Z564</f>
        <v>2952.6841710725316</v>
      </c>
      <c r="AA567" s="378">
        <f>'4.  2011-2014 LRAM'!AA398*AA564</f>
        <v>3117.1925584052469</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3"/>
        <v>6773.057363367423</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2071.977396315101</v>
      </c>
      <c r="Z568" s="378">
        <f>'4.  2011-2014 LRAM'!Z528*Z564</f>
        <v>25934.863579752</v>
      </c>
      <c r="AA568" s="378">
        <f>'4.  2011-2014 LRAM'!AA528*AA564</f>
        <v>666.59984897582171</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3"/>
        <v>28673.440825042922</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4">Y209*Y564</f>
        <v>2526.2671999999998</v>
      </c>
      <c r="Z569" s="378">
        <f t="shared" si="1704"/>
        <v>3874.6886480000003</v>
      </c>
      <c r="AA569" s="378">
        <f t="shared" si="1704"/>
        <v>3565.3927680000006</v>
      </c>
      <c r="AB569" s="378">
        <f>AB209*AB564</f>
        <v>0</v>
      </c>
      <c r="AC569" s="378">
        <f t="shared" si="1704"/>
        <v>0</v>
      </c>
      <c r="AD569" s="378">
        <f t="shared" si="1704"/>
        <v>0</v>
      </c>
      <c r="AE569" s="378">
        <f>AE209*AE564</f>
        <v>5512.742400000001</v>
      </c>
      <c r="AF569" s="378">
        <f t="shared" si="1704"/>
        <v>0</v>
      </c>
      <c r="AG569" s="378">
        <f t="shared" si="1704"/>
        <v>0</v>
      </c>
      <c r="AH569" s="378">
        <f t="shared" si="1704"/>
        <v>0</v>
      </c>
      <c r="AI569" s="378">
        <f t="shared" si="1704"/>
        <v>0</v>
      </c>
      <c r="AJ569" s="378">
        <f t="shared" si="1704"/>
        <v>0</v>
      </c>
      <c r="AK569" s="378">
        <f t="shared" si="1704"/>
        <v>0</v>
      </c>
      <c r="AL569" s="378">
        <f t="shared" si="1704"/>
        <v>0</v>
      </c>
      <c r="AM569" s="629">
        <f t="shared" si="1703"/>
        <v>15479.091016</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5336.6009999999997</v>
      </c>
      <c r="Z570" s="378">
        <f>Z392*Z564</f>
        <v>2648.3678</v>
      </c>
      <c r="AA570" s="378">
        <f t="shared" ref="AA570:AL570" si="1705">AA392*AA564</f>
        <v>5271.8904000000002</v>
      </c>
      <c r="AB570" s="378">
        <f>AB392*AB564</f>
        <v>0</v>
      </c>
      <c r="AC570" s="378">
        <f t="shared" si="1705"/>
        <v>0</v>
      </c>
      <c r="AD570" s="378">
        <f t="shared" si="1705"/>
        <v>0</v>
      </c>
      <c r="AE570" s="378">
        <f t="shared" si="1705"/>
        <v>0</v>
      </c>
      <c r="AF570" s="378">
        <f t="shared" si="1705"/>
        <v>0</v>
      </c>
      <c r="AG570" s="378">
        <f t="shared" si="1705"/>
        <v>0</v>
      </c>
      <c r="AH570" s="378">
        <f t="shared" si="1705"/>
        <v>0</v>
      </c>
      <c r="AI570" s="378">
        <f t="shared" si="1705"/>
        <v>0</v>
      </c>
      <c r="AJ570" s="378">
        <f t="shared" si="1705"/>
        <v>0</v>
      </c>
      <c r="AK570" s="378">
        <f t="shared" si="1705"/>
        <v>0</v>
      </c>
      <c r="AL570" s="378">
        <f t="shared" si="1705"/>
        <v>0</v>
      </c>
      <c r="AM570" s="629">
        <f t="shared" si="1703"/>
        <v>13256.859199999999</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9610.0871999999999</v>
      </c>
      <c r="Z571" s="378">
        <f t="shared" ref="Z571:AL571" si="1706">Z561*Z564</f>
        <v>13518.749844999998</v>
      </c>
      <c r="AA571" s="378">
        <f t="shared" si="1706"/>
        <v>11271.088416290848</v>
      </c>
      <c r="AB571" s="378">
        <f t="shared" si="1706"/>
        <v>0</v>
      </c>
      <c r="AC571" s="378">
        <f t="shared" si="1706"/>
        <v>0</v>
      </c>
      <c r="AD571" s="378">
        <f t="shared" si="1706"/>
        <v>0</v>
      </c>
      <c r="AE571" s="378">
        <f t="shared" si="1706"/>
        <v>0</v>
      </c>
      <c r="AF571" s="378">
        <f t="shared" si="1706"/>
        <v>0</v>
      </c>
      <c r="AG571" s="378">
        <f t="shared" si="1706"/>
        <v>0</v>
      </c>
      <c r="AH571" s="378">
        <f t="shared" si="1706"/>
        <v>0</v>
      </c>
      <c r="AI571" s="378">
        <f t="shared" si="1706"/>
        <v>0</v>
      </c>
      <c r="AJ571" s="378">
        <f t="shared" si="1706"/>
        <v>0</v>
      </c>
      <c r="AK571" s="378">
        <f t="shared" si="1706"/>
        <v>0</v>
      </c>
      <c r="AL571" s="378">
        <f t="shared" si="1706"/>
        <v>0</v>
      </c>
      <c r="AM571" s="629">
        <f t="shared" si="1703"/>
        <v>34399.925461290848</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21900.165591242927</v>
      </c>
      <c r="Z572" s="346">
        <f>SUM(Z565:Z571)</f>
        <v>58633.07074872269</v>
      </c>
      <c r="AA572" s="346">
        <f t="shared" ref="AA572:AE572" si="1707">SUM(AA565:AA571)</f>
        <v>24587.485907767026</v>
      </c>
      <c r="AB572" s="346">
        <f t="shared" si="1707"/>
        <v>3.0304681334928008</v>
      </c>
      <c r="AC572" s="346">
        <f t="shared" si="1707"/>
        <v>0</v>
      </c>
      <c r="AD572" s="346">
        <f>SUM(AD565:AD571)</f>
        <v>0</v>
      </c>
      <c r="AE572" s="346">
        <f t="shared" si="1707"/>
        <v>5512.742400000001</v>
      </c>
      <c r="AF572" s="346">
        <f>SUM(AF565:AF571)</f>
        <v>0</v>
      </c>
      <c r="AG572" s="346">
        <f>SUM(AG565:AG571)</f>
        <v>0</v>
      </c>
      <c r="AH572" s="346">
        <f t="shared" ref="AH572:AL572" si="1708">SUM(AH565:AH571)</f>
        <v>0</v>
      </c>
      <c r="AI572" s="346">
        <f t="shared" si="1708"/>
        <v>0</v>
      </c>
      <c r="AJ572" s="346">
        <f>SUM(AJ565:AJ571)</f>
        <v>0</v>
      </c>
      <c r="AK572" s="346">
        <f t="shared" si="1708"/>
        <v>0</v>
      </c>
      <c r="AL572" s="346">
        <f t="shared" si="1708"/>
        <v>0</v>
      </c>
      <c r="AM572" s="407">
        <f>SUM(AM565:AM571)</f>
        <v>110636.49511586613</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6165.1220760000006</v>
      </c>
      <c r="Z573" s="347">
        <f t="shared" ref="Z573:AE573" si="1709">Z562*Z564</f>
        <v>6099.8522089999997</v>
      </c>
      <c r="AA573" s="347">
        <f t="shared" si="1709"/>
        <v>9106.489223999999</v>
      </c>
      <c r="AB573" s="347">
        <f t="shared" si="1709"/>
        <v>1705.0934040000002</v>
      </c>
      <c r="AC573" s="347">
        <f t="shared" si="1709"/>
        <v>102.14499600000002</v>
      </c>
      <c r="AD573" s="347">
        <f>AD562*AD564</f>
        <v>20.301649999999999</v>
      </c>
      <c r="AE573" s="347">
        <f t="shared" si="1709"/>
        <v>458.37638000000004</v>
      </c>
      <c r="AF573" s="347">
        <f>AF562*AF564</f>
        <v>0</v>
      </c>
      <c r="AG573" s="347">
        <f t="shared" ref="AG573:AL573" si="1710">AG562*AG564</f>
        <v>0</v>
      </c>
      <c r="AH573" s="347">
        <f t="shared" si="1710"/>
        <v>0</v>
      </c>
      <c r="AI573" s="347">
        <f t="shared" si="1710"/>
        <v>0</v>
      </c>
      <c r="AJ573" s="347">
        <f>AJ562*AJ564</f>
        <v>0</v>
      </c>
      <c r="AK573" s="347">
        <f>AK562*AK564</f>
        <v>0</v>
      </c>
      <c r="AL573" s="347">
        <f t="shared" si="1710"/>
        <v>0</v>
      </c>
      <c r="AM573" s="407">
        <f>SUM(Y573:AL573)</f>
        <v>23657.379939000002</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86979.115176866122</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891195</v>
      </c>
      <c r="Z576" s="291">
        <f>SUMPRODUCT(E404:E559,Z404:Z559)</f>
        <v>732110.87587695639</v>
      </c>
      <c r="AA576" s="291">
        <f>IF(AA402="kw",SUMPRODUCT($N$404:$N$559,$P$404:$P$559,AA404:AA559),SUMPRODUCT($E$404:$E$559,AA404:AA559))</f>
        <v>3330.5522557483705</v>
      </c>
      <c r="AB576" s="291">
        <f>IF(AB402="kw",SUMPRODUCT($N$404:$N$559,$P$404:$P$559,AB404:AB559),SUMPRODUCT($E$404:$E$559,AB404:AB559))</f>
        <v>0</v>
      </c>
      <c r="AC576" s="291">
        <f>IF(AC402="kw",SUMPRODUCT($N$404:$N$559,$P$404:$P$559,AC404:AC559),SUMPRODUCT($E$404:$E$559,AC404:AC559))</f>
        <v>0</v>
      </c>
      <c r="AD576" s="291">
        <f t="shared" ref="AD576:AL576" si="1711">IF(AD402="kw",SUMPRODUCT($N$404:$N$559,$P$404:$P$559,AD404:AD559),SUMPRODUCT($E$404:$E$559,AD404:AD559))</f>
        <v>0</v>
      </c>
      <c r="AE576" s="291">
        <f t="shared" si="1711"/>
        <v>0</v>
      </c>
      <c r="AF576" s="291">
        <f t="shared" si="1711"/>
        <v>0</v>
      </c>
      <c r="AG576" s="291">
        <f t="shared" si="1711"/>
        <v>0</v>
      </c>
      <c r="AH576" s="291">
        <f t="shared" si="1711"/>
        <v>0</v>
      </c>
      <c r="AI576" s="291">
        <f t="shared" si="1711"/>
        <v>0</v>
      </c>
      <c r="AJ576" s="291">
        <f t="shared" si="1711"/>
        <v>0</v>
      </c>
      <c r="AK576" s="291">
        <f t="shared" si="1711"/>
        <v>0</v>
      </c>
      <c r="AL576" s="291">
        <f t="shared" si="1711"/>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891195</v>
      </c>
      <c r="Z577" s="291">
        <f>SUMPRODUCT(F404:F559,Z404:Z559)</f>
        <v>731778.87587695639</v>
      </c>
      <c r="AA577" s="291">
        <f t="shared" ref="AA577:AL577" si="1712">IF(AA402="kw",SUMPRODUCT($N$404:$N$559,$Q$404:$Q$559,AA404:AA559),SUMPRODUCT($F$404:$F$559,AA404:AA559))</f>
        <v>3330.5522557483705</v>
      </c>
      <c r="AB577" s="291">
        <f t="shared" si="1712"/>
        <v>0</v>
      </c>
      <c r="AC577" s="291">
        <f>IF(AC402="kw",SUMPRODUCT($N$404:$N$559,$Q$404:$Q$559,AC404:AC559),SUMPRODUCT($F$404:$F$559,AC404:AC559))</f>
        <v>0</v>
      </c>
      <c r="AD577" s="291">
        <f t="shared" si="1712"/>
        <v>0</v>
      </c>
      <c r="AE577" s="291">
        <f t="shared" si="1712"/>
        <v>0</v>
      </c>
      <c r="AF577" s="291">
        <f t="shared" si="1712"/>
        <v>0</v>
      </c>
      <c r="AG577" s="291">
        <f t="shared" si="1712"/>
        <v>0</v>
      </c>
      <c r="AH577" s="291">
        <f t="shared" si="1712"/>
        <v>0</v>
      </c>
      <c r="AI577" s="291">
        <f t="shared" si="1712"/>
        <v>0</v>
      </c>
      <c r="AJ577" s="291">
        <f t="shared" si="1712"/>
        <v>0</v>
      </c>
      <c r="AK577" s="291">
        <f t="shared" si="1712"/>
        <v>0</v>
      </c>
      <c r="AL577" s="291">
        <f t="shared" si="1712"/>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891195</v>
      </c>
      <c r="Z578" s="326">
        <f>SUMPRODUCT(G404:G559,Z404:Z559)</f>
        <v>729869.87587695639</v>
      </c>
      <c r="AA578" s="326">
        <f t="shared" ref="AA578:AL578" si="1713">IF(AA402="kw",SUMPRODUCT($N$404:$N$559,$R$404:$R$559,AA404:AA559),SUMPRODUCT($G$404:$G$559,AA404:AA559))</f>
        <v>3330.5522557483705</v>
      </c>
      <c r="AB578" s="326">
        <f t="shared" si="1713"/>
        <v>0</v>
      </c>
      <c r="AC578" s="326">
        <f>IF(AC402="kw",SUMPRODUCT($N$404:$N$559,$R$404:$R$559,AC404:AC559),SUMPRODUCT($G$404:$G$559,AC404:AC559))</f>
        <v>0</v>
      </c>
      <c r="AD578" s="326">
        <f t="shared" si="1713"/>
        <v>0</v>
      </c>
      <c r="AE578" s="326">
        <f t="shared" si="1713"/>
        <v>0</v>
      </c>
      <c r="AF578" s="326">
        <f t="shared" si="1713"/>
        <v>0</v>
      </c>
      <c r="AG578" s="326">
        <f t="shared" si="1713"/>
        <v>0</v>
      </c>
      <c r="AH578" s="326">
        <f t="shared" si="1713"/>
        <v>0</v>
      </c>
      <c r="AI578" s="326">
        <f t="shared" si="1713"/>
        <v>0</v>
      </c>
      <c r="AJ578" s="326">
        <f t="shared" si="1713"/>
        <v>0</v>
      </c>
      <c r="AK578" s="326">
        <f t="shared" si="1713"/>
        <v>0</v>
      </c>
      <c r="AL578" s="326">
        <f t="shared" si="1713"/>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0" t="s">
        <v>211</v>
      </c>
      <c r="C583" s="802" t="s">
        <v>33</v>
      </c>
      <c r="D583" s="284" t="s">
        <v>421</v>
      </c>
      <c r="E583" s="804" t="s">
        <v>209</v>
      </c>
      <c r="F583" s="805"/>
      <c r="G583" s="805"/>
      <c r="H583" s="805"/>
      <c r="I583" s="805"/>
      <c r="J583" s="805"/>
      <c r="K583" s="805"/>
      <c r="L583" s="805"/>
      <c r="M583" s="806"/>
      <c r="N583" s="807" t="s">
        <v>213</v>
      </c>
      <c r="O583" s="284" t="s">
        <v>422</v>
      </c>
      <c r="P583" s="804" t="s">
        <v>212</v>
      </c>
      <c r="Q583" s="805"/>
      <c r="R583" s="805"/>
      <c r="S583" s="805"/>
      <c r="T583" s="805"/>
      <c r="U583" s="805"/>
      <c r="V583" s="805"/>
      <c r="W583" s="805"/>
      <c r="X583" s="806"/>
      <c r="Y583" s="797" t="s">
        <v>243</v>
      </c>
      <c r="Z583" s="798"/>
      <c r="AA583" s="798"/>
      <c r="AB583" s="798"/>
      <c r="AC583" s="798"/>
      <c r="AD583" s="798"/>
      <c r="AE583" s="798"/>
      <c r="AF583" s="798"/>
      <c r="AG583" s="798"/>
      <c r="AH583" s="798"/>
      <c r="AI583" s="798"/>
      <c r="AJ583" s="798"/>
      <c r="AK583" s="798"/>
      <c r="AL583" s="798"/>
      <c r="AM583" s="799"/>
    </row>
    <row r="584" spans="1:39" ht="68.25" customHeight="1">
      <c r="B584" s="801"/>
      <c r="C584" s="803"/>
      <c r="D584" s="285">
        <v>2018</v>
      </c>
      <c r="E584" s="285">
        <v>2019</v>
      </c>
      <c r="F584" s="285">
        <v>2020</v>
      </c>
      <c r="G584" s="285">
        <v>2021</v>
      </c>
      <c r="H584" s="285">
        <v>2022</v>
      </c>
      <c r="I584" s="285">
        <v>2023</v>
      </c>
      <c r="J584" s="285">
        <v>2024</v>
      </c>
      <c r="K584" s="285">
        <v>2025</v>
      </c>
      <c r="L584" s="285">
        <v>2026</v>
      </c>
      <c r="M584" s="285">
        <v>2027</v>
      </c>
      <c r="N584" s="80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General Service &lt; 50 kW</v>
      </c>
      <c r="AA584" s="285" t="str">
        <f>'1.  LRAMVA Summary'!F52</f>
        <v>General Service 50 to 2999 kW</v>
      </c>
      <c r="AB584" s="285" t="str">
        <f>'1.  LRAMVA Summary'!G52</f>
        <v>General Service 3000-4999 kW</v>
      </c>
      <c r="AC584" s="285" t="str">
        <f>'1.  LRAMVA Summary'!H52</f>
        <v>Unmetered Scattered Load</v>
      </c>
      <c r="AD584" s="285" t="str">
        <f>'1.  LRAMVA Summary'!I52</f>
        <v>Sentinel Lighting</v>
      </c>
      <c r="AE584" s="285" t="str">
        <f>'1.  LRAMVA Summary'!J52</f>
        <v xml:space="preserve">Street Lighting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4">Z587</f>
        <v>0</v>
      </c>
      <c r="AA588" s="411">
        <f t="shared" ref="AA588" si="1715">AA587</f>
        <v>0</v>
      </c>
      <c r="AB588" s="411">
        <f t="shared" ref="AB588" si="1716">AB587</f>
        <v>0</v>
      </c>
      <c r="AC588" s="411">
        <f t="shared" ref="AC588" si="1717">AC587</f>
        <v>0</v>
      </c>
      <c r="AD588" s="411">
        <f t="shared" ref="AD588" si="1718">AD587</f>
        <v>0</v>
      </c>
      <c r="AE588" s="411">
        <f t="shared" ref="AE588" si="1719">AE587</f>
        <v>0</v>
      </c>
      <c r="AF588" s="411">
        <f t="shared" ref="AF588" si="1720">AF587</f>
        <v>0</v>
      </c>
      <c r="AG588" s="411">
        <f t="shared" ref="AG588" si="1721">AG587</f>
        <v>0</v>
      </c>
      <c r="AH588" s="411">
        <f t="shared" ref="AH588" si="1722">AH587</f>
        <v>0</v>
      </c>
      <c r="AI588" s="411">
        <f t="shared" ref="AI588" si="1723">AI587</f>
        <v>0</v>
      </c>
      <c r="AJ588" s="411">
        <f t="shared" ref="AJ588" si="1724">AJ587</f>
        <v>0</v>
      </c>
      <c r="AK588" s="411">
        <f t="shared" ref="AK588" si="1725">AK587</f>
        <v>0</v>
      </c>
      <c r="AL588" s="411">
        <f t="shared" ref="AL588" si="1726">AL587</f>
        <v>0</v>
      </c>
      <c r="AM588" s="297"/>
    </row>
    <row r="589" spans="1:39" ht="15.6"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7">Z590</f>
        <v>0</v>
      </c>
      <c r="AA591" s="411">
        <f t="shared" ref="AA591" si="1728">AA590</f>
        <v>0</v>
      </c>
      <c r="AB591" s="411">
        <f t="shared" ref="AB591" si="1729">AB590</f>
        <v>0</v>
      </c>
      <c r="AC591" s="411">
        <f t="shared" ref="AC591" si="1730">AC590</f>
        <v>0</v>
      </c>
      <c r="AD591" s="411">
        <f t="shared" ref="AD591" si="1731">AD590</f>
        <v>0</v>
      </c>
      <c r="AE591" s="411">
        <f t="shared" ref="AE591" si="1732">AE590</f>
        <v>0</v>
      </c>
      <c r="AF591" s="411">
        <f t="shared" ref="AF591" si="1733">AF590</f>
        <v>0</v>
      </c>
      <c r="AG591" s="411">
        <f t="shared" ref="AG591" si="1734">AG590</f>
        <v>0</v>
      </c>
      <c r="AH591" s="411">
        <f t="shared" ref="AH591" si="1735">AH590</f>
        <v>0</v>
      </c>
      <c r="AI591" s="411">
        <f t="shared" ref="AI591" si="1736">AI590</f>
        <v>0</v>
      </c>
      <c r="AJ591" s="411">
        <f t="shared" ref="AJ591" si="1737">AJ590</f>
        <v>0</v>
      </c>
      <c r="AK591" s="411">
        <f t="shared" ref="AK591" si="1738">AK590</f>
        <v>0</v>
      </c>
      <c r="AL591" s="411">
        <f t="shared" ref="AL591" si="1739">AL590</f>
        <v>0</v>
      </c>
      <c r="AM591" s="297"/>
    </row>
    <row r="592" spans="1:39" ht="15.6"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0">Z593</f>
        <v>0</v>
      </c>
      <c r="AA594" s="411">
        <f t="shared" ref="AA594" si="1741">AA593</f>
        <v>0</v>
      </c>
      <c r="AB594" s="411">
        <f t="shared" ref="AB594" si="1742">AB593</f>
        <v>0</v>
      </c>
      <c r="AC594" s="411">
        <f t="shared" ref="AC594" si="1743">AC593</f>
        <v>0</v>
      </c>
      <c r="AD594" s="411">
        <f t="shared" ref="AD594" si="1744">AD593</f>
        <v>0</v>
      </c>
      <c r="AE594" s="411">
        <f t="shared" ref="AE594" si="1745">AE593</f>
        <v>0</v>
      </c>
      <c r="AF594" s="411">
        <f t="shared" ref="AF594" si="1746">AF593</f>
        <v>0</v>
      </c>
      <c r="AG594" s="411">
        <f t="shared" ref="AG594" si="1747">AG593</f>
        <v>0</v>
      </c>
      <c r="AH594" s="411">
        <f t="shared" ref="AH594" si="1748">AH593</f>
        <v>0</v>
      </c>
      <c r="AI594" s="411">
        <f t="shared" ref="AI594" si="1749">AI593</f>
        <v>0</v>
      </c>
      <c r="AJ594" s="411">
        <f t="shared" ref="AJ594" si="1750">AJ593</f>
        <v>0</v>
      </c>
      <c r="AK594" s="411">
        <f t="shared" ref="AK594" si="1751">AK593</f>
        <v>0</v>
      </c>
      <c r="AL594" s="411">
        <f t="shared" ref="AL594" si="1752">AL593</f>
        <v>0</v>
      </c>
      <c r="AM594" s="297"/>
    </row>
    <row r="595" spans="1:39" ht="1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hidden="1" outlineLevel="1">
      <c r="A596" s="532">
        <v>4</v>
      </c>
      <c r="B596" s="520"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3">Z596</f>
        <v>0</v>
      </c>
      <c r="AA597" s="411">
        <f t="shared" ref="AA597" si="1754">AA596</f>
        <v>0</v>
      </c>
      <c r="AB597" s="411">
        <f t="shared" ref="AB597" si="1755">AB596</f>
        <v>0</v>
      </c>
      <c r="AC597" s="411">
        <f t="shared" ref="AC597" si="1756">AC596</f>
        <v>0</v>
      </c>
      <c r="AD597" s="411">
        <f t="shared" ref="AD597" si="1757">AD596</f>
        <v>0</v>
      </c>
      <c r="AE597" s="411">
        <f t="shared" ref="AE597" si="1758">AE596</f>
        <v>0</v>
      </c>
      <c r="AF597" s="411">
        <f t="shared" ref="AF597" si="1759">AF596</f>
        <v>0</v>
      </c>
      <c r="AG597" s="411">
        <f t="shared" ref="AG597" si="1760">AG596</f>
        <v>0</v>
      </c>
      <c r="AH597" s="411">
        <f t="shared" ref="AH597" si="1761">AH596</f>
        <v>0</v>
      </c>
      <c r="AI597" s="411">
        <f t="shared" ref="AI597" si="1762">AI596</f>
        <v>0</v>
      </c>
      <c r="AJ597" s="411">
        <f t="shared" ref="AJ597" si="1763">AJ596</f>
        <v>0</v>
      </c>
      <c r="AK597" s="411">
        <f t="shared" ref="AK597" si="1764">AK596</f>
        <v>0</v>
      </c>
      <c r="AL597" s="411">
        <f t="shared" ref="AL597" si="1765">AL596</f>
        <v>0</v>
      </c>
      <c r="AM597" s="297"/>
    </row>
    <row r="598" spans="1:39" ht="1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6">Z599</f>
        <v>0</v>
      </c>
      <c r="AA600" s="411">
        <f t="shared" ref="AA600" si="1767">AA599</f>
        <v>0</v>
      </c>
      <c r="AB600" s="411">
        <f t="shared" ref="AB600" si="1768">AB599</f>
        <v>0</v>
      </c>
      <c r="AC600" s="411">
        <f t="shared" ref="AC600" si="1769">AC599</f>
        <v>0</v>
      </c>
      <c r="AD600" s="411">
        <f t="shared" ref="AD600" si="1770">AD599</f>
        <v>0</v>
      </c>
      <c r="AE600" s="411">
        <f t="shared" ref="AE600" si="1771">AE599</f>
        <v>0</v>
      </c>
      <c r="AF600" s="411">
        <f t="shared" ref="AF600" si="1772">AF599</f>
        <v>0</v>
      </c>
      <c r="AG600" s="411">
        <f t="shared" ref="AG600" si="1773">AG599</f>
        <v>0</v>
      </c>
      <c r="AH600" s="411">
        <f t="shared" ref="AH600" si="1774">AH599</f>
        <v>0</v>
      </c>
      <c r="AI600" s="411">
        <f t="shared" ref="AI600" si="1775">AI599</f>
        <v>0</v>
      </c>
      <c r="AJ600" s="411">
        <f t="shared" ref="AJ600" si="1776">AJ599</f>
        <v>0</v>
      </c>
      <c r="AK600" s="411">
        <f t="shared" ref="AK600" si="1777">AK599</f>
        <v>0</v>
      </c>
      <c r="AL600" s="411">
        <f t="shared" ref="AL600" si="1778">AL599</f>
        <v>0</v>
      </c>
      <c r="AM600" s="297"/>
    </row>
    <row r="601" spans="1:39" ht="1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9">Z603</f>
        <v>0</v>
      </c>
      <c r="AA604" s="411">
        <f t="shared" ref="AA604" si="1780">AA603</f>
        <v>0</v>
      </c>
      <c r="AB604" s="411">
        <f t="shared" ref="AB604" si="1781">AB603</f>
        <v>0</v>
      </c>
      <c r="AC604" s="411">
        <f t="shared" ref="AC604" si="1782">AC603</f>
        <v>0</v>
      </c>
      <c r="AD604" s="411">
        <f t="shared" ref="AD604" si="1783">AD603</f>
        <v>0</v>
      </c>
      <c r="AE604" s="411">
        <f t="shared" ref="AE604" si="1784">AE603</f>
        <v>0</v>
      </c>
      <c r="AF604" s="411">
        <f t="shared" ref="AF604" si="1785">AF603</f>
        <v>0</v>
      </c>
      <c r="AG604" s="411">
        <f t="shared" ref="AG604" si="1786">AG603</f>
        <v>0</v>
      </c>
      <c r="AH604" s="411">
        <f t="shared" ref="AH604" si="1787">AH603</f>
        <v>0</v>
      </c>
      <c r="AI604" s="411">
        <f t="shared" ref="AI604" si="1788">AI603</f>
        <v>0</v>
      </c>
      <c r="AJ604" s="411">
        <f t="shared" ref="AJ604" si="1789">AJ603</f>
        <v>0</v>
      </c>
      <c r="AK604" s="411">
        <f t="shared" ref="AK604" si="1790">AK603</f>
        <v>0</v>
      </c>
      <c r="AL604" s="411">
        <f t="shared" ref="AL604" si="1791">AL603</f>
        <v>0</v>
      </c>
      <c r="AM604" s="311"/>
    </row>
    <row r="605" spans="1:39" ht="1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2">Z606</f>
        <v>0</v>
      </c>
      <c r="AA607" s="411">
        <f t="shared" ref="AA607" si="1793">AA606</f>
        <v>0</v>
      </c>
      <c r="AB607" s="411">
        <f t="shared" ref="AB607" si="1794">AB606</f>
        <v>0</v>
      </c>
      <c r="AC607" s="411">
        <f t="shared" ref="AC607" si="1795">AC606</f>
        <v>0</v>
      </c>
      <c r="AD607" s="411">
        <f t="shared" ref="AD607" si="1796">AD606</f>
        <v>0</v>
      </c>
      <c r="AE607" s="411">
        <f t="shared" ref="AE607" si="1797">AE606</f>
        <v>0</v>
      </c>
      <c r="AF607" s="411">
        <f t="shared" ref="AF607" si="1798">AF606</f>
        <v>0</v>
      </c>
      <c r="AG607" s="411">
        <f t="shared" ref="AG607" si="1799">AG606</f>
        <v>0</v>
      </c>
      <c r="AH607" s="411">
        <f t="shared" ref="AH607" si="1800">AH606</f>
        <v>0</v>
      </c>
      <c r="AI607" s="411">
        <f t="shared" ref="AI607" si="1801">AI606</f>
        <v>0</v>
      </c>
      <c r="AJ607" s="411">
        <f t="shared" ref="AJ607" si="1802">AJ606</f>
        <v>0</v>
      </c>
      <c r="AK607" s="411">
        <f t="shared" ref="AK607" si="1803">AK606</f>
        <v>0</v>
      </c>
      <c r="AL607" s="411">
        <f t="shared" ref="AL607" si="1804">AL606</f>
        <v>0</v>
      </c>
      <c r="AM607" s="311"/>
    </row>
    <row r="608" spans="1:39" ht="1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5">Z609</f>
        <v>0</v>
      </c>
      <c r="AA610" s="411">
        <f t="shared" ref="AA610" si="1806">AA609</f>
        <v>0</v>
      </c>
      <c r="AB610" s="411">
        <f t="shared" ref="AB610" si="1807">AB609</f>
        <v>0</v>
      </c>
      <c r="AC610" s="411">
        <f t="shared" ref="AC610" si="1808">AC609</f>
        <v>0</v>
      </c>
      <c r="AD610" s="411">
        <f t="shared" ref="AD610" si="1809">AD609</f>
        <v>0</v>
      </c>
      <c r="AE610" s="411">
        <f t="shared" ref="AE610" si="1810">AE609</f>
        <v>0</v>
      </c>
      <c r="AF610" s="411">
        <f t="shared" ref="AF610" si="1811">AF609</f>
        <v>0</v>
      </c>
      <c r="AG610" s="411">
        <f t="shared" ref="AG610" si="1812">AG609</f>
        <v>0</v>
      </c>
      <c r="AH610" s="411">
        <f t="shared" ref="AH610" si="1813">AH609</f>
        <v>0</v>
      </c>
      <c r="AI610" s="411">
        <f t="shared" ref="AI610" si="1814">AI609</f>
        <v>0</v>
      </c>
      <c r="AJ610" s="411">
        <f t="shared" ref="AJ610" si="1815">AJ609</f>
        <v>0</v>
      </c>
      <c r="AK610" s="411">
        <f t="shared" ref="AK610" si="1816">AK609</f>
        <v>0</v>
      </c>
      <c r="AL610" s="411">
        <f t="shared" ref="AL610" si="1817">AL609</f>
        <v>0</v>
      </c>
      <c r="AM610" s="311"/>
    </row>
    <row r="611" spans="1:39" ht="1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8">Z612</f>
        <v>0</v>
      </c>
      <c r="AA613" s="411">
        <f t="shared" ref="AA613" si="1819">AA612</f>
        <v>0</v>
      </c>
      <c r="AB613" s="411">
        <f t="shared" ref="AB613" si="1820">AB612</f>
        <v>0</v>
      </c>
      <c r="AC613" s="411">
        <f t="shared" ref="AC613" si="1821">AC612</f>
        <v>0</v>
      </c>
      <c r="AD613" s="411">
        <f t="shared" ref="AD613" si="1822">AD612</f>
        <v>0</v>
      </c>
      <c r="AE613" s="411">
        <f t="shared" ref="AE613" si="1823">AE612</f>
        <v>0</v>
      </c>
      <c r="AF613" s="411">
        <f t="shared" ref="AF613" si="1824">AF612</f>
        <v>0</v>
      </c>
      <c r="AG613" s="411">
        <f t="shared" ref="AG613" si="1825">AG612</f>
        <v>0</v>
      </c>
      <c r="AH613" s="411">
        <f t="shared" ref="AH613" si="1826">AH612</f>
        <v>0</v>
      </c>
      <c r="AI613" s="411">
        <f t="shared" ref="AI613" si="1827">AI612</f>
        <v>0</v>
      </c>
      <c r="AJ613" s="411">
        <f t="shared" ref="AJ613" si="1828">AJ612</f>
        <v>0</v>
      </c>
      <c r="AK613" s="411">
        <f t="shared" ref="AK613" si="1829">AK612</f>
        <v>0</v>
      </c>
      <c r="AL613" s="411">
        <f t="shared" ref="AL613" si="1830">AL612</f>
        <v>0</v>
      </c>
      <c r="AM613" s="311"/>
    </row>
    <row r="614" spans="1:39" ht="1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1">Z615</f>
        <v>0</v>
      </c>
      <c r="AA616" s="411">
        <f t="shared" ref="AA616" si="1832">AA615</f>
        <v>0</v>
      </c>
      <c r="AB616" s="411">
        <f t="shared" ref="AB616" si="1833">AB615</f>
        <v>0</v>
      </c>
      <c r="AC616" s="411">
        <f t="shared" ref="AC616" si="1834">AC615</f>
        <v>0</v>
      </c>
      <c r="AD616" s="411">
        <f t="shared" ref="AD616" si="1835">AD615</f>
        <v>0</v>
      </c>
      <c r="AE616" s="411">
        <f t="shared" ref="AE616" si="1836">AE615</f>
        <v>0</v>
      </c>
      <c r="AF616" s="411">
        <f t="shared" ref="AF616" si="1837">AF615</f>
        <v>0</v>
      </c>
      <c r="AG616" s="411">
        <f t="shared" ref="AG616" si="1838">AG615</f>
        <v>0</v>
      </c>
      <c r="AH616" s="411">
        <f t="shared" ref="AH616" si="1839">AH615</f>
        <v>0</v>
      </c>
      <c r="AI616" s="411">
        <f t="shared" ref="AI616" si="1840">AI615</f>
        <v>0</v>
      </c>
      <c r="AJ616" s="411">
        <f t="shared" ref="AJ616" si="1841">AJ615</f>
        <v>0</v>
      </c>
      <c r="AK616" s="411">
        <f t="shared" ref="AK616" si="1842">AK615</f>
        <v>0</v>
      </c>
      <c r="AL616" s="411">
        <f t="shared" ref="AL616" si="1843">AL615</f>
        <v>0</v>
      </c>
      <c r="AM616" s="311"/>
    </row>
    <row r="617" spans="1:39" ht="1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4">Z619</f>
        <v>0</v>
      </c>
      <c r="AA620" s="411">
        <f t="shared" ref="AA620" si="1845">AA619</f>
        <v>0</v>
      </c>
      <c r="AB620" s="411">
        <f t="shared" ref="AB620" si="1846">AB619</f>
        <v>0</v>
      </c>
      <c r="AC620" s="411">
        <f t="shared" ref="AC620" si="1847">AC619</f>
        <v>0</v>
      </c>
      <c r="AD620" s="411">
        <f t="shared" ref="AD620" si="1848">AD619</f>
        <v>0</v>
      </c>
      <c r="AE620" s="411">
        <f t="shared" ref="AE620" si="1849">AE619</f>
        <v>0</v>
      </c>
      <c r="AF620" s="411">
        <f t="shared" ref="AF620" si="1850">AF619</f>
        <v>0</v>
      </c>
      <c r="AG620" s="411">
        <f t="shared" ref="AG620" si="1851">AG619</f>
        <v>0</v>
      </c>
      <c r="AH620" s="411">
        <f t="shared" ref="AH620" si="1852">AH619</f>
        <v>0</v>
      </c>
      <c r="AI620" s="411">
        <f t="shared" ref="AI620" si="1853">AI619</f>
        <v>0</v>
      </c>
      <c r="AJ620" s="411">
        <f t="shared" ref="AJ620" si="1854">AJ619</f>
        <v>0</v>
      </c>
      <c r="AK620" s="411">
        <f t="shared" ref="AK620" si="1855">AK619</f>
        <v>0</v>
      </c>
      <c r="AL620" s="411">
        <f t="shared" ref="AL620" si="1856">AL619</f>
        <v>0</v>
      </c>
      <c r="AM620" s="297"/>
    </row>
    <row r="621" spans="1:39" ht="1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7">Z622</f>
        <v>0</v>
      </c>
      <c r="AA623" s="411">
        <f t="shared" ref="AA623" si="1858">AA622</f>
        <v>0</v>
      </c>
      <c r="AB623" s="411">
        <f t="shared" ref="AB623" si="1859">AB622</f>
        <v>0</v>
      </c>
      <c r="AC623" s="411">
        <f t="shared" ref="AC623" si="1860">AC622</f>
        <v>0</v>
      </c>
      <c r="AD623" s="411">
        <f t="shared" ref="AD623" si="1861">AD622</f>
        <v>0</v>
      </c>
      <c r="AE623" s="411">
        <f t="shared" ref="AE623" si="1862">AE622</f>
        <v>0</v>
      </c>
      <c r="AF623" s="411">
        <f t="shared" ref="AF623" si="1863">AF622</f>
        <v>0</v>
      </c>
      <c r="AG623" s="411">
        <f t="shared" ref="AG623" si="1864">AG622</f>
        <v>0</v>
      </c>
      <c r="AH623" s="411">
        <f t="shared" ref="AH623" si="1865">AH622</f>
        <v>0</v>
      </c>
      <c r="AI623" s="411">
        <f t="shared" ref="AI623" si="1866">AI622</f>
        <v>0</v>
      </c>
      <c r="AJ623" s="411">
        <f t="shared" ref="AJ623" si="1867">AJ622</f>
        <v>0</v>
      </c>
      <c r="AK623" s="411">
        <f t="shared" ref="AK623" si="1868">AK622</f>
        <v>0</v>
      </c>
      <c r="AL623" s="411">
        <f t="shared" ref="AL623" si="1869">AL622</f>
        <v>0</v>
      </c>
      <c r="AM623" s="297"/>
    </row>
    <row r="624" spans="1:39" ht="1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0">Z625</f>
        <v>0</v>
      </c>
      <c r="AA626" s="411">
        <f t="shared" ref="AA626" si="1871">AA625</f>
        <v>0</v>
      </c>
      <c r="AB626" s="411">
        <f t="shared" ref="AB626" si="1872">AB625</f>
        <v>0</v>
      </c>
      <c r="AC626" s="411">
        <f t="shared" ref="AC626" si="1873">AC625</f>
        <v>0</v>
      </c>
      <c r="AD626" s="411">
        <f t="shared" ref="AD626" si="1874">AD625</f>
        <v>0</v>
      </c>
      <c r="AE626" s="411">
        <f t="shared" ref="AE626" si="1875">AE625</f>
        <v>0</v>
      </c>
      <c r="AF626" s="411">
        <f t="shared" ref="AF626" si="1876">AF625</f>
        <v>0</v>
      </c>
      <c r="AG626" s="411">
        <f t="shared" ref="AG626" si="1877">AG625</f>
        <v>0</v>
      </c>
      <c r="AH626" s="411">
        <f t="shared" ref="AH626" si="1878">AH625</f>
        <v>0</v>
      </c>
      <c r="AI626" s="411">
        <f t="shared" ref="AI626" si="1879">AI625</f>
        <v>0</v>
      </c>
      <c r="AJ626" s="411">
        <f t="shared" ref="AJ626" si="1880">AJ625</f>
        <v>0</v>
      </c>
      <c r="AK626" s="411">
        <f t="shared" ref="AK626" si="1881">AK625</f>
        <v>0</v>
      </c>
      <c r="AL626" s="411">
        <f t="shared" ref="AL626" si="1882">AL625</f>
        <v>0</v>
      </c>
      <c r="AM626" s="306"/>
    </row>
    <row r="627" spans="1:40" ht="1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3">Z629</f>
        <v>0</v>
      </c>
      <c r="AA630" s="411">
        <f t="shared" ref="AA630" si="1884">AA629</f>
        <v>0</v>
      </c>
      <c r="AB630" s="411">
        <f t="shared" ref="AB630" si="1885">AB629</f>
        <v>0</v>
      </c>
      <c r="AC630" s="411">
        <f t="shared" ref="AC630" si="1886">AC629</f>
        <v>0</v>
      </c>
      <c r="AD630" s="411">
        <f t="shared" ref="AD630" si="1887">AD629</f>
        <v>0</v>
      </c>
      <c r="AE630" s="411">
        <f t="shared" ref="AE630" si="1888">AE629</f>
        <v>0</v>
      </c>
      <c r="AF630" s="411">
        <f t="shared" ref="AF630" si="1889">AF629</f>
        <v>0</v>
      </c>
      <c r="AG630" s="411">
        <f t="shared" ref="AG630" si="1890">AG629</f>
        <v>0</v>
      </c>
      <c r="AH630" s="411">
        <f t="shared" ref="AH630" si="1891">AH629</f>
        <v>0</v>
      </c>
      <c r="AI630" s="411">
        <f t="shared" ref="AI630" si="1892">AI629</f>
        <v>0</v>
      </c>
      <c r="AJ630" s="411">
        <f t="shared" ref="AJ630" si="1893">AJ629</f>
        <v>0</v>
      </c>
      <c r="AK630" s="411">
        <f t="shared" ref="AK630" si="1894">AK629</f>
        <v>0</v>
      </c>
      <c r="AL630" s="411">
        <f t="shared" ref="AL630" si="1895">AL629</f>
        <v>0</v>
      </c>
      <c r="AM630" s="516"/>
      <c r="AN630" s="630"/>
    </row>
    <row r="631" spans="1:40" ht="1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6">Z633</f>
        <v>0</v>
      </c>
      <c r="AA634" s="411">
        <f t="shared" si="1896"/>
        <v>0</v>
      </c>
      <c r="AB634" s="411">
        <f t="shared" si="1896"/>
        <v>0</v>
      </c>
      <c r="AC634" s="411">
        <f t="shared" si="1896"/>
        <v>0</v>
      </c>
      <c r="AD634" s="411">
        <f t="shared" si="1896"/>
        <v>0</v>
      </c>
      <c r="AE634" s="411">
        <f t="shared" si="1896"/>
        <v>0</v>
      </c>
      <c r="AF634" s="411">
        <f t="shared" si="1896"/>
        <v>0</v>
      </c>
      <c r="AG634" s="411">
        <f t="shared" si="1896"/>
        <v>0</v>
      </c>
      <c r="AH634" s="411">
        <f t="shared" si="1896"/>
        <v>0</v>
      </c>
      <c r="AI634" s="411">
        <f t="shared" si="1896"/>
        <v>0</v>
      </c>
      <c r="AJ634" s="411">
        <f t="shared" si="1896"/>
        <v>0</v>
      </c>
      <c r="AK634" s="411">
        <f t="shared" si="1896"/>
        <v>0</v>
      </c>
      <c r="AL634" s="411">
        <f t="shared" si="1896"/>
        <v>0</v>
      </c>
      <c r="AM634" s="297"/>
    </row>
    <row r="635" spans="1:40" ht="1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7">Z636</f>
        <v>0</v>
      </c>
      <c r="AA637" s="411">
        <f t="shared" si="1897"/>
        <v>0</v>
      </c>
      <c r="AB637" s="411">
        <f t="shared" si="1897"/>
        <v>0</v>
      </c>
      <c r="AC637" s="411">
        <f t="shared" si="1897"/>
        <v>0</v>
      </c>
      <c r="AD637" s="411">
        <f t="shared" si="1897"/>
        <v>0</v>
      </c>
      <c r="AE637" s="411">
        <f t="shared" si="1897"/>
        <v>0</v>
      </c>
      <c r="AF637" s="411">
        <f t="shared" si="1897"/>
        <v>0</v>
      </c>
      <c r="AG637" s="411">
        <f t="shared" si="1897"/>
        <v>0</v>
      </c>
      <c r="AH637" s="411">
        <f t="shared" si="1897"/>
        <v>0</v>
      </c>
      <c r="AI637" s="411">
        <f t="shared" si="1897"/>
        <v>0</v>
      </c>
      <c r="AJ637" s="411">
        <f t="shared" si="1897"/>
        <v>0</v>
      </c>
      <c r="AK637" s="411">
        <f t="shared" si="1897"/>
        <v>0</v>
      </c>
      <c r="AL637" s="411">
        <f t="shared" si="1897"/>
        <v>0</v>
      </c>
      <c r="AM637" s="297"/>
    </row>
    <row r="638" spans="1:40" s="283" customFormat="1" ht="1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8">Z640</f>
        <v>0</v>
      </c>
      <c r="AA641" s="411">
        <f t="shared" si="1898"/>
        <v>0</v>
      </c>
      <c r="AB641" s="411">
        <f t="shared" si="1898"/>
        <v>0</v>
      </c>
      <c r="AC641" s="411">
        <f t="shared" si="1898"/>
        <v>0</v>
      </c>
      <c r="AD641" s="411">
        <f t="shared" si="1898"/>
        <v>0</v>
      </c>
      <c r="AE641" s="411">
        <f t="shared" si="1898"/>
        <v>0</v>
      </c>
      <c r="AF641" s="411">
        <f t="shared" si="1898"/>
        <v>0</v>
      </c>
      <c r="AG641" s="411">
        <f t="shared" si="1898"/>
        <v>0</v>
      </c>
      <c r="AH641" s="411">
        <f t="shared" si="1898"/>
        <v>0</v>
      </c>
      <c r="AI641" s="411">
        <f t="shared" si="1898"/>
        <v>0</v>
      </c>
      <c r="AJ641" s="411">
        <f t="shared" si="1898"/>
        <v>0</v>
      </c>
      <c r="AK641" s="411">
        <f t="shared" si="1898"/>
        <v>0</v>
      </c>
      <c r="AL641" s="411">
        <f t="shared" si="1898"/>
        <v>0</v>
      </c>
      <c r="AM641" s="306"/>
    </row>
    <row r="642" spans="1:39" ht="1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9">Z643</f>
        <v>0</v>
      </c>
      <c r="AA644" s="411">
        <f t="shared" si="1899"/>
        <v>0</v>
      </c>
      <c r="AB644" s="411">
        <f t="shared" si="1899"/>
        <v>0</v>
      </c>
      <c r="AC644" s="411">
        <f t="shared" si="1899"/>
        <v>0</v>
      </c>
      <c r="AD644" s="411">
        <f t="shared" si="1899"/>
        <v>0</v>
      </c>
      <c r="AE644" s="411">
        <f t="shared" si="1899"/>
        <v>0</v>
      </c>
      <c r="AF644" s="411">
        <f t="shared" si="1899"/>
        <v>0</v>
      </c>
      <c r="AG644" s="411">
        <f t="shared" si="1899"/>
        <v>0</v>
      </c>
      <c r="AH644" s="411">
        <f t="shared" si="1899"/>
        <v>0</v>
      </c>
      <c r="AI644" s="411">
        <f t="shared" si="1899"/>
        <v>0</v>
      </c>
      <c r="AJ644" s="411">
        <f t="shared" si="1899"/>
        <v>0</v>
      </c>
      <c r="AK644" s="411">
        <f t="shared" si="1899"/>
        <v>0</v>
      </c>
      <c r="AL644" s="411">
        <f t="shared" si="1899"/>
        <v>0</v>
      </c>
      <c r="AM644" s="306"/>
    </row>
    <row r="645" spans="1:39" ht="1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0">Z646</f>
        <v>0</v>
      </c>
      <c r="AA647" s="411">
        <f t="shared" si="1900"/>
        <v>0</v>
      </c>
      <c r="AB647" s="411">
        <f t="shared" si="1900"/>
        <v>0</v>
      </c>
      <c r="AC647" s="411">
        <f t="shared" si="1900"/>
        <v>0</v>
      </c>
      <c r="AD647" s="411">
        <f t="shared" si="1900"/>
        <v>0</v>
      </c>
      <c r="AE647" s="411">
        <f t="shared" si="1900"/>
        <v>0</v>
      </c>
      <c r="AF647" s="411">
        <f t="shared" si="1900"/>
        <v>0</v>
      </c>
      <c r="AG647" s="411">
        <f t="shared" si="1900"/>
        <v>0</v>
      </c>
      <c r="AH647" s="411">
        <f t="shared" si="1900"/>
        <v>0</v>
      </c>
      <c r="AI647" s="411">
        <f t="shared" si="1900"/>
        <v>0</v>
      </c>
      <c r="AJ647" s="411">
        <f t="shared" si="1900"/>
        <v>0</v>
      </c>
      <c r="AK647" s="411">
        <f t="shared" si="1900"/>
        <v>0</v>
      </c>
      <c r="AL647" s="411">
        <f t="shared" si="1900"/>
        <v>0</v>
      </c>
      <c r="AM647" s="297"/>
    </row>
    <row r="648" spans="1:39" ht="1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1">Z649</f>
        <v>0</v>
      </c>
      <c r="AA650" s="411">
        <f t="shared" si="1901"/>
        <v>0</v>
      </c>
      <c r="AB650" s="411">
        <f t="shared" si="1901"/>
        <v>0</v>
      </c>
      <c r="AC650" s="411">
        <f t="shared" si="1901"/>
        <v>0</v>
      </c>
      <c r="AD650" s="411">
        <f t="shared" si="1901"/>
        <v>0</v>
      </c>
      <c r="AE650" s="411">
        <f t="shared" si="1901"/>
        <v>0</v>
      </c>
      <c r="AF650" s="411">
        <f t="shared" si="1901"/>
        <v>0</v>
      </c>
      <c r="AG650" s="411">
        <f t="shared" si="1901"/>
        <v>0</v>
      </c>
      <c r="AH650" s="411">
        <f t="shared" si="1901"/>
        <v>0</v>
      </c>
      <c r="AI650" s="411">
        <f t="shared" si="1901"/>
        <v>0</v>
      </c>
      <c r="AJ650" s="411">
        <f t="shared" si="1901"/>
        <v>0</v>
      </c>
      <c r="AK650" s="411">
        <f t="shared" si="1901"/>
        <v>0</v>
      </c>
      <c r="AL650" s="411">
        <f t="shared" si="1901"/>
        <v>0</v>
      </c>
      <c r="AM650" s="306"/>
    </row>
    <row r="651" spans="1:39" ht="15.6"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2">Z654</f>
        <v>0</v>
      </c>
      <c r="AA655" s="411">
        <f t="shared" ref="AA655" si="1903">AA654</f>
        <v>0</v>
      </c>
      <c r="AB655" s="411">
        <f t="shared" ref="AB655" si="1904">AB654</f>
        <v>0</v>
      </c>
      <c r="AC655" s="411">
        <f t="shared" ref="AC655" si="1905">AC654</f>
        <v>0</v>
      </c>
      <c r="AD655" s="411">
        <f t="shared" ref="AD655" si="1906">AD654</f>
        <v>0</v>
      </c>
      <c r="AE655" s="411">
        <f t="shared" ref="AE655" si="1907">AE654</f>
        <v>0</v>
      </c>
      <c r="AF655" s="411">
        <f t="shared" ref="AF655" si="1908">AF654</f>
        <v>0</v>
      </c>
      <c r="AG655" s="411">
        <f t="shared" ref="AG655" si="1909">AG654</f>
        <v>0</v>
      </c>
      <c r="AH655" s="411">
        <f t="shared" ref="AH655" si="1910">AH654</f>
        <v>0</v>
      </c>
      <c r="AI655" s="411">
        <f t="shared" ref="AI655" si="1911">AI654</f>
        <v>0</v>
      </c>
      <c r="AJ655" s="411">
        <f t="shared" ref="AJ655" si="1912">AJ654</f>
        <v>0</v>
      </c>
      <c r="AK655" s="411">
        <f t="shared" ref="AK655" si="1913">AK654</f>
        <v>0</v>
      </c>
      <c r="AL655" s="411">
        <f t="shared" ref="AL655" si="1914">AL654</f>
        <v>0</v>
      </c>
      <c r="AM655" s="306"/>
    </row>
    <row r="656" spans="1:39" ht="1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5">Z657</f>
        <v>0</v>
      </c>
      <c r="AA658" s="411">
        <f t="shared" ref="AA658" si="1916">AA657</f>
        <v>0</v>
      </c>
      <c r="AB658" s="411">
        <f t="shared" ref="AB658" si="1917">AB657</f>
        <v>0</v>
      </c>
      <c r="AC658" s="411">
        <f t="shared" ref="AC658" si="1918">AC657</f>
        <v>0</v>
      </c>
      <c r="AD658" s="411">
        <f t="shared" ref="AD658" si="1919">AD657</f>
        <v>0</v>
      </c>
      <c r="AE658" s="411">
        <f t="shared" ref="AE658" si="1920">AE657</f>
        <v>0</v>
      </c>
      <c r="AF658" s="411">
        <f t="shared" ref="AF658" si="1921">AF657</f>
        <v>0</v>
      </c>
      <c r="AG658" s="411">
        <f t="shared" ref="AG658" si="1922">AG657</f>
        <v>0</v>
      </c>
      <c r="AH658" s="411">
        <f t="shared" ref="AH658" si="1923">AH657</f>
        <v>0</v>
      </c>
      <c r="AI658" s="411">
        <f t="shared" ref="AI658" si="1924">AI657</f>
        <v>0</v>
      </c>
      <c r="AJ658" s="411">
        <f t="shared" ref="AJ658" si="1925">AJ657</f>
        <v>0</v>
      </c>
      <c r="AK658" s="411">
        <f t="shared" ref="AK658" si="1926">AK657</f>
        <v>0</v>
      </c>
      <c r="AL658" s="411">
        <f t="shared" ref="AL658" si="1927">AL657</f>
        <v>0</v>
      </c>
      <c r="AM658" s="306"/>
    </row>
    <row r="659" spans="1:39" ht="1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8">Z660</f>
        <v>0</v>
      </c>
      <c r="AA661" s="411">
        <f t="shared" ref="AA661" si="1929">AA660</f>
        <v>0</v>
      </c>
      <c r="AB661" s="411">
        <f t="shared" ref="AB661" si="1930">AB660</f>
        <v>0</v>
      </c>
      <c r="AC661" s="411">
        <f t="shared" ref="AC661" si="1931">AC660</f>
        <v>0</v>
      </c>
      <c r="AD661" s="411">
        <f t="shared" ref="AD661" si="1932">AD660</f>
        <v>0</v>
      </c>
      <c r="AE661" s="411">
        <f t="shared" ref="AE661" si="1933">AE660</f>
        <v>0</v>
      </c>
      <c r="AF661" s="411">
        <f t="shared" ref="AF661" si="1934">AF660</f>
        <v>0</v>
      </c>
      <c r="AG661" s="411">
        <f t="shared" ref="AG661" si="1935">AG660</f>
        <v>0</v>
      </c>
      <c r="AH661" s="411">
        <f t="shared" ref="AH661" si="1936">AH660</f>
        <v>0</v>
      </c>
      <c r="AI661" s="411">
        <f t="shared" ref="AI661" si="1937">AI660</f>
        <v>0</v>
      </c>
      <c r="AJ661" s="411">
        <f t="shared" ref="AJ661" si="1938">AJ660</f>
        <v>0</v>
      </c>
      <c r="AK661" s="411">
        <f t="shared" ref="AK661" si="1939">AK660</f>
        <v>0</v>
      </c>
      <c r="AL661" s="411">
        <f t="shared" ref="AL661" si="1940">AL660</f>
        <v>0</v>
      </c>
      <c r="AM661" s="306"/>
    </row>
    <row r="662" spans="1:39" ht="1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1">Z663</f>
        <v>0</v>
      </c>
      <c r="AA664" s="411">
        <f t="shared" ref="AA664" si="1942">AA663</f>
        <v>0</v>
      </c>
      <c r="AB664" s="411">
        <f t="shared" ref="AB664" si="1943">AB663</f>
        <v>0</v>
      </c>
      <c r="AC664" s="411">
        <f t="shared" ref="AC664" si="1944">AC663</f>
        <v>0</v>
      </c>
      <c r="AD664" s="411">
        <f t="shared" ref="AD664" si="1945">AD663</f>
        <v>0</v>
      </c>
      <c r="AE664" s="411">
        <f t="shared" ref="AE664" si="1946">AE663</f>
        <v>0</v>
      </c>
      <c r="AF664" s="411">
        <f t="shared" ref="AF664" si="1947">AF663</f>
        <v>0</v>
      </c>
      <c r="AG664" s="411">
        <f t="shared" ref="AG664" si="1948">AG663</f>
        <v>0</v>
      </c>
      <c r="AH664" s="411">
        <f t="shared" ref="AH664" si="1949">AH663</f>
        <v>0</v>
      </c>
      <c r="AI664" s="411">
        <f t="shared" ref="AI664" si="1950">AI663</f>
        <v>0</v>
      </c>
      <c r="AJ664" s="411">
        <f t="shared" ref="AJ664" si="1951">AJ663</f>
        <v>0</v>
      </c>
      <c r="AK664" s="411">
        <f t="shared" ref="AK664" si="1952">AK663</f>
        <v>0</v>
      </c>
      <c r="AL664" s="411">
        <f t="shared" ref="AL664" si="1953">AL663</f>
        <v>0</v>
      </c>
      <c r="AM664" s="306"/>
    </row>
    <row r="665" spans="1:39" ht="1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4">Z667</f>
        <v>0</v>
      </c>
      <c r="AA668" s="411">
        <f t="shared" ref="AA668" si="1955">AA667</f>
        <v>0</v>
      </c>
      <c r="AB668" s="411">
        <f t="shared" ref="AB668" si="1956">AB667</f>
        <v>0</v>
      </c>
      <c r="AC668" s="411">
        <f t="shared" ref="AC668" si="1957">AC667</f>
        <v>0</v>
      </c>
      <c r="AD668" s="411">
        <f t="shared" ref="AD668" si="1958">AD667</f>
        <v>0</v>
      </c>
      <c r="AE668" s="411">
        <f t="shared" ref="AE668" si="1959">AE667</f>
        <v>0</v>
      </c>
      <c r="AF668" s="411">
        <f t="shared" ref="AF668" si="1960">AF667</f>
        <v>0</v>
      </c>
      <c r="AG668" s="411">
        <f t="shared" ref="AG668" si="1961">AG667</f>
        <v>0</v>
      </c>
      <c r="AH668" s="411">
        <f t="shared" ref="AH668" si="1962">AH667</f>
        <v>0</v>
      </c>
      <c r="AI668" s="411">
        <f t="shared" ref="AI668" si="1963">AI667</f>
        <v>0</v>
      </c>
      <c r="AJ668" s="411">
        <f t="shared" ref="AJ668" si="1964">AJ667</f>
        <v>0</v>
      </c>
      <c r="AK668" s="411">
        <f t="shared" ref="AK668" si="1965">AK667</f>
        <v>0</v>
      </c>
      <c r="AL668" s="411">
        <f t="shared" ref="AL668" si="1966">AL667</f>
        <v>0</v>
      </c>
      <c r="AM668" s="306"/>
    </row>
    <row r="669" spans="1:39" ht="1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7">Z670</f>
        <v>0</v>
      </c>
      <c r="AA671" s="411">
        <f t="shared" ref="AA671" si="1968">AA670</f>
        <v>0</v>
      </c>
      <c r="AB671" s="411">
        <f t="shared" ref="AB671" si="1969">AB670</f>
        <v>0</v>
      </c>
      <c r="AC671" s="411">
        <f t="shared" ref="AC671" si="1970">AC670</f>
        <v>0</v>
      </c>
      <c r="AD671" s="411">
        <f t="shared" ref="AD671" si="1971">AD670</f>
        <v>0</v>
      </c>
      <c r="AE671" s="411">
        <f t="shared" ref="AE671" si="1972">AE670</f>
        <v>0</v>
      </c>
      <c r="AF671" s="411">
        <f t="shared" ref="AF671" si="1973">AF670</f>
        <v>0</v>
      </c>
      <c r="AG671" s="411">
        <f t="shared" ref="AG671" si="1974">AG670</f>
        <v>0</v>
      </c>
      <c r="AH671" s="411">
        <f t="shared" ref="AH671" si="1975">AH670</f>
        <v>0</v>
      </c>
      <c r="AI671" s="411">
        <f t="shared" ref="AI671" si="1976">AI670</f>
        <v>0</v>
      </c>
      <c r="AJ671" s="411">
        <f t="shared" ref="AJ671" si="1977">AJ670</f>
        <v>0</v>
      </c>
      <c r="AK671" s="411">
        <f t="shared" ref="AK671" si="1978">AK670</f>
        <v>0</v>
      </c>
      <c r="AL671" s="411">
        <f t="shared" ref="AL671" si="1979">AL670</f>
        <v>0</v>
      </c>
      <c r="AM671" s="306"/>
    </row>
    <row r="672" spans="1:39" ht="1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0">Z673</f>
        <v>0</v>
      </c>
      <c r="AA674" s="411">
        <f t="shared" ref="AA674" si="1981">AA673</f>
        <v>0</v>
      </c>
      <c r="AB674" s="411">
        <f t="shared" ref="AB674" si="1982">AB673</f>
        <v>0</v>
      </c>
      <c r="AC674" s="411">
        <f t="shared" ref="AC674" si="1983">AC673</f>
        <v>0</v>
      </c>
      <c r="AD674" s="411">
        <f t="shared" ref="AD674" si="1984">AD673</f>
        <v>0</v>
      </c>
      <c r="AE674" s="411">
        <f t="shared" ref="AE674" si="1985">AE673</f>
        <v>0</v>
      </c>
      <c r="AF674" s="411">
        <f t="shared" ref="AF674" si="1986">AF673</f>
        <v>0</v>
      </c>
      <c r="AG674" s="411">
        <f t="shared" ref="AG674" si="1987">AG673</f>
        <v>0</v>
      </c>
      <c r="AH674" s="411">
        <f t="shared" ref="AH674" si="1988">AH673</f>
        <v>0</v>
      </c>
      <c r="AI674" s="411">
        <f t="shared" ref="AI674" si="1989">AI673</f>
        <v>0</v>
      </c>
      <c r="AJ674" s="411">
        <f t="shared" ref="AJ674" si="1990">AJ673</f>
        <v>0</v>
      </c>
      <c r="AK674" s="411">
        <f t="shared" ref="AK674" si="1991">AK673</f>
        <v>0</v>
      </c>
      <c r="AL674" s="411">
        <f t="shared" ref="AL674" si="1992">AL673</f>
        <v>0</v>
      </c>
      <c r="AM674" s="306"/>
    </row>
    <row r="675" spans="1:39" ht="1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3">Z676</f>
        <v>0</v>
      </c>
      <c r="AA677" s="411">
        <f t="shared" ref="AA677" si="1994">AA676</f>
        <v>0</v>
      </c>
      <c r="AB677" s="411">
        <f t="shared" ref="AB677" si="1995">AB676</f>
        <v>0</v>
      </c>
      <c r="AC677" s="411">
        <f t="shared" ref="AC677" si="1996">AC676</f>
        <v>0</v>
      </c>
      <c r="AD677" s="411">
        <f t="shared" ref="AD677" si="1997">AD676</f>
        <v>0</v>
      </c>
      <c r="AE677" s="411">
        <f t="shared" ref="AE677" si="1998">AE676</f>
        <v>0</v>
      </c>
      <c r="AF677" s="411">
        <f t="shared" ref="AF677" si="1999">AF676</f>
        <v>0</v>
      </c>
      <c r="AG677" s="411">
        <f t="shared" ref="AG677" si="2000">AG676</f>
        <v>0</v>
      </c>
      <c r="AH677" s="411">
        <f t="shared" ref="AH677" si="2001">AH676</f>
        <v>0</v>
      </c>
      <c r="AI677" s="411">
        <f t="shared" ref="AI677" si="2002">AI676</f>
        <v>0</v>
      </c>
      <c r="AJ677" s="411">
        <f t="shared" ref="AJ677" si="2003">AJ676</f>
        <v>0</v>
      </c>
      <c r="AK677" s="411">
        <f t="shared" ref="AK677" si="2004">AK676</f>
        <v>0</v>
      </c>
      <c r="AL677" s="411">
        <f t="shared" ref="AL677" si="2005">AL676</f>
        <v>0</v>
      </c>
      <c r="AM677" s="306"/>
    </row>
    <row r="678" spans="1:39" ht="1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6">Z679</f>
        <v>0</v>
      </c>
      <c r="AA680" s="411">
        <f t="shared" ref="AA680" si="2007">AA679</f>
        <v>0</v>
      </c>
      <c r="AB680" s="411">
        <f t="shared" ref="AB680" si="2008">AB679</f>
        <v>0</v>
      </c>
      <c r="AC680" s="411">
        <f t="shared" ref="AC680" si="2009">AC679</f>
        <v>0</v>
      </c>
      <c r="AD680" s="411">
        <f t="shared" ref="AD680" si="2010">AD679</f>
        <v>0</v>
      </c>
      <c r="AE680" s="411">
        <f t="shared" ref="AE680" si="2011">AE679</f>
        <v>0</v>
      </c>
      <c r="AF680" s="411">
        <f t="shared" ref="AF680" si="2012">AF679</f>
        <v>0</v>
      </c>
      <c r="AG680" s="411">
        <f t="shared" ref="AG680" si="2013">AG679</f>
        <v>0</v>
      </c>
      <c r="AH680" s="411">
        <f t="shared" ref="AH680" si="2014">AH679</f>
        <v>0</v>
      </c>
      <c r="AI680" s="411">
        <f t="shared" ref="AI680" si="2015">AI679</f>
        <v>0</v>
      </c>
      <c r="AJ680" s="411">
        <f t="shared" ref="AJ680" si="2016">AJ679</f>
        <v>0</v>
      </c>
      <c r="AK680" s="411">
        <f t="shared" ref="AK680" si="2017">AK679</f>
        <v>0</v>
      </c>
      <c r="AL680" s="411">
        <f t="shared" ref="AL680" si="2018">AL679</f>
        <v>0</v>
      </c>
      <c r="AM680" s="306"/>
    </row>
    <row r="681" spans="1:39" ht="1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9">Z682</f>
        <v>0</v>
      </c>
      <c r="AA683" s="411">
        <f t="shared" ref="AA683" si="2020">AA682</f>
        <v>0</v>
      </c>
      <c r="AB683" s="411">
        <f t="shared" ref="AB683" si="2021">AB682</f>
        <v>0</v>
      </c>
      <c r="AC683" s="411">
        <f t="shared" ref="AC683" si="2022">AC682</f>
        <v>0</v>
      </c>
      <c r="AD683" s="411">
        <f t="shared" ref="AD683" si="2023">AD682</f>
        <v>0</v>
      </c>
      <c r="AE683" s="411">
        <f t="shared" ref="AE683" si="2024">AE682</f>
        <v>0</v>
      </c>
      <c r="AF683" s="411">
        <f t="shared" ref="AF683" si="2025">AF682</f>
        <v>0</v>
      </c>
      <c r="AG683" s="411">
        <f t="shared" ref="AG683" si="2026">AG682</f>
        <v>0</v>
      </c>
      <c r="AH683" s="411">
        <f t="shared" ref="AH683" si="2027">AH682</f>
        <v>0</v>
      </c>
      <c r="AI683" s="411">
        <f t="shared" ref="AI683" si="2028">AI682</f>
        <v>0</v>
      </c>
      <c r="AJ683" s="411">
        <f t="shared" ref="AJ683" si="2029">AJ682</f>
        <v>0</v>
      </c>
      <c r="AK683" s="411">
        <f t="shared" ref="AK683" si="2030">AK682</f>
        <v>0</v>
      </c>
      <c r="AL683" s="411">
        <f t="shared" ref="AL683" si="2031">AL682</f>
        <v>0</v>
      </c>
      <c r="AM683" s="306"/>
    </row>
    <row r="684" spans="1:39" ht="1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2">Z685</f>
        <v>0</v>
      </c>
      <c r="AA686" s="411">
        <f t="shared" ref="AA686" si="2033">AA685</f>
        <v>0</v>
      </c>
      <c r="AB686" s="411">
        <f t="shared" ref="AB686" si="2034">AB685</f>
        <v>0</v>
      </c>
      <c r="AC686" s="411">
        <f t="shared" ref="AC686" si="2035">AC685</f>
        <v>0</v>
      </c>
      <c r="AD686" s="411">
        <f t="shared" ref="AD686" si="2036">AD685</f>
        <v>0</v>
      </c>
      <c r="AE686" s="411">
        <f t="shared" ref="AE686" si="2037">AE685</f>
        <v>0</v>
      </c>
      <c r="AF686" s="411">
        <f t="shared" ref="AF686" si="2038">AF685</f>
        <v>0</v>
      </c>
      <c r="AG686" s="411">
        <f t="shared" ref="AG686" si="2039">AG685</f>
        <v>0</v>
      </c>
      <c r="AH686" s="411">
        <f t="shared" ref="AH686" si="2040">AH685</f>
        <v>0</v>
      </c>
      <c r="AI686" s="411">
        <f t="shared" ref="AI686" si="2041">AI685</f>
        <v>0</v>
      </c>
      <c r="AJ686" s="411">
        <f t="shared" ref="AJ686" si="2042">AJ685</f>
        <v>0</v>
      </c>
      <c r="AK686" s="411">
        <f t="shared" ref="AK686" si="2043">AK685</f>
        <v>0</v>
      </c>
      <c r="AL686" s="411">
        <f t="shared" ref="AL686" si="2044">AL685</f>
        <v>0</v>
      </c>
      <c r="AM686" s="306"/>
    </row>
    <row r="687" spans="1:39" ht="1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5">Z688</f>
        <v>0</v>
      </c>
      <c r="AA689" s="411">
        <f t="shared" ref="AA689" si="2046">AA688</f>
        <v>0</v>
      </c>
      <c r="AB689" s="411">
        <f t="shared" ref="AB689" si="2047">AB688</f>
        <v>0</v>
      </c>
      <c r="AC689" s="411">
        <f t="shared" ref="AC689" si="2048">AC688</f>
        <v>0</v>
      </c>
      <c r="AD689" s="411">
        <f t="shared" ref="AD689" si="2049">AD688</f>
        <v>0</v>
      </c>
      <c r="AE689" s="411">
        <f t="shared" ref="AE689" si="2050">AE688</f>
        <v>0</v>
      </c>
      <c r="AF689" s="411">
        <f t="shared" ref="AF689" si="2051">AF688</f>
        <v>0</v>
      </c>
      <c r="AG689" s="411">
        <f t="shared" ref="AG689" si="2052">AG688</f>
        <v>0</v>
      </c>
      <c r="AH689" s="411">
        <f t="shared" ref="AH689" si="2053">AH688</f>
        <v>0</v>
      </c>
      <c r="AI689" s="411">
        <f t="shared" ref="AI689" si="2054">AI688</f>
        <v>0</v>
      </c>
      <c r="AJ689" s="411">
        <f t="shared" ref="AJ689" si="2055">AJ688</f>
        <v>0</v>
      </c>
      <c r="AK689" s="411">
        <f t="shared" ref="AK689" si="2056">AK688</f>
        <v>0</v>
      </c>
      <c r="AL689" s="411">
        <f t="shared" ref="AL689" si="2057">AL688</f>
        <v>0</v>
      </c>
      <c r="AM689" s="306"/>
    </row>
    <row r="690" spans="1:39" ht="1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hidden="1"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8">Z692</f>
        <v>0</v>
      </c>
      <c r="AA693" s="411">
        <f t="shared" ref="AA693" si="2059">AA692</f>
        <v>0</v>
      </c>
      <c r="AB693" s="411">
        <f t="shared" ref="AB693" si="2060">AB692</f>
        <v>0</v>
      </c>
      <c r="AC693" s="411">
        <f t="shared" ref="AC693" si="2061">AC692</f>
        <v>0</v>
      </c>
      <c r="AD693" s="411">
        <f t="shared" ref="AD693" si="2062">AD692</f>
        <v>0</v>
      </c>
      <c r="AE693" s="411">
        <f t="shared" ref="AE693" si="2063">AE692</f>
        <v>0</v>
      </c>
      <c r="AF693" s="411">
        <f t="shared" ref="AF693" si="2064">AF692</f>
        <v>0</v>
      </c>
      <c r="AG693" s="411">
        <f t="shared" ref="AG693" si="2065">AG692</f>
        <v>0</v>
      </c>
      <c r="AH693" s="411">
        <f t="shared" ref="AH693" si="2066">AH692</f>
        <v>0</v>
      </c>
      <c r="AI693" s="411">
        <f t="shared" ref="AI693" si="2067">AI692</f>
        <v>0</v>
      </c>
      <c r="AJ693" s="411">
        <f t="shared" ref="AJ693" si="2068">AJ692</f>
        <v>0</v>
      </c>
      <c r="AK693" s="411">
        <f t="shared" ref="AK693" si="2069">AK692</f>
        <v>0</v>
      </c>
      <c r="AL693" s="411">
        <f t="shared" ref="AL693" si="2070">AL692</f>
        <v>0</v>
      </c>
      <c r="AM693" s="306"/>
    </row>
    <row r="694" spans="1:39" ht="1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1">Z695</f>
        <v>0</v>
      </c>
      <c r="AA696" s="411">
        <f t="shared" ref="AA696" si="2072">AA695</f>
        <v>0</v>
      </c>
      <c r="AB696" s="411">
        <f t="shared" ref="AB696" si="2073">AB695</f>
        <v>0</v>
      </c>
      <c r="AC696" s="411">
        <f t="shared" ref="AC696" si="2074">AC695</f>
        <v>0</v>
      </c>
      <c r="AD696" s="411">
        <f t="shared" ref="AD696" si="2075">AD695</f>
        <v>0</v>
      </c>
      <c r="AE696" s="411">
        <f t="shared" ref="AE696" si="2076">AE695</f>
        <v>0</v>
      </c>
      <c r="AF696" s="411">
        <f t="shared" ref="AF696" si="2077">AF695</f>
        <v>0</v>
      </c>
      <c r="AG696" s="411">
        <f t="shared" ref="AG696" si="2078">AG695</f>
        <v>0</v>
      </c>
      <c r="AH696" s="411">
        <f t="shared" ref="AH696" si="2079">AH695</f>
        <v>0</v>
      </c>
      <c r="AI696" s="411">
        <f t="shared" ref="AI696" si="2080">AI695</f>
        <v>0</v>
      </c>
      <c r="AJ696" s="411">
        <f t="shared" ref="AJ696" si="2081">AJ695</f>
        <v>0</v>
      </c>
      <c r="AK696" s="411">
        <f t="shared" ref="AK696" si="2082">AK695</f>
        <v>0</v>
      </c>
      <c r="AL696" s="411">
        <f t="shared" ref="AL696" si="2083">AL695</f>
        <v>0</v>
      </c>
      <c r="AM696" s="306"/>
    </row>
    <row r="697" spans="1:39" ht="1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4">Z698</f>
        <v>0</v>
      </c>
      <c r="AA699" s="411">
        <f t="shared" ref="AA699" si="2085">AA698</f>
        <v>0</v>
      </c>
      <c r="AB699" s="411">
        <f t="shared" ref="AB699" si="2086">AB698</f>
        <v>0</v>
      </c>
      <c r="AC699" s="411">
        <f t="shared" ref="AC699" si="2087">AC698</f>
        <v>0</v>
      </c>
      <c r="AD699" s="411">
        <f t="shared" ref="AD699" si="2088">AD698</f>
        <v>0</v>
      </c>
      <c r="AE699" s="411">
        <f t="shared" ref="AE699" si="2089">AE698</f>
        <v>0</v>
      </c>
      <c r="AF699" s="411">
        <f t="shared" ref="AF699" si="2090">AF698</f>
        <v>0</v>
      </c>
      <c r="AG699" s="411">
        <f t="shared" ref="AG699" si="2091">AG698</f>
        <v>0</v>
      </c>
      <c r="AH699" s="411">
        <f t="shared" ref="AH699" si="2092">AH698</f>
        <v>0</v>
      </c>
      <c r="AI699" s="411">
        <f t="shared" ref="AI699" si="2093">AI698</f>
        <v>0</v>
      </c>
      <c r="AJ699" s="411">
        <f t="shared" ref="AJ699" si="2094">AJ698</f>
        <v>0</v>
      </c>
      <c r="AK699" s="411">
        <f t="shared" ref="AK699" si="2095">AK698</f>
        <v>0</v>
      </c>
      <c r="AL699" s="411">
        <f t="shared" ref="AL699" si="2096">AL698</f>
        <v>0</v>
      </c>
      <c r="AM699" s="306"/>
    </row>
    <row r="700" spans="1:39" ht="1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hidden="1"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7">Z702</f>
        <v>0</v>
      </c>
      <c r="AA703" s="411">
        <f t="shared" ref="AA703" si="2098">AA702</f>
        <v>0</v>
      </c>
      <c r="AB703" s="411">
        <f t="shared" ref="AB703" si="2099">AB702</f>
        <v>0</v>
      </c>
      <c r="AC703" s="411">
        <f t="shared" ref="AC703" si="2100">AC702</f>
        <v>0</v>
      </c>
      <c r="AD703" s="411">
        <f t="shared" ref="AD703" si="2101">AD702</f>
        <v>0</v>
      </c>
      <c r="AE703" s="411">
        <f t="shared" ref="AE703" si="2102">AE702</f>
        <v>0</v>
      </c>
      <c r="AF703" s="411">
        <f t="shared" ref="AF703" si="2103">AF702</f>
        <v>0</v>
      </c>
      <c r="AG703" s="411">
        <f t="shared" ref="AG703" si="2104">AG702</f>
        <v>0</v>
      </c>
      <c r="AH703" s="411">
        <f t="shared" ref="AH703" si="2105">AH702</f>
        <v>0</v>
      </c>
      <c r="AI703" s="411">
        <f t="shared" ref="AI703" si="2106">AI702</f>
        <v>0</v>
      </c>
      <c r="AJ703" s="411">
        <f t="shared" ref="AJ703" si="2107">AJ702</f>
        <v>0</v>
      </c>
      <c r="AK703" s="411">
        <f t="shared" ref="AK703" si="2108">AK702</f>
        <v>0</v>
      </c>
      <c r="AL703" s="411">
        <f t="shared" ref="AL703" si="2109">AL702</f>
        <v>0</v>
      </c>
      <c r="AM703" s="306"/>
    </row>
    <row r="704" spans="1:39" ht="1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0">Z705</f>
        <v>0</v>
      </c>
      <c r="AA706" s="411">
        <f t="shared" ref="AA706" si="2111">AA705</f>
        <v>0</v>
      </c>
      <c r="AB706" s="411">
        <f t="shared" ref="AB706" si="2112">AB705</f>
        <v>0</v>
      </c>
      <c r="AC706" s="411">
        <f t="shared" ref="AC706" si="2113">AC705</f>
        <v>0</v>
      </c>
      <c r="AD706" s="411">
        <f t="shared" ref="AD706" si="2114">AD705</f>
        <v>0</v>
      </c>
      <c r="AE706" s="411">
        <f t="shared" ref="AE706" si="2115">AE705</f>
        <v>0</v>
      </c>
      <c r="AF706" s="411">
        <f t="shared" ref="AF706" si="2116">AF705</f>
        <v>0</v>
      </c>
      <c r="AG706" s="411">
        <f t="shared" ref="AG706" si="2117">AG705</f>
        <v>0</v>
      </c>
      <c r="AH706" s="411">
        <f t="shared" ref="AH706" si="2118">AH705</f>
        <v>0</v>
      </c>
      <c r="AI706" s="411">
        <f t="shared" ref="AI706" si="2119">AI705</f>
        <v>0</v>
      </c>
      <c r="AJ706" s="411">
        <f t="shared" ref="AJ706" si="2120">AJ705</f>
        <v>0</v>
      </c>
      <c r="AK706" s="411">
        <f t="shared" ref="AK706" si="2121">AK705</f>
        <v>0</v>
      </c>
      <c r="AL706" s="411">
        <f t="shared" ref="AL706" si="2122">AL705</f>
        <v>0</v>
      </c>
      <c r="AM706" s="306"/>
    </row>
    <row r="707" spans="1:39" ht="1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3">Z708</f>
        <v>0</v>
      </c>
      <c r="AA709" s="411">
        <f t="shared" ref="AA709" si="2124">AA708</f>
        <v>0</v>
      </c>
      <c r="AB709" s="411">
        <f t="shared" ref="AB709" si="2125">AB708</f>
        <v>0</v>
      </c>
      <c r="AC709" s="411">
        <f t="shared" ref="AC709" si="2126">AC708</f>
        <v>0</v>
      </c>
      <c r="AD709" s="411">
        <f t="shared" ref="AD709" si="2127">AD708</f>
        <v>0</v>
      </c>
      <c r="AE709" s="411">
        <f t="shared" ref="AE709" si="2128">AE708</f>
        <v>0</v>
      </c>
      <c r="AF709" s="411">
        <f t="shared" ref="AF709" si="2129">AF708</f>
        <v>0</v>
      </c>
      <c r="AG709" s="411">
        <f t="shared" ref="AG709" si="2130">AG708</f>
        <v>0</v>
      </c>
      <c r="AH709" s="411">
        <f t="shared" ref="AH709" si="2131">AH708</f>
        <v>0</v>
      </c>
      <c r="AI709" s="411">
        <f t="shared" ref="AI709" si="2132">AI708</f>
        <v>0</v>
      </c>
      <c r="AJ709" s="411">
        <f t="shared" ref="AJ709" si="2133">AJ708</f>
        <v>0</v>
      </c>
      <c r="AK709" s="411">
        <f t="shared" ref="AK709" si="2134">AK708</f>
        <v>0</v>
      </c>
      <c r="AL709" s="411">
        <f t="shared" ref="AL709" si="2135">AL708</f>
        <v>0</v>
      </c>
      <c r="AM709" s="306"/>
    </row>
    <row r="710" spans="1:39" ht="1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6">Z711</f>
        <v>0</v>
      </c>
      <c r="AA712" s="411">
        <f t="shared" ref="AA712" si="2137">AA711</f>
        <v>0</v>
      </c>
      <c r="AB712" s="411">
        <f t="shared" ref="AB712" si="2138">AB711</f>
        <v>0</v>
      </c>
      <c r="AC712" s="411">
        <f t="shared" ref="AC712" si="2139">AC711</f>
        <v>0</v>
      </c>
      <c r="AD712" s="411">
        <f t="shared" ref="AD712" si="2140">AD711</f>
        <v>0</v>
      </c>
      <c r="AE712" s="411">
        <f t="shared" ref="AE712" si="2141">AE711</f>
        <v>0</v>
      </c>
      <c r="AF712" s="411">
        <f t="shared" ref="AF712" si="2142">AF711</f>
        <v>0</v>
      </c>
      <c r="AG712" s="411">
        <f t="shared" ref="AG712" si="2143">AG711</f>
        <v>0</v>
      </c>
      <c r="AH712" s="411">
        <f t="shared" ref="AH712" si="2144">AH711</f>
        <v>0</v>
      </c>
      <c r="AI712" s="411">
        <f t="shared" ref="AI712" si="2145">AI711</f>
        <v>0</v>
      </c>
      <c r="AJ712" s="411">
        <f t="shared" ref="AJ712" si="2146">AJ711</f>
        <v>0</v>
      </c>
      <c r="AK712" s="411">
        <f t="shared" ref="AK712" si="2147">AK711</f>
        <v>0</v>
      </c>
      <c r="AL712" s="411">
        <f t="shared" ref="AL712" si="2148">AL711</f>
        <v>0</v>
      </c>
      <c r="AM712" s="306"/>
    </row>
    <row r="713" spans="1:39" ht="1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9">Z714</f>
        <v>0</v>
      </c>
      <c r="AA715" s="411">
        <f t="shared" ref="AA715" si="2150">AA714</f>
        <v>0</v>
      </c>
      <c r="AB715" s="411">
        <f t="shared" ref="AB715" si="2151">AB714</f>
        <v>0</v>
      </c>
      <c r="AC715" s="411">
        <f t="shared" ref="AC715" si="2152">AC714</f>
        <v>0</v>
      </c>
      <c r="AD715" s="411">
        <f t="shared" ref="AD715" si="2153">AD714</f>
        <v>0</v>
      </c>
      <c r="AE715" s="411">
        <f t="shared" ref="AE715" si="2154">AE714</f>
        <v>0</v>
      </c>
      <c r="AF715" s="411">
        <f t="shared" ref="AF715" si="2155">AF714</f>
        <v>0</v>
      </c>
      <c r="AG715" s="411">
        <f t="shared" ref="AG715" si="2156">AG714</f>
        <v>0</v>
      </c>
      <c r="AH715" s="411">
        <f t="shared" ref="AH715" si="2157">AH714</f>
        <v>0</v>
      </c>
      <c r="AI715" s="411">
        <f t="shared" ref="AI715" si="2158">AI714</f>
        <v>0</v>
      </c>
      <c r="AJ715" s="411">
        <f t="shared" ref="AJ715" si="2159">AJ714</f>
        <v>0</v>
      </c>
      <c r="AK715" s="411">
        <f t="shared" ref="AK715" si="2160">AK714</f>
        <v>0</v>
      </c>
      <c r="AL715" s="411">
        <f t="shared" ref="AL715" si="2161">AL714</f>
        <v>0</v>
      </c>
      <c r="AM715" s="306"/>
    </row>
    <row r="716" spans="1:39" ht="1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2">Z717</f>
        <v>0</v>
      </c>
      <c r="AA718" s="411">
        <f t="shared" ref="AA718" si="2163">AA717</f>
        <v>0</v>
      </c>
      <c r="AB718" s="411">
        <f t="shared" ref="AB718" si="2164">AB717</f>
        <v>0</v>
      </c>
      <c r="AC718" s="411">
        <f t="shared" ref="AC718" si="2165">AC717</f>
        <v>0</v>
      </c>
      <c r="AD718" s="411">
        <f t="shared" ref="AD718" si="2166">AD717</f>
        <v>0</v>
      </c>
      <c r="AE718" s="411">
        <f t="shared" ref="AE718" si="2167">AE717</f>
        <v>0</v>
      </c>
      <c r="AF718" s="411">
        <f t="shared" ref="AF718" si="2168">AF717</f>
        <v>0</v>
      </c>
      <c r="AG718" s="411">
        <f t="shared" ref="AG718" si="2169">AG717</f>
        <v>0</v>
      </c>
      <c r="AH718" s="411">
        <f t="shared" ref="AH718" si="2170">AH717</f>
        <v>0</v>
      </c>
      <c r="AI718" s="411">
        <f t="shared" ref="AI718" si="2171">AI717</f>
        <v>0</v>
      </c>
      <c r="AJ718" s="411">
        <f t="shared" ref="AJ718" si="2172">AJ717</f>
        <v>0</v>
      </c>
      <c r="AK718" s="411">
        <f t="shared" ref="AK718" si="2173">AK717</f>
        <v>0</v>
      </c>
      <c r="AL718" s="411">
        <f t="shared" ref="AL718" si="2174">AL717</f>
        <v>0</v>
      </c>
      <c r="AM718" s="306"/>
    </row>
    <row r="719" spans="1:39" ht="1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5">Z720</f>
        <v>0</v>
      </c>
      <c r="AA721" s="411">
        <f t="shared" ref="AA721" si="2176">AA720</f>
        <v>0</v>
      </c>
      <c r="AB721" s="411">
        <f t="shared" ref="AB721" si="2177">AB720</f>
        <v>0</v>
      </c>
      <c r="AC721" s="411">
        <f t="shared" ref="AC721" si="2178">AC720</f>
        <v>0</v>
      </c>
      <c r="AD721" s="411">
        <f t="shared" ref="AD721" si="2179">AD720</f>
        <v>0</v>
      </c>
      <c r="AE721" s="411">
        <f t="shared" ref="AE721" si="2180">AE720</f>
        <v>0</v>
      </c>
      <c r="AF721" s="411">
        <f t="shared" ref="AF721" si="2181">AF720</f>
        <v>0</v>
      </c>
      <c r="AG721" s="411">
        <f t="shared" ref="AG721" si="2182">AG720</f>
        <v>0</v>
      </c>
      <c r="AH721" s="411">
        <f t="shared" ref="AH721" si="2183">AH720</f>
        <v>0</v>
      </c>
      <c r="AI721" s="411">
        <f t="shared" ref="AI721" si="2184">AI720</f>
        <v>0</v>
      </c>
      <c r="AJ721" s="411">
        <f t="shared" ref="AJ721" si="2185">AJ720</f>
        <v>0</v>
      </c>
      <c r="AK721" s="411">
        <f t="shared" ref="AK721" si="2186">AK720</f>
        <v>0</v>
      </c>
      <c r="AL721" s="411">
        <f t="shared" ref="AL721" si="2187">AL720</f>
        <v>0</v>
      </c>
      <c r="AM721" s="306"/>
    </row>
    <row r="722" spans="1:39" ht="1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8">Z723</f>
        <v>0</v>
      </c>
      <c r="AA724" s="411">
        <f t="shared" ref="AA724" si="2189">AA723</f>
        <v>0</v>
      </c>
      <c r="AB724" s="411">
        <f t="shared" ref="AB724" si="2190">AB723</f>
        <v>0</v>
      </c>
      <c r="AC724" s="411">
        <f t="shared" ref="AC724" si="2191">AC723</f>
        <v>0</v>
      </c>
      <c r="AD724" s="411">
        <f t="shared" ref="AD724" si="2192">AD723</f>
        <v>0</v>
      </c>
      <c r="AE724" s="411">
        <f t="shared" ref="AE724" si="2193">AE723</f>
        <v>0</v>
      </c>
      <c r="AF724" s="411">
        <f t="shared" ref="AF724" si="2194">AF723</f>
        <v>0</v>
      </c>
      <c r="AG724" s="411">
        <f t="shared" ref="AG724" si="2195">AG723</f>
        <v>0</v>
      </c>
      <c r="AH724" s="411">
        <f t="shared" ref="AH724" si="2196">AH723</f>
        <v>0</v>
      </c>
      <c r="AI724" s="411">
        <f t="shared" ref="AI724" si="2197">AI723</f>
        <v>0</v>
      </c>
      <c r="AJ724" s="411">
        <f t="shared" ref="AJ724" si="2198">AJ723</f>
        <v>0</v>
      </c>
      <c r="AK724" s="411">
        <f t="shared" ref="AK724" si="2199">AK723</f>
        <v>0</v>
      </c>
      <c r="AL724" s="411">
        <f t="shared" ref="AL724" si="2200">AL723</f>
        <v>0</v>
      </c>
      <c r="AM724" s="306"/>
    </row>
    <row r="725" spans="1:39" ht="1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1">Z726</f>
        <v>0</v>
      </c>
      <c r="AA727" s="411">
        <f t="shared" ref="AA727" si="2202">AA726</f>
        <v>0</v>
      </c>
      <c r="AB727" s="411">
        <f t="shared" ref="AB727" si="2203">AB726</f>
        <v>0</v>
      </c>
      <c r="AC727" s="411">
        <f t="shared" ref="AC727" si="2204">AC726</f>
        <v>0</v>
      </c>
      <c r="AD727" s="411">
        <f t="shared" ref="AD727" si="2205">AD726</f>
        <v>0</v>
      </c>
      <c r="AE727" s="411">
        <f t="shared" ref="AE727" si="2206">AE726</f>
        <v>0</v>
      </c>
      <c r="AF727" s="411">
        <f t="shared" ref="AF727" si="2207">AF726</f>
        <v>0</v>
      </c>
      <c r="AG727" s="411">
        <f t="shared" ref="AG727" si="2208">AG726</f>
        <v>0</v>
      </c>
      <c r="AH727" s="411">
        <f t="shared" ref="AH727" si="2209">AH726</f>
        <v>0</v>
      </c>
      <c r="AI727" s="411">
        <f t="shared" ref="AI727" si="2210">AI726</f>
        <v>0</v>
      </c>
      <c r="AJ727" s="411">
        <f t="shared" ref="AJ727" si="2211">AJ726</f>
        <v>0</v>
      </c>
      <c r="AK727" s="411">
        <f t="shared" ref="AK727" si="2212">AK726</f>
        <v>0</v>
      </c>
      <c r="AL727" s="411">
        <f t="shared" ref="AL727" si="2213">AL726</f>
        <v>0</v>
      </c>
      <c r="AM727" s="306"/>
    </row>
    <row r="728" spans="1:39" ht="1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4">Z729</f>
        <v>0</v>
      </c>
      <c r="AA730" s="411">
        <f t="shared" ref="AA730" si="2215">AA729</f>
        <v>0</v>
      </c>
      <c r="AB730" s="411">
        <f t="shared" ref="AB730" si="2216">AB729</f>
        <v>0</v>
      </c>
      <c r="AC730" s="411">
        <f t="shared" ref="AC730" si="2217">AC729</f>
        <v>0</v>
      </c>
      <c r="AD730" s="411">
        <f t="shared" ref="AD730" si="2218">AD729</f>
        <v>0</v>
      </c>
      <c r="AE730" s="411">
        <f t="shared" ref="AE730" si="2219">AE729</f>
        <v>0</v>
      </c>
      <c r="AF730" s="411">
        <f t="shared" ref="AF730" si="2220">AF729</f>
        <v>0</v>
      </c>
      <c r="AG730" s="411">
        <f t="shared" ref="AG730" si="2221">AG729</f>
        <v>0</v>
      </c>
      <c r="AH730" s="411">
        <f t="shared" ref="AH730" si="2222">AH729</f>
        <v>0</v>
      </c>
      <c r="AI730" s="411">
        <f t="shared" ref="AI730" si="2223">AI729</f>
        <v>0</v>
      </c>
      <c r="AJ730" s="411">
        <f t="shared" ref="AJ730" si="2224">AJ729</f>
        <v>0</v>
      </c>
      <c r="AK730" s="411">
        <f t="shared" ref="AK730" si="2225">AK729</f>
        <v>0</v>
      </c>
      <c r="AL730" s="411">
        <f t="shared" ref="AL730" si="2226">AL729</f>
        <v>0</v>
      </c>
      <c r="AM730" s="306"/>
    </row>
    <row r="731" spans="1:39" ht="1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7">Z732</f>
        <v>0</v>
      </c>
      <c r="AA733" s="411">
        <f t="shared" ref="AA733" si="2228">AA732</f>
        <v>0</v>
      </c>
      <c r="AB733" s="411">
        <f t="shared" ref="AB733" si="2229">AB732</f>
        <v>0</v>
      </c>
      <c r="AC733" s="411">
        <f t="shared" ref="AC733" si="2230">AC732</f>
        <v>0</v>
      </c>
      <c r="AD733" s="411">
        <f t="shared" ref="AD733" si="2231">AD732</f>
        <v>0</v>
      </c>
      <c r="AE733" s="411">
        <f t="shared" ref="AE733" si="2232">AE732</f>
        <v>0</v>
      </c>
      <c r="AF733" s="411">
        <f t="shared" ref="AF733" si="2233">AF732</f>
        <v>0</v>
      </c>
      <c r="AG733" s="411">
        <f t="shared" ref="AG733" si="2234">AG732</f>
        <v>0</v>
      </c>
      <c r="AH733" s="411">
        <f t="shared" ref="AH733" si="2235">AH732</f>
        <v>0</v>
      </c>
      <c r="AI733" s="411">
        <f t="shared" ref="AI733" si="2236">AI732</f>
        <v>0</v>
      </c>
      <c r="AJ733" s="411">
        <f t="shared" ref="AJ733" si="2237">AJ732</f>
        <v>0</v>
      </c>
      <c r="AK733" s="411">
        <f t="shared" ref="AK733" si="2238">AK732</f>
        <v>0</v>
      </c>
      <c r="AL733" s="411">
        <f t="shared" ref="AL733" si="2239">AL732</f>
        <v>0</v>
      </c>
      <c r="AM733" s="306"/>
    </row>
    <row r="734" spans="1:39" ht="1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0">Z735</f>
        <v>0</v>
      </c>
      <c r="AA736" s="411">
        <f t="shared" ref="AA736" si="2241">AA735</f>
        <v>0</v>
      </c>
      <c r="AB736" s="411">
        <f t="shared" ref="AB736" si="2242">AB735</f>
        <v>0</v>
      </c>
      <c r="AC736" s="411">
        <f t="shared" ref="AC736" si="2243">AC735</f>
        <v>0</v>
      </c>
      <c r="AD736" s="411">
        <f t="shared" ref="AD736" si="2244">AD735</f>
        <v>0</v>
      </c>
      <c r="AE736" s="411">
        <f t="shared" ref="AE736" si="2245">AE735</f>
        <v>0</v>
      </c>
      <c r="AF736" s="411">
        <f t="shared" ref="AF736" si="2246">AF735</f>
        <v>0</v>
      </c>
      <c r="AG736" s="411">
        <f t="shared" ref="AG736" si="2247">AG735</f>
        <v>0</v>
      </c>
      <c r="AH736" s="411">
        <f t="shared" ref="AH736" si="2248">AH735</f>
        <v>0</v>
      </c>
      <c r="AI736" s="411">
        <f t="shared" ref="AI736" si="2249">AI735</f>
        <v>0</v>
      </c>
      <c r="AJ736" s="411">
        <f t="shared" ref="AJ736" si="2250">AJ735</f>
        <v>0</v>
      </c>
      <c r="AK736" s="411">
        <f t="shared" ref="AK736" si="2251">AK735</f>
        <v>0</v>
      </c>
      <c r="AL736" s="411">
        <f t="shared" ref="AL736" si="2252">AL735</f>
        <v>0</v>
      </c>
      <c r="AM736" s="306"/>
    </row>
    <row r="737" spans="1:40" ht="1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3">Z738</f>
        <v>0</v>
      </c>
      <c r="AA739" s="411">
        <f t="shared" ref="AA739" si="2254">AA738</f>
        <v>0</v>
      </c>
      <c r="AB739" s="411">
        <f t="shared" ref="AB739" si="2255">AB738</f>
        <v>0</v>
      </c>
      <c r="AC739" s="411">
        <f t="shared" ref="AC739" si="2256">AC738</f>
        <v>0</v>
      </c>
      <c r="AD739" s="411">
        <f t="shared" ref="AD739" si="2257">AD738</f>
        <v>0</v>
      </c>
      <c r="AE739" s="411">
        <f t="shared" ref="AE739" si="2258">AE738</f>
        <v>0</v>
      </c>
      <c r="AF739" s="411">
        <f t="shared" ref="AF739" si="2259">AF738</f>
        <v>0</v>
      </c>
      <c r="AG739" s="411">
        <f t="shared" ref="AG739" si="2260">AG738</f>
        <v>0</v>
      </c>
      <c r="AH739" s="411">
        <f t="shared" ref="AH739" si="2261">AH738</f>
        <v>0</v>
      </c>
      <c r="AI739" s="411">
        <f t="shared" ref="AI739" si="2262">AI738</f>
        <v>0</v>
      </c>
      <c r="AJ739" s="411">
        <f t="shared" ref="AJ739" si="2263">AJ738</f>
        <v>0</v>
      </c>
      <c r="AK739" s="411">
        <f t="shared" ref="AK739" si="2264">AK738</f>
        <v>0</v>
      </c>
      <c r="AL739" s="411">
        <f t="shared" ref="AL739" si="2265">AL738</f>
        <v>0</v>
      </c>
      <c r="AM739" s="306"/>
    </row>
    <row r="740" spans="1:40" ht="1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6">Z741</f>
        <v>0</v>
      </c>
      <c r="AA742" s="411">
        <f t="shared" ref="AA742" si="2267">AA741</f>
        <v>0</v>
      </c>
      <c r="AB742" s="411">
        <f t="shared" ref="AB742" si="2268">AB741</f>
        <v>0</v>
      </c>
      <c r="AC742" s="411">
        <f t="shared" ref="AC742" si="2269">AC741</f>
        <v>0</v>
      </c>
      <c r="AD742" s="411">
        <f t="shared" ref="AD742" si="2270">AD741</f>
        <v>0</v>
      </c>
      <c r="AE742" s="411">
        <f t="shared" ref="AE742" si="2271">AE741</f>
        <v>0</v>
      </c>
      <c r="AF742" s="411">
        <f t="shared" ref="AF742" si="2272">AF741</f>
        <v>0</v>
      </c>
      <c r="AG742" s="411">
        <f t="shared" ref="AG742" si="2273">AG741</f>
        <v>0</v>
      </c>
      <c r="AH742" s="411">
        <f t="shared" ref="AH742" si="2274">AH741</f>
        <v>0</v>
      </c>
      <c r="AI742" s="411">
        <f t="shared" ref="AI742" si="2275">AI741</f>
        <v>0</v>
      </c>
      <c r="AJ742" s="411">
        <f t="shared" ref="AJ742" si="2276">AJ741</f>
        <v>0</v>
      </c>
      <c r="AK742" s="411">
        <f t="shared" ref="AK742" si="2277">AK741</f>
        <v>0</v>
      </c>
      <c r="AL742" s="411">
        <f t="shared" ref="AL742" si="2278">AL741</f>
        <v>0</v>
      </c>
      <c r="AM742" s="306"/>
    </row>
    <row r="743" spans="1:40" ht="1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7.4000000000000003E-3</v>
      </c>
      <c r="Z747" s="341">
        <f>HLOOKUP(Z$35,'3.  Distribution Rates'!$C$122:$P$133,10,FALSE)</f>
        <v>1.9199999999999998E-2</v>
      </c>
      <c r="AA747" s="341">
        <f>HLOOKUP(AA$35,'3.  Distribution Rates'!$C$122:$P$133,10,FALSE)</f>
        <v>3.7113</v>
      </c>
      <c r="AB747" s="341">
        <f>HLOOKUP(AB$35,'3.  Distribution Rates'!$C$122:$P$133,10,FALSE)</f>
        <v>2.9277000000000002</v>
      </c>
      <c r="AC747" s="341">
        <f>HLOOKUP(AC$35,'3.  Distribution Rates'!$C$122:$P$133,10,FALSE)</f>
        <v>1.09E-2</v>
      </c>
      <c r="AD747" s="341">
        <f>HLOOKUP(AD$35,'3.  Distribution Rates'!$C$122:$P$133,10,FALSE)</f>
        <v>12.5207</v>
      </c>
      <c r="AE747" s="341">
        <f>HLOOKUP(AE$35,'3.  Distribution Rates'!$C$122:$P$133,10,FALSE)</f>
        <v>9.3109000000000002</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782.26648272136129</v>
      </c>
      <c r="Z748" s="378">
        <f>'4.  2011-2014 LRAM'!Z141*Z747</f>
        <v>6044.8800947847758</v>
      </c>
      <c r="AA748" s="378">
        <f>'4.  2011-2014 LRAM'!AA141*AA747</f>
        <v>124.86771157180324</v>
      </c>
      <c r="AB748" s="378">
        <f>'4.  2011-2014 LRAM'!AB141*AB747</f>
        <v>3.0464929967472005</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9">SUM(Y748:AL748)</f>
        <v>6955.0607820746873</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503.44422672608755</v>
      </c>
      <c r="Z749" s="378">
        <f>'4.  2011-2014 LRAM'!Z270*Z747</f>
        <v>3704.6539820721073</v>
      </c>
      <c r="AA749" s="378">
        <f>'4.  2011-2014 LRAM'!AA270*AA747</f>
        <v>573.23464055413683</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9"/>
        <v>4781.3328493523313</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534.78353624387876</v>
      </c>
      <c r="Z750" s="378">
        <f>'4.  2011-2014 LRAM'!Z399*Z747</f>
        <v>2966.9988981376009</v>
      </c>
      <c r="AA750" s="378">
        <f>'4.  2011-2014 LRAM'!AA399*AA747</f>
        <v>3130.9052870183727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9"/>
        <v>6632.6877213998523</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1678.5498542899231</v>
      </c>
      <c r="Z751" s="378">
        <f>'4.  2011-2014 LRAM'!Z529*Z747</f>
        <v>26070.648205824</v>
      </c>
      <c r="AA751" s="378">
        <f>'4.  2011-2014 LRAM'!AA529*AA747</f>
        <v>74.81654269434361</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9"/>
        <v>27824.014602808267</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0">Y210*Y747</f>
        <v>2166.9790000000003</v>
      </c>
      <c r="Z752" s="378">
        <f t="shared" si="2280"/>
        <v>3894.974976</v>
      </c>
      <c r="AA752" s="378">
        <f t="shared" si="2280"/>
        <v>3584.2250880000006</v>
      </c>
      <c r="AB752" s="378">
        <f t="shared" si="2280"/>
        <v>0</v>
      </c>
      <c r="AC752" s="378">
        <f t="shared" si="2280"/>
        <v>0</v>
      </c>
      <c r="AD752" s="378">
        <f t="shared" si="2280"/>
        <v>0</v>
      </c>
      <c r="AE752" s="378">
        <f t="shared" si="2280"/>
        <v>5541.8476800000008</v>
      </c>
      <c r="AF752" s="378">
        <f t="shared" si="2280"/>
        <v>0</v>
      </c>
      <c r="AG752" s="378">
        <f t="shared" si="2280"/>
        <v>0</v>
      </c>
      <c r="AH752" s="378">
        <f t="shared" si="2280"/>
        <v>0</v>
      </c>
      <c r="AI752" s="378">
        <f t="shared" si="2280"/>
        <v>0</v>
      </c>
      <c r="AJ752" s="378">
        <f t="shared" si="2280"/>
        <v>0</v>
      </c>
      <c r="AK752" s="378">
        <f t="shared" si="2280"/>
        <v>0</v>
      </c>
      <c r="AL752" s="378">
        <f t="shared" si="2280"/>
        <v>0</v>
      </c>
      <c r="AM752" s="629">
        <f t="shared" si="2279"/>
        <v>15188.026744000003</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1">Y393*Y747</f>
        <v>4591.9589999999998</v>
      </c>
      <c r="Z753" s="378">
        <f t="shared" si="2281"/>
        <v>2662.2335999999996</v>
      </c>
      <c r="AA753" s="378">
        <f t="shared" si="2281"/>
        <v>5299.7363999999998</v>
      </c>
      <c r="AB753" s="378">
        <f t="shared" si="2281"/>
        <v>0</v>
      </c>
      <c r="AC753" s="378">
        <f t="shared" si="2281"/>
        <v>0</v>
      </c>
      <c r="AD753" s="378">
        <f t="shared" si="2281"/>
        <v>0</v>
      </c>
      <c r="AE753" s="378">
        <f t="shared" si="2281"/>
        <v>0</v>
      </c>
      <c r="AF753" s="378">
        <f t="shared" si="2281"/>
        <v>0</v>
      </c>
      <c r="AG753" s="378">
        <f t="shared" si="2281"/>
        <v>0</v>
      </c>
      <c r="AH753" s="378">
        <f t="shared" si="2281"/>
        <v>0</v>
      </c>
      <c r="AI753" s="378">
        <f t="shared" si="2281"/>
        <v>0</v>
      </c>
      <c r="AJ753" s="378">
        <f t="shared" si="2281"/>
        <v>0</v>
      </c>
      <c r="AK753" s="378">
        <f t="shared" si="2281"/>
        <v>0</v>
      </c>
      <c r="AL753" s="378">
        <f t="shared" si="2281"/>
        <v>0</v>
      </c>
      <c r="AM753" s="629">
        <f t="shared" si="2279"/>
        <v>12553.929</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2">Y576*Y747</f>
        <v>6594.8429999999998</v>
      </c>
      <c r="Z754" s="378">
        <f t="shared" si="2282"/>
        <v>14056.528816837561</v>
      </c>
      <c r="AA754" s="378">
        <f t="shared" si="2282"/>
        <v>12360.678586758928</v>
      </c>
      <c r="AB754" s="378">
        <f t="shared" si="2282"/>
        <v>0</v>
      </c>
      <c r="AC754" s="378">
        <f t="shared" si="2282"/>
        <v>0</v>
      </c>
      <c r="AD754" s="378">
        <f t="shared" si="2282"/>
        <v>0</v>
      </c>
      <c r="AE754" s="378">
        <f t="shared" si="2282"/>
        <v>0</v>
      </c>
      <c r="AF754" s="378">
        <f t="shared" si="2282"/>
        <v>0</v>
      </c>
      <c r="AG754" s="378">
        <f t="shared" si="2282"/>
        <v>0</v>
      </c>
      <c r="AH754" s="378">
        <f t="shared" si="2282"/>
        <v>0</v>
      </c>
      <c r="AI754" s="378">
        <f t="shared" si="2282"/>
        <v>0</v>
      </c>
      <c r="AJ754" s="378">
        <f t="shared" si="2282"/>
        <v>0</v>
      </c>
      <c r="AK754" s="378">
        <f t="shared" si="2282"/>
        <v>0</v>
      </c>
      <c r="AL754" s="378">
        <f t="shared" si="2282"/>
        <v>0</v>
      </c>
      <c r="AM754" s="629">
        <f t="shared" si="2279"/>
        <v>33012.050403596484</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3">Z744*Z747</f>
        <v>0</v>
      </c>
      <c r="AA755" s="378">
        <f t="shared" si="2283"/>
        <v>0</v>
      </c>
      <c r="AB755" s="378">
        <f t="shared" si="2283"/>
        <v>0</v>
      </c>
      <c r="AC755" s="378">
        <f t="shared" si="2283"/>
        <v>0</v>
      </c>
      <c r="AD755" s="378">
        <f t="shared" si="2283"/>
        <v>0</v>
      </c>
      <c r="AE755" s="378">
        <f t="shared" si="2283"/>
        <v>0</v>
      </c>
      <c r="AF755" s="378">
        <f t="shared" si="2283"/>
        <v>0</v>
      </c>
      <c r="AG755" s="378">
        <f t="shared" si="2283"/>
        <v>0</v>
      </c>
      <c r="AH755" s="378">
        <f t="shared" si="2283"/>
        <v>0</v>
      </c>
      <c r="AI755" s="378">
        <f t="shared" si="2283"/>
        <v>0</v>
      </c>
      <c r="AJ755" s="378">
        <f t="shared" si="2283"/>
        <v>0</v>
      </c>
      <c r="AK755" s="378">
        <f t="shared" si="2283"/>
        <v>0</v>
      </c>
      <c r="AL755" s="378">
        <f t="shared" si="2283"/>
        <v>0</v>
      </c>
      <c r="AM755" s="629">
        <f t="shared" si="2279"/>
        <v>0</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16852.825099981252</v>
      </c>
      <c r="Z756" s="346">
        <f t="shared" ref="Z756:AE756" si="2284">SUM(Z748:Z755)</f>
        <v>59400.918573656047</v>
      </c>
      <c r="AA756" s="346">
        <f t="shared" si="2284"/>
        <v>25148.464256597585</v>
      </c>
      <c r="AB756" s="346">
        <f t="shared" si="2284"/>
        <v>3.0464929967472005</v>
      </c>
      <c r="AC756" s="346">
        <f t="shared" si="2284"/>
        <v>0</v>
      </c>
      <c r="AD756" s="346">
        <f t="shared" si="2284"/>
        <v>0</v>
      </c>
      <c r="AE756" s="346">
        <f t="shared" si="2284"/>
        <v>5541.8476800000008</v>
      </c>
      <c r="AF756" s="346">
        <f t="shared" ref="AF756:AL756" si="2285">SUM(AF748:AF755)</f>
        <v>0</v>
      </c>
      <c r="AG756" s="346">
        <f t="shared" si="2285"/>
        <v>0</v>
      </c>
      <c r="AH756" s="346">
        <f t="shared" si="2285"/>
        <v>0</v>
      </c>
      <c r="AI756" s="346">
        <f t="shared" si="2285"/>
        <v>0</v>
      </c>
      <c r="AJ756" s="346">
        <f t="shared" si="2285"/>
        <v>0</v>
      </c>
      <c r="AK756" s="346">
        <f t="shared" si="2285"/>
        <v>0</v>
      </c>
      <c r="AL756" s="346">
        <f t="shared" si="2285"/>
        <v>0</v>
      </c>
      <c r="AM756" s="407">
        <f>SUM(AM748:AM755)</f>
        <v>106947.10210323162</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6">Z745*Z747</f>
        <v>0</v>
      </c>
      <c r="AA757" s="347">
        <f t="shared" si="2286"/>
        <v>0</v>
      </c>
      <c r="AB757" s="347">
        <f t="shared" si="2286"/>
        <v>0</v>
      </c>
      <c r="AC757" s="347">
        <f t="shared" si="2286"/>
        <v>0</v>
      </c>
      <c r="AD757" s="347">
        <f t="shared" si="2286"/>
        <v>0</v>
      </c>
      <c r="AE757" s="347">
        <f t="shared" si="2286"/>
        <v>0</v>
      </c>
      <c r="AF757" s="347">
        <f t="shared" ref="AF757:AL757" si="2287">AF745*AF747</f>
        <v>0</v>
      </c>
      <c r="AG757" s="347">
        <f t="shared" si="2287"/>
        <v>0</v>
      </c>
      <c r="AH757" s="347">
        <f t="shared" si="2287"/>
        <v>0</v>
      </c>
      <c r="AI757" s="347">
        <f t="shared" si="2287"/>
        <v>0</v>
      </c>
      <c r="AJ757" s="347">
        <f t="shared" si="2287"/>
        <v>0</v>
      </c>
      <c r="AK757" s="347">
        <f t="shared" si="2287"/>
        <v>0</v>
      </c>
      <c r="AL757" s="347">
        <f t="shared" si="2287"/>
        <v>0</v>
      </c>
      <c r="AM757" s="407">
        <f>SUM(Y757:AL757)</f>
        <v>0</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106947.10210323162</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8">IF(AA585="kw",SUMPRODUCT($N$587:$N$742,$P$587:$P$742,AA587:AA742),SUMPRODUCT($E$587:$E$742,AA587:AA742))</f>
        <v>0</v>
      </c>
      <c r="AB760" s="291">
        <f t="shared" si="2288"/>
        <v>0</v>
      </c>
      <c r="AC760" s="291">
        <f t="shared" si="2288"/>
        <v>0</v>
      </c>
      <c r="AD760" s="291">
        <f t="shared" si="2288"/>
        <v>0</v>
      </c>
      <c r="AE760" s="291">
        <f t="shared" si="2288"/>
        <v>0</v>
      </c>
      <c r="AF760" s="291">
        <f t="shared" si="2288"/>
        <v>0</v>
      </c>
      <c r="AG760" s="291">
        <f t="shared" si="2288"/>
        <v>0</v>
      </c>
      <c r="AH760" s="291">
        <f t="shared" si="2288"/>
        <v>0</v>
      </c>
      <c r="AI760" s="291">
        <f t="shared" si="2288"/>
        <v>0</v>
      </c>
      <c r="AJ760" s="291">
        <f t="shared" si="2288"/>
        <v>0</v>
      </c>
      <c r="AK760" s="291">
        <f t="shared" si="2288"/>
        <v>0</v>
      </c>
      <c r="AL760" s="291">
        <f t="shared" si="2288"/>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9">IF(AA585="kw",SUMPRODUCT($N$587:$N$742,$Q$587:$Q$742,AA587:AA742),SUMPRODUCT($F$587:$F$742,AA587:AA742))</f>
        <v>0</v>
      </c>
      <c r="AB761" s="326">
        <f t="shared" si="2289"/>
        <v>0</v>
      </c>
      <c r="AC761" s="326">
        <f t="shared" si="2289"/>
        <v>0</v>
      </c>
      <c r="AD761" s="326">
        <f t="shared" si="2289"/>
        <v>0</v>
      </c>
      <c r="AE761" s="326">
        <f t="shared" si="2289"/>
        <v>0</v>
      </c>
      <c r="AF761" s="326">
        <f t="shared" si="2289"/>
        <v>0</v>
      </c>
      <c r="AG761" s="326">
        <f t="shared" si="2289"/>
        <v>0</v>
      </c>
      <c r="AH761" s="326">
        <f t="shared" si="2289"/>
        <v>0</v>
      </c>
      <c r="AI761" s="326">
        <f t="shared" si="2289"/>
        <v>0</v>
      </c>
      <c r="AJ761" s="326">
        <f t="shared" si="2289"/>
        <v>0</v>
      </c>
      <c r="AK761" s="326">
        <f t="shared" si="2289"/>
        <v>0</v>
      </c>
      <c r="AL761" s="326">
        <f t="shared" si="2289"/>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0" t="s">
        <v>211</v>
      </c>
      <c r="C766" s="802" t="s">
        <v>33</v>
      </c>
      <c r="D766" s="284" t="s">
        <v>421</v>
      </c>
      <c r="E766" s="804" t="s">
        <v>209</v>
      </c>
      <c r="F766" s="805"/>
      <c r="G766" s="805"/>
      <c r="H766" s="805"/>
      <c r="I766" s="805"/>
      <c r="J766" s="805"/>
      <c r="K766" s="805"/>
      <c r="L766" s="805"/>
      <c r="M766" s="806"/>
      <c r="N766" s="807" t="s">
        <v>213</v>
      </c>
      <c r="O766" s="284" t="s">
        <v>422</v>
      </c>
      <c r="P766" s="804" t="s">
        <v>212</v>
      </c>
      <c r="Q766" s="805"/>
      <c r="R766" s="805"/>
      <c r="S766" s="805"/>
      <c r="T766" s="805"/>
      <c r="U766" s="805"/>
      <c r="V766" s="805"/>
      <c r="W766" s="805"/>
      <c r="X766" s="806"/>
      <c r="Y766" s="797" t="s">
        <v>243</v>
      </c>
      <c r="Z766" s="798"/>
      <c r="AA766" s="798"/>
      <c r="AB766" s="798"/>
      <c r="AC766" s="798"/>
      <c r="AD766" s="798"/>
      <c r="AE766" s="798"/>
      <c r="AF766" s="798"/>
      <c r="AG766" s="798"/>
      <c r="AH766" s="798"/>
      <c r="AI766" s="798"/>
      <c r="AJ766" s="798"/>
      <c r="AK766" s="798"/>
      <c r="AL766" s="798"/>
      <c r="AM766" s="799"/>
    </row>
    <row r="767" spans="1:40" ht="65.25" customHeight="1">
      <c r="B767" s="801"/>
      <c r="C767" s="803"/>
      <c r="D767" s="285">
        <v>2019</v>
      </c>
      <c r="E767" s="285">
        <v>2020</v>
      </c>
      <c r="F767" s="285">
        <v>2021</v>
      </c>
      <c r="G767" s="285">
        <v>2022</v>
      </c>
      <c r="H767" s="285">
        <v>2023</v>
      </c>
      <c r="I767" s="285">
        <v>2024</v>
      </c>
      <c r="J767" s="285">
        <v>2025</v>
      </c>
      <c r="K767" s="285">
        <v>2026</v>
      </c>
      <c r="L767" s="285">
        <v>2027</v>
      </c>
      <c r="M767" s="285">
        <v>2028</v>
      </c>
      <c r="N767" s="80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General Service &lt; 50 kW</v>
      </c>
      <c r="AA767" s="285" t="str">
        <f>'1.  LRAMVA Summary'!F52</f>
        <v>General Service 50 to 2999 kW</v>
      </c>
      <c r="AB767" s="285" t="str">
        <f>'1.  LRAMVA Summary'!G52</f>
        <v>General Service 3000-4999 kW</v>
      </c>
      <c r="AC767" s="285" t="str">
        <f>'1.  LRAMVA Summary'!H52</f>
        <v>Unmetered Scattered Load</v>
      </c>
      <c r="AD767" s="285" t="str">
        <f>'1.  LRAMVA Summary'!I52</f>
        <v>Sentinel Lighting</v>
      </c>
      <c r="AE767" s="285" t="str">
        <f>'1.  LRAMVA Summary'!J52</f>
        <v xml:space="preserve">Street Lighting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0">Z770</f>
        <v>0</v>
      </c>
      <c r="AA771" s="411">
        <f t="shared" ref="AA771" si="2291">AA770</f>
        <v>0</v>
      </c>
      <c r="AB771" s="411">
        <f t="shared" ref="AB771" si="2292">AB770</f>
        <v>0</v>
      </c>
      <c r="AC771" s="411">
        <f t="shared" ref="AC771" si="2293">AC770</f>
        <v>0</v>
      </c>
      <c r="AD771" s="411">
        <f t="shared" ref="AD771" si="2294">AD770</f>
        <v>0</v>
      </c>
      <c r="AE771" s="411">
        <f t="shared" ref="AE771" si="2295">AE770</f>
        <v>0</v>
      </c>
      <c r="AF771" s="411">
        <f t="shared" ref="AF771" si="2296">AF770</f>
        <v>0</v>
      </c>
      <c r="AG771" s="411">
        <f t="shared" ref="AG771" si="2297">AG770</f>
        <v>0</v>
      </c>
      <c r="AH771" s="411">
        <f t="shared" ref="AH771" si="2298">AH770</f>
        <v>0</v>
      </c>
      <c r="AI771" s="411">
        <f t="shared" ref="AI771" si="2299">AI770</f>
        <v>0</v>
      </c>
      <c r="AJ771" s="411">
        <f t="shared" ref="AJ771" si="2300">AJ770</f>
        <v>0</v>
      </c>
      <c r="AK771" s="411">
        <f t="shared" ref="AK771" si="2301">AK770</f>
        <v>0</v>
      </c>
      <c r="AL771" s="411">
        <f t="shared" ref="AL771" si="2302">AL770</f>
        <v>0</v>
      </c>
      <c r="AM771" s="297"/>
    </row>
    <row r="772" spans="1:39" ht="15.6"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3">Z773</f>
        <v>0</v>
      </c>
      <c r="AA774" s="411">
        <f t="shared" ref="AA774" si="2304">AA773</f>
        <v>0</v>
      </c>
      <c r="AB774" s="411">
        <f t="shared" ref="AB774" si="2305">AB773</f>
        <v>0</v>
      </c>
      <c r="AC774" s="411">
        <f t="shared" ref="AC774" si="2306">AC773</f>
        <v>0</v>
      </c>
      <c r="AD774" s="411">
        <f t="shared" ref="AD774" si="2307">AD773</f>
        <v>0</v>
      </c>
      <c r="AE774" s="411">
        <f t="shared" ref="AE774" si="2308">AE773</f>
        <v>0</v>
      </c>
      <c r="AF774" s="411">
        <f t="shared" ref="AF774" si="2309">AF773</f>
        <v>0</v>
      </c>
      <c r="AG774" s="411">
        <f t="shared" ref="AG774" si="2310">AG773</f>
        <v>0</v>
      </c>
      <c r="AH774" s="411">
        <f t="shared" ref="AH774" si="2311">AH773</f>
        <v>0</v>
      </c>
      <c r="AI774" s="411">
        <f t="shared" ref="AI774" si="2312">AI773</f>
        <v>0</v>
      </c>
      <c r="AJ774" s="411">
        <f t="shared" ref="AJ774" si="2313">AJ773</f>
        <v>0</v>
      </c>
      <c r="AK774" s="411">
        <f t="shared" ref="AK774" si="2314">AK773</f>
        <v>0</v>
      </c>
      <c r="AL774" s="411">
        <f t="shared" ref="AL774" si="2315">AL773</f>
        <v>0</v>
      </c>
      <c r="AM774" s="297"/>
    </row>
    <row r="775" spans="1:39" ht="15.6"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6">Z776</f>
        <v>0</v>
      </c>
      <c r="AA777" s="411">
        <f t="shared" ref="AA777" si="2317">AA776</f>
        <v>0</v>
      </c>
      <c r="AB777" s="411">
        <f t="shared" ref="AB777" si="2318">AB776</f>
        <v>0</v>
      </c>
      <c r="AC777" s="411">
        <f t="shared" ref="AC777" si="2319">AC776</f>
        <v>0</v>
      </c>
      <c r="AD777" s="411">
        <f t="shared" ref="AD777" si="2320">AD776</f>
        <v>0</v>
      </c>
      <c r="AE777" s="411">
        <f t="shared" ref="AE777" si="2321">AE776</f>
        <v>0</v>
      </c>
      <c r="AF777" s="411">
        <f t="shared" ref="AF777" si="2322">AF776</f>
        <v>0</v>
      </c>
      <c r="AG777" s="411">
        <f t="shared" ref="AG777" si="2323">AG776</f>
        <v>0</v>
      </c>
      <c r="AH777" s="411">
        <f t="shared" ref="AH777" si="2324">AH776</f>
        <v>0</v>
      </c>
      <c r="AI777" s="411">
        <f t="shared" ref="AI777" si="2325">AI776</f>
        <v>0</v>
      </c>
      <c r="AJ777" s="411">
        <f t="shared" ref="AJ777" si="2326">AJ776</f>
        <v>0</v>
      </c>
      <c r="AK777" s="411">
        <f t="shared" ref="AK777" si="2327">AK776</f>
        <v>0</v>
      </c>
      <c r="AL777" s="411">
        <f t="shared" ref="AL777" si="2328">AL776</f>
        <v>0</v>
      </c>
      <c r="AM777" s="297"/>
    </row>
    <row r="778" spans="1:39" ht="1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hidden="1" outlineLevel="1">
      <c r="A779" s="532">
        <v>4</v>
      </c>
      <c r="B779" s="520"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9">Z779</f>
        <v>0</v>
      </c>
      <c r="AA780" s="411">
        <f t="shared" ref="AA780" si="2330">AA779</f>
        <v>0</v>
      </c>
      <c r="AB780" s="411">
        <f t="shared" ref="AB780" si="2331">AB779</f>
        <v>0</v>
      </c>
      <c r="AC780" s="411">
        <f t="shared" ref="AC780" si="2332">AC779</f>
        <v>0</v>
      </c>
      <c r="AD780" s="411">
        <f t="shared" ref="AD780" si="2333">AD779</f>
        <v>0</v>
      </c>
      <c r="AE780" s="411">
        <f t="shared" ref="AE780" si="2334">AE779</f>
        <v>0</v>
      </c>
      <c r="AF780" s="411">
        <f t="shared" ref="AF780" si="2335">AF779</f>
        <v>0</v>
      </c>
      <c r="AG780" s="411">
        <f t="shared" ref="AG780" si="2336">AG779</f>
        <v>0</v>
      </c>
      <c r="AH780" s="411">
        <f t="shared" ref="AH780" si="2337">AH779</f>
        <v>0</v>
      </c>
      <c r="AI780" s="411">
        <f t="shared" ref="AI780" si="2338">AI779</f>
        <v>0</v>
      </c>
      <c r="AJ780" s="411">
        <f t="shared" ref="AJ780" si="2339">AJ779</f>
        <v>0</v>
      </c>
      <c r="AK780" s="411">
        <f t="shared" ref="AK780" si="2340">AK779</f>
        <v>0</v>
      </c>
      <c r="AL780" s="411">
        <f t="shared" ref="AL780" si="2341">AL779</f>
        <v>0</v>
      </c>
      <c r="AM780" s="297"/>
    </row>
    <row r="781" spans="1:39" ht="1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2">Z782</f>
        <v>0</v>
      </c>
      <c r="AA783" s="411">
        <f t="shared" ref="AA783" si="2343">AA782</f>
        <v>0</v>
      </c>
      <c r="AB783" s="411">
        <f t="shared" ref="AB783" si="2344">AB782</f>
        <v>0</v>
      </c>
      <c r="AC783" s="411">
        <f t="shared" ref="AC783" si="2345">AC782</f>
        <v>0</v>
      </c>
      <c r="AD783" s="411">
        <f t="shared" ref="AD783" si="2346">AD782</f>
        <v>0</v>
      </c>
      <c r="AE783" s="411">
        <f t="shared" ref="AE783" si="2347">AE782</f>
        <v>0</v>
      </c>
      <c r="AF783" s="411">
        <f t="shared" ref="AF783" si="2348">AF782</f>
        <v>0</v>
      </c>
      <c r="AG783" s="411">
        <f t="shared" ref="AG783" si="2349">AG782</f>
        <v>0</v>
      </c>
      <c r="AH783" s="411">
        <f t="shared" ref="AH783" si="2350">AH782</f>
        <v>0</v>
      </c>
      <c r="AI783" s="411">
        <f t="shared" ref="AI783" si="2351">AI782</f>
        <v>0</v>
      </c>
      <c r="AJ783" s="411">
        <f t="shared" ref="AJ783" si="2352">AJ782</f>
        <v>0</v>
      </c>
      <c r="AK783" s="411">
        <f t="shared" ref="AK783" si="2353">AK782</f>
        <v>0</v>
      </c>
      <c r="AL783" s="411">
        <f t="shared" ref="AL783" si="2354">AL782</f>
        <v>0</v>
      </c>
      <c r="AM783" s="297"/>
    </row>
    <row r="784" spans="1:39" ht="1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5">Z786</f>
        <v>0</v>
      </c>
      <c r="AA787" s="411">
        <f t="shared" ref="AA787" si="2356">AA786</f>
        <v>0</v>
      </c>
      <c r="AB787" s="411">
        <f t="shared" ref="AB787" si="2357">AB786</f>
        <v>0</v>
      </c>
      <c r="AC787" s="411">
        <f t="shared" ref="AC787" si="2358">AC786</f>
        <v>0</v>
      </c>
      <c r="AD787" s="411">
        <f t="shared" ref="AD787" si="2359">AD786</f>
        <v>0</v>
      </c>
      <c r="AE787" s="411">
        <f t="shared" ref="AE787" si="2360">AE786</f>
        <v>0</v>
      </c>
      <c r="AF787" s="411">
        <f t="shared" ref="AF787" si="2361">AF786</f>
        <v>0</v>
      </c>
      <c r="AG787" s="411">
        <f t="shared" ref="AG787" si="2362">AG786</f>
        <v>0</v>
      </c>
      <c r="AH787" s="411">
        <f t="shared" ref="AH787" si="2363">AH786</f>
        <v>0</v>
      </c>
      <c r="AI787" s="411">
        <f t="shared" ref="AI787" si="2364">AI786</f>
        <v>0</v>
      </c>
      <c r="AJ787" s="411">
        <f t="shared" ref="AJ787" si="2365">AJ786</f>
        <v>0</v>
      </c>
      <c r="AK787" s="411">
        <f t="shared" ref="AK787" si="2366">AK786</f>
        <v>0</v>
      </c>
      <c r="AL787" s="411">
        <f t="shared" ref="AL787" si="2367">AL786</f>
        <v>0</v>
      </c>
      <c r="AM787" s="311"/>
    </row>
    <row r="788" spans="1:39" ht="1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8">Z789</f>
        <v>0</v>
      </c>
      <c r="AA790" s="411">
        <f t="shared" ref="AA790" si="2369">AA789</f>
        <v>0</v>
      </c>
      <c r="AB790" s="411">
        <f t="shared" ref="AB790" si="2370">AB789</f>
        <v>0</v>
      </c>
      <c r="AC790" s="411">
        <f t="shared" ref="AC790" si="2371">AC789</f>
        <v>0</v>
      </c>
      <c r="AD790" s="411">
        <f t="shared" ref="AD790" si="2372">AD789</f>
        <v>0</v>
      </c>
      <c r="AE790" s="411">
        <f t="shared" ref="AE790" si="2373">AE789</f>
        <v>0</v>
      </c>
      <c r="AF790" s="411">
        <f t="shared" ref="AF790" si="2374">AF789</f>
        <v>0</v>
      </c>
      <c r="AG790" s="411">
        <f t="shared" ref="AG790" si="2375">AG789</f>
        <v>0</v>
      </c>
      <c r="AH790" s="411">
        <f t="shared" ref="AH790" si="2376">AH789</f>
        <v>0</v>
      </c>
      <c r="AI790" s="411">
        <f t="shared" ref="AI790" si="2377">AI789</f>
        <v>0</v>
      </c>
      <c r="AJ790" s="411">
        <f t="shared" ref="AJ790" si="2378">AJ789</f>
        <v>0</v>
      </c>
      <c r="AK790" s="411">
        <f t="shared" ref="AK790" si="2379">AK789</f>
        <v>0</v>
      </c>
      <c r="AL790" s="411">
        <f t="shared" ref="AL790" si="2380">AL789</f>
        <v>0</v>
      </c>
      <c r="AM790" s="311"/>
    </row>
    <row r="791" spans="1:39" ht="1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1">Z792</f>
        <v>0</v>
      </c>
      <c r="AA793" s="411">
        <f t="shared" ref="AA793" si="2382">AA792</f>
        <v>0</v>
      </c>
      <c r="AB793" s="411">
        <f t="shared" ref="AB793" si="2383">AB792</f>
        <v>0</v>
      </c>
      <c r="AC793" s="411">
        <f t="shared" ref="AC793" si="2384">AC792</f>
        <v>0</v>
      </c>
      <c r="AD793" s="411">
        <f t="shared" ref="AD793" si="2385">AD792</f>
        <v>0</v>
      </c>
      <c r="AE793" s="411">
        <f t="shared" ref="AE793" si="2386">AE792</f>
        <v>0</v>
      </c>
      <c r="AF793" s="411">
        <f t="shared" ref="AF793" si="2387">AF792</f>
        <v>0</v>
      </c>
      <c r="AG793" s="411">
        <f t="shared" ref="AG793" si="2388">AG792</f>
        <v>0</v>
      </c>
      <c r="AH793" s="411">
        <f t="shared" ref="AH793" si="2389">AH792</f>
        <v>0</v>
      </c>
      <c r="AI793" s="411">
        <f t="shared" ref="AI793" si="2390">AI792</f>
        <v>0</v>
      </c>
      <c r="AJ793" s="411">
        <f t="shared" ref="AJ793" si="2391">AJ792</f>
        <v>0</v>
      </c>
      <c r="AK793" s="411">
        <f t="shared" ref="AK793" si="2392">AK792</f>
        <v>0</v>
      </c>
      <c r="AL793" s="411">
        <f t="shared" ref="AL793" si="2393">AL792</f>
        <v>0</v>
      </c>
      <c r="AM793" s="311"/>
    </row>
    <row r="794" spans="1:39" ht="1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4">Z795</f>
        <v>0</v>
      </c>
      <c r="AA796" s="411">
        <f t="shared" ref="AA796" si="2395">AA795</f>
        <v>0</v>
      </c>
      <c r="AB796" s="411">
        <f t="shared" ref="AB796" si="2396">AB795</f>
        <v>0</v>
      </c>
      <c r="AC796" s="411">
        <f t="shared" ref="AC796" si="2397">AC795</f>
        <v>0</v>
      </c>
      <c r="AD796" s="411">
        <f t="shared" ref="AD796" si="2398">AD795</f>
        <v>0</v>
      </c>
      <c r="AE796" s="411">
        <f t="shared" ref="AE796" si="2399">AE795</f>
        <v>0</v>
      </c>
      <c r="AF796" s="411">
        <f t="shared" ref="AF796" si="2400">AF795</f>
        <v>0</v>
      </c>
      <c r="AG796" s="411">
        <f t="shared" ref="AG796" si="2401">AG795</f>
        <v>0</v>
      </c>
      <c r="AH796" s="411">
        <f t="shared" ref="AH796" si="2402">AH795</f>
        <v>0</v>
      </c>
      <c r="AI796" s="411">
        <f t="shared" ref="AI796" si="2403">AI795</f>
        <v>0</v>
      </c>
      <c r="AJ796" s="411">
        <f t="shared" ref="AJ796" si="2404">AJ795</f>
        <v>0</v>
      </c>
      <c r="AK796" s="411">
        <f t="shared" ref="AK796" si="2405">AK795</f>
        <v>0</v>
      </c>
      <c r="AL796" s="411">
        <f t="shared" ref="AL796" si="2406">AL795</f>
        <v>0</v>
      </c>
      <c r="AM796" s="311"/>
    </row>
    <row r="797" spans="1:39" ht="1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7">Z798</f>
        <v>0</v>
      </c>
      <c r="AA799" s="411">
        <f t="shared" ref="AA799" si="2408">AA798</f>
        <v>0</v>
      </c>
      <c r="AB799" s="411">
        <f t="shared" ref="AB799" si="2409">AB798</f>
        <v>0</v>
      </c>
      <c r="AC799" s="411">
        <f t="shared" ref="AC799" si="2410">AC798</f>
        <v>0</v>
      </c>
      <c r="AD799" s="411">
        <f t="shared" ref="AD799" si="2411">AD798</f>
        <v>0</v>
      </c>
      <c r="AE799" s="411">
        <f t="shared" ref="AE799" si="2412">AE798</f>
        <v>0</v>
      </c>
      <c r="AF799" s="411">
        <f t="shared" ref="AF799" si="2413">AF798</f>
        <v>0</v>
      </c>
      <c r="AG799" s="411">
        <f t="shared" ref="AG799" si="2414">AG798</f>
        <v>0</v>
      </c>
      <c r="AH799" s="411">
        <f t="shared" ref="AH799" si="2415">AH798</f>
        <v>0</v>
      </c>
      <c r="AI799" s="411">
        <f t="shared" ref="AI799" si="2416">AI798</f>
        <v>0</v>
      </c>
      <c r="AJ799" s="411">
        <f t="shared" ref="AJ799" si="2417">AJ798</f>
        <v>0</v>
      </c>
      <c r="AK799" s="411">
        <f t="shared" ref="AK799" si="2418">AK798</f>
        <v>0</v>
      </c>
      <c r="AL799" s="411">
        <f t="shared" ref="AL799" si="2419">AL798</f>
        <v>0</v>
      </c>
      <c r="AM799" s="311"/>
    </row>
    <row r="800" spans="1:39" ht="1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0">Z802</f>
        <v>0</v>
      </c>
      <c r="AA803" s="411">
        <f t="shared" ref="AA803" si="2421">AA802</f>
        <v>0</v>
      </c>
      <c r="AB803" s="411">
        <f t="shared" ref="AB803" si="2422">AB802</f>
        <v>0</v>
      </c>
      <c r="AC803" s="411">
        <f t="shared" ref="AC803" si="2423">AC802</f>
        <v>0</v>
      </c>
      <c r="AD803" s="411">
        <f t="shared" ref="AD803" si="2424">AD802</f>
        <v>0</v>
      </c>
      <c r="AE803" s="411">
        <f t="shared" ref="AE803" si="2425">AE802</f>
        <v>0</v>
      </c>
      <c r="AF803" s="411">
        <f t="shared" ref="AF803" si="2426">AF802</f>
        <v>0</v>
      </c>
      <c r="AG803" s="411">
        <f t="shared" ref="AG803" si="2427">AG802</f>
        <v>0</v>
      </c>
      <c r="AH803" s="411">
        <f t="shared" ref="AH803" si="2428">AH802</f>
        <v>0</v>
      </c>
      <c r="AI803" s="411">
        <f t="shared" ref="AI803" si="2429">AI802</f>
        <v>0</v>
      </c>
      <c r="AJ803" s="411">
        <f t="shared" ref="AJ803" si="2430">AJ802</f>
        <v>0</v>
      </c>
      <c r="AK803" s="411">
        <f t="shared" ref="AK803" si="2431">AK802</f>
        <v>0</v>
      </c>
      <c r="AL803" s="411">
        <f t="shared" ref="AL803" si="2432">AL802</f>
        <v>0</v>
      </c>
      <c r="AM803" s="297"/>
    </row>
    <row r="804" spans="1:39" ht="1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3">Z805</f>
        <v>0</v>
      </c>
      <c r="AA806" s="411">
        <f t="shared" ref="AA806" si="2434">AA805</f>
        <v>0</v>
      </c>
      <c r="AB806" s="411">
        <f t="shared" ref="AB806" si="2435">AB805</f>
        <v>0</v>
      </c>
      <c r="AC806" s="411">
        <f t="shared" ref="AC806" si="2436">AC805</f>
        <v>0</v>
      </c>
      <c r="AD806" s="411">
        <f t="shared" ref="AD806" si="2437">AD805</f>
        <v>0</v>
      </c>
      <c r="AE806" s="411">
        <f t="shared" ref="AE806" si="2438">AE805</f>
        <v>0</v>
      </c>
      <c r="AF806" s="411">
        <f t="shared" ref="AF806" si="2439">AF805</f>
        <v>0</v>
      </c>
      <c r="AG806" s="411">
        <f t="shared" ref="AG806" si="2440">AG805</f>
        <v>0</v>
      </c>
      <c r="AH806" s="411">
        <f t="shared" ref="AH806" si="2441">AH805</f>
        <v>0</v>
      </c>
      <c r="AI806" s="411">
        <f t="shared" ref="AI806" si="2442">AI805</f>
        <v>0</v>
      </c>
      <c r="AJ806" s="411">
        <f t="shared" ref="AJ806" si="2443">AJ805</f>
        <v>0</v>
      </c>
      <c r="AK806" s="411">
        <f t="shared" ref="AK806" si="2444">AK805</f>
        <v>0</v>
      </c>
      <c r="AL806" s="411">
        <f t="shared" ref="AL806" si="2445">AL805</f>
        <v>0</v>
      </c>
      <c r="AM806" s="297"/>
    </row>
    <row r="807" spans="1:39" ht="1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6">Z808</f>
        <v>0</v>
      </c>
      <c r="AA809" s="411">
        <f t="shared" ref="AA809" si="2447">AA808</f>
        <v>0</v>
      </c>
      <c r="AB809" s="411">
        <f t="shared" ref="AB809" si="2448">AB808</f>
        <v>0</v>
      </c>
      <c r="AC809" s="411">
        <f t="shared" ref="AC809" si="2449">AC808</f>
        <v>0</v>
      </c>
      <c r="AD809" s="411">
        <f t="shared" ref="AD809" si="2450">AD808</f>
        <v>0</v>
      </c>
      <c r="AE809" s="411">
        <f t="shared" ref="AE809" si="2451">AE808</f>
        <v>0</v>
      </c>
      <c r="AF809" s="411">
        <f t="shared" ref="AF809" si="2452">AF808</f>
        <v>0</v>
      </c>
      <c r="AG809" s="411">
        <f t="shared" ref="AG809" si="2453">AG808</f>
        <v>0</v>
      </c>
      <c r="AH809" s="411">
        <f t="shared" ref="AH809" si="2454">AH808</f>
        <v>0</v>
      </c>
      <c r="AI809" s="411">
        <f t="shared" ref="AI809" si="2455">AI808</f>
        <v>0</v>
      </c>
      <c r="AJ809" s="411">
        <f t="shared" ref="AJ809" si="2456">AJ808</f>
        <v>0</v>
      </c>
      <c r="AK809" s="411">
        <f t="shared" ref="AK809" si="2457">AK808</f>
        <v>0</v>
      </c>
      <c r="AL809" s="411">
        <f t="shared" ref="AL809" si="2458">AL808</f>
        <v>0</v>
      </c>
      <c r="AM809" s="306"/>
    </row>
    <row r="810" spans="1:39" ht="1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9">Z812</f>
        <v>0</v>
      </c>
      <c r="AA813" s="411">
        <f t="shared" ref="AA813" si="2460">AA812</f>
        <v>0</v>
      </c>
      <c r="AB813" s="411">
        <f t="shared" ref="AB813" si="2461">AB812</f>
        <v>0</v>
      </c>
      <c r="AC813" s="411">
        <f t="shared" ref="AC813" si="2462">AC812</f>
        <v>0</v>
      </c>
      <c r="AD813" s="411">
        <f t="shared" ref="AD813" si="2463">AD812</f>
        <v>0</v>
      </c>
      <c r="AE813" s="411">
        <f t="shared" ref="AE813" si="2464">AE812</f>
        <v>0</v>
      </c>
      <c r="AF813" s="411">
        <f t="shared" ref="AF813" si="2465">AF812</f>
        <v>0</v>
      </c>
      <c r="AG813" s="411">
        <f t="shared" ref="AG813" si="2466">AG812</f>
        <v>0</v>
      </c>
      <c r="AH813" s="411">
        <f t="shared" ref="AH813" si="2467">AH812</f>
        <v>0</v>
      </c>
      <c r="AI813" s="411">
        <f t="shared" ref="AI813" si="2468">AI812</f>
        <v>0</v>
      </c>
      <c r="AJ813" s="411">
        <f t="shared" ref="AJ813" si="2469">AJ812</f>
        <v>0</v>
      </c>
      <c r="AK813" s="411">
        <f t="shared" ref="AK813" si="2470">AK812</f>
        <v>0</v>
      </c>
      <c r="AL813" s="411">
        <f t="shared" ref="AL813" si="2471">AL812</f>
        <v>0</v>
      </c>
      <c r="AM813" s="297"/>
    </row>
    <row r="814" spans="1:39" ht="1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2">Z816</f>
        <v>0</v>
      </c>
      <c r="AA817" s="411">
        <f t="shared" si="2472"/>
        <v>0</v>
      </c>
      <c r="AB817" s="411">
        <f t="shared" si="2472"/>
        <v>0</v>
      </c>
      <c r="AC817" s="411">
        <f t="shared" si="2472"/>
        <v>0</v>
      </c>
      <c r="AD817" s="411">
        <f t="shared" si="2472"/>
        <v>0</v>
      </c>
      <c r="AE817" s="411">
        <f t="shared" si="2472"/>
        <v>0</v>
      </c>
      <c r="AF817" s="411">
        <f t="shared" si="2472"/>
        <v>0</v>
      </c>
      <c r="AG817" s="411">
        <f t="shared" si="2472"/>
        <v>0</v>
      </c>
      <c r="AH817" s="411">
        <f t="shared" si="2472"/>
        <v>0</v>
      </c>
      <c r="AI817" s="411">
        <f t="shared" si="2472"/>
        <v>0</v>
      </c>
      <c r="AJ817" s="411">
        <f t="shared" si="2472"/>
        <v>0</v>
      </c>
      <c r="AK817" s="411">
        <f t="shared" si="2472"/>
        <v>0</v>
      </c>
      <c r="AL817" s="411">
        <f t="shared" si="2472"/>
        <v>0</v>
      </c>
      <c r="AM817" s="297"/>
    </row>
    <row r="818" spans="1:39" ht="1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3">Z819</f>
        <v>0</v>
      </c>
      <c r="AA820" s="411">
        <f t="shared" si="2473"/>
        <v>0</v>
      </c>
      <c r="AB820" s="411">
        <f t="shared" si="2473"/>
        <v>0</v>
      </c>
      <c r="AC820" s="411">
        <f t="shared" si="2473"/>
        <v>0</v>
      </c>
      <c r="AD820" s="411">
        <f t="shared" si="2473"/>
        <v>0</v>
      </c>
      <c r="AE820" s="411">
        <f t="shared" si="2473"/>
        <v>0</v>
      </c>
      <c r="AF820" s="411">
        <f t="shared" si="2473"/>
        <v>0</v>
      </c>
      <c r="AG820" s="411">
        <f t="shared" si="2473"/>
        <v>0</v>
      </c>
      <c r="AH820" s="411">
        <f t="shared" si="2473"/>
        <v>0</v>
      </c>
      <c r="AI820" s="411">
        <f t="shared" si="2473"/>
        <v>0</v>
      </c>
      <c r="AJ820" s="411">
        <f t="shared" si="2473"/>
        <v>0</v>
      </c>
      <c r="AK820" s="411">
        <f t="shared" si="2473"/>
        <v>0</v>
      </c>
      <c r="AL820" s="411">
        <f t="shared" si="2473"/>
        <v>0</v>
      </c>
      <c r="AM820" s="297"/>
    </row>
    <row r="821" spans="1:39" s="283" customFormat="1" ht="1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4">Z823</f>
        <v>0</v>
      </c>
      <c r="AA824" s="411">
        <f t="shared" si="2474"/>
        <v>0</v>
      </c>
      <c r="AB824" s="411">
        <f t="shared" si="2474"/>
        <v>0</v>
      </c>
      <c r="AC824" s="411">
        <f t="shared" si="2474"/>
        <v>0</v>
      </c>
      <c r="AD824" s="411">
        <f t="shared" si="2474"/>
        <v>0</v>
      </c>
      <c r="AE824" s="411">
        <f t="shared" si="2474"/>
        <v>0</v>
      </c>
      <c r="AF824" s="411">
        <f t="shared" si="2474"/>
        <v>0</v>
      </c>
      <c r="AG824" s="411">
        <f t="shared" si="2474"/>
        <v>0</v>
      </c>
      <c r="AH824" s="411">
        <f t="shared" si="2474"/>
        <v>0</v>
      </c>
      <c r="AI824" s="411">
        <f t="shared" si="2474"/>
        <v>0</v>
      </c>
      <c r="AJ824" s="411">
        <f t="shared" si="2474"/>
        <v>0</v>
      </c>
      <c r="AK824" s="411">
        <f t="shared" si="2474"/>
        <v>0</v>
      </c>
      <c r="AL824" s="411">
        <f t="shared" si="2474"/>
        <v>0</v>
      </c>
      <c r="AM824" s="306"/>
    </row>
    <row r="825" spans="1:39" ht="1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5">Z826</f>
        <v>0</v>
      </c>
      <c r="AA827" s="411">
        <f t="shared" si="2475"/>
        <v>0</v>
      </c>
      <c r="AB827" s="411">
        <f t="shared" si="2475"/>
        <v>0</v>
      </c>
      <c r="AC827" s="411">
        <f t="shared" si="2475"/>
        <v>0</v>
      </c>
      <c r="AD827" s="411">
        <f t="shared" si="2475"/>
        <v>0</v>
      </c>
      <c r="AE827" s="411">
        <f t="shared" si="2475"/>
        <v>0</v>
      </c>
      <c r="AF827" s="411">
        <f t="shared" si="2475"/>
        <v>0</v>
      </c>
      <c r="AG827" s="411">
        <f t="shared" si="2475"/>
        <v>0</v>
      </c>
      <c r="AH827" s="411">
        <f t="shared" si="2475"/>
        <v>0</v>
      </c>
      <c r="AI827" s="411">
        <f t="shared" si="2475"/>
        <v>0</v>
      </c>
      <c r="AJ827" s="411">
        <f t="shared" si="2475"/>
        <v>0</v>
      </c>
      <c r="AK827" s="411">
        <f t="shared" si="2475"/>
        <v>0</v>
      </c>
      <c r="AL827" s="411">
        <f t="shared" si="2475"/>
        <v>0</v>
      </c>
      <c r="AM827" s="306"/>
    </row>
    <row r="828" spans="1:39" ht="1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6">Z829</f>
        <v>0</v>
      </c>
      <c r="AA830" s="411">
        <f t="shared" si="2476"/>
        <v>0</v>
      </c>
      <c r="AB830" s="411">
        <f t="shared" si="2476"/>
        <v>0</v>
      </c>
      <c r="AC830" s="411">
        <f t="shared" si="2476"/>
        <v>0</v>
      </c>
      <c r="AD830" s="411">
        <f t="shared" si="2476"/>
        <v>0</v>
      </c>
      <c r="AE830" s="411">
        <f t="shared" si="2476"/>
        <v>0</v>
      </c>
      <c r="AF830" s="411">
        <f t="shared" si="2476"/>
        <v>0</v>
      </c>
      <c r="AG830" s="411">
        <f t="shared" si="2476"/>
        <v>0</v>
      </c>
      <c r="AH830" s="411">
        <f t="shared" si="2476"/>
        <v>0</v>
      </c>
      <c r="AI830" s="411">
        <f t="shared" si="2476"/>
        <v>0</v>
      </c>
      <c r="AJ830" s="411">
        <f t="shared" si="2476"/>
        <v>0</v>
      </c>
      <c r="AK830" s="411">
        <f t="shared" si="2476"/>
        <v>0</v>
      </c>
      <c r="AL830" s="411">
        <f t="shared" si="2476"/>
        <v>0</v>
      </c>
      <c r="AM830" s="297"/>
    </row>
    <row r="831" spans="1:39" ht="1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7">Z832</f>
        <v>0</v>
      </c>
      <c r="AA833" s="411">
        <f t="shared" si="2477"/>
        <v>0</v>
      </c>
      <c r="AB833" s="411">
        <f t="shared" si="2477"/>
        <v>0</v>
      </c>
      <c r="AC833" s="411">
        <f t="shared" si="2477"/>
        <v>0</v>
      </c>
      <c r="AD833" s="411">
        <f t="shared" si="2477"/>
        <v>0</v>
      </c>
      <c r="AE833" s="411">
        <f t="shared" si="2477"/>
        <v>0</v>
      </c>
      <c r="AF833" s="411">
        <f t="shared" si="2477"/>
        <v>0</v>
      </c>
      <c r="AG833" s="411">
        <f t="shared" si="2477"/>
        <v>0</v>
      </c>
      <c r="AH833" s="411">
        <f t="shared" si="2477"/>
        <v>0</v>
      </c>
      <c r="AI833" s="411">
        <f t="shared" si="2477"/>
        <v>0</v>
      </c>
      <c r="AJ833" s="411">
        <f t="shared" si="2477"/>
        <v>0</v>
      </c>
      <c r="AK833" s="411">
        <f t="shared" si="2477"/>
        <v>0</v>
      </c>
      <c r="AL833" s="411">
        <f t="shared" si="2477"/>
        <v>0</v>
      </c>
      <c r="AM833" s="306"/>
    </row>
    <row r="834" spans="1:39" ht="15.6"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8">Z837</f>
        <v>0</v>
      </c>
      <c r="AA838" s="411">
        <f t="shared" ref="AA838" si="2479">AA837</f>
        <v>0</v>
      </c>
      <c r="AB838" s="411">
        <f t="shared" ref="AB838" si="2480">AB837</f>
        <v>0</v>
      </c>
      <c r="AC838" s="411">
        <f t="shared" ref="AC838" si="2481">AC837</f>
        <v>0</v>
      </c>
      <c r="AD838" s="411">
        <f t="shared" ref="AD838" si="2482">AD837</f>
        <v>0</v>
      </c>
      <c r="AE838" s="411">
        <f t="shared" ref="AE838" si="2483">AE837</f>
        <v>0</v>
      </c>
      <c r="AF838" s="411">
        <f t="shared" ref="AF838" si="2484">AF837</f>
        <v>0</v>
      </c>
      <c r="AG838" s="411">
        <f t="shared" ref="AG838" si="2485">AG837</f>
        <v>0</v>
      </c>
      <c r="AH838" s="411">
        <f t="shared" ref="AH838" si="2486">AH837</f>
        <v>0</v>
      </c>
      <c r="AI838" s="411">
        <f t="shared" ref="AI838" si="2487">AI837</f>
        <v>0</v>
      </c>
      <c r="AJ838" s="411">
        <f t="shared" ref="AJ838" si="2488">AJ837</f>
        <v>0</v>
      </c>
      <c r="AK838" s="411">
        <f t="shared" ref="AK838" si="2489">AK837</f>
        <v>0</v>
      </c>
      <c r="AL838" s="411">
        <f t="shared" ref="AL838" si="2490">AL837</f>
        <v>0</v>
      </c>
      <c r="AM838" s="306"/>
    </row>
    <row r="839" spans="1:39" ht="1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1">Z840</f>
        <v>0</v>
      </c>
      <c r="AA841" s="411">
        <f t="shared" ref="AA841" si="2492">AA840</f>
        <v>0</v>
      </c>
      <c r="AB841" s="411">
        <f t="shared" ref="AB841" si="2493">AB840</f>
        <v>0</v>
      </c>
      <c r="AC841" s="411">
        <f t="shared" ref="AC841" si="2494">AC840</f>
        <v>0</v>
      </c>
      <c r="AD841" s="411">
        <f t="shared" ref="AD841" si="2495">AD840</f>
        <v>0</v>
      </c>
      <c r="AE841" s="411">
        <f t="shared" ref="AE841" si="2496">AE840</f>
        <v>0</v>
      </c>
      <c r="AF841" s="411">
        <f t="shared" ref="AF841" si="2497">AF840</f>
        <v>0</v>
      </c>
      <c r="AG841" s="411">
        <f t="shared" ref="AG841" si="2498">AG840</f>
        <v>0</v>
      </c>
      <c r="AH841" s="411">
        <f t="shared" ref="AH841" si="2499">AH840</f>
        <v>0</v>
      </c>
      <c r="AI841" s="411">
        <f t="shared" ref="AI841" si="2500">AI840</f>
        <v>0</v>
      </c>
      <c r="AJ841" s="411">
        <f t="shared" ref="AJ841" si="2501">AJ840</f>
        <v>0</v>
      </c>
      <c r="AK841" s="411">
        <f t="shared" ref="AK841" si="2502">AK840</f>
        <v>0</v>
      </c>
      <c r="AL841" s="411">
        <f t="shared" ref="AL841" si="2503">AL840</f>
        <v>0</v>
      </c>
      <c r="AM841" s="306"/>
    </row>
    <row r="842" spans="1:39" ht="1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4">Z843</f>
        <v>0</v>
      </c>
      <c r="AA844" s="411">
        <f t="shared" ref="AA844" si="2505">AA843</f>
        <v>0</v>
      </c>
      <c r="AB844" s="411">
        <f t="shared" ref="AB844" si="2506">AB843</f>
        <v>0</v>
      </c>
      <c r="AC844" s="411">
        <f t="shared" ref="AC844" si="2507">AC843</f>
        <v>0</v>
      </c>
      <c r="AD844" s="411">
        <f t="shared" ref="AD844" si="2508">AD843</f>
        <v>0</v>
      </c>
      <c r="AE844" s="411">
        <f t="shared" ref="AE844" si="2509">AE843</f>
        <v>0</v>
      </c>
      <c r="AF844" s="411">
        <f t="shared" ref="AF844" si="2510">AF843</f>
        <v>0</v>
      </c>
      <c r="AG844" s="411">
        <f t="shared" ref="AG844" si="2511">AG843</f>
        <v>0</v>
      </c>
      <c r="AH844" s="411">
        <f t="shared" ref="AH844" si="2512">AH843</f>
        <v>0</v>
      </c>
      <c r="AI844" s="411">
        <f t="shared" ref="AI844" si="2513">AI843</f>
        <v>0</v>
      </c>
      <c r="AJ844" s="411">
        <f t="shared" ref="AJ844" si="2514">AJ843</f>
        <v>0</v>
      </c>
      <c r="AK844" s="411">
        <f t="shared" ref="AK844" si="2515">AK843</f>
        <v>0</v>
      </c>
      <c r="AL844" s="411">
        <f t="shared" ref="AL844" si="2516">AL843</f>
        <v>0</v>
      </c>
      <c r="AM844" s="306"/>
    </row>
    <row r="845" spans="1:39" ht="1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7">Z846</f>
        <v>0</v>
      </c>
      <c r="AA847" s="411">
        <f t="shared" ref="AA847" si="2518">AA846</f>
        <v>0</v>
      </c>
      <c r="AB847" s="411">
        <f t="shared" ref="AB847" si="2519">AB846</f>
        <v>0</v>
      </c>
      <c r="AC847" s="411">
        <f t="shared" ref="AC847" si="2520">AC846</f>
        <v>0</v>
      </c>
      <c r="AD847" s="411">
        <f t="shared" ref="AD847" si="2521">AD846</f>
        <v>0</v>
      </c>
      <c r="AE847" s="411">
        <f t="shared" ref="AE847" si="2522">AE846</f>
        <v>0</v>
      </c>
      <c r="AF847" s="411">
        <f t="shared" ref="AF847" si="2523">AF846</f>
        <v>0</v>
      </c>
      <c r="AG847" s="411">
        <f t="shared" ref="AG847" si="2524">AG846</f>
        <v>0</v>
      </c>
      <c r="AH847" s="411">
        <f t="shared" ref="AH847" si="2525">AH846</f>
        <v>0</v>
      </c>
      <c r="AI847" s="411">
        <f t="shared" ref="AI847" si="2526">AI846</f>
        <v>0</v>
      </c>
      <c r="AJ847" s="411">
        <f t="shared" ref="AJ847" si="2527">AJ846</f>
        <v>0</v>
      </c>
      <c r="AK847" s="411">
        <f t="shared" ref="AK847" si="2528">AK846</f>
        <v>0</v>
      </c>
      <c r="AL847" s="411">
        <f t="shared" ref="AL847" si="2529">AL846</f>
        <v>0</v>
      </c>
      <c r="AM847" s="306"/>
    </row>
    <row r="848" spans="1:39" ht="1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0">Z850</f>
        <v>0</v>
      </c>
      <c r="AA851" s="411">
        <f t="shared" ref="AA851" si="2531">AA850</f>
        <v>0</v>
      </c>
      <c r="AB851" s="411">
        <f t="shared" ref="AB851" si="2532">AB850</f>
        <v>0</v>
      </c>
      <c r="AC851" s="411">
        <f t="shared" ref="AC851" si="2533">AC850</f>
        <v>0</v>
      </c>
      <c r="AD851" s="411">
        <f t="shared" ref="AD851" si="2534">AD850</f>
        <v>0</v>
      </c>
      <c r="AE851" s="411">
        <f t="shared" ref="AE851" si="2535">AE850</f>
        <v>0</v>
      </c>
      <c r="AF851" s="411">
        <f t="shared" ref="AF851" si="2536">AF850</f>
        <v>0</v>
      </c>
      <c r="AG851" s="411">
        <f t="shared" ref="AG851" si="2537">AG850</f>
        <v>0</v>
      </c>
      <c r="AH851" s="411">
        <f t="shared" ref="AH851" si="2538">AH850</f>
        <v>0</v>
      </c>
      <c r="AI851" s="411">
        <f t="shared" ref="AI851" si="2539">AI850</f>
        <v>0</v>
      </c>
      <c r="AJ851" s="411">
        <f t="shared" ref="AJ851" si="2540">AJ850</f>
        <v>0</v>
      </c>
      <c r="AK851" s="411">
        <f t="shared" ref="AK851" si="2541">AK850</f>
        <v>0</v>
      </c>
      <c r="AL851" s="411">
        <f t="shared" ref="AL851" si="2542">AL850</f>
        <v>0</v>
      </c>
      <c r="AM851" s="306"/>
    </row>
    <row r="852" spans="1:39" ht="1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3">Z853</f>
        <v>0</v>
      </c>
      <c r="AA854" s="411">
        <f t="shared" ref="AA854" si="2544">AA853</f>
        <v>0</v>
      </c>
      <c r="AB854" s="411">
        <f t="shared" ref="AB854" si="2545">AB853</f>
        <v>0</v>
      </c>
      <c r="AC854" s="411">
        <f t="shared" ref="AC854" si="2546">AC853</f>
        <v>0</v>
      </c>
      <c r="AD854" s="411">
        <f t="shared" ref="AD854" si="2547">AD853</f>
        <v>0</v>
      </c>
      <c r="AE854" s="411">
        <f t="shared" ref="AE854" si="2548">AE853</f>
        <v>0</v>
      </c>
      <c r="AF854" s="411">
        <f t="shared" ref="AF854" si="2549">AF853</f>
        <v>0</v>
      </c>
      <c r="AG854" s="411">
        <f t="shared" ref="AG854" si="2550">AG853</f>
        <v>0</v>
      </c>
      <c r="AH854" s="411">
        <f t="shared" ref="AH854" si="2551">AH853</f>
        <v>0</v>
      </c>
      <c r="AI854" s="411">
        <f t="shared" ref="AI854" si="2552">AI853</f>
        <v>0</v>
      </c>
      <c r="AJ854" s="411">
        <f t="shared" ref="AJ854" si="2553">AJ853</f>
        <v>0</v>
      </c>
      <c r="AK854" s="411">
        <f t="shared" ref="AK854" si="2554">AK853</f>
        <v>0</v>
      </c>
      <c r="AL854" s="411">
        <f t="shared" ref="AL854" si="2555">AL853</f>
        <v>0</v>
      </c>
      <c r="AM854" s="306"/>
    </row>
    <row r="855" spans="1:39" ht="1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6">Z856</f>
        <v>0</v>
      </c>
      <c r="AA857" s="411">
        <f t="shared" ref="AA857" si="2557">AA856</f>
        <v>0</v>
      </c>
      <c r="AB857" s="411">
        <f t="shared" ref="AB857" si="2558">AB856</f>
        <v>0</v>
      </c>
      <c r="AC857" s="411">
        <f t="shared" ref="AC857" si="2559">AC856</f>
        <v>0</v>
      </c>
      <c r="AD857" s="411">
        <f t="shared" ref="AD857" si="2560">AD856</f>
        <v>0</v>
      </c>
      <c r="AE857" s="411">
        <f t="shared" ref="AE857" si="2561">AE856</f>
        <v>0</v>
      </c>
      <c r="AF857" s="411">
        <f t="shared" ref="AF857" si="2562">AF856</f>
        <v>0</v>
      </c>
      <c r="AG857" s="411">
        <f t="shared" ref="AG857" si="2563">AG856</f>
        <v>0</v>
      </c>
      <c r="AH857" s="411">
        <f t="shared" ref="AH857" si="2564">AH856</f>
        <v>0</v>
      </c>
      <c r="AI857" s="411">
        <f t="shared" ref="AI857" si="2565">AI856</f>
        <v>0</v>
      </c>
      <c r="AJ857" s="411">
        <f t="shared" ref="AJ857" si="2566">AJ856</f>
        <v>0</v>
      </c>
      <c r="AK857" s="411">
        <f t="shared" ref="AK857" si="2567">AK856</f>
        <v>0</v>
      </c>
      <c r="AL857" s="411">
        <f t="shared" ref="AL857" si="2568">AL856</f>
        <v>0</v>
      </c>
      <c r="AM857" s="306"/>
    </row>
    <row r="858" spans="1:39" ht="1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9">Z859</f>
        <v>0</v>
      </c>
      <c r="AA860" s="411">
        <f t="shared" ref="AA860" si="2570">AA859</f>
        <v>0</v>
      </c>
      <c r="AB860" s="411">
        <f t="shared" ref="AB860" si="2571">AB859</f>
        <v>0</v>
      </c>
      <c r="AC860" s="411">
        <f t="shared" ref="AC860" si="2572">AC859</f>
        <v>0</v>
      </c>
      <c r="AD860" s="411">
        <f t="shared" ref="AD860" si="2573">AD859</f>
        <v>0</v>
      </c>
      <c r="AE860" s="411">
        <f t="shared" ref="AE860" si="2574">AE859</f>
        <v>0</v>
      </c>
      <c r="AF860" s="411">
        <f t="shared" ref="AF860" si="2575">AF859</f>
        <v>0</v>
      </c>
      <c r="AG860" s="411">
        <f t="shared" ref="AG860" si="2576">AG859</f>
        <v>0</v>
      </c>
      <c r="AH860" s="411">
        <f t="shared" ref="AH860" si="2577">AH859</f>
        <v>0</v>
      </c>
      <c r="AI860" s="411">
        <f t="shared" ref="AI860" si="2578">AI859</f>
        <v>0</v>
      </c>
      <c r="AJ860" s="411">
        <f t="shared" ref="AJ860" si="2579">AJ859</f>
        <v>0</v>
      </c>
      <c r="AK860" s="411">
        <f t="shared" ref="AK860" si="2580">AK859</f>
        <v>0</v>
      </c>
      <c r="AL860" s="411">
        <f t="shared" ref="AL860" si="2581">AL859</f>
        <v>0</v>
      </c>
      <c r="AM860" s="306"/>
    </row>
    <row r="861" spans="1:39" ht="1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2">Z862</f>
        <v>0</v>
      </c>
      <c r="AA863" s="411">
        <f t="shared" ref="AA863" si="2583">AA862</f>
        <v>0</v>
      </c>
      <c r="AB863" s="411">
        <f t="shared" ref="AB863" si="2584">AB862</f>
        <v>0</v>
      </c>
      <c r="AC863" s="411">
        <f t="shared" ref="AC863" si="2585">AC862</f>
        <v>0</v>
      </c>
      <c r="AD863" s="411">
        <f t="shared" ref="AD863" si="2586">AD862</f>
        <v>0</v>
      </c>
      <c r="AE863" s="411">
        <f t="shared" ref="AE863" si="2587">AE862</f>
        <v>0</v>
      </c>
      <c r="AF863" s="411">
        <f t="shared" ref="AF863" si="2588">AF862</f>
        <v>0</v>
      </c>
      <c r="AG863" s="411">
        <f t="shared" ref="AG863" si="2589">AG862</f>
        <v>0</v>
      </c>
      <c r="AH863" s="411">
        <f t="shared" ref="AH863" si="2590">AH862</f>
        <v>0</v>
      </c>
      <c r="AI863" s="411">
        <f t="shared" ref="AI863" si="2591">AI862</f>
        <v>0</v>
      </c>
      <c r="AJ863" s="411">
        <f t="shared" ref="AJ863" si="2592">AJ862</f>
        <v>0</v>
      </c>
      <c r="AK863" s="411">
        <f t="shared" ref="AK863" si="2593">AK862</f>
        <v>0</v>
      </c>
      <c r="AL863" s="411">
        <f t="shared" ref="AL863" si="2594">AL862</f>
        <v>0</v>
      </c>
      <c r="AM863" s="306"/>
    </row>
    <row r="864" spans="1:39" ht="1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5">Z865</f>
        <v>0</v>
      </c>
      <c r="AA866" s="411">
        <f t="shared" ref="AA866" si="2596">AA865</f>
        <v>0</v>
      </c>
      <c r="AB866" s="411">
        <f t="shared" ref="AB866" si="2597">AB865</f>
        <v>0</v>
      </c>
      <c r="AC866" s="411">
        <f t="shared" ref="AC866" si="2598">AC865</f>
        <v>0</v>
      </c>
      <c r="AD866" s="411">
        <f t="shared" ref="AD866" si="2599">AD865</f>
        <v>0</v>
      </c>
      <c r="AE866" s="411">
        <f t="shared" ref="AE866" si="2600">AE865</f>
        <v>0</v>
      </c>
      <c r="AF866" s="411">
        <f t="shared" ref="AF866" si="2601">AF865</f>
        <v>0</v>
      </c>
      <c r="AG866" s="411">
        <f t="shared" ref="AG866" si="2602">AG865</f>
        <v>0</v>
      </c>
      <c r="AH866" s="411">
        <f t="shared" ref="AH866" si="2603">AH865</f>
        <v>0</v>
      </c>
      <c r="AI866" s="411">
        <f t="shared" ref="AI866" si="2604">AI865</f>
        <v>0</v>
      </c>
      <c r="AJ866" s="411">
        <f t="shared" ref="AJ866" si="2605">AJ865</f>
        <v>0</v>
      </c>
      <c r="AK866" s="411">
        <f t="shared" ref="AK866" si="2606">AK865</f>
        <v>0</v>
      </c>
      <c r="AL866" s="411">
        <f t="shared" ref="AL866" si="2607">AL865</f>
        <v>0</v>
      </c>
      <c r="AM866" s="306"/>
    </row>
    <row r="867" spans="1:39" ht="1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8">Z868</f>
        <v>0</v>
      </c>
      <c r="AA869" s="411">
        <f t="shared" ref="AA869" si="2609">AA868</f>
        <v>0</v>
      </c>
      <c r="AB869" s="411">
        <f t="shared" ref="AB869" si="2610">AB868</f>
        <v>0</v>
      </c>
      <c r="AC869" s="411">
        <f t="shared" ref="AC869" si="2611">AC868</f>
        <v>0</v>
      </c>
      <c r="AD869" s="411">
        <f t="shared" ref="AD869" si="2612">AD868</f>
        <v>0</v>
      </c>
      <c r="AE869" s="411">
        <f t="shared" ref="AE869" si="2613">AE868</f>
        <v>0</v>
      </c>
      <c r="AF869" s="411">
        <f t="shared" ref="AF869" si="2614">AF868</f>
        <v>0</v>
      </c>
      <c r="AG869" s="411">
        <f t="shared" ref="AG869" si="2615">AG868</f>
        <v>0</v>
      </c>
      <c r="AH869" s="411">
        <f t="shared" ref="AH869" si="2616">AH868</f>
        <v>0</v>
      </c>
      <c r="AI869" s="411">
        <f t="shared" ref="AI869" si="2617">AI868</f>
        <v>0</v>
      </c>
      <c r="AJ869" s="411">
        <f t="shared" ref="AJ869" si="2618">AJ868</f>
        <v>0</v>
      </c>
      <c r="AK869" s="411">
        <f t="shared" ref="AK869" si="2619">AK868</f>
        <v>0</v>
      </c>
      <c r="AL869" s="411">
        <f t="shared" ref="AL869" si="2620">AL868</f>
        <v>0</v>
      </c>
      <c r="AM869" s="306"/>
    </row>
    <row r="870" spans="1:39" ht="1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1">Z871</f>
        <v>0</v>
      </c>
      <c r="AA872" s="411">
        <f t="shared" ref="AA872" si="2622">AA871</f>
        <v>0</v>
      </c>
      <c r="AB872" s="411">
        <f t="shared" ref="AB872" si="2623">AB871</f>
        <v>0</v>
      </c>
      <c r="AC872" s="411">
        <f t="shared" ref="AC872" si="2624">AC871</f>
        <v>0</v>
      </c>
      <c r="AD872" s="411">
        <f t="shared" ref="AD872" si="2625">AD871</f>
        <v>0</v>
      </c>
      <c r="AE872" s="411">
        <f t="shared" ref="AE872" si="2626">AE871</f>
        <v>0</v>
      </c>
      <c r="AF872" s="411">
        <f t="shared" ref="AF872" si="2627">AF871</f>
        <v>0</v>
      </c>
      <c r="AG872" s="411">
        <f t="shared" ref="AG872" si="2628">AG871</f>
        <v>0</v>
      </c>
      <c r="AH872" s="411">
        <f t="shared" ref="AH872" si="2629">AH871</f>
        <v>0</v>
      </c>
      <c r="AI872" s="411">
        <f t="shared" ref="AI872" si="2630">AI871</f>
        <v>0</v>
      </c>
      <c r="AJ872" s="411">
        <f t="shared" ref="AJ872" si="2631">AJ871</f>
        <v>0</v>
      </c>
      <c r="AK872" s="411">
        <f t="shared" ref="AK872" si="2632">AK871</f>
        <v>0</v>
      </c>
      <c r="AL872" s="411">
        <f>AL871</f>
        <v>0</v>
      </c>
      <c r="AM872" s="306"/>
    </row>
    <row r="873" spans="1:39" ht="1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3">Z875</f>
        <v>0</v>
      </c>
      <c r="AA876" s="411">
        <f t="shared" ref="AA876" si="2634">AA875</f>
        <v>0</v>
      </c>
      <c r="AB876" s="411">
        <f t="shared" ref="AB876" si="2635">AB875</f>
        <v>0</v>
      </c>
      <c r="AC876" s="411">
        <f t="shared" ref="AC876" si="2636">AC875</f>
        <v>0</v>
      </c>
      <c r="AD876" s="411">
        <f t="shared" ref="AD876" si="2637">AD875</f>
        <v>0</v>
      </c>
      <c r="AE876" s="411">
        <f t="shared" ref="AE876" si="2638">AE875</f>
        <v>0</v>
      </c>
      <c r="AF876" s="411">
        <f t="shared" ref="AF876" si="2639">AF875</f>
        <v>0</v>
      </c>
      <c r="AG876" s="411">
        <f t="shared" ref="AG876" si="2640">AG875</f>
        <v>0</v>
      </c>
      <c r="AH876" s="411">
        <f t="shared" ref="AH876" si="2641">AH875</f>
        <v>0</v>
      </c>
      <c r="AI876" s="411">
        <f t="shared" ref="AI876" si="2642">AI875</f>
        <v>0</v>
      </c>
      <c r="AJ876" s="411">
        <f t="shared" ref="AJ876" si="2643">AJ875</f>
        <v>0</v>
      </c>
      <c r="AK876" s="411">
        <f t="shared" ref="AK876" si="2644">AK875</f>
        <v>0</v>
      </c>
      <c r="AL876" s="411">
        <f t="shared" ref="AL876" si="2645">AL875</f>
        <v>0</v>
      </c>
      <c r="AM876" s="306"/>
    </row>
    <row r="877" spans="1:39" ht="1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6">Z878</f>
        <v>0</v>
      </c>
      <c r="AA879" s="411">
        <f t="shared" ref="AA879" si="2647">AA878</f>
        <v>0</v>
      </c>
      <c r="AB879" s="411">
        <f t="shared" ref="AB879" si="2648">AB878</f>
        <v>0</v>
      </c>
      <c r="AC879" s="411">
        <f t="shared" ref="AC879" si="2649">AC878</f>
        <v>0</v>
      </c>
      <c r="AD879" s="411">
        <f t="shared" ref="AD879" si="2650">AD878</f>
        <v>0</v>
      </c>
      <c r="AE879" s="411">
        <f t="shared" ref="AE879" si="2651">AE878</f>
        <v>0</v>
      </c>
      <c r="AF879" s="411">
        <f t="shared" ref="AF879" si="2652">AF878</f>
        <v>0</v>
      </c>
      <c r="AG879" s="411">
        <f t="shared" ref="AG879" si="2653">AG878</f>
        <v>0</v>
      </c>
      <c r="AH879" s="411">
        <f t="shared" ref="AH879" si="2654">AH878</f>
        <v>0</v>
      </c>
      <c r="AI879" s="411">
        <f t="shared" ref="AI879" si="2655">AI878</f>
        <v>0</v>
      </c>
      <c r="AJ879" s="411">
        <f t="shared" ref="AJ879" si="2656">AJ878</f>
        <v>0</v>
      </c>
      <c r="AK879" s="411">
        <f t="shared" ref="AK879" si="2657">AK878</f>
        <v>0</v>
      </c>
      <c r="AL879" s="411">
        <f t="shared" ref="AL879" si="2658">AL878</f>
        <v>0</v>
      </c>
      <c r="AM879" s="306"/>
    </row>
    <row r="880" spans="1:39" ht="1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9">Z881</f>
        <v>0</v>
      </c>
      <c r="AA882" s="411">
        <f t="shared" ref="AA882" si="2660">AA881</f>
        <v>0</v>
      </c>
      <c r="AB882" s="411">
        <f t="shared" ref="AB882" si="2661">AB881</f>
        <v>0</v>
      </c>
      <c r="AC882" s="411">
        <f t="shared" ref="AC882" si="2662">AC881</f>
        <v>0</v>
      </c>
      <c r="AD882" s="411">
        <f t="shared" ref="AD882" si="2663">AD881</f>
        <v>0</v>
      </c>
      <c r="AE882" s="411">
        <f t="shared" ref="AE882" si="2664">AE881</f>
        <v>0</v>
      </c>
      <c r="AF882" s="411">
        <f t="shared" ref="AF882" si="2665">AF881</f>
        <v>0</v>
      </c>
      <c r="AG882" s="411">
        <f t="shared" ref="AG882" si="2666">AG881</f>
        <v>0</v>
      </c>
      <c r="AH882" s="411">
        <f t="shared" ref="AH882" si="2667">AH881</f>
        <v>0</v>
      </c>
      <c r="AI882" s="411">
        <f t="shared" ref="AI882" si="2668">AI881</f>
        <v>0</v>
      </c>
      <c r="AJ882" s="411">
        <f t="shared" ref="AJ882" si="2669">AJ881</f>
        <v>0</v>
      </c>
      <c r="AK882" s="411">
        <f t="shared" ref="AK882" si="2670">AK881</f>
        <v>0</v>
      </c>
      <c r="AL882" s="411">
        <f t="shared" ref="AL882" si="2671">AL881</f>
        <v>0</v>
      </c>
      <c r="AM882" s="306"/>
    </row>
    <row r="883" spans="1:39" ht="1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hidden="1"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2">Z885</f>
        <v>0</v>
      </c>
      <c r="AA886" s="411">
        <f t="shared" ref="AA886" si="2673">AA885</f>
        <v>0</v>
      </c>
      <c r="AB886" s="411">
        <f t="shared" ref="AB886" si="2674">AB885</f>
        <v>0</v>
      </c>
      <c r="AC886" s="411">
        <f t="shared" ref="AC886" si="2675">AC885</f>
        <v>0</v>
      </c>
      <c r="AD886" s="411">
        <f t="shared" ref="AD886" si="2676">AD885</f>
        <v>0</v>
      </c>
      <c r="AE886" s="411">
        <f t="shared" ref="AE886" si="2677">AE885</f>
        <v>0</v>
      </c>
      <c r="AF886" s="411">
        <f t="shared" ref="AF886" si="2678">AF885</f>
        <v>0</v>
      </c>
      <c r="AG886" s="411">
        <f t="shared" ref="AG886" si="2679">AG885</f>
        <v>0</v>
      </c>
      <c r="AH886" s="411">
        <f t="shared" ref="AH886" si="2680">AH885</f>
        <v>0</v>
      </c>
      <c r="AI886" s="411">
        <f t="shared" ref="AI886" si="2681">AI885</f>
        <v>0</v>
      </c>
      <c r="AJ886" s="411">
        <f t="shared" ref="AJ886" si="2682">AJ885</f>
        <v>0</v>
      </c>
      <c r="AK886" s="411">
        <f t="shared" ref="AK886" si="2683">AK885</f>
        <v>0</v>
      </c>
      <c r="AL886" s="411">
        <f t="shared" ref="AL886" si="2684">AL885</f>
        <v>0</v>
      </c>
      <c r="AM886" s="306"/>
    </row>
    <row r="887" spans="1:39" ht="1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5">Z888</f>
        <v>0</v>
      </c>
      <c r="AA889" s="411">
        <f t="shared" ref="AA889" si="2686">AA888</f>
        <v>0</v>
      </c>
      <c r="AB889" s="411">
        <f t="shared" ref="AB889" si="2687">AB888</f>
        <v>0</v>
      </c>
      <c r="AC889" s="411">
        <f t="shared" ref="AC889" si="2688">AC888</f>
        <v>0</v>
      </c>
      <c r="AD889" s="411">
        <f t="shared" ref="AD889" si="2689">AD888</f>
        <v>0</v>
      </c>
      <c r="AE889" s="411">
        <f t="shared" ref="AE889" si="2690">AE888</f>
        <v>0</v>
      </c>
      <c r="AF889" s="411">
        <f t="shared" ref="AF889" si="2691">AF888</f>
        <v>0</v>
      </c>
      <c r="AG889" s="411">
        <f t="shared" ref="AG889" si="2692">AG888</f>
        <v>0</v>
      </c>
      <c r="AH889" s="411">
        <f t="shared" ref="AH889" si="2693">AH888</f>
        <v>0</v>
      </c>
      <c r="AI889" s="411">
        <f t="shared" ref="AI889" si="2694">AI888</f>
        <v>0</v>
      </c>
      <c r="AJ889" s="411">
        <f t="shared" ref="AJ889" si="2695">AJ888</f>
        <v>0</v>
      </c>
      <c r="AK889" s="411">
        <f t="shared" ref="AK889" si="2696">AK888</f>
        <v>0</v>
      </c>
      <c r="AL889" s="411">
        <f t="shared" ref="AL889" si="2697">AL888</f>
        <v>0</v>
      </c>
      <c r="AM889" s="306"/>
    </row>
    <row r="890" spans="1:39" ht="1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8">Z891</f>
        <v>0</v>
      </c>
      <c r="AA892" s="411">
        <f t="shared" ref="AA892" si="2699">AA891</f>
        <v>0</v>
      </c>
      <c r="AB892" s="411">
        <f t="shared" ref="AB892" si="2700">AB891</f>
        <v>0</v>
      </c>
      <c r="AC892" s="411">
        <f t="shared" ref="AC892" si="2701">AC891</f>
        <v>0</v>
      </c>
      <c r="AD892" s="411">
        <f t="shared" ref="AD892" si="2702">AD891</f>
        <v>0</v>
      </c>
      <c r="AE892" s="411">
        <f t="shared" ref="AE892" si="2703">AE891</f>
        <v>0</v>
      </c>
      <c r="AF892" s="411">
        <f t="shared" ref="AF892" si="2704">AF891</f>
        <v>0</v>
      </c>
      <c r="AG892" s="411">
        <f t="shared" ref="AG892" si="2705">AG891</f>
        <v>0</v>
      </c>
      <c r="AH892" s="411">
        <f t="shared" ref="AH892" si="2706">AH891</f>
        <v>0</v>
      </c>
      <c r="AI892" s="411">
        <f t="shared" ref="AI892" si="2707">AI891</f>
        <v>0</v>
      </c>
      <c r="AJ892" s="411">
        <f t="shared" ref="AJ892" si="2708">AJ891</f>
        <v>0</v>
      </c>
      <c r="AK892" s="411">
        <f t="shared" ref="AK892" si="2709">AK891</f>
        <v>0</v>
      </c>
      <c r="AL892" s="411">
        <f t="shared" ref="AL892" si="2710">AL891</f>
        <v>0</v>
      </c>
      <c r="AM892" s="306"/>
    </row>
    <row r="893" spans="1:39" ht="1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1">Z894</f>
        <v>0</v>
      </c>
      <c r="AA895" s="411">
        <f t="shared" ref="AA895" si="2712">AA894</f>
        <v>0</v>
      </c>
      <c r="AB895" s="411">
        <f t="shared" ref="AB895" si="2713">AB894</f>
        <v>0</v>
      </c>
      <c r="AC895" s="411">
        <f t="shared" ref="AC895" si="2714">AC894</f>
        <v>0</v>
      </c>
      <c r="AD895" s="411">
        <f t="shared" ref="AD895" si="2715">AD894</f>
        <v>0</v>
      </c>
      <c r="AE895" s="411">
        <f t="shared" ref="AE895" si="2716">AE894</f>
        <v>0</v>
      </c>
      <c r="AF895" s="411">
        <f t="shared" ref="AF895" si="2717">AF894</f>
        <v>0</v>
      </c>
      <c r="AG895" s="411">
        <f t="shared" ref="AG895" si="2718">AG894</f>
        <v>0</v>
      </c>
      <c r="AH895" s="411">
        <f t="shared" ref="AH895" si="2719">AH894</f>
        <v>0</v>
      </c>
      <c r="AI895" s="411">
        <f t="shared" ref="AI895" si="2720">AI894</f>
        <v>0</v>
      </c>
      <c r="AJ895" s="411">
        <f t="shared" ref="AJ895" si="2721">AJ894</f>
        <v>0</v>
      </c>
      <c r="AK895" s="411">
        <f t="shared" ref="AK895" si="2722">AK894</f>
        <v>0</v>
      </c>
      <c r="AL895" s="411">
        <f t="shared" ref="AL895" si="2723">AL894</f>
        <v>0</v>
      </c>
      <c r="AM895" s="306"/>
    </row>
    <row r="896" spans="1:39" ht="1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4">Z897</f>
        <v>0</v>
      </c>
      <c r="AA898" s="411">
        <f t="shared" ref="AA898" si="2725">AA897</f>
        <v>0</v>
      </c>
      <c r="AB898" s="411">
        <f t="shared" ref="AB898" si="2726">AB897</f>
        <v>0</v>
      </c>
      <c r="AC898" s="411">
        <f t="shared" ref="AC898" si="2727">AC897</f>
        <v>0</v>
      </c>
      <c r="AD898" s="411">
        <f t="shared" ref="AD898" si="2728">AD897</f>
        <v>0</v>
      </c>
      <c r="AE898" s="411">
        <f t="shared" ref="AE898" si="2729">AE897</f>
        <v>0</v>
      </c>
      <c r="AF898" s="411">
        <f t="shared" ref="AF898" si="2730">AF897</f>
        <v>0</v>
      </c>
      <c r="AG898" s="411">
        <f t="shared" ref="AG898" si="2731">AG897</f>
        <v>0</v>
      </c>
      <c r="AH898" s="411">
        <f t="shared" ref="AH898" si="2732">AH897</f>
        <v>0</v>
      </c>
      <c r="AI898" s="411">
        <f t="shared" ref="AI898" si="2733">AI897</f>
        <v>0</v>
      </c>
      <c r="AJ898" s="411">
        <f t="shared" ref="AJ898" si="2734">AJ897</f>
        <v>0</v>
      </c>
      <c r="AK898" s="411">
        <f t="shared" ref="AK898" si="2735">AK897</f>
        <v>0</v>
      </c>
      <c r="AL898" s="411">
        <f t="shared" ref="AL898" si="2736">AL897</f>
        <v>0</v>
      </c>
      <c r="AM898" s="306"/>
    </row>
    <row r="899" spans="1:39" ht="1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7">Z900</f>
        <v>0</v>
      </c>
      <c r="AA901" s="411">
        <f t="shared" ref="AA901" si="2738">AA900</f>
        <v>0</v>
      </c>
      <c r="AB901" s="411">
        <f t="shared" ref="AB901" si="2739">AB900</f>
        <v>0</v>
      </c>
      <c r="AC901" s="411">
        <f t="shared" ref="AC901" si="2740">AC900</f>
        <v>0</v>
      </c>
      <c r="AD901" s="411">
        <f t="shared" ref="AD901" si="2741">AD900</f>
        <v>0</v>
      </c>
      <c r="AE901" s="411">
        <f t="shared" ref="AE901" si="2742">AE900</f>
        <v>0</v>
      </c>
      <c r="AF901" s="411">
        <f t="shared" ref="AF901" si="2743">AF900</f>
        <v>0</v>
      </c>
      <c r="AG901" s="411">
        <f t="shared" ref="AG901" si="2744">AG900</f>
        <v>0</v>
      </c>
      <c r="AH901" s="411">
        <f t="shared" ref="AH901" si="2745">AH900</f>
        <v>0</v>
      </c>
      <c r="AI901" s="411">
        <f t="shared" ref="AI901" si="2746">AI900</f>
        <v>0</v>
      </c>
      <c r="AJ901" s="411">
        <f t="shared" ref="AJ901" si="2747">AJ900</f>
        <v>0</v>
      </c>
      <c r="AK901" s="411">
        <f t="shared" ref="AK901" si="2748">AK900</f>
        <v>0</v>
      </c>
      <c r="AL901" s="411">
        <f t="shared" ref="AL901" si="2749">AL900</f>
        <v>0</v>
      </c>
      <c r="AM901" s="306"/>
    </row>
    <row r="902" spans="1:39" ht="1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0">Z903</f>
        <v>0</v>
      </c>
      <c r="AA904" s="411">
        <f t="shared" ref="AA904" si="2751">AA903</f>
        <v>0</v>
      </c>
      <c r="AB904" s="411">
        <f t="shared" ref="AB904" si="2752">AB903</f>
        <v>0</v>
      </c>
      <c r="AC904" s="411">
        <f t="shared" ref="AC904" si="2753">AC903</f>
        <v>0</v>
      </c>
      <c r="AD904" s="411">
        <f t="shared" ref="AD904" si="2754">AD903</f>
        <v>0</v>
      </c>
      <c r="AE904" s="411">
        <f t="shared" ref="AE904" si="2755">AE903</f>
        <v>0</v>
      </c>
      <c r="AF904" s="411">
        <f t="shared" ref="AF904" si="2756">AF903</f>
        <v>0</v>
      </c>
      <c r="AG904" s="411">
        <f t="shared" ref="AG904" si="2757">AG903</f>
        <v>0</v>
      </c>
      <c r="AH904" s="411">
        <f t="shared" ref="AH904" si="2758">AH903</f>
        <v>0</v>
      </c>
      <c r="AI904" s="411">
        <f t="shared" ref="AI904" si="2759">AI903</f>
        <v>0</v>
      </c>
      <c r="AJ904" s="411">
        <f t="shared" ref="AJ904" si="2760">AJ903</f>
        <v>0</v>
      </c>
      <c r="AK904" s="411">
        <f t="shared" ref="AK904" si="2761">AK903</f>
        <v>0</v>
      </c>
      <c r="AL904" s="411">
        <f t="shared" ref="AL904" si="2762">AL903</f>
        <v>0</v>
      </c>
      <c r="AM904" s="306"/>
    </row>
    <row r="905" spans="1:39" ht="1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3">Z906</f>
        <v>0</v>
      </c>
      <c r="AA907" s="411">
        <f t="shared" ref="AA907" si="2764">AA906</f>
        <v>0</v>
      </c>
      <c r="AB907" s="411">
        <f t="shared" ref="AB907" si="2765">AB906</f>
        <v>0</v>
      </c>
      <c r="AC907" s="411">
        <f t="shared" ref="AC907" si="2766">AC906</f>
        <v>0</v>
      </c>
      <c r="AD907" s="411">
        <f t="shared" ref="AD907" si="2767">AD906</f>
        <v>0</v>
      </c>
      <c r="AE907" s="411">
        <f t="shared" ref="AE907" si="2768">AE906</f>
        <v>0</v>
      </c>
      <c r="AF907" s="411">
        <f t="shared" ref="AF907" si="2769">AF906</f>
        <v>0</v>
      </c>
      <c r="AG907" s="411">
        <f t="shared" ref="AG907" si="2770">AG906</f>
        <v>0</v>
      </c>
      <c r="AH907" s="411">
        <f t="shared" ref="AH907" si="2771">AH906</f>
        <v>0</v>
      </c>
      <c r="AI907" s="411">
        <f t="shared" ref="AI907" si="2772">AI906</f>
        <v>0</v>
      </c>
      <c r="AJ907" s="411">
        <f t="shared" ref="AJ907" si="2773">AJ906</f>
        <v>0</v>
      </c>
      <c r="AK907" s="411">
        <f t="shared" ref="AK907" si="2774">AK906</f>
        <v>0</v>
      </c>
      <c r="AL907" s="411">
        <f t="shared" ref="AL907" si="2775">AL906</f>
        <v>0</v>
      </c>
      <c r="AM907" s="306"/>
    </row>
    <row r="908" spans="1:39" ht="1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6">Z909</f>
        <v>0</v>
      </c>
      <c r="AA910" s="411">
        <f t="shared" ref="AA910" si="2777">AA909</f>
        <v>0</v>
      </c>
      <c r="AB910" s="411">
        <f t="shared" ref="AB910" si="2778">AB909</f>
        <v>0</v>
      </c>
      <c r="AC910" s="411">
        <f t="shared" ref="AC910" si="2779">AC909</f>
        <v>0</v>
      </c>
      <c r="AD910" s="411">
        <f t="shared" ref="AD910" si="2780">AD909</f>
        <v>0</v>
      </c>
      <c r="AE910" s="411">
        <f t="shared" ref="AE910" si="2781">AE909</f>
        <v>0</v>
      </c>
      <c r="AF910" s="411">
        <f t="shared" ref="AF910" si="2782">AF909</f>
        <v>0</v>
      </c>
      <c r="AG910" s="411">
        <f t="shared" ref="AG910" si="2783">AG909</f>
        <v>0</v>
      </c>
      <c r="AH910" s="411">
        <f t="shared" ref="AH910" si="2784">AH909</f>
        <v>0</v>
      </c>
      <c r="AI910" s="411">
        <f t="shared" ref="AI910" si="2785">AI909</f>
        <v>0</v>
      </c>
      <c r="AJ910" s="411">
        <f t="shared" ref="AJ910" si="2786">AJ909</f>
        <v>0</v>
      </c>
      <c r="AK910" s="411">
        <f t="shared" ref="AK910" si="2787">AK909</f>
        <v>0</v>
      </c>
      <c r="AL910" s="411">
        <f t="shared" ref="AL910" si="2788">AL909</f>
        <v>0</v>
      </c>
      <c r="AM910" s="306"/>
    </row>
    <row r="911" spans="1:39" ht="1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9">Z912</f>
        <v>0</v>
      </c>
      <c r="AA913" s="411">
        <f t="shared" ref="AA913" si="2790">AA912</f>
        <v>0</v>
      </c>
      <c r="AB913" s="411">
        <f t="shared" ref="AB913" si="2791">AB912</f>
        <v>0</v>
      </c>
      <c r="AC913" s="411">
        <f t="shared" ref="AC913" si="2792">AC912</f>
        <v>0</v>
      </c>
      <c r="AD913" s="411">
        <f t="shared" ref="AD913" si="2793">AD912</f>
        <v>0</v>
      </c>
      <c r="AE913" s="411">
        <f t="shared" ref="AE913" si="2794">AE912</f>
        <v>0</v>
      </c>
      <c r="AF913" s="411">
        <f t="shared" ref="AF913" si="2795">AF912</f>
        <v>0</v>
      </c>
      <c r="AG913" s="411">
        <f t="shared" ref="AG913" si="2796">AG912</f>
        <v>0</v>
      </c>
      <c r="AH913" s="411">
        <f t="shared" ref="AH913" si="2797">AH912</f>
        <v>0</v>
      </c>
      <c r="AI913" s="411">
        <f t="shared" ref="AI913" si="2798">AI912</f>
        <v>0</v>
      </c>
      <c r="AJ913" s="411">
        <f t="shared" ref="AJ913" si="2799">AJ912</f>
        <v>0</v>
      </c>
      <c r="AK913" s="411">
        <f t="shared" ref="AK913" si="2800">AK912</f>
        <v>0</v>
      </c>
      <c r="AL913" s="411">
        <f t="shared" ref="AL913" si="2801">AL912</f>
        <v>0</v>
      </c>
      <c r="AM913" s="306"/>
    </row>
    <row r="914" spans="1:39" ht="1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2">Z915</f>
        <v>0</v>
      </c>
      <c r="AA916" s="411">
        <f t="shared" ref="AA916" si="2803">AA915</f>
        <v>0</v>
      </c>
      <c r="AB916" s="411">
        <f t="shared" ref="AB916" si="2804">AB915</f>
        <v>0</v>
      </c>
      <c r="AC916" s="411">
        <f t="shared" ref="AC916" si="2805">AC915</f>
        <v>0</v>
      </c>
      <c r="AD916" s="411">
        <f t="shared" ref="AD916" si="2806">AD915</f>
        <v>0</v>
      </c>
      <c r="AE916" s="411">
        <f t="shared" ref="AE916" si="2807">AE915</f>
        <v>0</v>
      </c>
      <c r="AF916" s="411">
        <f t="shared" ref="AF916" si="2808">AF915</f>
        <v>0</v>
      </c>
      <c r="AG916" s="411">
        <f t="shared" ref="AG916" si="2809">AG915</f>
        <v>0</v>
      </c>
      <c r="AH916" s="411">
        <f t="shared" ref="AH916" si="2810">AH915</f>
        <v>0</v>
      </c>
      <c r="AI916" s="411">
        <f t="shared" ref="AI916" si="2811">AI915</f>
        <v>0</v>
      </c>
      <c r="AJ916" s="411">
        <f t="shared" ref="AJ916" si="2812">AJ915</f>
        <v>0</v>
      </c>
      <c r="AK916" s="411">
        <f t="shared" ref="AK916" si="2813">AK915</f>
        <v>0</v>
      </c>
      <c r="AL916" s="411">
        <f t="shared" ref="AL916" si="2814">AL915</f>
        <v>0</v>
      </c>
      <c r="AM916" s="306"/>
    </row>
    <row r="917" spans="1:39" ht="1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5">Z918</f>
        <v>0</v>
      </c>
      <c r="AA919" s="411">
        <f t="shared" ref="AA919" si="2816">AA918</f>
        <v>0</v>
      </c>
      <c r="AB919" s="411">
        <f t="shared" ref="AB919" si="2817">AB918</f>
        <v>0</v>
      </c>
      <c r="AC919" s="411">
        <f t="shared" ref="AC919" si="2818">AC918</f>
        <v>0</v>
      </c>
      <c r="AD919" s="411">
        <f t="shared" ref="AD919" si="2819">AD918</f>
        <v>0</v>
      </c>
      <c r="AE919" s="411">
        <f t="shared" ref="AE919" si="2820">AE918</f>
        <v>0</v>
      </c>
      <c r="AF919" s="411">
        <f t="shared" ref="AF919" si="2821">AF918</f>
        <v>0</v>
      </c>
      <c r="AG919" s="411">
        <f t="shared" ref="AG919" si="2822">AG918</f>
        <v>0</v>
      </c>
      <c r="AH919" s="411">
        <f t="shared" ref="AH919" si="2823">AH918</f>
        <v>0</v>
      </c>
      <c r="AI919" s="411">
        <f t="shared" ref="AI919" si="2824">AI918</f>
        <v>0</v>
      </c>
      <c r="AJ919" s="411">
        <f t="shared" ref="AJ919" si="2825">AJ918</f>
        <v>0</v>
      </c>
      <c r="AK919" s="411">
        <f t="shared" ref="AK919" si="2826">AK918</f>
        <v>0</v>
      </c>
      <c r="AL919" s="411">
        <f t="shared" ref="AL919" si="2827">AL918</f>
        <v>0</v>
      </c>
      <c r="AM919" s="306"/>
    </row>
    <row r="920" spans="1:39" ht="1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8">Z921</f>
        <v>0</v>
      </c>
      <c r="AA922" s="411">
        <f t="shared" ref="AA922" si="2829">AA921</f>
        <v>0</v>
      </c>
      <c r="AB922" s="411">
        <f t="shared" ref="AB922" si="2830">AB921</f>
        <v>0</v>
      </c>
      <c r="AC922" s="411">
        <f t="shared" ref="AC922" si="2831">AC921</f>
        <v>0</v>
      </c>
      <c r="AD922" s="411">
        <f t="shared" ref="AD922" si="2832">AD921</f>
        <v>0</v>
      </c>
      <c r="AE922" s="411">
        <f t="shared" ref="AE922" si="2833">AE921</f>
        <v>0</v>
      </c>
      <c r="AF922" s="411">
        <f t="shared" ref="AF922" si="2834">AF921</f>
        <v>0</v>
      </c>
      <c r="AG922" s="411">
        <f t="shared" ref="AG922" si="2835">AG921</f>
        <v>0</v>
      </c>
      <c r="AH922" s="411">
        <f t="shared" ref="AH922" si="2836">AH921</f>
        <v>0</v>
      </c>
      <c r="AI922" s="411">
        <f t="shared" ref="AI922" si="2837">AI921</f>
        <v>0</v>
      </c>
      <c r="AJ922" s="411">
        <f t="shared" ref="AJ922" si="2838">AJ921</f>
        <v>0</v>
      </c>
      <c r="AK922" s="411">
        <f t="shared" ref="AK922" si="2839">AK921</f>
        <v>0</v>
      </c>
      <c r="AL922" s="411">
        <f t="shared" ref="AL922" si="2840">AL921</f>
        <v>0</v>
      </c>
      <c r="AM922" s="306"/>
    </row>
    <row r="923" spans="1:39" ht="1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1">Z924</f>
        <v>0</v>
      </c>
      <c r="AA925" s="411">
        <f t="shared" ref="AA925" si="2842">AA924</f>
        <v>0</v>
      </c>
      <c r="AB925" s="411">
        <f t="shared" ref="AB925" si="2843">AB924</f>
        <v>0</v>
      </c>
      <c r="AC925" s="411">
        <f t="shared" ref="AC925" si="2844">AC924</f>
        <v>0</v>
      </c>
      <c r="AD925" s="411">
        <f t="shared" ref="AD925" si="2845">AD924</f>
        <v>0</v>
      </c>
      <c r="AE925" s="411">
        <f t="shared" ref="AE925" si="2846">AE924</f>
        <v>0</v>
      </c>
      <c r="AF925" s="411">
        <f t="shared" ref="AF925" si="2847">AF924</f>
        <v>0</v>
      </c>
      <c r="AG925" s="411">
        <f t="shared" ref="AG925" si="2848">AG924</f>
        <v>0</v>
      </c>
      <c r="AH925" s="411">
        <f t="shared" ref="AH925" si="2849">AH924</f>
        <v>0</v>
      </c>
      <c r="AI925" s="411">
        <f t="shared" ref="AI925" si="2850">AI924</f>
        <v>0</v>
      </c>
      <c r="AJ925" s="411">
        <f t="shared" ref="AJ925" si="2851">AJ924</f>
        <v>0</v>
      </c>
      <c r="AK925" s="411">
        <f t="shared" ref="AK925" si="2852">AK924</f>
        <v>0</v>
      </c>
      <c r="AL925" s="411">
        <f t="shared" ref="AL925" si="2853">AL924</f>
        <v>0</v>
      </c>
      <c r="AM925" s="306"/>
    </row>
    <row r="926" spans="1:39" ht="1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4">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4"/>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4"/>
        <v>0</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4"/>
        <v>0</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5">Y211*Y930</f>
        <v>0</v>
      </c>
      <c r="Z935" s="378">
        <f t="shared" si="2855"/>
        <v>0</v>
      </c>
      <c r="AA935" s="378">
        <f t="shared" si="2855"/>
        <v>0</v>
      </c>
      <c r="AB935" s="378">
        <f t="shared" si="2855"/>
        <v>0</v>
      </c>
      <c r="AC935" s="378">
        <f t="shared" si="2855"/>
        <v>0</v>
      </c>
      <c r="AD935" s="378">
        <f t="shared" si="2855"/>
        <v>0</v>
      </c>
      <c r="AE935" s="378">
        <f t="shared" si="2855"/>
        <v>0</v>
      </c>
      <c r="AF935" s="378">
        <f t="shared" si="2855"/>
        <v>0</v>
      </c>
      <c r="AG935" s="378">
        <f t="shared" si="2855"/>
        <v>0</v>
      </c>
      <c r="AH935" s="378">
        <f t="shared" si="2855"/>
        <v>0</v>
      </c>
      <c r="AI935" s="378">
        <f t="shared" si="2855"/>
        <v>0</v>
      </c>
      <c r="AJ935" s="378">
        <f t="shared" si="2855"/>
        <v>0</v>
      </c>
      <c r="AK935" s="378">
        <f t="shared" si="2855"/>
        <v>0</v>
      </c>
      <c r="AL935" s="378">
        <f t="shared" si="2855"/>
        <v>0</v>
      </c>
      <c r="AM935" s="629">
        <f t="shared" si="2854"/>
        <v>0</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6">Y394*Y930</f>
        <v>0</v>
      </c>
      <c r="Z936" s="378">
        <f t="shared" si="2856"/>
        <v>0</v>
      </c>
      <c r="AA936" s="378">
        <f t="shared" si="2856"/>
        <v>0</v>
      </c>
      <c r="AB936" s="378">
        <f t="shared" si="2856"/>
        <v>0</v>
      </c>
      <c r="AC936" s="378">
        <f t="shared" si="2856"/>
        <v>0</v>
      </c>
      <c r="AD936" s="378">
        <f t="shared" si="2856"/>
        <v>0</v>
      </c>
      <c r="AE936" s="378">
        <f t="shared" si="2856"/>
        <v>0</v>
      </c>
      <c r="AF936" s="378">
        <f t="shared" si="2856"/>
        <v>0</v>
      </c>
      <c r="AG936" s="378">
        <f t="shared" si="2856"/>
        <v>0</v>
      </c>
      <c r="AH936" s="378">
        <f t="shared" si="2856"/>
        <v>0</v>
      </c>
      <c r="AI936" s="378">
        <f t="shared" si="2856"/>
        <v>0</v>
      </c>
      <c r="AJ936" s="378">
        <f t="shared" si="2856"/>
        <v>0</v>
      </c>
      <c r="AK936" s="378">
        <f t="shared" si="2856"/>
        <v>0</v>
      </c>
      <c r="AL936" s="378">
        <f t="shared" si="2856"/>
        <v>0</v>
      </c>
      <c r="AM936" s="629">
        <f t="shared" si="2854"/>
        <v>0</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7">Y577*Y930</f>
        <v>0</v>
      </c>
      <c r="Z937" s="378">
        <f t="shared" si="2857"/>
        <v>0</v>
      </c>
      <c r="AA937" s="378">
        <f t="shared" si="2857"/>
        <v>0</v>
      </c>
      <c r="AB937" s="378">
        <f t="shared" si="2857"/>
        <v>0</v>
      </c>
      <c r="AC937" s="378">
        <f t="shared" si="2857"/>
        <v>0</v>
      </c>
      <c r="AD937" s="378">
        <f t="shared" si="2857"/>
        <v>0</v>
      </c>
      <c r="AE937" s="378">
        <f t="shared" si="2857"/>
        <v>0</v>
      </c>
      <c r="AF937" s="378">
        <f t="shared" si="2857"/>
        <v>0</v>
      </c>
      <c r="AG937" s="378">
        <f t="shared" si="2857"/>
        <v>0</v>
      </c>
      <c r="AH937" s="378">
        <f t="shared" si="2857"/>
        <v>0</v>
      </c>
      <c r="AI937" s="378">
        <f t="shared" si="2857"/>
        <v>0</v>
      </c>
      <c r="AJ937" s="378">
        <f t="shared" si="2857"/>
        <v>0</v>
      </c>
      <c r="AK937" s="378">
        <f t="shared" si="2857"/>
        <v>0</v>
      </c>
      <c r="AL937" s="378">
        <f t="shared" si="2857"/>
        <v>0</v>
      </c>
      <c r="AM937" s="629">
        <f t="shared" si="2854"/>
        <v>0</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8">Y760*Y930</f>
        <v>0</v>
      </c>
      <c r="Z938" s="378">
        <f t="shared" si="2858"/>
        <v>0</v>
      </c>
      <c r="AA938" s="378">
        <f t="shared" si="2858"/>
        <v>0</v>
      </c>
      <c r="AB938" s="378">
        <f t="shared" si="2858"/>
        <v>0</v>
      </c>
      <c r="AC938" s="378">
        <f t="shared" si="2858"/>
        <v>0</v>
      </c>
      <c r="AD938" s="378">
        <f t="shared" si="2858"/>
        <v>0</v>
      </c>
      <c r="AE938" s="378">
        <f t="shared" si="2858"/>
        <v>0</v>
      </c>
      <c r="AF938" s="378">
        <f t="shared" si="2858"/>
        <v>0</v>
      </c>
      <c r="AG938" s="378">
        <f t="shared" si="2858"/>
        <v>0</v>
      </c>
      <c r="AH938" s="378">
        <f t="shared" si="2858"/>
        <v>0</v>
      </c>
      <c r="AI938" s="378">
        <f t="shared" si="2858"/>
        <v>0</v>
      </c>
      <c r="AJ938" s="378">
        <f t="shared" si="2858"/>
        <v>0</v>
      </c>
      <c r="AK938" s="378">
        <f t="shared" si="2858"/>
        <v>0</v>
      </c>
      <c r="AL938" s="378">
        <f t="shared" si="2858"/>
        <v>0</v>
      </c>
      <c r="AM938" s="629">
        <f t="shared" si="2854"/>
        <v>0</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9">Z927*Z930</f>
        <v>0</v>
      </c>
      <c r="AA939" s="378">
        <f t="shared" si="2859"/>
        <v>0</v>
      </c>
      <c r="AB939" s="378">
        <f t="shared" si="2859"/>
        <v>0</v>
      </c>
      <c r="AC939" s="378">
        <f t="shared" si="2859"/>
        <v>0</v>
      </c>
      <c r="AD939" s="378">
        <f t="shared" si="2859"/>
        <v>0</v>
      </c>
      <c r="AE939" s="378">
        <f t="shared" si="2859"/>
        <v>0</v>
      </c>
      <c r="AF939" s="378">
        <f t="shared" si="2859"/>
        <v>0</v>
      </c>
      <c r="AG939" s="378">
        <f t="shared" si="2859"/>
        <v>0</v>
      </c>
      <c r="AH939" s="378">
        <f t="shared" si="2859"/>
        <v>0</v>
      </c>
      <c r="AI939" s="378">
        <f t="shared" si="2859"/>
        <v>0</v>
      </c>
      <c r="AJ939" s="378">
        <f t="shared" si="2859"/>
        <v>0</v>
      </c>
      <c r="AK939" s="378">
        <f t="shared" si="2859"/>
        <v>0</v>
      </c>
      <c r="AL939" s="378">
        <f t="shared" si="2859"/>
        <v>0</v>
      </c>
      <c r="AM939" s="629">
        <f t="shared" si="2854"/>
        <v>0</v>
      </c>
    </row>
    <row r="940" spans="2:39"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0">SUM(Z931:Z939)</f>
        <v>0</v>
      </c>
      <c r="AA940" s="346">
        <f t="shared" si="2860"/>
        <v>0</v>
      </c>
      <c r="AB940" s="346">
        <f t="shared" si="2860"/>
        <v>0</v>
      </c>
      <c r="AC940" s="346">
        <f t="shared" si="2860"/>
        <v>0</v>
      </c>
      <c r="AD940" s="346">
        <f t="shared" si="2860"/>
        <v>0</v>
      </c>
      <c r="AE940" s="346">
        <f t="shared" si="2860"/>
        <v>0</v>
      </c>
      <c r="AF940" s="346">
        <f>SUM(AF931:AF939)</f>
        <v>0</v>
      </c>
      <c r="AG940" s="346">
        <f t="shared" ref="AG940:AL940" si="2861">SUM(AG931:AG939)</f>
        <v>0</v>
      </c>
      <c r="AH940" s="346">
        <f t="shared" si="2861"/>
        <v>0</v>
      </c>
      <c r="AI940" s="346">
        <f t="shared" si="2861"/>
        <v>0</v>
      </c>
      <c r="AJ940" s="346">
        <f t="shared" si="2861"/>
        <v>0</v>
      </c>
      <c r="AK940" s="346">
        <f t="shared" si="2861"/>
        <v>0</v>
      </c>
      <c r="AL940" s="346">
        <f t="shared" si="2861"/>
        <v>0</v>
      </c>
      <c r="AM940" s="407">
        <f>SUM(AM931:AM939)</f>
        <v>0</v>
      </c>
    </row>
    <row r="941" spans="2:39"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2">Z928*Z930</f>
        <v>0</v>
      </c>
      <c r="AA941" s="347">
        <f t="shared" si="2862"/>
        <v>0</v>
      </c>
      <c r="AB941" s="347">
        <f t="shared" si="2862"/>
        <v>0</v>
      </c>
      <c r="AC941" s="347">
        <f t="shared" si="2862"/>
        <v>0</v>
      </c>
      <c r="AD941" s="347">
        <f t="shared" si="2862"/>
        <v>0</v>
      </c>
      <c r="AE941" s="347">
        <f t="shared" si="2862"/>
        <v>0</v>
      </c>
      <c r="AF941" s="347">
        <f>AF928*AF930</f>
        <v>0</v>
      </c>
      <c r="AG941" s="347">
        <f t="shared" ref="AG941:AL941" si="2863">AG928*AG930</f>
        <v>0</v>
      </c>
      <c r="AH941" s="347">
        <f t="shared" si="2863"/>
        <v>0</v>
      </c>
      <c r="AI941" s="347">
        <f t="shared" si="2863"/>
        <v>0</v>
      </c>
      <c r="AJ941" s="347">
        <f t="shared" si="2863"/>
        <v>0</v>
      </c>
      <c r="AK941" s="347">
        <f t="shared" si="2863"/>
        <v>0</v>
      </c>
      <c r="AL941" s="347">
        <f t="shared" si="2863"/>
        <v>0</v>
      </c>
      <c r="AM941" s="407">
        <f>SUM(Y941:AL941)</f>
        <v>0</v>
      </c>
    </row>
    <row r="942" spans="2:39"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4">IF(AA768="kw",SUMPRODUCT($N$770:$N$925,$P$770:$P$925,AA770:AA925),SUMPRODUCT($E$770:$E$925,AA770:AA925))</f>
        <v>0</v>
      </c>
      <c r="AB944" s="326">
        <f t="shared" si="2864"/>
        <v>0</v>
      </c>
      <c r="AC944" s="326">
        <f t="shared" si="2864"/>
        <v>0</v>
      </c>
      <c r="AD944" s="326">
        <f t="shared" si="2864"/>
        <v>0</v>
      </c>
      <c r="AE944" s="326">
        <f t="shared" si="2864"/>
        <v>0</v>
      </c>
      <c r="AF944" s="326">
        <f t="shared" si="2864"/>
        <v>0</v>
      </c>
      <c r="AG944" s="326">
        <f t="shared" si="2864"/>
        <v>0</v>
      </c>
      <c r="AH944" s="326">
        <f t="shared" si="2864"/>
        <v>0</v>
      </c>
      <c r="AI944" s="326">
        <f t="shared" si="2864"/>
        <v>0</v>
      </c>
      <c r="AJ944" s="326">
        <f t="shared" si="2864"/>
        <v>0</v>
      </c>
      <c r="AK944" s="326">
        <f t="shared" si="2864"/>
        <v>0</v>
      </c>
      <c r="AL944" s="326">
        <f t="shared" si="2864"/>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0" t="s">
        <v>211</v>
      </c>
      <c r="C949" s="802" t="s">
        <v>33</v>
      </c>
      <c r="D949" s="284" t="s">
        <v>421</v>
      </c>
      <c r="E949" s="804" t="s">
        <v>209</v>
      </c>
      <c r="F949" s="805"/>
      <c r="G949" s="805"/>
      <c r="H949" s="805"/>
      <c r="I949" s="805"/>
      <c r="J949" s="805"/>
      <c r="K949" s="805"/>
      <c r="L949" s="805"/>
      <c r="M949" s="806"/>
      <c r="N949" s="807" t="s">
        <v>213</v>
      </c>
      <c r="O949" s="284" t="s">
        <v>422</v>
      </c>
      <c r="P949" s="804" t="s">
        <v>212</v>
      </c>
      <c r="Q949" s="805"/>
      <c r="R949" s="805"/>
      <c r="S949" s="805"/>
      <c r="T949" s="805"/>
      <c r="U949" s="805"/>
      <c r="V949" s="805"/>
      <c r="W949" s="805"/>
      <c r="X949" s="806"/>
      <c r="Y949" s="797" t="s">
        <v>243</v>
      </c>
      <c r="Z949" s="798"/>
      <c r="AA949" s="798"/>
      <c r="AB949" s="798"/>
      <c r="AC949" s="798"/>
      <c r="AD949" s="798"/>
      <c r="AE949" s="798"/>
      <c r="AF949" s="798"/>
      <c r="AG949" s="798"/>
      <c r="AH949" s="798"/>
      <c r="AI949" s="798"/>
      <c r="AJ949" s="798"/>
      <c r="AK949" s="798"/>
      <c r="AL949" s="798"/>
      <c r="AM949" s="799"/>
    </row>
    <row r="950" spans="1:39" ht="65.25" customHeight="1">
      <c r="B950" s="801"/>
      <c r="C950" s="803"/>
      <c r="D950" s="285">
        <v>2020</v>
      </c>
      <c r="E950" s="285">
        <v>2021</v>
      </c>
      <c r="F950" s="285">
        <v>2022</v>
      </c>
      <c r="G950" s="285">
        <v>2023</v>
      </c>
      <c r="H950" s="285">
        <v>2024</v>
      </c>
      <c r="I950" s="285">
        <v>2025</v>
      </c>
      <c r="J950" s="285">
        <v>2026</v>
      </c>
      <c r="K950" s="285">
        <v>2027</v>
      </c>
      <c r="L950" s="285">
        <v>2028</v>
      </c>
      <c r="M950" s="285">
        <v>2029</v>
      </c>
      <c r="N950" s="80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General Service &lt; 50 kW</v>
      </c>
      <c r="AA950" s="285" t="str">
        <f>'1.  LRAMVA Summary'!F52</f>
        <v>General Service 50 to 2999 kW</v>
      </c>
      <c r="AB950" s="285" t="str">
        <f>'1.  LRAMVA Summary'!G52</f>
        <v>General Service 3000-4999 kW</v>
      </c>
      <c r="AC950" s="285" t="str">
        <f>'1.  LRAMVA Summary'!H52</f>
        <v>Unmetered Scattered Load</v>
      </c>
      <c r="AD950" s="285" t="str">
        <f>'1.  LRAMVA Summary'!I52</f>
        <v>Sentinel Lighting</v>
      </c>
      <c r="AE950" s="285" t="str">
        <f>'1.  LRAMVA Summary'!J52</f>
        <v xml:space="preserve">Street Lighting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5">Z953</f>
        <v>0</v>
      </c>
      <c r="AA954" s="411">
        <f t="shared" ref="AA954" si="2866">AA953</f>
        <v>0</v>
      </c>
      <c r="AB954" s="411">
        <f t="shared" ref="AB954" si="2867">AB953</f>
        <v>0</v>
      </c>
      <c r="AC954" s="411">
        <f t="shared" ref="AC954" si="2868">AC953</f>
        <v>0</v>
      </c>
      <c r="AD954" s="411">
        <f t="shared" ref="AD954" si="2869">AD953</f>
        <v>0</v>
      </c>
      <c r="AE954" s="411">
        <f t="shared" ref="AE954" si="2870">AE953</f>
        <v>0</v>
      </c>
      <c r="AF954" s="411">
        <f t="shared" ref="AF954" si="2871">AF953</f>
        <v>0</v>
      </c>
      <c r="AG954" s="411">
        <f t="shared" ref="AG954" si="2872">AG953</f>
        <v>0</v>
      </c>
      <c r="AH954" s="411">
        <f t="shared" ref="AH954" si="2873">AH953</f>
        <v>0</v>
      </c>
      <c r="AI954" s="411">
        <f t="shared" ref="AI954" si="2874">AI953</f>
        <v>0</v>
      </c>
      <c r="AJ954" s="411">
        <f t="shared" ref="AJ954" si="2875">AJ953</f>
        <v>0</v>
      </c>
      <c r="AK954" s="411">
        <f t="shared" ref="AK954" si="2876">AK953</f>
        <v>0</v>
      </c>
      <c r="AL954" s="411">
        <f t="shared" ref="AL954" si="2877">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8">Z956</f>
        <v>0</v>
      </c>
      <c r="AA957" s="411">
        <f t="shared" ref="AA957" si="2879">AA956</f>
        <v>0</v>
      </c>
      <c r="AB957" s="411">
        <f t="shared" ref="AB957" si="2880">AB956</f>
        <v>0</v>
      </c>
      <c r="AC957" s="411">
        <f t="shared" ref="AC957" si="2881">AC956</f>
        <v>0</v>
      </c>
      <c r="AD957" s="411">
        <f t="shared" ref="AD957" si="2882">AD956</f>
        <v>0</v>
      </c>
      <c r="AE957" s="411">
        <f t="shared" ref="AE957" si="2883">AE956</f>
        <v>0</v>
      </c>
      <c r="AF957" s="411">
        <f t="shared" ref="AF957" si="2884">AF956</f>
        <v>0</v>
      </c>
      <c r="AG957" s="411">
        <f t="shared" ref="AG957" si="2885">AG956</f>
        <v>0</v>
      </c>
      <c r="AH957" s="411">
        <f t="shared" ref="AH957" si="2886">AH956</f>
        <v>0</v>
      </c>
      <c r="AI957" s="411">
        <f t="shared" ref="AI957" si="2887">AI956</f>
        <v>0</v>
      </c>
      <c r="AJ957" s="411">
        <f t="shared" ref="AJ957" si="2888">AJ956</f>
        <v>0</v>
      </c>
      <c r="AK957" s="411">
        <f t="shared" ref="AK957" si="2889">AK956</f>
        <v>0</v>
      </c>
      <c r="AL957" s="411">
        <f t="shared" ref="AL957" si="2890">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1">Z959</f>
        <v>0</v>
      </c>
      <c r="AA960" s="411">
        <f t="shared" ref="AA960" si="2892">AA959</f>
        <v>0</v>
      </c>
      <c r="AB960" s="411">
        <f t="shared" ref="AB960" si="2893">AB959</f>
        <v>0</v>
      </c>
      <c r="AC960" s="411">
        <f t="shared" ref="AC960" si="2894">AC959</f>
        <v>0</v>
      </c>
      <c r="AD960" s="411">
        <f t="shared" ref="AD960" si="2895">AD959</f>
        <v>0</v>
      </c>
      <c r="AE960" s="411">
        <f t="shared" ref="AE960" si="2896">AE959</f>
        <v>0</v>
      </c>
      <c r="AF960" s="411">
        <f t="shared" ref="AF960" si="2897">AF959</f>
        <v>0</v>
      </c>
      <c r="AG960" s="411">
        <f t="shared" ref="AG960" si="2898">AG959</f>
        <v>0</v>
      </c>
      <c r="AH960" s="411">
        <f t="shared" ref="AH960" si="2899">AH959</f>
        <v>0</v>
      </c>
      <c r="AI960" s="411">
        <f t="shared" ref="AI960" si="2900">AI959</f>
        <v>0</v>
      </c>
      <c r="AJ960" s="411">
        <f t="shared" ref="AJ960" si="2901">AJ959</f>
        <v>0</v>
      </c>
      <c r="AK960" s="411">
        <f t="shared" ref="AK960" si="2902">AK959</f>
        <v>0</v>
      </c>
      <c r="AL960" s="411">
        <f t="shared" ref="AL960" si="2903">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4">Z962</f>
        <v>0</v>
      </c>
      <c r="AA963" s="411">
        <f t="shared" ref="AA963" si="2905">AA962</f>
        <v>0</v>
      </c>
      <c r="AB963" s="411">
        <f t="shared" ref="AB963" si="2906">AB962</f>
        <v>0</v>
      </c>
      <c r="AC963" s="411">
        <f t="shared" ref="AC963" si="2907">AC962</f>
        <v>0</v>
      </c>
      <c r="AD963" s="411">
        <f t="shared" ref="AD963" si="2908">AD962</f>
        <v>0</v>
      </c>
      <c r="AE963" s="411">
        <f t="shared" ref="AE963" si="2909">AE962</f>
        <v>0</v>
      </c>
      <c r="AF963" s="411">
        <f t="shared" ref="AF963" si="2910">AF962</f>
        <v>0</v>
      </c>
      <c r="AG963" s="411">
        <f t="shared" ref="AG963" si="2911">AG962</f>
        <v>0</v>
      </c>
      <c r="AH963" s="411">
        <f t="shared" ref="AH963" si="2912">AH962</f>
        <v>0</v>
      </c>
      <c r="AI963" s="411">
        <f t="shared" ref="AI963" si="2913">AI962</f>
        <v>0</v>
      </c>
      <c r="AJ963" s="411">
        <f t="shared" ref="AJ963" si="2914">AJ962</f>
        <v>0</v>
      </c>
      <c r="AK963" s="411">
        <f t="shared" ref="AK963" si="2915">AK962</f>
        <v>0</v>
      </c>
      <c r="AL963" s="411">
        <f t="shared" ref="AL963" si="2916">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7">Z965</f>
        <v>0</v>
      </c>
      <c r="AA966" s="411">
        <f t="shared" ref="AA966" si="2918">AA965</f>
        <v>0</v>
      </c>
      <c r="AB966" s="411">
        <f t="shared" ref="AB966" si="2919">AB965</f>
        <v>0</v>
      </c>
      <c r="AC966" s="411">
        <f t="shared" ref="AC966" si="2920">AC965</f>
        <v>0</v>
      </c>
      <c r="AD966" s="411">
        <f t="shared" ref="AD966" si="2921">AD965</f>
        <v>0</v>
      </c>
      <c r="AE966" s="411">
        <f t="shared" ref="AE966" si="2922">AE965</f>
        <v>0</v>
      </c>
      <c r="AF966" s="411">
        <f t="shared" ref="AF966" si="2923">AF965</f>
        <v>0</v>
      </c>
      <c r="AG966" s="411">
        <f t="shared" ref="AG966" si="2924">AG965</f>
        <v>0</v>
      </c>
      <c r="AH966" s="411">
        <f t="shared" ref="AH966" si="2925">AH965</f>
        <v>0</v>
      </c>
      <c r="AI966" s="411">
        <f t="shared" ref="AI966" si="2926">AI965</f>
        <v>0</v>
      </c>
      <c r="AJ966" s="411">
        <f t="shared" ref="AJ966" si="2927">AJ965</f>
        <v>0</v>
      </c>
      <c r="AK966" s="411">
        <f t="shared" ref="AK966" si="2928">AK965</f>
        <v>0</v>
      </c>
      <c r="AL966" s="411">
        <f t="shared" ref="AL966" si="2929">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0">Z969</f>
        <v>0</v>
      </c>
      <c r="AA970" s="411">
        <f t="shared" ref="AA970" si="2931">AA969</f>
        <v>0</v>
      </c>
      <c r="AB970" s="411">
        <f t="shared" ref="AB970" si="2932">AB969</f>
        <v>0</v>
      </c>
      <c r="AC970" s="411">
        <f t="shared" ref="AC970" si="2933">AC969</f>
        <v>0</v>
      </c>
      <c r="AD970" s="411">
        <f t="shared" ref="AD970" si="2934">AD969</f>
        <v>0</v>
      </c>
      <c r="AE970" s="411">
        <f t="shared" ref="AE970" si="2935">AE969</f>
        <v>0</v>
      </c>
      <c r="AF970" s="411">
        <f t="shared" ref="AF970" si="2936">AF969</f>
        <v>0</v>
      </c>
      <c r="AG970" s="411">
        <f t="shared" ref="AG970" si="2937">AG969</f>
        <v>0</v>
      </c>
      <c r="AH970" s="411">
        <f t="shared" ref="AH970" si="2938">AH969</f>
        <v>0</v>
      </c>
      <c r="AI970" s="411">
        <f t="shared" ref="AI970" si="2939">AI969</f>
        <v>0</v>
      </c>
      <c r="AJ970" s="411">
        <f t="shared" ref="AJ970" si="2940">AJ969</f>
        <v>0</v>
      </c>
      <c r="AK970" s="411">
        <f t="shared" ref="AK970" si="2941">AK969</f>
        <v>0</v>
      </c>
      <c r="AL970" s="411">
        <f t="shared" ref="AL970" si="294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3">Z972</f>
        <v>0</v>
      </c>
      <c r="AA973" s="411">
        <f t="shared" ref="AA973" si="2944">AA972</f>
        <v>0</v>
      </c>
      <c r="AB973" s="411">
        <f t="shared" ref="AB973" si="2945">AB972</f>
        <v>0</v>
      </c>
      <c r="AC973" s="411">
        <f t="shared" ref="AC973" si="2946">AC972</f>
        <v>0</v>
      </c>
      <c r="AD973" s="411">
        <f t="shared" ref="AD973" si="2947">AD972</f>
        <v>0</v>
      </c>
      <c r="AE973" s="411">
        <f t="shared" ref="AE973" si="2948">AE972</f>
        <v>0</v>
      </c>
      <c r="AF973" s="411">
        <f t="shared" ref="AF973" si="2949">AF972</f>
        <v>0</v>
      </c>
      <c r="AG973" s="411">
        <f t="shared" ref="AG973" si="2950">AG972</f>
        <v>0</v>
      </c>
      <c r="AH973" s="411">
        <f t="shared" ref="AH973" si="2951">AH972</f>
        <v>0</v>
      </c>
      <c r="AI973" s="411">
        <f t="shared" ref="AI973" si="2952">AI972</f>
        <v>0</v>
      </c>
      <c r="AJ973" s="411">
        <f t="shared" ref="AJ973" si="2953">AJ972</f>
        <v>0</v>
      </c>
      <c r="AK973" s="411">
        <f t="shared" ref="AK973" si="2954">AK972</f>
        <v>0</v>
      </c>
      <c r="AL973" s="411">
        <f t="shared" ref="AL973" si="2955">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6">Z975</f>
        <v>0</v>
      </c>
      <c r="AA976" s="411">
        <f t="shared" ref="AA976" si="2957">AA975</f>
        <v>0</v>
      </c>
      <c r="AB976" s="411">
        <f t="shared" ref="AB976" si="2958">AB975</f>
        <v>0</v>
      </c>
      <c r="AC976" s="411">
        <f t="shared" ref="AC976" si="2959">AC975</f>
        <v>0</v>
      </c>
      <c r="AD976" s="411">
        <f t="shared" ref="AD976" si="2960">AD975</f>
        <v>0</v>
      </c>
      <c r="AE976" s="411">
        <f t="shared" ref="AE976" si="2961">AE975</f>
        <v>0</v>
      </c>
      <c r="AF976" s="411">
        <f t="shared" ref="AF976" si="2962">AF975</f>
        <v>0</v>
      </c>
      <c r="AG976" s="411">
        <f t="shared" ref="AG976" si="2963">AG975</f>
        <v>0</v>
      </c>
      <c r="AH976" s="411">
        <f t="shared" ref="AH976" si="2964">AH975</f>
        <v>0</v>
      </c>
      <c r="AI976" s="411">
        <f t="shared" ref="AI976" si="2965">AI975</f>
        <v>0</v>
      </c>
      <c r="AJ976" s="411">
        <f t="shared" ref="AJ976" si="2966">AJ975</f>
        <v>0</v>
      </c>
      <c r="AK976" s="411">
        <f t="shared" ref="AK976" si="2967">AK975</f>
        <v>0</v>
      </c>
      <c r="AL976" s="411">
        <f t="shared" ref="AL976" si="2968">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9">Z978</f>
        <v>0</v>
      </c>
      <c r="AA979" s="411">
        <f t="shared" ref="AA979" si="2970">AA978</f>
        <v>0</v>
      </c>
      <c r="AB979" s="411">
        <f t="shared" ref="AB979" si="2971">AB978</f>
        <v>0</v>
      </c>
      <c r="AC979" s="411">
        <f t="shared" ref="AC979" si="2972">AC978</f>
        <v>0</v>
      </c>
      <c r="AD979" s="411">
        <f t="shared" ref="AD979" si="2973">AD978</f>
        <v>0</v>
      </c>
      <c r="AE979" s="411">
        <f t="shared" ref="AE979" si="2974">AE978</f>
        <v>0</v>
      </c>
      <c r="AF979" s="411">
        <f t="shared" ref="AF979" si="2975">AF978</f>
        <v>0</v>
      </c>
      <c r="AG979" s="411">
        <f t="shared" ref="AG979" si="2976">AG978</f>
        <v>0</v>
      </c>
      <c r="AH979" s="411">
        <f t="shared" ref="AH979" si="2977">AH978</f>
        <v>0</v>
      </c>
      <c r="AI979" s="411">
        <f t="shared" ref="AI979" si="2978">AI978</f>
        <v>0</v>
      </c>
      <c r="AJ979" s="411">
        <f t="shared" ref="AJ979" si="2979">AJ978</f>
        <v>0</v>
      </c>
      <c r="AK979" s="411">
        <f t="shared" ref="AK979" si="2980">AK978</f>
        <v>0</v>
      </c>
      <c r="AL979" s="411">
        <f t="shared" ref="AL979" si="2981">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2">Z981</f>
        <v>0</v>
      </c>
      <c r="AA982" s="411">
        <f t="shared" ref="AA982" si="2983">AA981</f>
        <v>0</v>
      </c>
      <c r="AB982" s="411">
        <f t="shared" ref="AB982" si="2984">AB981</f>
        <v>0</v>
      </c>
      <c r="AC982" s="411">
        <f t="shared" ref="AC982" si="2985">AC981</f>
        <v>0</v>
      </c>
      <c r="AD982" s="411">
        <f t="shared" ref="AD982" si="2986">AD981</f>
        <v>0</v>
      </c>
      <c r="AE982" s="411">
        <f t="shared" ref="AE982" si="2987">AE981</f>
        <v>0</v>
      </c>
      <c r="AF982" s="411">
        <f t="shared" ref="AF982" si="2988">AF981</f>
        <v>0</v>
      </c>
      <c r="AG982" s="411">
        <f t="shared" ref="AG982" si="2989">AG981</f>
        <v>0</v>
      </c>
      <c r="AH982" s="411">
        <f t="shared" ref="AH982" si="2990">AH981</f>
        <v>0</v>
      </c>
      <c r="AI982" s="411">
        <f t="shared" ref="AI982" si="2991">AI981</f>
        <v>0</v>
      </c>
      <c r="AJ982" s="411">
        <f t="shared" ref="AJ982" si="2992">AJ981</f>
        <v>0</v>
      </c>
      <c r="AK982" s="411">
        <f t="shared" ref="AK982" si="2993">AK981</f>
        <v>0</v>
      </c>
      <c r="AL982" s="411">
        <f t="shared" ref="AL982" si="2994">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5">Z985</f>
        <v>0</v>
      </c>
      <c r="AA986" s="411">
        <f t="shared" ref="AA986" si="2996">AA985</f>
        <v>0</v>
      </c>
      <c r="AB986" s="411">
        <f t="shared" ref="AB986" si="2997">AB985</f>
        <v>0</v>
      </c>
      <c r="AC986" s="411">
        <f t="shared" ref="AC986" si="2998">AC985</f>
        <v>0</v>
      </c>
      <c r="AD986" s="411">
        <f t="shared" ref="AD986" si="2999">AD985</f>
        <v>0</v>
      </c>
      <c r="AE986" s="411">
        <f t="shared" ref="AE986" si="3000">AE985</f>
        <v>0</v>
      </c>
      <c r="AF986" s="411">
        <f t="shared" ref="AF986" si="3001">AF985</f>
        <v>0</v>
      </c>
      <c r="AG986" s="411">
        <f t="shared" ref="AG986" si="3002">AG985</f>
        <v>0</v>
      </c>
      <c r="AH986" s="411">
        <f t="shared" ref="AH986" si="3003">AH985</f>
        <v>0</v>
      </c>
      <c r="AI986" s="411">
        <f t="shared" ref="AI986" si="3004">AI985</f>
        <v>0</v>
      </c>
      <c r="AJ986" s="411">
        <f t="shared" ref="AJ986" si="3005">AJ985</f>
        <v>0</v>
      </c>
      <c r="AK986" s="411">
        <f t="shared" ref="AK986" si="3006">AK985</f>
        <v>0</v>
      </c>
      <c r="AL986" s="411">
        <f t="shared" ref="AL986" si="3007">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8">Z988</f>
        <v>0</v>
      </c>
      <c r="AA989" s="411">
        <f t="shared" ref="AA989" si="3009">AA988</f>
        <v>0</v>
      </c>
      <c r="AB989" s="411">
        <f t="shared" ref="AB989" si="3010">AB988</f>
        <v>0</v>
      </c>
      <c r="AC989" s="411">
        <f t="shared" ref="AC989" si="3011">AC988</f>
        <v>0</v>
      </c>
      <c r="AD989" s="411">
        <f t="shared" ref="AD989" si="3012">AD988</f>
        <v>0</v>
      </c>
      <c r="AE989" s="411">
        <f t="shared" ref="AE989" si="3013">AE988</f>
        <v>0</v>
      </c>
      <c r="AF989" s="411">
        <f t="shared" ref="AF989" si="3014">AF988</f>
        <v>0</v>
      </c>
      <c r="AG989" s="411">
        <f t="shared" ref="AG989" si="3015">AG988</f>
        <v>0</v>
      </c>
      <c r="AH989" s="411">
        <f t="shared" ref="AH989" si="3016">AH988</f>
        <v>0</v>
      </c>
      <c r="AI989" s="411">
        <f t="shared" ref="AI989" si="3017">AI988</f>
        <v>0</v>
      </c>
      <c r="AJ989" s="411">
        <f t="shared" ref="AJ989" si="3018">AJ988</f>
        <v>0</v>
      </c>
      <c r="AK989" s="411">
        <f t="shared" ref="AK989" si="3019">AK988</f>
        <v>0</v>
      </c>
      <c r="AL989" s="411">
        <f t="shared" ref="AL989" si="3020">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1">Z991</f>
        <v>0</v>
      </c>
      <c r="AA992" s="411">
        <f t="shared" ref="AA992" si="3022">AA991</f>
        <v>0</v>
      </c>
      <c r="AB992" s="411">
        <f t="shared" ref="AB992" si="3023">AB991</f>
        <v>0</v>
      </c>
      <c r="AC992" s="411">
        <f t="shared" ref="AC992" si="3024">AC991</f>
        <v>0</v>
      </c>
      <c r="AD992" s="411">
        <f t="shared" ref="AD992" si="3025">AD991</f>
        <v>0</v>
      </c>
      <c r="AE992" s="411">
        <f t="shared" ref="AE992" si="3026">AE991</f>
        <v>0</v>
      </c>
      <c r="AF992" s="411">
        <f t="shared" ref="AF992" si="3027">AF991</f>
        <v>0</v>
      </c>
      <c r="AG992" s="411">
        <f t="shared" ref="AG992" si="3028">AG991</f>
        <v>0</v>
      </c>
      <c r="AH992" s="411">
        <f t="shared" ref="AH992" si="3029">AH991</f>
        <v>0</v>
      </c>
      <c r="AI992" s="411">
        <f t="shared" ref="AI992" si="3030">AI991</f>
        <v>0</v>
      </c>
      <c r="AJ992" s="411">
        <f t="shared" ref="AJ992" si="3031">AJ991</f>
        <v>0</v>
      </c>
      <c r="AK992" s="411">
        <f t="shared" ref="AK992" si="3032">AK991</f>
        <v>0</v>
      </c>
      <c r="AL992" s="411">
        <f t="shared" ref="AL992" si="3033">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4">Z995</f>
        <v>0</v>
      </c>
      <c r="AA996" s="411">
        <f t="shared" ref="AA996" si="3035">AA995</f>
        <v>0</v>
      </c>
      <c r="AB996" s="411">
        <f t="shared" ref="AB996" si="3036">AB995</f>
        <v>0</v>
      </c>
      <c r="AC996" s="411">
        <f t="shared" ref="AC996" si="3037">AC995</f>
        <v>0</v>
      </c>
      <c r="AD996" s="411">
        <f t="shared" ref="AD996" si="3038">AD995</f>
        <v>0</v>
      </c>
      <c r="AE996" s="411">
        <f t="shared" ref="AE996" si="3039">AE995</f>
        <v>0</v>
      </c>
      <c r="AF996" s="411">
        <f t="shared" ref="AF996" si="3040">AF995</f>
        <v>0</v>
      </c>
      <c r="AG996" s="411">
        <f t="shared" ref="AG996" si="3041">AG995</f>
        <v>0</v>
      </c>
      <c r="AH996" s="411">
        <f t="shared" ref="AH996" si="3042">AH995</f>
        <v>0</v>
      </c>
      <c r="AI996" s="411">
        <f t="shared" ref="AI996" si="3043">AI995</f>
        <v>0</v>
      </c>
      <c r="AJ996" s="411">
        <f t="shared" ref="AJ996" si="3044">AJ995</f>
        <v>0</v>
      </c>
      <c r="AK996" s="411">
        <f t="shared" ref="AK996" si="3045">AK995</f>
        <v>0</v>
      </c>
      <c r="AL996" s="411">
        <f t="shared" ref="AL996" si="3046">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7">AA999</f>
        <v>0</v>
      </c>
      <c r="AB1000" s="411">
        <f t="shared" si="3047"/>
        <v>0</v>
      </c>
      <c r="AC1000" s="411">
        <f t="shared" si="3047"/>
        <v>0</v>
      </c>
      <c r="AD1000" s="411">
        <f>AD999</f>
        <v>0</v>
      </c>
      <c r="AE1000" s="411">
        <f t="shared" si="3047"/>
        <v>0</v>
      </c>
      <c r="AF1000" s="411">
        <f t="shared" si="3047"/>
        <v>0</v>
      </c>
      <c r="AG1000" s="411">
        <f t="shared" si="3047"/>
        <v>0</v>
      </c>
      <c r="AH1000" s="411">
        <f t="shared" si="3047"/>
        <v>0</v>
      </c>
      <c r="AI1000" s="411">
        <f t="shared" si="3047"/>
        <v>0</v>
      </c>
      <c r="AJ1000" s="411">
        <f t="shared" si="3047"/>
        <v>0</v>
      </c>
      <c r="AK1000" s="411">
        <f t="shared" si="3047"/>
        <v>0</v>
      </c>
      <c r="AL1000" s="411">
        <f t="shared" si="3047"/>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8">Z1002</f>
        <v>0</v>
      </c>
      <c r="AA1003" s="411">
        <f t="shared" si="3048"/>
        <v>0</v>
      </c>
      <c r="AB1003" s="411">
        <f t="shared" si="3048"/>
        <v>0</v>
      </c>
      <c r="AC1003" s="411">
        <f t="shared" si="3048"/>
        <v>0</v>
      </c>
      <c r="AD1003" s="411">
        <f t="shared" si="3048"/>
        <v>0</v>
      </c>
      <c r="AE1003" s="411">
        <f t="shared" si="3048"/>
        <v>0</v>
      </c>
      <c r="AF1003" s="411">
        <f t="shared" si="3048"/>
        <v>0</v>
      </c>
      <c r="AG1003" s="411">
        <f t="shared" si="3048"/>
        <v>0</v>
      </c>
      <c r="AH1003" s="411">
        <f t="shared" si="3048"/>
        <v>0</v>
      </c>
      <c r="AI1003" s="411">
        <f t="shared" si="3048"/>
        <v>0</v>
      </c>
      <c r="AJ1003" s="411">
        <f t="shared" si="3048"/>
        <v>0</v>
      </c>
      <c r="AK1003" s="411">
        <f t="shared" si="3048"/>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9">Z1006</f>
        <v>0</v>
      </c>
      <c r="AA1007" s="411">
        <f t="shared" si="3049"/>
        <v>0</v>
      </c>
      <c r="AB1007" s="411">
        <f t="shared" si="3049"/>
        <v>0</v>
      </c>
      <c r="AC1007" s="411">
        <f t="shared" si="3049"/>
        <v>0</v>
      </c>
      <c r="AD1007" s="411">
        <f t="shared" si="3049"/>
        <v>0</v>
      </c>
      <c r="AE1007" s="411">
        <f t="shared" si="3049"/>
        <v>0</v>
      </c>
      <c r="AF1007" s="411">
        <f t="shared" si="3049"/>
        <v>0</v>
      </c>
      <c r="AG1007" s="411">
        <f t="shared" si="3049"/>
        <v>0</v>
      </c>
      <c r="AH1007" s="411">
        <f t="shared" si="3049"/>
        <v>0</v>
      </c>
      <c r="AI1007" s="411">
        <f t="shared" si="3049"/>
        <v>0</v>
      </c>
      <c r="AJ1007" s="411">
        <f t="shared" si="3049"/>
        <v>0</v>
      </c>
      <c r="AK1007" s="411">
        <f t="shared" si="3049"/>
        <v>0</v>
      </c>
      <c r="AL1007" s="411">
        <f t="shared" si="3049"/>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0">Z1009</f>
        <v>0</v>
      </c>
      <c r="AA1010" s="411">
        <f t="shared" si="3050"/>
        <v>0</v>
      </c>
      <c r="AB1010" s="411">
        <f t="shared" si="3050"/>
        <v>0</v>
      </c>
      <c r="AC1010" s="411">
        <f t="shared" si="3050"/>
        <v>0</v>
      </c>
      <c r="AD1010" s="411">
        <f t="shared" si="3050"/>
        <v>0</v>
      </c>
      <c r="AE1010" s="411">
        <f t="shared" si="3050"/>
        <v>0</v>
      </c>
      <c r="AF1010" s="411">
        <f t="shared" si="3050"/>
        <v>0</v>
      </c>
      <c r="AG1010" s="411">
        <f t="shared" si="3050"/>
        <v>0</v>
      </c>
      <c r="AH1010" s="411">
        <f t="shared" si="3050"/>
        <v>0</v>
      </c>
      <c r="AI1010" s="411">
        <f t="shared" si="3050"/>
        <v>0</v>
      </c>
      <c r="AJ1010" s="411">
        <f t="shared" si="3050"/>
        <v>0</v>
      </c>
      <c r="AK1010" s="411">
        <f t="shared" si="3050"/>
        <v>0</v>
      </c>
      <c r="AL1010" s="411">
        <f t="shared" si="3050"/>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1">Z1012</f>
        <v>0</v>
      </c>
      <c r="AA1013" s="411">
        <f t="shared" si="3051"/>
        <v>0</v>
      </c>
      <c r="AB1013" s="411">
        <f t="shared" si="3051"/>
        <v>0</v>
      </c>
      <c r="AC1013" s="411">
        <f t="shared" si="3051"/>
        <v>0</v>
      </c>
      <c r="AD1013" s="411">
        <f t="shared" si="3051"/>
        <v>0</v>
      </c>
      <c r="AE1013" s="411">
        <f t="shared" si="3051"/>
        <v>0</v>
      </c>
      <c r="AF1013" s="411">
        <f t="shared" si="3051"/>
        <v>0</v>
      </c>
      <c r="AG1013" s="411">
        <f t="shared" si="3051"/>
        <v>0</v>
      </c>
      <c r="AH1013" s="411">
        <f t="shared" si="3051"/>
        <v>0</v>
      </c>
      <c r="AI1013" s="411">
        <f t="shared" si="3051"/>
        <v>0</v>
      </c>
      <c r="AJ1013" s="411">
        <f t="shared" si="3051"/>
        <v>0</v>
      </c>
      <c r="AK1013" s="411">
        <f t="shared" si="3051"/>
        <v>0</v>
      </c>
      <c r="AL1013" s="411">
        <f t="shared" si="3051"/>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2">Y1015</f>
        <v>0</v>
      </c>
      <c r="Z1016" s="411">
        <f t="shared" si="3052"/>
        <v>0</v>
      </c>
      <c r="AA1016" s="411">
        <f t="shared" si="3052"/>
        <v>0</v>
      </c>
      <c r="AB1016" s="411">
        <f t="shared" si="3052"/>
        <v>0</v>
      </c>
      <c r="AC1016" s="411">
        <f t="shared" si="3052"/>
        <v>0</v>
      </c>
      <c r="AD1016" s="411">
        <f t="shared" si="3052"/>
        <v>0</v>
      </c>
      <c r="AE1016" s="411">
        <f t="shared" si="3052"/>
        <v>0</v>
      </c>
      <c r="AF1016" s="411">
        <f t="shared" si="3052"/>
        <v>0</v>
      </c>
      <c r="AG1016" s="411">
        <f t="shared" si="3052"/>
        <v>0</v>
      </c>
      <c r="AH1016" s="411">
        <f t="shared" si="3052"/>
        <v>0</v>
      </c>
      <c r="AI1016" s="411">
        <f t="shared" si="3052"/>
        <v>0</v>
      </c>
      <c r="AJ1016" s="411">
        <f t="shared" si="3052"/>
        <v>0</v>
      </c>
      <c r="AK1016" s="411">
        <f t="shared" si="3052"/>
        <v>0</v>
      </c>
      <c r="AL1016" s="411">
        <f t="shared" si="3052"/>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3">Z1020</f>
        <v>0</v>
      </c>
      <c r="AA1021" s="411">
        <f t="shared" ref="AA1021" si="3054">AA1020</f>
        <v>0</v>
      </c>
      <c r="AB1021" s="411">
        <f t="shared" ref="AB1021" si="3055">AB1020</f>
        <v>0</v>
      </c>
      <c r="AC1021" s="411">
        <f t="shared" ref="AC1021" si="3056">AC1020</f>
        <v>0</v>
      </c>
      <c r="AD1021" s="411">
        <f t="shared" ref="AD1021" si="3057">AD1020</f>
        <v>0</v>
      </c>
      <c r="AE1021" s="411">
        <f t="shared" ref="AE1021" si="3058">AE1020</f>
        <v>0</v>
      </c>
      <c r="AF1021" s="411">
        <f t="shared" ref="AF1021" si="3059">AF1020</f>
        <v>0</v>
      </c>
      <c r="AG1021" s="411">
        <f t="shared" ref="AG1021" si="3060">AG1020</f>
        <v>0</v>
      </c>
      <c r="AH1021" s="411">
        <f t="shared" ref="AH1021" si="3061">AH1020</f>
        <v>0</v>
      </c>
      <c r="AI1021" s="411">
        <f t="shared" ref="AI1021" si="3062">AI1020</f>
        <v>0</v>
      </c>
      <c r="AJ1021" s="411">
        <f t="shared" ref="AJ1021" si="3063">AJ1020</f>
        <v>0</v>
      </c>
      <c r="AK1021" s="411">
        <f t="shared" ref="AK1021" si="3064">AK1020</f>
        <v>0</v>
      </c>
      <c r="AL1021" s="411">
        <f t="shared" ref="AL1021" si="3065">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6">Z1023</f>
        <v>0</v>
      </c>
      <c r="AA1024" s="411">
        <f t="shared" ref="AA1024" si="3067">AA1023</f>
        <v>0</v>
      </c>
      <c r="AB1024" s="411">
        <f t="shared" ref="AB1024" si="3068">AB1023</f>
        <v>0</v>
      </c>
      <c r="AC1024" s="411">
        <f t="shared" ref="AC1024" si="3069">AC1023</f>
        <v>0</v>
      </c>
      <c r="AD1024" s="411">
        <f t="shared" ref="AD1024" si="3070">AD1023</f>
        <v>0</v>
      </c>
      <c r="AE1024" s="411">
        <f t="shared" ref="AE1024" si="3071">AE1023</f>
        <v>0</v>
      </c>
      <c r="AF1024" s="411">
        <f t="shared" ref="AF1024" si="3072">AF1023</f>
        <v>0</v>
      </c>
      <c r="AG1024" s="411">
        <f t="shared" ref="AG1024" si="3073">AG1023</f>
        <v>0</v>
      </c>
      <c r="AH1024" s="411">
        <f t="shared" ref="AH1024" si="3074">AH1023</f>
        <v>0</v>
      </c>
      <c r="AI1024" s="411">
        <f t="shared" ref="AI1024" si="3075">AI1023</f>
        <v>0</v>
      </c>
      <c r="AJ1024" s="411">
        <f t="shared" ref="AJ1024" si="3076">AJ1023</f>
        <v>0</v>
      </c>
      <c r="AK1024" s="411">
        <f t="shared" ref="AK1024" si="3077">AK1023</f>
        <v>0</v>
      </c>
      <c r="AL1024" s="411">
        <f t="shared" ref="AL1024" si="3078">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9">Z1026</f>
        <v>0</v>
      </c>
      <c r="AA1027" s="411">
        <f t="shared" ref="AA1027" si="3080">AA1026</f>
        <v>0</v>
      </c>
      <c r="AB1027" s="411">
        <f t="shared" ref="AB1027" si="3081">AB1026</f>
        <v>0</v>
      </c>
      <c r="AC1027" s="411">
        <f t="shared" ref="AC1027" si="3082">AC1026</f>
        <v>0</v>
      </c>
      <c r="AD1027" s="411">
        <f t="shared" ref="AD1027" si="3083">AD1026</f>
        <v>0</v>
      </c>
      <c r="AE1027" s="411">
        <f t="shared" ref="AE1027" si="3084">AE1026</f>
        <v>0</v>
      </c>
      <c r="AF1027" s="411">
        <f t="shared" ref="AF1027" si="3085">AF1026</f>
        <v>0</v>
      </c>
      <c r="AG1027" s="411">
        <f t="shared" ref="AG1027" si="3086">AG1026</f>
        <v>0</v>
      </c>
      <c r="AH1027" s="411">
        <f t="shared" ref="AH1027" si="3087">AH1026</f>
        <v>0</v>
      </c>
      <c r="AI1027" s="411">
        <f t="shared" ref="AI1027" si="3088">AI1026</f>
        <v>0</v>
      </c>
      <c r="AJ1027" s="411">
        <f t="shared" ref="AJ1027" si="3089">AJ1026</f>
        <v>0</v>
      </c>
      <c r="AK1027" s="411">
        <f t="shared" ref="AK1027" si="3090">AK1026</f>
        <v>0</v>
      </c>
      <c r="AL1027" s="411">
        <f t="shared" ref="AL1027" si="3091">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2">Z1029</f>
        <v>0</v>
      </c>
      <c r="AA1030" s="411">
        <f t="shared" ref="AA1030" si="3093">AA1029</f>
        <v>0</v>
      </c>
      <c r="AB1030" s="411">
        <f t="shared" ref="AB1030" si="3094">AB1029</f>
        <v>0</v>
      </c>
      <c r="AC1030" s="411">
        <f t="shared" ref="AC1030" si="3095">AC1029</f>
        <v>0</v>
      </c>
      <c r="AD1030" s="411">
        <f t="shared" ref="AD1030" si="3096">AD1029</f>
        <v>0</v>
      </c>
      <c r="AE1030" s="411">
        <f t="shared" ref="AE1030" si="3097">AE1029</f>
        <v>0</v>
      </c>
      <c r="AF1030" s="411">
        <f t="shared" ref="AF1030" si="3098">AF1029</f>
        <v>0</v>
      </c>
      <c r="AG1030" s="411">
        <f t="shared" ref="AG1030" si="3099">AG1029</f>
        <v>0</v>
      </c>
      <c r="AH1030" s="411">
        <f t="shared" ref="AH1030" si="3100">AH1029</f>
        <v>0</v>
      </c>
      <c r="AI1030" s="411">
        <f t="shared" ref="AI1030" si="3101">AI1029</f>
        <v>0</v>
      </c>
      <c r="AJ1030" s="411">
        <f t="shared" ref="AJ1030" si="3102">AJ1029</f>
        <v>0</v>
      </c>
      <c r="AK1030" s="411">
        <f t="shared" ref="AK1030" si="3103">AK1029</f>
        <v>0</v>
      </c>
      <c r="AL1030" s="411">
        <f t="shared" ref="AL1030" si="3104">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5">Z1033</f>
        <v>0</v>
      </c>
      <c r="AA1034" s="411">
        <f t="shared" ref="AA1034" si="3106">AA1033</f>
        <v>0</v>
      </c>
      <c r="AB1034" s="411">
        <f t="shared" ref="AB1034" si="3107">AB1033</f>
        <v>0</v>
      </c>
      <c r="AC1034" s="411">
        <f t="shared" ref="AC1034" si="3108">AC1033</f>
        <v>0</v>
      </c>
      <c r="AD1034" s="411">
        <f t="shared" ref="AD1034" si="3109">AD1033</f>
        <v>0</v>
      </c>
      <c r="AE1034" s="411">
        <f t="shared" ref="AE1034" si="3110">AE1033</f>
        <v>0</v>
      </c>
      <c r="AF1034" s="411">
        <f t="shared" ref="AF1034" si="3111">AF1033</f>
        <v>0</v>
      </c>
      <c r="AG1034" s="411">
        <f t="shared" ref="AG1034" si="3112">AG1033</f>
        <v>0</v>
      </c>
      <c r="AH1034" s="411">
        <f t="shared" ref="AH1034" si="3113">AH1033</f>
        <v>0</v>
      </c>
      <c r="AI1034" s="411">
        <f t="shared" ref="AI1034" si="3114">AI1033</f>
        <v>0</v>
      </c>
      <c r="AJ1034" s="411">
        <f t="shared" ref="AJ1034" si="3115">AJ1033</f>
        <v>0</v>
      </c>
      <c r="AK1034" s="411">
        <f t="shared" ref="AK1034" si="3116">AK1033</f>
        <v>0</v>
      </c>
      <c r="AL1034" s="411">
        <f t="shared" ref="AL1034" si="3117">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8">Z1036</f>
        <v>0</v>
      </c>
      <c r="AA1037" s="411">
        <f t="shared" ref="AA1037" si="3119">AA1036</f>
        <v>0</v>
      </c>
      <c r="AB1037" s="411">
        <f t="shared" ref="AB1037" si="3120">AB1036</f>
        <v>0</v>
      </c>
      <c r="AC1037" s="411">
        <f t="shared" ref="AC1037" si="3121">AC1036</f>
        <v>0</v>
      </c>
      <c r="AD1037" s="411">
        <f t="shared" ref="AD1037" si="3122">AD1036</f>
        <v>0</v>
      </c>
      <c r="AE1037" s="411">
        <f t="shared" ref="AE1037" si="3123">AE1036</f>
        <v>0</v>
      </c>
      <c r="AF1037" s="411">
        <f t="shared" ref="AF1037" si="3124">AF1036</f>
        <v>0</v>
      </c>
      <c r="AG1037" s="411">
        <f t="shared" ref="AG1037" si="3125">AG1036</f>
        <v>0</v>
      </c>
      <c r="AH1037" s="411">
        <f t="shared" ref="AH1037" si="3126">AH1036</f>
        <v>0</v>
      </c>
      <c r="AI1037" s="411">
        <f t="shared" ref="AI1037" si="3127">AI1036</f>
        <v>0</v>
      </c>
      <c r="AJ1037" s="411">
        <f t="shared" ref="AJ1037" si="3128">AJ1036</f>
        <v>0</v>
      </c>
      <c r="AK1037" s="411">
        <f t="shared" ref="AK1037" si="3129">AK1036</f>
        <v>0</v>
      </c>
      <c r="AL1037" s="411">
        <f t="shared" ref="AL1037" si="313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1">Z1039</f>
        <v>0</v>
      </c>
      <c r="AA1040" s="411">
        <f t="shared" ref="AA1040" si="3132">AA1039</f>
        <v>0</v>
      </c>
      <c r="AB1040" s="411">
        <f t="shared" ref="AB1040" si="3133">AB1039</f>
        <v>0</v>
      </c>
      <c r="AC1040" s="411">
        <f t="shared" ref="AC1040" si="3134">AC1039</f>
        <v>0</v>
      </c>
      <c r="AD1040" s="411">
        <f t="shared" ref="AD1040" si="3135">AD1039</f>
        <v>0</v>
      </c>
      <c r="AE1040" s="411">
        <f t="shared" ref="AE1040" si="3136">AE1039</f>
        <v>0</v>
      </c>
      <c r="AF1040" s="411">
        <f t="shared" ref="AF1040" si="3137">AF1039</f>
        <v>0</v>
      </c>
      <c r="AG1040" s="411">
        <f t="shared" ref="AG1040" si="3138">AG1039</f>
        <v>0</v>
      </c>
      <c r="AH1040" s="411">
        <f t="shared" ref="AH1040" si="3139">AH1039</f>
        <v>0</v>
      </c>
      <c r="AI1040" s="411">
        <f t="shared" ref="AI1040" si="3140">AI1039</f>
        <v>0</v>
      </c>
      <c r="AJ1040" s="411">
        <f t="shared" ref="AJ1040" si="3141">AJ1039</f>
        <v>0</v>
      </c>
      <c r="AK1040" s="411">
        <f t="shared" ref="AK1040" si="3142">AK1039</f>
        <v>0</v>
      </c>
      <c r="AL1040" s="411">
        <f t="shared" ref="AL1040" si="314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4">AA1042</f>
        <v>0</v>
      </c>
      <c r="AB1043" s="411">
        <f t="shared" ref="AB1043" si="3145">AB1042</f>
        <v>0</v>
      </c>
      <c r="AC1043" s="411">
        <f t="shared" ref="AC1043" si="3146">AC1042</f>
        <v>0</v>
      </c>
      <c r="AD1043" s="411">
        <f t="shared" ref="AD1043" si="3147">AD1042</f>
        <v>0</v>
      </c>
      <c r="AE1043" s="411">
        <f>AE1042</f>
        <v>0</v>
      </c>
      <c r="AF1043" s="411">
        <f t="shared" ref="AF1043" si="3148">AF1042</f>
        <v>0</v>
      </c>
      <c r="AG1043" s="411">
        <f t="shared" ref="AG1043" si="3149">AG1042</f>
        <v>0</v>
      </c>
      <c r="AH1043" s="411">
        <f t="shared" ref="AH1043" si="3150">AH1042</f>
        <v>0</v>
      </c>
      <c r="AI1043" s="411">
        <f t="shared" ref="AI1043" si="3151">AI1042</f>
        <v>0</v>
      </c>
      <c r="AJ1043" s="411">
        <f t="shared" ref="AJ1043" si="3152">AJ1042</f>
        <v>0</v>
      </c>
      <c r="AK1043" s="411">
        <f t="shared" ref="AK1043" si="3153">AK1042</f>
        <v>0</v>
      </c>
      <c r="AL1043" s="411">
        <f t="shared" ref="AL1043" si="315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5">Z1045</f>
        <v>0</v>
      </c>
      <c r="AA1046" s="411">
        <f t="shared" ref="AA1046" si="3156">AA1045</f>
        <v>0</v>
      </c>
      <c r="AB1046" s="411">
        <f t="shared" ref="AB1046" si="3157">AB1045</f>
        <v>0</v>
      </c>
      <c r="AC1046" s="411">
        <f t="shared" ref="AC1046" si="3158">AC1045</f>
        <v>0</v>
      </c>
      <c r="AD1046" s="411">
        <f t="shared" ref="AD1046" si="3159">AD1045</f>
        <v>0</v>
      </c>
      <c r="AE1046" s="411">
        <f t="shared" ref="AE1046" si="3160">AE1045</f>
        <v>0</v>
      </c>
      <c r="AF1046" s="411">
        <f t="shared" ref="AF1046" si="3161">AF1045</f>
        <v>0</v>
      </c>
      <c r="AG1046" s="411">
        <f t="shared" ref="AG1046" si="3162">AG1045</f>
        <v>0</v>
      </c>
      <c r="AH1046" s="411">
        <f t="shared" ref="AH1046" si="3163">AH1045</f>
        <v>0</v>
      </c>
      <c r="AI1046" s="411">
        <f t="shared" ref="AI1046" si="3164">AI1045</f>
        <v>0</v>
      </c>
      <c r="AJ1046" s="411">
        <f t="shared" ref="AJ1046" si="3165">AJ1045</f>
        <v>0</v>
      </c>
      <c r="AK1046" s="411">
        <f t="shared" ref="AK1046" si="3166">AK1045</f>
        <v>0</v>
      </c>
      <c r="AL1046" s="411">
        <f t="shared" ref="AL1046" si="316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8">Z1048</f>
        <v>0</v>
      </c>
      <c r="AA1049" s="411">
        <f t="shared" ref="AA1049" si="3169">AA1048</f>
        <v>0</v>
      </c>
      <c r="AB1049" s="411">
        <f t="shared" ref="AB1049" si="3170">AB1048</f>
        <v>0</v>
      </c>
      <c r="AC1049" s="411">
        <f t="shared" ref="AC1049" si="3171">AC1048</f>
        <v>0</v>
      </c>
      <c r="AD1049" s="411">
        <f t="shared" ref="AD1049" si="3172">AD1048</f>
        <v>0</v>
      </c>
      <c r="AE1049" s="411">
        <f t="shared" ref="AE1049" si="3173">AE1048</f>
        <v>0</v>
      </c>
      <c r="AF1049" s="411">
        <f t="shared" ref="AF1049" si="3174">AF1048</f>
        <v>0</v>
      </c>
      <c r="AG1049" s="411">
        <f t="shared" ref="AG1049" si="3175">AG1048</f>
        <v>0</v>
      </c>
      <c r="AH1049" s="411">
        <f t="shared" ref="AH1049" si="3176">AH1048</f>
        <v>0</v>
      </c>
      <c r="AI1049" s="411">
        <f t="shared" ref="AI1049" si="3177">AI1048</f>
        <v>0</v>
      </c>
      <c r="AJ1049" s="411">
        <f t="shared" ref="AJ1049" si="3178">AJ1048</f>
        <v>0</v>
      </c>
      <c r="AK1049" s="411">
        <f t="shared" ref="AK1049" si="3179">AK1048</f>
        <v>0</v>
      </c>
      <c r="AL1049" s="411">
        <f t="shared" ref="AL1049" si="3180">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1">Z1051</f>
        <v>0</v>
      </c>
      <c r="AA1052" s="411">
        <f t="shared" ref="AA1052" si="3182">AA1051</f>
        <v>0</v>
      </c>
      <c r="AB1052" s="411">
        <f t="shared" ref="AB1052" si="3183">AB1051</f>
        <v>0</v>
      </c>
      <c r="AC1052" s="411">
        <f t="shared" ref="AC1052" si="3184">AC1051</f>
        <v>0</v>
      </c>
      <c r="AD1052" s="411">
        <f t="shared" ref="AD1052" si="3185">AD1051</f>
        <v>0</v>
      </c>
      <c r="AE1052" s="411">
        <f t="shared" ref="AE1052" si="3186">AE1051</f>
        <v>0</v>
      </c>
      <c r="AF1052" s="411">
        <f t="shared" ref="AF1052" si="3187">AF1051</f>
        <v>0</v>
      </c>
      <c r="AG1052" s="411">
        <f t="shared" ref="AG1052" si="3188">AG1051</f>
        <v>0</v>
      </c>
      <c r="AH1052" s="411">
        <f t="shared" ref="AH1052" si="3189">AH1051</f>
        <v>0</v>
      </c>
      <c r="AI1052" s="411">
        <f t="shared" ref="AI1052" si="3190">AI1051</f>
        <v>0</v>
      </c>
      <c r="AJ1052" s="411">
        <f t="shared" ref="AJ1052" si="3191">AJ1051</f>
        <v>0</v>
      </c>
      <c r="AK1052" s="411">
        <f t="shared" ref="AK1052" si="3192">AK1051</f>
        <v>0</v>
      </c>
      <c r="AL1052" s="411">
        <f t="shared" ref="AL1052" si="3193">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4">Z1054</f>
        <v>0</v>
      </c>
      <c r="AA1055" s="411">
        <f t="shared" ref="AA1055" si="3195">AA1054</f>
        <v>0</v>
      </c>
      <c r="AB1055" s="411">
        <f t="shared" ref="AB1055" si="3196">AB1054</f>
        <v>0</v>
      </c>
      <c r="AC1055" s="411">
        <f t="shared" ref="AC1055" si="3197">AC1054</f>
        <v>0</v>
      </c>
      <c r="AD1055" s="411">
        <f t="shared" ref="AD1055" si="3198">AD1054</f>
        <v>0</v>
      </c>
      <c r="AE1055" s="411">
        <f t="shared" ref="AE1055" si="3199">AE1054</f>
        <v>0</v>
      </c>
      <c r="AF1055" s="411">
        <f t="shared" ref="AF1055" si="3200">AF1054</f>
        <v>0</v>
      </c>
      <c r="AG1055" s="411">
        <f t="shared" ref="AG1055" si="3201">AG1054</f>
        <v>0</v>
      </c>
      <c r="AH1055" s="411">
        <f t="shared" ref="AH1055" si="3202">AH1054</f>
        <v>0</v>
      </c>
      <c r="AI1055" s="411">
        <f t="shared" ref="AI1055" si="3203">AI1054</f>
        <v>0</v>
      </c>
      <c r="AJ1055" s="411">
        <f t="shared" ref="AJ1055" si="3204">AJ1054</f>
        <v>0</v>
      </c>
      <c r="AK1055" s="411">
        <f t="shared" ref="AK1055" si="3205">AK1054</f>
        <v>0</v>
      </c>
      <c r="AL1055" s="411">
        <f t="shared" ref="AL1055" si="3206">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7">Z1058</f>
        <v>0</v>
      </c>
      <c r="AA1059" s="411">
        <f t="shared" ref="AA1059" si="3208">AA1058</f>
        <v>0</v>
      </c>
      <c r="AB1059" s="411">
        <f t="shared" ref="AB1059" si="3209">AB1058</f>
        <v>0</v>
      </c>
      <c r="AC1059" s="411">
        <f t="shared" ref="AC1059" si="3210">AC1058</f>
        <v>0</v>
      </c>
      <c r="AD1059" s="411">
        <f t="shared" ref="AD1059" si="3211">AD1058</f>
        <v>0</v>
      </c>
      <c r="AE1059" s="411">
        <f t="shared" ref="AE1059" si="3212">AE1058</f>
        <v>0</v>
      </c>
      <c r="AF1059" s="411">
        <f t="shared" ref="AF1059" si="3213">AF1058</f>
        <v>0</v>
      </c>
      <c r="AG1059" s="411">
        <f t="shared" ref="AG1059" si="3214">AG1058</f>
        <v>0</v>
      </c>
      <c r="AH1059" s="411">
        <f t="shared" ref="AH1059" si="3215">AH1058</f>
        <v>0</v>
      </c>
      <c r="AI1059" s="411">
        <f t="shared" ref="AI1059" si="3216">AI1058</f>
        <v>0</v>
      </c>
      <c r="AJ1059" s="411">
        <f t="shared" ref="AJ1059" si="3217">AJ1058</f>
        <v>0</v>
      </c>
      <c r="AK1059" s="411">
        <f t="shared" ref="AK1059" si="3218">AK1058</f>
        <v>0</v>
      </c>
      <c r="AL1059" s="411">
        <f t="shared" ref="AL1059" si="3219">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0">Z1061</f>
        <v>0</v>
      </c>
      <c r="AA1062" s="411">
        <f t="shared" ref="AA1062" si="3221">AA1061</f>
        <v>0</v>
      </c>
      <c r="AB1062" s="411">
        <f t="shared" ref="AB1062" si="3222">AB1061</f>
        <v>0</v>
      </c>
      <c r="AC1062" s="411">
        <f t="shared" ref="AC1062" si="3223">AC1061</f>
        <v>0</v>
      </c>
      <c r="AD1062" s="411">
        <f t="shared" ref="AD1062" si="3224">AD1061</f>
        <v>0</v>
      </c>
      <c r="AE1062" s="411">
        <f t="shared" ref="AE1062" si="3225">AE1061</f>
        <v>0</v>
      </c>
      <c r="AF1062" s="411">
        <f t="shared" ref="AF1062" si="3226">AF1061</f>
        <v>0</v>
      </c>
      <c r="AG1062" s="411">
        <f t="shared" ref="AG1062" si="3227">AG1061</f>
        <v>0</v>
      </c>
      <c r="AH1062" s="411">
        <f t="shared" ref="AH1062" si="3228">AH1061</f>
        <v>0</v>
      </c>
      <c r="AI1062" s="411">
        <f t="shared" ref="AI1062" si="3229">AI1061</f>
        <v>0</v>
      </c>
      <c r="AJ1062" s="411">
        <f t="shared" ref="AJ1062" si="3230">AJ1061</f>
        <v>0</v>
      </c>
      <c r="AK1062" s="411">
        <f t="shared" ref="AK1062" si="3231">AK1061</f>
        <v>0</v>
      </c>
      <c r="AL1062" s="411">
        <f t="shared" ref="AL1062" si="3232">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3">Z1064</f>
        <v>0</v>
      </c>
      <c r="AA1065" s="411">
        <f t="shared" ref="AA1065" si="3234">AA1064</f>
        <v>0</v>
      </c>
      <c r="AB1065" s="411">
        <f t="shared" ref="AB1065" si="3235">AB1064</f>
        <v>0</v>
      </c>
      <c r="AC1065" s="411">
        <f t="shared" ref="AC1065" si="3236">AC1064</f>
        <v>0</v>
      </c>
      <c r="AD1065" s="411">
        <f t="shared" ref="AD1065" si="3237">AD1064</f>
        <v>0</v>
      </c>
      <c r="AE1065" s="411">
        <f t="shared" ref="AE1065" si="3238">AE1064</f>
        <v>0</v>
      </c>
      <c r="AF1065" s="411">
        <f t="shared" ref="AF1065" si="3239">AF1064</f>
        <v>0</v>
      </c>
      <c r="AG1065" s="411">
        <f t="shared" ref="AG1065" si="3240">AG1064</f>
        <v>0</v>
      </c>
      <c r="AH1065" s="411">
        <f t="shared" ref="AH1065" si="3241">AH1064</f>
        <v>0</v>
      </c>
      <c r="AI1065" s="411">
        <f t="shared" ref="AI1065" si="3242">AI1064</f>
        <v>0</v>
      </c>
      <c r="AJ1065" s="411">
        <f t="shared" ref="AJ1065" si="3243">AJ1064</f>
        <v>0</v>
      </c>
      <c r="AK1065" s="411">
        <f t="shared" ref="AK1065" si="3244">AK1064</f>
        <v>0</v>
      </c>
      <c r="AL1065" s="411">
        <f t="shared" ref="AL1065" si="3245">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6">Z1068</f>
        <v>0</v>
      </c>
      <c r="AA1069" s="411">
        <f t="shared" ref="AA1069" si="3247">AA1068</f>
        <v>0</v>
      </c>
      <c r="AB1069" s="411">
        <f t="shared" ref="AB1069" si="3248">AB1068</f>
        <v>0</v>
      </c>
      <c r="AC1069" s="411">
        <f t="shared" ref="AC1069" si="3249">AC1068</f>
        <v>0</v>
      </c>
      <c r="AD1069" s="411">
        <f t="shared" ref="AD1069" si="3250">AD1068</f>
        <v>0</v>
      </c>
      <c r="AE1069" s="411">
        <f t="shared" ref="AE1069" si="3251">AE1068</f>
        <v>0</v>
      </c>
      <c r="AF1069" s="411">
        <f t="shared" ref="AF1069" si="3252">AF1068</f>
        <v>0</v>
      </c>
      <c r="AG1069" s="411">
        <f t="shared" ref="AG1069" si="3253">AG1068</f>
        <v>0</v>
      </c>
      <c r="AH1069" s="411">
        <f t="shared" ref="AH1069" si="3254">AH1068</f>
        <v>0</v>
      </c>
      <c r="AI1069" s="411">
        <f t="shared" ref="AI1069" si="3255">AI1068</f>
        <v>0</v>
      </c>
      <c r="AJ1069" s="411">
        <f t="shared" ref="AJ1069" si="3256">AJ1068</f>
        <v>0</v>
      </c>
      <c r="AK1069" s="411">
        <f t="shared" ref="AK1069" si="3257">AK1068</f>
        <v>0</v>
      </c>
      <c r="AL1069" s="411">
        <f t="shared" ref="AL1069" si="3258">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9">Z1071</f>
        <v>0</v>
      </c>
      <c r="AA1072" s="411">
        <f t="shared" ref="AA1072" si="3260">AA1071</f>
        <v>0</v>
      </c>
      <c r="AB1072" s="411">
        <f t="shared" ref="AB1072" si="3261">AB1071</f>
        <v>0</v>
      </c>
      <c r="AC1072" s="411">
        <f t="shared" ref="AC1072" si="3262">AC1071</f>
        <v>0</v>
      </c>
      <c r="AD1072" s="411">
        <f t="shared" ref="AD1072" si="3263">AD1071</f>
        <v>0</v>
      </c>
      <c r="AE1072" s="411">
        <f t="shared" ref="AE1072" si="3264">AE1071</f>
        <v>0</v>
      </c>
      <c r="AF1072" s="411">
        <f t="shared" ref="AF1072" si="3265">AF1071</f>
        <v>0</v>
      </c>
      <c r="AG1072" s="411">
        <f t="shared" ref="AG1072" si="3266">AG1071</f>
        <v>0</v>
      </c>
      <c r="AH1072" s="411">
        <f t="shared" ref="AH1072" si="3267">AH1071</f>
        <v>0</v>
      </c>
      <c r="AI1072" s="411">
        <f t="shared" ref="AI1072" si="3268">AI1071</f>
        <v>0</v>
      </c>
      <c r="AJ1072" s="411">
        <f t="shared" ref="AJ1072" si="3269">AJ1071</f>
        <v>0</v>
      </c>
      <c r="AK1072" s="411">
        <f t="shared" ref="AK1072" si="3270">AK1071</f>
        <v>0</v>
      </c>
      <c r="AL1072" s="411">
        <f t="shared" ref="AL1072" si="3271">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2">Z1074</f>
        <v>0</v>
      </c>
      <c r="AA1075" s="411">
        <f t="shared" ref="AA1075" si="3273">AA1074</f>
        <v>0</v>
      </c>
      <c r="AB1075" s="411">
        <f t="shared" ref="AB1075" si="3274">AB1074</f>
        <v>0</v>
      </c>
      <c r="AC1075" s="411">
        <f t="shared" ref="AC1075" si="3275">AC1074</f>
        <v>0</v>
      </c>
      <c r="AD1075" s="411">
        <f t="shared" ref="AD1075" si="3276">AD1074</f>
        <v>0</v>
      </c>
      <c r="AE1075" s="411">
        <f t="shared" ref="AE1075" si="3277">AE1074</f>
        <v>0</v>
      </c>
      <c r="AF1075" s="411">
        <f t="shared" ref="AF1075" si="3278">AF1074</f>
        <v>0</v>
      </c>
      <c r="AG1075" s="411">
        <f t="shared" ref="AG1075" si="3279">AG1074</f>
        <v>0</v>
      </c>
      <c r="AH1075" s="411">
        <f t="shared" ref="AH1075" si="3280">AH1074</f>
        <v>0</v>
      </c>
      <c r="AI1075" s="411">
        <f t="shared" ref="AI1075" si="3281">AI1074</f>
        <v>0</v>
      </c>
      <c r="AJ1075" s="411">
        <f t="shared" ref="AJ1075" si="3282">AJ1074</f>
        <v>0</v>
      </c>
      <c r="AK1075" s="411">
        <f t="shared" ref="AK1075" si="3283">AK1074</f>
        <v>0</v>
      </c>
      <c r="AL1075" s="411">
        <f t="shared" ref="AL1075" si="328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5">Z1077</f>
        <v>0</v>
      </c>
      <c r="AA1078" s="411">
        <f t="shared" ref="AA1078" si="3286">AA1077</f>
        <v>0</v>
      </c>
      <c r="AB1078" s="411">
        <f t="shared" ref="AB1078" si="3287">AB1077</f>
        <v>0</v>
      </c>
      <c r="AC1078" s="411">
        <f t="shared" ref="AC1078" si="3288">AC1077</f>
        <v>0</v>
      </c>
      <c r="AD1078" s="411">
        <f t="shared" ref="AD1078" si="3289">AD1077</f>
        <v>0</v>
      </c>
      <c r="AE1078" s="411">
        <f t="shared" ref="AE1078" si="3290">AE1077</f>
        <v>0</v>
      </c>
      <c r="AF1078" s="411">
        <f t="shared" ref="AF1078" si="3291">AF1077</f>
        <v>0</v>
      </c>
      <c r="AG1078" s="411">
        <f t="shared" ref="AG1078" si="3292">AG1077</f>
        <v>0</v>
      </c>
      <c r="AH1078" s="411">
        <f t="shared" ref="AH1078" si="3293">AH1077</f>
        <v>0</v>
      </c>
      <c r="AI1078" s="411">
        <f t="shared" ref="AI1078" si="3294">AI1077</f>
        <v>0</v>
      </c>
      <c r="AJ1078" s="411">
        <f t="shared" ref="AJ1078" si="3295">AJ1077</f>
        <v>0</v>
      </c>
      <c r="AK1078" s="411">
        <f t="shared" ref="AK1078" si="3296">AK1077</f>
        <v>0</v>
      </c>
      <c r="AL1078" s="411">
        <f t="shared" ref="AL1078" si="329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8">Z1080</f>
        <v>0</v>
      </c>
      <c r="AA1081" s="411">
        <f t="shared" ref="AA1081" si="3299">AA1080</f>
        <v>0</v>
      </c>
      <c r="AB1081" s="411">
        <f t="shared" ref="AB1081" si="3300">AB1080</f>
        <v>0</v>
      </c>
      <c r="AC1081" s="411">
        <f t="shared" ref="AC1081" si="3301">AC1080</f>
        <v>0</v>
      </c>
      <c r="AD1081" s="411">
        <f t="shared" ref="AD1081" si="3302">AD1080</f>
        <v>0</v>
      </c>
      <c r="AE1081" s="411">
        <f t="shared" ref="AE1081" si="3303">AE1080</f>
        <v>0</v>
      </c>
      <c r="AF1081" s="411">
        <f t="shared" ref="AF1081" si="3304">AF1080</f>
        <v>0</v>
      </c>
      <c r="AG1081" s="411">
        <f t="shared" ref="AG1081" si="3305">AG1080</f>
        <v>0</v>
      </c>
      <c r="AH1081" s="411">
        <f t="shared" ref="AH1081" si="3306">AH1080</f>
        <v>0</v>
      </c>
      <c r="AI1081" s="411">
        <f t="shared" ref="AI1081" si="3307">AI1080</f>
        <v>0</v>
      </c>
      <c r="AJ1081" s="411">
        <f t="shared" ref="AJ1081" si="3308">AJ1080</f>
        <v>0</v>
      </c>
      <c r="AK1081" s="411">
        <f t="shared" ref="AK1081" si="3309">AK1080</f>
        <v>0</v>
      </c>
      <c r="AL1081" s="411">
        <f t="shared" ref="AL1081" si="3310">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1">Z1083</f>
        <v>0</v>
      </c>
      <c r="AA1084" s="411">
        <f t="shared" ref="AA1084" si="3312">AA1083</f>
        <v>0</v>
      </c>
      <c r="AB1084" s="411">
        <f t="shared" ref="AB1084" si="3313">AB1083</f>
        <v>0</v>
      </c>
      <c r="AC1084" s="411">
        <f t="shared" ref="AC1084" si="3314">AC1083</f>
        <v>0</v>
      </c>
      <c r="AD1084" s="411">
        <f t="shared" ref="AD1084" si="3315">AD1083</f>
        <v>0</v>
      </c>
      <c r="AE1084" s="411">
        <f t="shared" ref="AE1084" si="3316">AE1083</f>
        <v>0</v>
      </c>
      <c r="AF1084" s="411">
        <f t="shared" ref="AF1084" si="3317">AF1083</f>
        <v>0</v>
      </c>
      <c r="AG1084" s="411">
        <f t="shared" ref="AG1084" si="3318">AG1083</f>
        <v>0</v>
      </c>
      <c r="AH1084" s="411">
        <f t="shared" ref="AH1084" si="3319">AH1083</f>
        <v>0</v>
      </c>
      <c r="AI1084" s="411">
        <f t="shared" ref="AI1084" si="3320">AI1083</f>
        <v>0</v>
      </c>
      <c r="AJ1084" s="411">
        <f t="shared" ref="AJ1084" si="3321">AJ1083</f>
        <v>0</v>
      </c>
      <c r="AK1084" s="411">
        <f t="shared" ref="AK1084" si="3322">AK1083</f>
        <v>0</v>
      </c>
      <c r="AL1084" s="411">
        <f t="shared" ref="AL1084" si="3323">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4">Z1086</f>
        <v>0</v>
      </c>
      <c r="AA1087" s="411">
        <f t="shared" ref="AA1087" si="3325">AA1086</f>
        <v>0</v>
      </c>
      <c r="AB1087" s="411">
        <f t="shared" ref="AB1087" si="3326">AB1086</f>
        <v>0</v>
      </c>
      <c r="AC1087" s="411">
        <f t="shared" ref="AC1087" si="3327">AC1086</f>
        <v>0</v>
      </c>
      <c r="AD1087" s="411">
        <f t="shared" ref="AD1087" si="3328">AD1086</f>
        <v>0</v>
      </c>
      <c r="AE1087" s="411">
        <f t="shared" ref="AE1087" si="3329">AE1086</f>
        <v>0</v>
      </c>
      <c r="AF1087" s="411">
        <f t="shared" ref="AF1087" si="3330">AF1086</f>
        <v>0</v>
      </c>
      <c r="AG1087" s="411">
        <f t="shared" ref="AG1087" si="3331">AG1086</f>
        <v>0</v>
      </c>
      <c r="AH1087" s="411">
        <f t="shared" ref="AH1087" si="3332">AH1086</f>
        <v>0</v>
      </c>
      <c r="AI1087" s="411">
        <f t="shared" ref="AI1087" si="3333">AI1086</f>
        <v>0</v>
      </c>
      <c r="AJ1087" s="411">
        <f t="shared" ref="AJ1087" si="3334">AJ1086</f>
        <v>0</v>
      </c>
      <c r="AK1087" s="411">
        <f t="shared" ref="AK1087" si="3335">AK1086</f>
        <v>0</v>
      </c>
      <c r="AL1087" s="411">
        <f t="shared" ref="AL1087" si="3336">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7">Z1089</f>
        <v>0</v>
      </c>
      <c r="AA1090" s="411">
        <f t="shared" ref="AA1090" si="3338">AA1089</f>
        <v>0</v>
      </c>
      <c r="AB1090" s="411">
        <f t="shared" ref="AB1090" si="3339">AB1089</f>
        <v>0</v>
      </c>
      <c r="AC1090" s="411">
        <f t="shared" ref="AC1090" si="3340">AC1089</f>
        <v>0</v>
      </c>
      <c r="AD1090" s="411">
        <f t="shared" ref="AD1090" si="3341">AD1089</f>
        <v>0</v>
      </c>
      <c r="AE1090" s="411">
        <f t="shared" ref="AE1090" si="3342">AE1089</f>
        <v>0</v>
      </c>
      <c r="AF1090" s="411">
        <f t="shared" ref="AF1090" si="3343">AF1089</f>
        <v>0</v>
      </c>
      <c r="AG1090" s="411">
        <f t="shared" ref="AG1090" si="3344">AG1089</f>
        <v>0</v>
      </c>
      <c r="AH1090" s="411">
        <f t="shared" ref="AH1090" si="3345">AH1089</f>
        <v>0</v>
      </c>
      <c r="AI1090" s="411">
        <f t="shared" ref="AI1090" si="3346">AI1089</f>
        <v>0</v>
      </c>
      <c r="AJ1090" s="411">
        <f t="shared" ref="AJ1090" si="3347">AJ1089</f>
        <v>0</v>
      </c>
      <c r="AK1090" s="411">
        <f t="shared" ref="AK1090" si="3348">AK1089</f>
        <v>0</v>
      </c>
      <c r="AL1090" s="411">
        <f t="shared" ref="AL1090" si="3349">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0">Z1092</f>
        <v>0</v>
      </c>
      <c r="AA1093" s="411">
        <f t="shared" ref="AA1093" si="3351">AA1092</f>
        <v>0</v>
      </c>
      <c r="AB1093" s="411">
        <f t="shared" ref="AB1093" si="3352">AB1092</f>
        <v>0</v>
      </c>
      <c r="AC1093" s="411">
        <f t="shared" ref="AC1093" si="3353">AC1092</f>
        <v>0</v>
      </c>
      <c r="AD1093" s="411">
        <f t="shared" ref="AD1093" si="3354">AD1092</f>
        <v>0</v>
      </c>
      <c r="AE1093" s="411">
        <f t="shared" ref="AE1093" si="3355">AE1092</f>
        <v>0</v>
      </c>
      <c r="AF1093" s="411">
        <f t="shared" ref="AF1093" si="3356">AF1092</f>
        <v>0</v>
      </c>
      <c r="AG1093" s="411">
        <f t="shared" ref="AG1093" si="3357">AG1092</f>
        <v>0</v>
      </c>
      <c r="AH1093" s="411">
        <f t="shared" ref="AH1093" si="3358">AH1092</f>
        <v>0</v>
      </c>
      <c r="AI1093" s="411">
        <f t="shared" ref="AI1093" si="3359">AI1092</f>
        <v>0</v>
      </c>
      <c r="AJ1093" s="411">
        <f t="shared" ref="AJ1093" si="3360">AJ1092</f>
        <v>0</v>
      </c>
      <c r="AK1093" s="411">
        <f t="shared" ref="AK1093" si="3361">AK1092</f>
        <v>0</v>
      </c>
      <c r="AL1093" s="411">
        <f t="shared" ref="AL1093" si="3362">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3">Z1095</f>
        <v>0</v>
      </c>
      <c r="AA1096" s="411">
        <f t="shared" ref="AA1096" si="3364">AA1095</f>
        <v>0</v>
      </c>
      <c r="AB1096" s="411">
        <f t="shared" ref="AB1096" si="3365">AB1095</f>
        <v>0</v>
      </c>
      <c r="AC1096" s="411">
        <f t="shared" ref="AC1096" si="3366">AC1095</f>
        <v>0</v>
      </c>
      <c r="AD1096" s="411">
        <f t="shared" ref="AD1096" si="3367">AD1095</f>
        <v>0</v>
      </c>
      <c r="AE1096" s="411">
        <f t="shared" ref="AE1096" si="3368">AE1095</f>
        <v>0</v>
      </c>
      <c r="AF1096" s="411">
        <f t="shared" ref="AF1096" si="3369">AF1095</f>
        <v>0</v>
      </c>
      <c r="AG1096" s="411">
        <f t="shared" ref="AG1096" si="3370">AG1095</f>
        <v>0</v>
      </c>
      <c r="AH1096" s="411">
        <f t="shared" ref="AH1096" si="3371">AH1095</f>
        <v>0</v>
      </c>
      <c r="AI1096" s="411">
        <f t="shared" ref="AI1096" si="3372">AI1095</f>
        <v>0</v>
      </c>
      <c r="AJ1096" s="411">
        <f t="shared" ref="AJ1096" si="3373">AJ1095</f>
        <v>0</v>
      </c>
      <c r="AK1096" s="411">
        <f t="shared" ref="AK1096" si="3374">AK1095</f>
        <v>0</v>
      </c>
      <c r="AL1096" s="411">
        <f t="shared" ref="AL1096" si="3375">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6">Z1098</f>
        <v>0</v>
      </c>
      <c r="AA1099" s="411">
        <f t="shared" ref="AA1099" si="3377">AA1098</f>
        <v>0</v>
      </c>
      <c r="AB1099" s="411">
        <f t="shared" ref="AB1099" si="3378">AB1098</f>
        <v>0</v>
      </c>
      <c r="AC1099" s="411">
        <f t="shared" ref="AC1099" si="3379">AC1098</f>
        <v>0</v>
      </c>
      <c r="AD1099" s="411">
        <f t="shared" ref="AD1099" si="3380">AD1098</f>
        <v>0</v>
      </c>
      <c r="AE1099" s="411">
        <f t="shared" ref="AE1099" si="3381">AE1098</f>
        <v>0</v>
      </c>
      <c r="AF1099" s="411">
        <f t="shared" ref="AF1099" si="3382">AF1098</f>
        <v>0</v>
      </c>
      <c r="AG1099" s="411">
        <f t="shared" ref="AG1099" si="3383">AG1098</f>
        <v>0</v>
      </c>
      <c r="AH1099" s="411">
        <f t="shared" ref="AH1099" si="3384">AH1098</f>
        <v>0</v>
      </c>
      <c r="AI1099" s="411">
        <f t="shared" ref="AI1099" si="3385">AI1098</f>
        <v>0</v>
      </c>
      <c r="AJ1099" s="411">
        <f t="shared" ref="AJ1099" si="3386">AJ1098</f>
        <v>0</v>
      </c>
      <c r="AK1099" s="411">
        <f t="shared" ref="AK1099" si="3387">AK1098</f>
        <v>0</v>
      </c>
      <c r="AL1099" s="411">
        <f t="shared" ref="AL1099" si="3388">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9">Z1101</f>
        <v>0</v>
      </c>
      <c r="AA1102" s="411">
        <f t="shared" ref="AA1102" si="3390">AA1101</f>
        <v>0</v>
      </c>
      <c r="AB1102" s="411">
        <f t="shared" ref="AB1102" si="3391">AB1101</f>
        <v>0</v>
      </c>
      <c r="AC1102" s="411">
        <f t="shared" ref="AC1102" si="3392">AC1101</f>
        <v>0</v>
      </c>
      <c r="AD1102" s="411">
        <f t="shared" ref="AD1102" si="3393">AD1101</f>
        <v>0</v>
      </c>
      <c r="AE1102" s="411">
        <f t="shared" ref="AE1102" si="3394">AE1101</f>
        <v>0</v>
      </c>
      <c r="AF1102" s="411">
        <f t="shared" ref="AF1102" si="3395">AF1101</f>
        <v>0</v>
      </c>
      <c r="AG1102" s="411">
        <f t="shared" ref="AG1102" si="3396">AG1101</f>
        <v>0</v>
      </c>
      <c r="AH1102" s="411">
        <f t="shared" ref="AH1102" si="3397">AH1101</f>
        <v>0</v>
      </c>
      <c r="AI1102" s="411">
        <f t="shared" ref="AI1102" si="3398">AI1101</f>
        <v>0</v>
      </c>
      <c r="AJ1102" s="411">
        <f t="shared" ref="AJ1102" si="3399">AJ1101</f>
        <v>0</v>
      </c>
      <c r="AK1102" s="411">
        <f t="shared" ref="AK1102" si="3400">AK1101</f>
        <v>0</v>
      </c>
      <c r="AL1102" s="411">
        <f t="shared" ref="AL1102" si="3401">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2">Z1104</f>
        <v>0</v>
      </c>
      <c r="AA1105" s="411">
        <f t="shared" ref="AA1105" si="3403">AA1104</f>
        <v>0</v>
      </c>
      <c r="AB1105" s="411">
        <f t="shared" ref="AB1105" si="3404">AB1104</f>
        <v>0</v>
      </c>
      <c r="AC1105" s="411">
        <f t="shared" ref="AC1105" si="3405">AC1104</f>
        <v>0</v>
      </c>
      <c r="AD1105" s="411">
        <f t="shared" ref="AD1105" si="3406">AD1104</f>
        <v>0</v>
      </c>
      <c r="AE1105" s="411">
        <f t="shared" ref="AE1105" si="3407">AE1104</f>
        <v>0</v>
      </c>
      <c r="AF1105" s="411">
        <f t="shared" ref="AF1105" si="3408">AF1104</f>
        <v>0</v>
      </c>
      <c r="AG1105" s="411">
        <f t="shared" ref="AG1105" si="3409">AG1104</f>
        <v>0</v>
      </c>
      <c r="AH1105" s="411">
        <f t="shared" ref="AH1105" si="3410">AH1104</f>
        <v>0</v>
      </c>
      <c r="AI1105" s="411">
        <f t="shared" ref="AI1105" si="3411">AI1104</f>
        <v>0</v>
      </c>
      <c r="AJ1105" s="411">
        <f t="shared" ref="AJ1105" si="3412">AJ1104</f>
        <v>0</v>
      </c>
      <c r="AK1105" s="411">
        <f t="shared" ref="AK1105" si="3413">AK1104</f>
        <v>0</v>
      </c>
      <c r="AL1105" s="411">
        <f t="shared" ref="AL1105" si="3414">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5">Z1107</f>
        <v>0</v>
      </c>
      <c r="AA1108" s="411">
        <f t="shared" ref="AA1108" si="3416">AA1107</f>
        <v>0</v>
      </c>
      <c r="AB1108" s="411">
        <f t="shared" ref="AB1108" si="3417">AB1107</f>
        <v>0</v>
      </c>
      <c r="AC1108" s="411">
        <f t="shared" ref="AC1108" si="3418">AC1107</f>
        <v>0</v>
      </c>
      <c r="AD1108" s="411">
        <f t="shared" ref="AD1108" si="3419">AD1107</f>
        <v>0</v>
      </c>
      <c r="AE1108" s="411">
        <f t="shared" ref="AE1108" si="3420">AE1107</f>
        <v>0</v>
      </c>
      <c r="AF1108" s="411">
        <f t="shared" ref="AF1108" si="3421">AF1107</f>
        <v>0</v>
      </c>
      <c r="AG1108" s="411">
        <f t="shared" ref="AG1108" si="3422">AG1107</f>
        <v>0</v>
      </c>
      <c r="AH1108" s="411">
        <f t="shared" ref="AH1108" si="3423">AH1107</f>
        <v>0</v>
      </c>
      <c r="AI1108" s="411">
        <f t="shared" ref="AI1108" si="3424">AI1107</f>
        <v>0</v>
      </c>
      <c r="AJ1108" s="411">
        <f t="shared" ref="AJ1108" si="3425">AJ1107</f>
        <v>0</v>
      </c>
      <c r="AK1108" s="411">
        <f t="shared" ref="AK1108" si="3426">AK1107</f>
        <v>0</v>
      </c>
      <c r="AL1108" s="411">
        <f t="shared" ref="AL1108" si="342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8">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8"/>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8"/>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8"/>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9">Y212*Y1113</f>
        <v>0</v>
      </c>
      <c r="Z1118" s="378">
        <f t="shared" si="3429"/>
        <v>0</v>
      </c>
      <c r="AA1118" s="378">
        <f t="shared" si="3429"/>
        <v>0</v>
      </c>
      <c r="AB1118" s="378">
        <f t="shared" si="3429"/>
        <v>0</v>
      </c>
      <c r="AC1118" s="378">
        <f t="shared" si="3429"/>
        <v>0</v>
      </c>
      <c r="AD1118" s="378">
        <f t="shared" si="3429"/>
        <v>0</v>
      </c>
      <c r="AE1118" s="378">
        <f t="shared" si="3429"/>
        <v>0</v>
      </c>
      <c r="AF1118" s="378">
        <f t="shared" si="3429"/>
        <v>0</v>
      </c>
      <c r="AG1118" s="378">
        <f t="shared" si="3429"/>
        <v>0</v>
      </c>
      <c r="AH1118" s="378">
        <f t="shared" si="3429"/>
        <v>0</v>
      </c>
      <c r="AI1118" s="378">
        <f t="shared" si="3429"/>
        <v>0</v>
      </c>
      <c r="AJ1118" s="378">
        <f t="shared" si="3429"/>
        <v>0</v>
      </c>
      <c r="AK1118" s="378">
        <f t="shared" si="3429"/>
        <v>0</v>
      </c>
      <c r="AL1118" s="378">
        <f t="shared" si="3429"/>
        <v>0</v>
      </c>
      <c r="AM1118" s="629">
        <f t="shared" si="3428"/>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0">Y395*Y1113</f>
        <v>0</v>
      </c>
      <c r="Z1119" s="378">
        <f t="shared" si="3430"/>
        <v>0</v>
      </c>
      <c r="AA1119" s="378">
        <f t="shared" si="3430"/>
        <v>0</v>
      </c>
      <c r="AB1119" s="378">
        <f t="shared" si="3430"/>
        <v>0</v>
      </c>
      <c r="AC1119" s="378">
        <f t="shared" si="3430"/>
        <v>0</v>
      </c>
      <c r="AD1119" s="378">
        <f t="shared" si="3430"/>
        <v>0</v>
      </c>
      <c r="AE1119" s="378">
        <f t="shared" si="3430"/>
        <v>0</v>
      </c>
      <c r="AF1119" s="378">
        <f t="shared" si="3430"/>
        <v>0</v>
      </c>
      <c r="AG1119" s="378">
        <f t="shared" si="3430"/>
        <v>0</v>
      </c>
      <c r="AH1119" s="378">
        <f t="shared" si="3430"/>
        <v>0</v>
      </c>
      <c r="AI1119" s="378">
        <f t="shared" si="3430"/>
        <v>0</v>
      </c>
      <c r="AJ1119" s="378">
        <f t="shared" si="3430"/>
        <v>0</v>
      </c>
      <c r="AK1119" s="378">
        <f t="shared" si="3430"/>
        <v>0</v>
      </c>
      <c r="AL1119" s="378">
        <f t="shared" si="3430"/>
        <v>0</v>
      </c>
      <c r="AM1119" s="629">
        <f t="shared" si="3428"/>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1">Y578*Y1113</f>
        <v>0</v>
      </c>
      <c r="Z1120" s="378">
        <f t="shared" si="3431"/>
        <v>0</v>
      </c>
      <c r="AA1120" s="378">
        <f t="shared" si="3431"/>
        <v>0</v>
      </c>
      <c r="AB1120" s="378">
        <f t="shared" si="3431"/>
        <v>0</v>
      </c>
      <c r="AC1120" s="378">
        <f t="shared" si="3431"/>
        <v>0</v>
      </c>
      <c r="AD1120" s="378">
        <f t="shared" si="3431"/>
        <v>0</v>
      </c>
      <c r="AE1120" s="378">
        <f t="shared" si="3431"/>
        <v>0</v>
      </c>
      <c r="AF1120" s="378">
        <f t="shared" si="3431"/>
        <v>0</v>
      </c>
      <c r="AG1120" s="378">
        <f t="shared" si="3431"/>
        <v>0</v>
      </c>
      <c r="AH1120" s="378">
        <f t="shared" si="3431"/>
        <v>0</v>
      </c>
      <c r="AI1120" s="378">
        <f t="shared" si="3431"/>
        <v>0</v>
      </c>
      <c r="AJ1120" s="378">
        <f t="shared" si="3431"/>
        <v>0</v>
      </c>
      <c r="AK1120" s="378">
        <f t="shared" si="3431"/>
        <v>0</v>
      </c>
      <c r="AL1120" s="378">
        <f t="shared" si="3431"/>
        <v>0</v>
      </c>
      <c r="AM1120" s="629">
        <f t="shared" si="3428"/>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2">Y761*Y1113</f>
        <v>0</v>
      </c>
      <c r="Z1121" s="378">
        <f t="shared" si="3432"/>
        <v>0</v>
      </c>
      <c r="AA1121" s="378">
        <f t="shared" si="3432"/>
        <v>0</v>
      </c>
      <c r="AB1121" s="378">
        <f t="shared" si="3432"/>
        <v>0</v>
      </c>
      <c r="AC1121" s="378">
        <f t="shared" si="3432"/>
        <v>0</v>
      </c>
      <c r="AD1121" s="378">
        <f t="shared" si="3432"/>
        <v>0</v>
      </c>
      <c r="AE1121" s="378">
        <f t="shared" si="3432"/>
        <v>0</v>
      </c>
      <c r="AF1121" s="378">
        <f t="shared" si="3432"/>
        <v>0</v>
      </c>
      <c r="AG1121" s="378">
        <f t="shared" si="3432"/>
        <v>0</v>
      </c>
      <c r="AH1121" s="378">
        <f t="shared" si="3432"/>
        <v>0</v>
      </c>
      <c r="AI1121" s="378">
        <f t="shared" si="3432"/>
        <v>0</v>
      </c>
      <c r="AJ1121" s="378">
        <f t="shared" si="3432"/>
        <v>0</v>
      </c>
      <c r="AK1121" s="378">
        <f t="shared" si="3432"/>
        <v>0</v>
      </c>
      <c r="AL1121" s="378">
        <f t="shared" si="3432"/>
        <v>0</v>
      </c>
      <c r="AM1121" s="629">
        <f t="shared" si="3428"/>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3">Y944*Y1113</f>
        <v>0</v>
      </c>
      <c r="Z1122" s="378">
        <f t="shared" si="3433"/>
        <v>0</v>
      </c>
      <c r="AA1122" s="378">
        <f t="shared" si="3433"/>
        <v>0</v>
      </c>
      <c r="AB1122" s="378">
        <f t="shared" si="3433"/>
        <v>0</v>
      </c>
      <c r="AC1122" s="378">
        <f t="shared" si="3433"/>
        <v>0</v>
      </c>
      <c r="AD1122" s="378">
        <f t="shared" si="3433"/>
        <v>0</v>
      </c>
      <c r="AE1122" s="378">
        <f t="shared" si="3433"/>
        <v>0</v>
      </c>
      <c r="AF1122" s="378">
        <f t="shared" si="3433"/>
        <v>0</v>
      </c>
      <c r="AG1122" s="378">
        <f t="shared" si="3433"/>
        <v>0</v>
      </c>
      <c r="AH1122" s="378">
        <f t="shared" si="3433"/>
        <v>0</v>
      </c>
      <c r="AI1122" s="378">
        <f t="shared" si="3433"/>
        <v>0</v>
      </c>
      <c r="AJ1122" s="378">
        <f t="shared" si="3433"/>
        <v>0</v>
      </c>
      <c r="AK1122" s="378">
        <f t="shared" si="3433"/>
        <v>0</v>
      </c>
      <c r="AL1122" s="378">
        <f t="shared" si="3433"/>
        <v>0</v>
      </c>
      <c r="AM1122" s="629">
        <f t="shared" si="3428"/>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4">AA1110*AA1113</f>
        <v>0</v>
      </c>
      <c r="AB1123" s="378">
        <f t="shared" si="3434"/>
        <v>0</v>
      </c>
      <c r="AC1123" s="378">
        <f t="shared" si="3434"/>
        <v>0</v>
      </c>
      <c r="AD1123" s="378">
        <f t="shared" si="3434"/>
        <v>0</v>
      </c>
      <c r="AE1123" s="378">
        <f t="shared" si="3434"/>
        <v>0</v>
      </c>
      <c r="AF1123" s="378">
        <f t="shared" si="3434"/>
        <v>0</v>
      </c>
      <c r="AG1123" s="378">
        <f t="shared" si="3434"/>
        <v>0</v>
      </c>
      <c r="AH1123" s="378">
        <f t="shared" si="3434"/>
        <v>0</v>
      </c>
      <c r="AI1123" s="378">
        <f t="shared" si="3434"/>
        <v>0</v>
      </c>
      <c r="AJ1123" s="378">
        <f t="shared" si="3434"/>
        <v>0</v>
      </c>
      <c r="AK1123" s="378">
        <f t="shared" si="3434"/>
        <v>0</v>
      </c>
      <c r="AL1123" s="378">
        <f t="shared" si="3434"/>
        <v>0</v>
      </c>
      <c r="AM1123" s="629">
        <f t="shared" si="3428"/>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5">SUM(Z1114:Z1123)</f>
        <v>0</v>
      </c>
      <c r="AA1124" s="346">
        <f t="shared" si="3435"/>
        <v>0</v>
      </c>
      <c r="AB1124" s="346">
        <f t="shared" si="3435"/>
        <v>0</v>
      </c>
      <c r="AC1124" s="346">
        <f t="shared" si="3435"/>
        <v>0</v>
      </c>
      <c r="AD1124" s="346">
        <f t="shared" si="3435"/>
        <v>0</v>
      </c>
      <c r="AE1124" s="346">
        <f t="shared" si="3435"/>
        <v>0</v>
      </c>
      <c r="AF1124" s="346">
        <f>SUM(AF1114:AF1123)</f>
        <v>0</v>
      </c>
      <c r="AG1124" s="346">
        <f t="shared" ref="AG1124:AL1124" si="3436">SUM(AG1114:AG1123)</f>
        <v>0</v>
      </c>
      <c r="AH1124" s="346">
        <f t="shared" si="3436"/>
        <v>0</v>
      </c>
      <c r="AI1124" s="346">
        <f t="shared" si="3436"/>
        <v>0</v>
      </c>
      <c r="AJ1124" s="346">
        <f t="shared" si="3436"/>
        <v>0</v>
      </c>
      <c r="AK1124" s="346">
        <f t="shared" si="3436"/>
        <v>0</v>
      </c>
      <c r="AL1124" s="346">
        <f t="shared" si="3436"/>
        <v>0</v>
      </c>
      <c r="AM1124" s="407">
        <f>SUM(AM1114:AM1123)</f>
        <v>0</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7">Z1111*Z1113</f>
        <v>0</v>
      </c>
      <c r="AA1125" s="347">
        <f>AA1111*AA1113</f>
        <v>0</v>
      </c>
      <c r="AB1125" s="347">
        <f t="shared" si="3437"/>
        <v>0</v>
      </c>
      <c r="AC1125" s="347">
        <f t="shared" si="3437"/>
        <v>0</v>
      </c>
      <c r="AD1125" s="347">
        <f t="shared" si="3437"/>
        <v>0</v>
      </c>
      <c r="AE1125" s="347">
        <f t="shared" si="3437"/>
        <v>0</v>
      </c>
      <c r="AF1125" s="347">
        <f t="shared" ref="AF1125:AL1125" si="3438">AF1111*AF1113</f>
        <v>0</v>
      </c>
      <c r="AG1125" s="347">
        <f t="shared" si="3438"/>
        <v>0</v>
      </c>
      <c r="AH1125" s="347">
        <f t="shared" si="3438"/>
        <v>0</v>
      </c>
      <c r="AI1125" s="347">
        <f t="shared" si="3438"/>
        <v>0</v>
      </c>
      <c r="AJ1125" s="347">
        <f t="shared" si="3438"/>
        <v>0</v>
      </c>
      <c r="AK1125" s="347">
        <f t="shared" si="3438"/>
        <v>0</v>
      </c>
      <c r="AL1125" s="347">
        <f t="shared" si="3438"/>
        <v>0</v>
      </c>
      <c r="AM1125" s="407">
        <f>SUM(Y1125:AL1125)</f>
        <v>0</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abSelected="1" topLeftCell="A31" zoomScale="90" zoomScaleNormal="90" workbookViewId="0">
      <selection activeCell="C47" sqref="C47"/>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12" t="s">
        <v>665</v>
      </c>
      <c r="D8" s="812"/>
      <c r="E8" s="812"/>
      <c r="F8" s="812"/>
      <c r="G8" s="812"/>
      <c r="H8" s="812"/>
      <c r="I8" s="812"/>
      <c r="J8" s="812"/>
      <c r="K8" s="812"/>
      <c r="L8" s="812"/>
      <c r="M8" s="812"/>
      <c r="N8" s="812"/>
      <c r="O8" s="812"/>
      <c r="P8" s="812"/>
      <c r="Q8" s="812"/>
      <c r="R8" s="812"/>
      <c r="S8" s="812"/>
      <c r="T8" s="105"/>
      <c r="U8" s="105"/>
      <c r="V8" s="105"/>
      <c r="W8" s="105"/>
    </row>
    <row r="9" spans="1:28" s="9" customFormat="1" ht="46.95" customHeight="1">
      <c r="B9" s="55"/>
      <c r="C9" s="772" t="s">
        <v>677</v>
      </c>
      <c r="D9" s="772"/>
      <c r="E9" s="772"/>
      <c r="F9" s="772"/>
      <c r="G9" s="772"/>
      <c r="H9" s="772"/>
      <c r="I9" s="772"/>
      <c r="J9" s="772"/>
      <c r="K9" s="772"/>
      <c r="L9" s="772"/>
      <c r="M9" s="772"/>
      <c r="N9" s="772"/>
      <c r="O9" s="772"/>
      <c r="P9" s="772"/>
      <c r="Q9" s="772"/>
      <c r="R9" s="772"/>
      <c r="S9" s="772"/>
      <c r="T9" s="105"/>
      <c r="U9" s="105"/>
      <c r="V9" s="105"/>
      <c r="W9" s="105"/>
    </row>
    <row r="10" spans="1:28" s="9" customFormat="1" ht="37.950000000000003" customHeight="1">
      <c r="B10" s="88"/>
      <c r="C10" s="795" t="s">
        <v>678</v>
      </c>
      <c r="D10" s="772"/>
      <c r="E10" s="772"/>
      <c r="F10" s="772"/>
      <c r="G10" s="772"/>
      <c r="H10" s="772"/>
      <c r="I10" s="772"/>
      <c r="J10" s="772"/>
      <c r="K10" s="772"/>
      <c r="L10" s="772"/>
      <c r="M10" s="772"/>
      <c r="N10" s="772"/>
      <c r="O10" s="772"/>
      <c r="P10" s="772"/>
      <c r="Q10" s="772"/>
      <c r="R10" s="772"/>
      <c r="S10" s="772"/>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1" t="s">
        <v>235</v>
      </c>
      <c r="C12" s="811"/>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General Service &lt; 50 kW</v>
      </c>
      <c r="K14" s="204" t="str">
        <f>'1.  LRAMVA Summary'!F52</f>
        <v>General Service 50 to 2999 kW</v>
      </c>
      <c r="L14" s="204" t="str">
        <f>'1.  LRAMVA Summary'!G52</f>
        <v>General Service 3000-4999 kW</v>
      </c>
      <c r="M14" s="204" t="str">
        <f>'1.  LRAMVA Summary'!H52</f>
        <v>Unmetered Scattered Load</v>
      </c>
      <c r="N14" s="204" t="str">
        <f>'1.  LRAMVA Summary'!I52</f>
        <v>Sentinel Lighting</v>
      </c>
      <c r="O14" s="204" t="str">
        <f>'1.  LRAMVA Summary'!J52</f>
        <v xml:space="preserve">Street Lighting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1.2019824907477237</v>
      </c>
      <c r="J106" s="230">
        <f>(SUM('1.  LRAMVA Summary'!E$54:E$71)+SUM('1.  LRAMVA Summary'!E$72:E$73)*(MONTH($E106)-1)/12)*$H106</f>
        <v>4.0129541940065945</v>
      </c>
      <c r="K106" s="230">
        <f>(SUM('1.  LRAMVA Summary'!F$54:F$71)+SUM('1.  LRAMVA Summary'!F$72:F$73)*(MONTH($E106)-1)/12)*$H106</f>
        <v>1.1825761355655366</v>
      </c>
      <c r="L106" s="230">
        <f>(SUM('1.  LRAMVA Summary'!G$54:G$71)+SUM('1.  LRAMVA Summary'!G$72:G$73)*(MONTH($E106)-1)/12)*$H106</f>
        <v>-0.13001869648980263</v>
      </c>
      <c r="M106" s="230">
        <f>(SUM('1.  LRAMVA Summary'!H$54:H$71)+SUM('1.  LRAMVA Summary'!H$72:H$73)*(MONTH($E106)-1)/12)*$H106</f>
        <v>-7.8027427500000019E-3</v>
      </c>
      <c r="N106" s="230">
        <f>(SUM('1.  LRAMVA Summary'!I$54:I$71)+SUM('1.  LRAMVA Summary'!I$72:I$73)*(MONTH($E106)-1)/12)*$H106</f>
        <v>-1.5508204861111111E-3</v>
      </c>
      <c r="O106" s="230">
        <f>(SUM('1.  LRAMVA Summary'!J$54:J$71)+SUM('1.  LRAMVA Summary'!J$72:J$73)*(MONTH($E106)-1)/12)*$H106</f>
        <v>0.38609740430555561</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6.6442379648994967</v>
      </c>
    </row>
    <row r="107" spans="2:23" s="9" customFormat="1">
      <c r="B107" s="66"/>
      <c r="E107" s="214">
        <v>42795</v>
      </c>
      <c r="F107" s="214" t="s">
        <v>184</v>
      </c>
      <c r="G107" s="215" t="s">
        <v>65</v>
      </c>
      <c r="H107" s="240">
        <f t="shared" si="48"/>
        <v>9.1666666666666665E-4</v>
      </c>
      <c r="I107" s="230">
        <f>(SUM('1.  LRAMVA Summary'!D$54:D$71)+SUM('1.  LRAMVA Summary'!D$72:D$73)*(MONTH($E107)-1)/12)*$H107</f>
        <v>2.4039649814954474</v>
      </c>
      <c r="J107" s="230">
        <f>(SUM('1.  LRAMVA Summary'!E$54:E$71)+SUM('1.  LRAMVA Summary'!E$72:E$73)*(MONTH($E107)-1)/12)*$H107</f>
        <v>8.025908388013189</v>
      </c>
      <c r="K107" s="230">
        <f>(SUM('1.  LRAMVA Summary'!F$54:F$71)+SUM('1.  LRAMVA Summary'!F$72:F$73)*(MONTH($E107)-1)/12)*$H107</f>
        <v>2.3651522711310733</v>
      </c>
      <c r="L107" s="230">
        <f>(SUM('1.  LRAMVA Summary'!G$54:G$71)+SUM('1.  LRAMVA Summary'!G$72:G$73)*(MONTH($E107)-1)/12)*$H107</f>
        <v>-0.26003739297960526</v>
      </c>
      <c r="M107" s="230">
        <f>(SUM('1.  LRAMVA Summary'!H$54:H$71)+SUM('1.  LRAMVA Summary'!H$72:H$73)*(MONTH($E107)-1)/12)*$H107</f>
        <v>-1.5605485500000004E-2</v>
      </c>
      <c r="N107" s="230">
        <f>(SUM('1.  LRAMVA Summary'!I$54:I$71)+SUM('1.  LRAMVA Summary'!I$72:I$73)*(MONTH($E107)-1)/12)*$H107</f>
        <v>-3.1016409722222221E-3</v>
      </c>
      <c r="O107" s="230">
        <f>(SUM('1.  LRAMVA Summary'!J$54:J$71)+SUM('1.  LRAMVA Summary'!J$72:J$73)*(MONTH($E107)-1)/12)*$H107</f>
        <v>0.77219480861111123</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13.288475929798993</v>
      </c>
    </row>
    <row r="108" spans="2:23" s="8" customFormat="1">
      <c r="B108" s="239"/>
      <c r="E108" s="214">
        <v>42826</v>
      </c>
      <c r="F108" s="214" t="s">
        <v>184</v>
      </c>
      <c r="G108" s="215" t="s">
        <v>66</v>
      </c>
      <c r="H108" s="240">
        <f>$C$40/12</f>
        <v>9.1666666666666665E-4</v>
      </c>
      <c r="I108" s="230">
        <f>(SUM('1.  LRAMVA Summary'!D$54:D$71)+SUM('1.  LRAMVA Summary'!D$72:D$73)*(MONTH($E108)-1)/12)*$H108</f>
        <v>3.6059474722431708</v>
      </c>
      <c r="J108" s="230">
        <f>(SUM('1.  LRAMVA Summary'!E$54:E$71)+SUM('1.  LRAMVA Summary'!E$72:E$73)*(MONTH($E108)-1)/12)*$H108</f>
        <v>12.038862582019783</v>
      </c>
      <c r="K108" s="230">
        <f>(SUM('1.  LRAMVA Summary'!F$54:F$71)+SUM('1.  LRAMVA Summary'!F$72:F$73)*(MONTH($E108)-1)/12)*$H108</f>
        <v>3.5477284066966104</v>
      </c>
      <c r="L108" s="230">
        <f>(SUM('1.  LRAMVA Summary'!G$54:G$71)+SUM('1.  LRAMVA Summary'!G$72:G$73)*(MONTH($E108)-1)/12)*$H108</f>
        <v>-0.39005608946940795</v>
      </c>
      <c r="M108" s="230">
        <f>(SUM('1.  LRAMVA Summary'!H$54:H$71)+SUM('1.  LRAMVA Summary'!H$72:H$73)*(MONTH($E108)-1)/12)*$H108</f>
        <v>-2.3408228250000006E-2</v>
      </c>
      <c r="N108" s="230">
        <f>(SUM('1.  LRAMVA Summary'!I$54:I$71)+SUM('1.  LRAMVA Summary'!I$72:I$73)*(MONTH($E108)-1)/12)*$H108</f>
        <v>-4.6524614583333332E-3</v>
      </c>
      <c r="O108" s="230">
        <f>(SUM('1.  LRAMVA Summary'!J$54:J$71)+SUM('1.  LRAMVA Summary'!J$72:J$73)*(MONTH($E108)-1)/12)*$H108</f>
        <v>1.1582922129166668</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19.932713894698491</v>
      </c>
    </row>
    <row r="109" spans="2:23" s="9" customFormat="1">
      <c r="B109" s="66"/>
      <c r="E109" s="214">
        <v>42856</v>
      </c>
      <c r="F109" s="214" t="s">
        <v>184</v>
      </c>
      <c r="G109" s="215" t="s">
        <v>66</v>
      </c>
      <c r="H109" s="240">
        <f t="shared" ref="H109:H110" si="50">$C$40/12</f>
        <v>9.1666666666666665E-4</v>
      </c>
      <c r="I109" s="230">
        <f>(SUM('1.  LRAMVA Summary'!D$54:D$71)+SUM('1.  LRAMVA Summary'!D$72:D$73)*(MONTH($E109)-1)/12)*$H109</f>
        <v>4.8079299629908947</v>
      </c>
      <c r="J109" s="230">
        <f>(SUM('1.  LRAMVA Summary'!E$54:E$71)+SUM('1.  LRAMVA Summary'!E$72:E$73)*(MONTH($E109)-1)/12)*$H109</f>
        <v>16.051816776026378</v>
      </c>
      <c r="K109" s="230">
        <f>(SUM('1.  LRAMVA Summary'!F$54:F$71)+SUM('1.  LRAMVA Summary'!F$72:F$73)*(MONTH($E109)-1)/12)*$H109</f>
        <v>4.7303045422621466</v>
      </c>
      <c r="L109" s="230">
        <f>(SUM('1.  LRAMVA Summary'!G$54:G$71)+SUM('1.  LRAMVA Summary'!G$72:G$73)*(MONTH($E109)-1)/12)*$H109</f>
        <v>-0.52007478595921053</v>
      </c>
      <c r="M109" s="230">
        <f>(SUM('1.  LRAMVA Summary'!H$54:H$71)+SUM('1.  LRAMVA Summary'!H$72:H$73)*(MONTH($E109)-1)/12)*$H109</f>
        <v>-3.1210971000000007E-2</v>
      </c>
      <c r="N109" s="230">
        <f>(SUM('1.  LRAMVA Summary'!I$54:I$71)+SUM('1.  LRAMVA Summary'!I$72:I$73)*(MONTH($E109)-1)/12)*$H109</f>
        <v>-6.2032819444444443E-3</v>
      </c>
      <c r="O109" s="230">
        <f>(SUM('1.  LRAMVA Summary'!J$54:J$71)+SUM('1.  LRAMVA Summary'!J$72:J$73)*(MONTH($E109)-1)/12)*$H109</f>
        <v>1.5443896172222225</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26.576951859597987</v>
      </c>
    </row>
    <row r="110" spans="2:23" s="238" customFormat="1">
      <c r="B110" s="237"/>
      <c r="E110" s="214">
        <v>42887</v>
      </c>
      <c r="F110" s="214" t="s">
        <v>184</v>
      </c>
      <c r="G110" s="215" t="s">
        <v>66</v>
      </c>
      <c r="H110" s="240">
        <f t="shared" si="50"/>
        <v>9.1666666666666665E-4</v>
      </c>
      <c r="I110" s="230">
        <f>(SUM('1.  LRAMVA Summary'!D$54:D$71)+SUM('1.  LRAMVA Summary'!D$72:D$73)*(MONTH($E110)-1)/12)*$H110</f>
        <v>6.0099124537386173</v>
      </c>
      <c r="J110" s="230">
        <f>(SUM('1.  LRAMVA Summary'!E$54:E$71)+SUM('1.  LRAMVA Summary'!E$72:E$73)*(MONTH($E110)-1)/12)*$H110</f>
        <v>20.064770970032974</v>
      </c>
      <c r="K110" s="230">
        <f>(SUM('1.  LRAMVA Summary'!F$54:F$71)+SUM('1.  LRAMVA Summary'!F$72:F$73)*(MONTH($E110)-1)/12)*$H110</f>
        <v>5.9128806778276841</v>
      </c>
      <c r="L110" s="230">
        <f>(SUM('1.  LRAMVA Summary'!G$54:G$71)+SUM('1.  LRAMVA Summary'!G$72:G$73)*(MONTH($E110)-1)/12)*$H110</f>
        <v>-0.6500934824490131</v>
      </c>
      <c r="M110" s="230">
        <f>(SUM('1.  LRAMVA Summary'!H$54:H$71)+SUM('1.  LRAMVA Summary'!H$72:H$73)*(MONTH($E110)-1)/12)*$H110</f>
        <v>-3.9013713750000005E-2</v>
      </c>
      <c r="N110" s="230">
        <f>(SUM('1.  LRAMVA Summary'!I$54:I$71)+SUM('1.  LRAMVA Summary'!I$72:I$73)*(MONTH($E110)-1)/12)*$H110</f>
        <v>-7.7541024305555544E-3</v>
      </c>
      <c r="O110" s="230">
        <f>(SUM('1.  LRAMVA Summary'!J$54:J$71)+SUM('1.  LRAMVA Summary'!J$72:J$73)*(MONTH($E110)-1)/12)*$H110</f>
        <v>1.9304870215277781</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33.221189824497486</v>
      </c>
    </row>
    <row r="111" spans="2:23" s="9" customFormat="1">
      <c r="B111" s="66"/>
      <c r="E111" s="214">
        <v>42917</v>
      </c>
      <c r="F111" s="214" t="s">
        <v>184</v>
      </c>
      <c r="G111" s="215" t="s">
        <v>68</v>
      </c>
      <c r="H111" s="240">
        <f>$C$41/12</f>
        <v>9.1666666666666665E-4</v>
      </c>
      <c r="I111" s="230">
        <f>(SUM('1.  LRAMVA Summary'!D$54:D$71)+SUM('1.  LRAMVA Summary'!D$72:D$73)*(MONTH($E111)-1)/12)*$H111</f>
        <v>7.2118949444863416</v>
      </c>
      <c r="J111" s="230">
        <f>(SUM('1.  LRAMVA Summary'!E$54:E$71)+SUM('1.  LRAMVA Summary'!E$72:E$73)*(MONTH($E111)-1)/12)*$H111</f>
        <v>24.077725164039567</v>
      </c>
      <c r="K111" s="230">
        <f>(SUM('1.  LRAMVA Summary'!F$54:F$71)+SUM('1.  LRAMVA Summary'!F$72:F$73)*(MONTH($E111)-1)/12)*$H111</f>
        <v>7.0954568133932208</v>
      </c>
      <c r="L111" s="230">
        <f>(SUM('1.  LRAMVA Summary'!G$54:G$71)+SUM('1.  LRAMVA Summary'!G$72:G$73)*(MONTH($E111)-1)/12)*$H111</f>
        <v>-0.7801121789388159</v>
      </c>
      <c r="M111" s="230">
        <f>(SUM('1.  LRAMVA Summary'!H$54:H$71)+SUM('1.  LRAMVA Summary'!H$72:H$73)*(MONTH($E111)-1)/12)*$H111</f>
        <v>-4.6816456500000013E-2</v>
      </c>
      <c r="N111" s="230">
        <f>(SUM('1.  LRAMVA Summary'!I$54:I$71)+SUM('1.  LRAMVA Summary'!I$72:I$73)*(MONTH($E111)-1)/12)*$H111</f>
        <v>-9.3049229166666664E-3</v>
      </c>
      <c r="O111" s="230">
        <f>(SUM('1.  LRAMVA Summary'!J$54:J$71)+SUM('1.  LRAMVA Summary'!J$72:J$73)*(MONTH($E111)-1)/12)*$H111</f>
        <v>2.3165844258333337</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39.865427789396982</v>
      </c>
    </row>
    <row r="112" spans="2:23" s="9" customFormat="1">
      <c r="B112" s="66"/>
      <c r="E112" s="214">
        <v>42948</v>
      </c>
      <c r="F112" s="214" t="s">
        <v>184</v>
      </c>
      <c r="G112" s="215" t="s">
        <v>68</v>
      </c>
      <c r="H112" s="240">
        <f t="shared" ref="H112:H113" si="51">$C$41/12</f>
        <v>9.1666666666666665E-4</v>
      </c>
      <c r="I112" s="230">
        <f>(SUM('1.  LRAMVA Summary'!D$54:D$71)+SUM('1.  LRAMVA Summary'!D$72:D$73)*(MONTH($E112)-1)/12)*$H112</f>
        <v>8.4138774352340651</v>
      </c>
      <c r="J112" s="230">
        <f>(SUM('1.  LRAMVA Summary'!E$54:E$71)+SUM('1.  LRAMVA Summary'!E$72:E$73)*(MONTH($E112)-1)/12)*$H112</f>
        <v>28.090679358046163</v>
      </c>
      <c r="K112" s="230">
        <f>(SUM('1.  LRAMVA Summary'!F$54:F$71)+SUM('1.  LRAMVA Summary'!F$72:F$73)*(MONTH($E112)-1)/12)*$H112</f>
        <v>8.2780329489587583</v>
      </c>
      <c r="L112" s="230">
        <f>(SUM('1.  LRAMVA Summary'!G$54:G$71)+SUM('1.  LRAMVA Summary'!G$72:G$73)*(MONTH($E112)-1)/12)*$H112</f>
        <v>-0.91013087542861859</v>
      </c>
      <c r="M112" s="230">
        <f>(SUM('1.  LRAMVA Summary'!H$54:H$71)+SUM('1.  LRAMVA Summary'!H$72:H$73)*(MONTH($E112)-1)/12)*$H112</f>
        <v>-5.4619199250000014E-2</v>
      </c>
      <c r="N112" s="230">
        <f>(SUM('1.  LRAMVA Summary'!I$54:I$71)+SUM('1.  LRAMVA Summary'!I$72:I$73)*(MONTH($E112)-1)/12)*$H112</f>
        <v>-1.0855743402777777E-2</v>
      </c>
      <c r="O112" s="230">
        <f>(SUM('1.  LRAMVA Summary'!J$54:J$71)+SUM('1.  LRAMVA Summary'!J$72:J$73)*(MONTH($E112)-1)/12)*$H112</f>
        <v>2.7026818301388897</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46.509665754296485</v>
      </c>
    </row>
    <row r="113" spans="2:23" s="9" customFormat="1">
      <c r="B113" s="66"/>
      <c r="E113" s="214">
        <v>42979</v>
      </c>
      <c r="F113" s="214" t="s">
        <v>184</v>
      </c>
      <c r="G113" s="215" t="s">
        <v>68</v>
      </c>
      <c r="H113" s="240">
        <f t="shared" si="51"/>
        <v>9.1666666666666665E-4</v>
      </c>
      <c r="I113" s="230">
        <f>(SUM('1.  LRAMVA Summary'!D$54:D$71)+SUM('1.  LRAMVA Summary'!D$72:D$73)*(MONTH($E113)-1)/12)*$H113</f>
        <v>9.6158599259817894</v>
      </c>
      <c r="J113" s="230">
        <f>(SUM('1.  LRAMVA Summary'!E$54:E$71)+SUM('1.  LRAMVA Summary'!E$72:E$73)*(MONTH($E113)-1)/12)*$H113</f>
        <v>32.103633552052756</v>
      </c>
      <c r="K113" s="230">
        <f>(SUM('1.  LRAMVA Summary'!F$54:F$71)+SUM('1.  LRAMVA Summary'!F$72:F$73)*(MONTH($E113)-1)/12)*$H113</f>
        <v>9.4606090845242932</v>
      </c>
      <c r="L113" s="230">
        <f>(SUM('1.  LRAMVA Summary'!G$54:G$71)+SUM('1.  LRAMVA Summary'!G$72:G$73)*(MONTH($E113)-1)/12)*$H113</f>
        <v>-1.0401495719184211</v>
      </c>
      <c r="M113" s="230">
        <f>(SUM('1.  LRAMVA Summary'!H$54:H$71)+SUM('1.  LRAMVA Summary'!H$72:H$73)*(MONTH($E113)-1)/12)*$H113</f>
        <v>-6.2421942000000015E-2</v>
      </c>
      <c r="N113" s="230">
        <f>(SUM('1.  LRAMVA Summary'!I$54:I$71)+SUM('1.  LRAMVA Summary'!I$72:I$73)*(MONTH($E113)-1)/12)*$H113</f>
        <v>-1.2406563888888889E-2</v>
      </c>
      <c r="O113" s="230">
        <f>(SUM('1.  LRAMVA Summary'!J$54:J$71)+SUM('1.  LRAMVA Summary'!J$72:J$73)*(MONTH($E113)-1)/12)*$H113</f>
        <v>3.0887792344444449</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53.153903719195974</v>
      </c>
    </row>
    <row r="114" spans="2:23" s="9" customFormat="1">
      <c r="B114" s="66"/>
      <c r="E114" s="214">
        <v>43009</v>
      </c>
      <c r="F114" s="214" t="s">
        <v>184</v>
      </c>
      <c r="G114" s="215" t="s">
        <v>69</v>
      </c>
      <c r="H114" s="240">
        <f>$C$42/12</f>
        <v>1.25E-3</v>
      </c>
      <c r="I114" s="230">
        <f>(SUM('1.  LRAMVA Summary'!D$54:D$71)+SUM('1.  LRAMVA Summary'!D$72:D$73)*(MONTH($E114)-1)/12)*$H114</f>
        <v>14.751603295540244</v>
      </c>
      <c r="J114" s="230">
        <f>(SUM('1.  LRAMVA Summary'!E$54:E$71)+SUM('1.  LRAMVA Summary'!E$72:E$73)*(MONTH($E114)-1)/12)*$H114</f>
        <v>49.249892380990026</v>
      </c>
      <c r="K114" s="230">
        <f>(SUM('1.  LRAMVA Summary'!F$54:F$71)+SUM('1.  LRAMVA Summary'!F$72:F$73)*(MONTH($E114)-1)/12)*$H114</f>
        <v>14.513434391031588</v>
      </c>
      <c r="L114" s="230">
        <f>(SUM('1.  LRAMVA Summary'!G$54:G$71)+SUM('1.  LRAMVA Summary'!G$72:G$73)*(MONTH($E114)-1)/12)*$H114</f>
        <v>-1.5956840023748506</v>
      </c>
      <c r="M114" s="230">
        <f>(SUM('1.  LRAMVA Summary'!H$54:H$71)+SUM('1.  LRAMVA Summary'!H$72:H$73)*(MONTH($E114)-1)/12)*$H114</f>
        <v>-9.5760933750000013E-2</v>
      </c>
      <c r="N114" s="230">
        <f>(SUM('1.  LRAMVA Summary'!I$54:I$71)+SUM('1.  LRAMVA Summary'!I$72:I$73)*(MONTH($E114)-1)/12)*$H114</f>
        <v>-1.9032796874999997E-2</v>
      </c>
      <c r="O114" s="230">
        <f>(SUM('1.  LRAMVA Summary'!J$54:J$71)+SUM('1.  LRAMVA Summary'!J$72:J$73)*(MONTH($E114)-1)/12)*$H114</f>
        <v>4.7384681437500014</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81.542920478312013</v>
      </c>
    </row>
    <row r="115" spans="2:23" s="9" customFormat="1">
      <c r="B115" s="66"/>
      <c r="E115" s="214">
        <v>43040</v>
      </c>
      <c r="F115" s="214" t="s">
        <v>184</v>
      </c>
      <c r="G115" s="215" t="s">
        <v>69</v>
      </c>
      <c r="H115" s="240">
        <f t="shared" ref="H115:H116" si="52">$C$42/12</f>
        <v>1.25E-3</v>
      </c>
      <c r="I115" s="230">
        <f>(SUM('1.  LRAMVA Summary'!D$54:D$71)+SUM('1.  LRAMVA Summary'!D$72:D$73)*(MONTH($E115)-1)/12)*$H115</f>
        <v>16.39067032837805</v>
      </c>
      <c r="J115" s="230">
        <f>(SUM('1.  LRAMVA Summary'!E$54:E$71)+SUM('1.  LRAMVA Summary'!E$72:E$73)*(MONTH($E115)-1)/12)*$H115</f>
        <v>54.722102645544474</v>
      </c>
      <c r="K115" s="230">
        <f>(SUM('1.  LRAMVA Summary'!F$54:F$71)+SUM('1.  LRAMVA Summary'!F$72:F$73)*(MONTH($E115)-1)/12)*$H115</f>
        <v>16.12603821225732</v>
      </c>
      <c r="L115" s="230">
        <f>(SUM('1.  LRAMVA Summary'!G$54:G$71)+SUM('1.  LRAMVA Summary'!G$72:G$73)*(MONTH($E115)-1)/12)*$H115</f>
        <v>-1.7729822248609448</v>
      </c>
      <c r="M115" s="230">
        <f>(SUM('1.  LRAMVA Summary'!H$54:H$71)+SUM('1.  LRAMVA Summary'!H$72:H$73)*(MONTH($E115)-1)/12)*$H115</f>
        <v>-0.10640103750000002</v>
      </c>
      <c r="N115" s="230">
        <f>(SUM('1.  LRAMVA Summary'!I$54:I$71)+SUM('1.  LRAMVA Summary'!I$72:I$73)*(MONTH($E115)-1)/12)*$H115</f>
        <v>-2.114755208333333E-2</v>
      </c>
      <c r="O115" s="230">
        <f>(SUM('1.  LRAMVA Summary'!J$54:J$71)+SUM('1.  LRAMVA Summary'!J$72:J$73)*(MONTH($E115)-1)/12)*$H115</f>
        <v>5.2649646041666678</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90.603244975902228</v>
      </c>
    </row>
    <row r="116" spans="2:23" s="9" customFormat="1">
      <c r="B116" s="66"/>
      <c r="E116" s="214">
        <v>43070</v>
      </c>
      <c r="F116" s="214" t="s">
        <v>184</v>
      </c>
      <c r="G116" s="215" t="s">
        <v>69</v>
      </c>
      <c r="H116" s="240">
        <f t="shared" si="52"/>
        <v>1.25E-3</v>
      </c>
      <c r="I116" s="230">
        <f>(SUM('1.  LRAMVA Summary'!D$54:D$71)+SUM('1.  LRAMVA Summary'!D$72:D$73)*(MONTH($E116)-1)/12)*$H116</f>
        <v>18.029737361215854</v>
      </c>
      <c r="J116" s="230">
        <f>(SUM('1.  LRAMVA Summary'!E$54:E$71)+SUM('1.  LRAMVA Summary'!E$72:E$73)*(MONTH($E116)-1)/12)*$H116</f>
        <v>60.194312910098922</v>
      </c>
      <c r="K116" s="230">
        <f>(SUM('1.  LRAMVA Summary'!F$54:F$71)+SUM('1.  LRAMVA Summary'!F$72:F$73)*(MONTH($E116)-1)/12)*$H116</f>
        <v>17.738642033483053</v>
      </c>
      <c r="L116" s="230">
        <f>(SUM('1.  LRAMVA Summary'!G$54:G$71)+SUM('1.  LRAMVA Summary'!G$72:G$73)*(MONTH($E116)-1)/12)*$H116</f>
        <v>-1.9502804473470396</v>
      </c>
      <c r="M116" s="230">
        <f>(SUM('1.  LRAMVA Summary'!H$54:H$71)+SUM('1.  LRAMVA Summary'!H$72:H$73)*(MONTH($E116)-1)/12)*$H116</f>
        <v>-0.11704114125000002</v>
      </c>
      <c r="N116" s="230">
        <f>(SUM('1.  LRAMVA Summary'!I$54:I$71)+SUM('1.  LRAMVA Summary'!I$72:I$73)*(MONTH($E116)-1)/12)*$H116</f>
        <v>-2.3262307291666666E-2</v>
      </c>
      <c r="O116" s="230">
        <f>(SUM('1.  LRAMVA Summary'!J$54:J$71)+SUM('1.  LRAMVA Summary'!J$72:J$73)*(MONTH($E116)-1)/12)*$H116</f>
        <v>5.7914610645833351</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99.663569473492458</v>
      </c>
    </row>
    <row r="117" spans="2:23" s="9" customFormat="1" ht="15" thickBot="1">
      <c r="B117" s="66"/>
      <c r="E117" s="216" t="s">
        <v>466</v>
      </c>
      <c r="F117" s="216"/>
      <c r="G117" s="217"/>
      <c r="H117" s="218"/>
      <c r="I117" s="219">
        <f>SUM(I104:I116)</f>
        <v>92.443380652052198</v>
      </c>
      <c r="J117" s="219">
        <f>SUM(J104:J116)</f>
        <v>308.63265892087082</v>
      </c>
      <c r="K117" s="219">
        <f t="shared" ref="K117:O117" si="53">SUM(K104:K116)</f>
        <v>90.950855517131288</v>
      </c>
      <c r="L117" s="219">
        <f t="shared" si="53"/>
        <v>-9.9996197482157321</v>
      </c>
      <c r="M117" s="219">
        <f t="shared" si="53"/>
        <v>-0.60010185150000006</v>
      </c>
      <c r="N117" s="219">
        <f t="shared" si="53"/>
        <v>-0.11927219374999998</v>
      </c>
      <c r="O117" s="219">
        <f t="shared" si="53"/>
        <v>29.694400367500005</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511.00230166408858</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92.443380652052198</v>
      </c>
      <c r="J119" s="228">
        <f t="shared" ref="J119" si="55">J117+J118</f>
        <v>308.63265892087082</v>
      </c>
      <c r="K119" s="228">
        <f t="shared" ref="K119" si="56">K117+K118</f>
        <v>90.950855517131288</v>
      </c>
      <c r="L119" s="228">
        <f t="shared" ref="L119" si="57">L117+L118</f>
        <v>-9.9996197482157321</v>
      </c>
      <c r="M119" s="228">
        <f t="shared" ref="M119" si="58">M117+M118</f>
        <v>-0.60010185150000006</v>
      </c>
      <c r="N119" s="228">
        <f t="shared" ref="N119" si="59">N117+N118</f>
        <v>-0.11927219374999998</v>
      </c>
      <c r="O119" s="228">
        <f t="shared" ref="O119:V119" si="60">O117+O118</f>
        <v>29.694400367500005</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511.00230166408858</v>
      </c>
    </row>
    <row r="120" spans="2:23" s="9" customFormat="1">
      <c r="B120" s="66"/>
      <c r="E120" s="214">
        <v>43101</v>
      </c>
      <c r="F120" s="214" t="s">
        <v>185</v>
      </c>
      <c r="G120" s="215" t="s">
        <v>65</v>
      </c>
      <c r="H120" s="240">
        <f>$C$43/12</f>
        <v>1.25E-3</v>
      </c>
      <c r="I120" s="230">
        <f>(SUM('1.  LRAMVA Summary'!D$54:D$74)+SUM('1.  LRAMVA Summary'!D$75:D$76)*(MONTH($E120)-1)/12)*$H120</f>
        <v>19.668804394053659</v>
      </c>
      <c r="J120" s="230">
        <f>(SUM('1.  LRAMVA Summary'!E$54:E$74)+SUM('1.  LRAMVA Summary'!E$75:E$76)*(MONTH($E120)-1)/12)*$H120</f>
        <v>65.666523174653364</v>
      </c>
      <c r="K120" s="230">
        <f>(SUM('1.  LRAMVA Summary'!F$54:F$74)+SUM('1.  LRAMVA Summary'!F$75:F$76)*(MONTH($E120)-1)/12)*$H120</f>
        <v>19.351245854708786</v>
      </c>
      <c r="L120" s="230">
        <f>(SUM('1.  LRAMVA Summary'!G$54:G$74)+SUM('1.  LRAMVA Summary'!G$75:G$76)*(MONTH($E120)-1)/12)*$H120</f>
        <v>-2.127578669833134</v>
      </c>
      <c r="M120" s="230">
        <f>(SUM('1.  LRAMVA Summary'!H$54:H$74)+SUM('1.  LRAMVA Summary'!H$75:H$76)*(MONTH($E120)-1)/12)*$H120</f>
        <v>-0.12768124500000003</v>
      </c>
      <c r="N120" s="230">
        <f>(SUM('1.  LRAMVA Summary'!I$54:I$74)+SUM('1.  LRAMVA Summary'!I$75:I$76)*(MONTH($E120)-1)/12)*$H120</f>
        <v>-2.5377062499999999E-2</v>
      </c>
      <c r="O120" s="230">
        <f>(SUM('1.  LRAMVA Summary'!J$54:J$74)+SUM('1.  LRAMVA Summary'!J$75:J$76)*(MONTH($E120)-1)/12)*$H120</f>
        <v>6.3179575250000015</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108.72389397108267</v>
      </c>
    </row>
    <row r="121" spans="2:23" s="9" customFormat="1">
      <c r="B121" s="66"/>
      <c r="E121" s="214">
        <v>43132</v>
      </c>
      <c r="F121" s="214" t="s">
        <v>185</v>
      </c>
      <c r="G121" s="215" t="s">
        <v>65</v>
      </c>
      <c r="H121" s="240">
        <f t="shared" ref="H121:H122" si="62">$C$43/12</f>
        <v>1.25E-3</v>
      </c>
      <c r="I121" s="230">
        <f>(SUM('1.  LRAMVA Summary'!D$54:D$74)+SUM('1.  LRAMVA Summary'!D$75:D$76)*(MONTH($E121)-1)/12)*$H121</f>
        <v>19.668804394053659</v>
      </c>
      <c r="J121" s="230">
        <f>(SUM('1.  LRAMVA Summary'!E$54:E$74)+SUM('1.  LRAMVA Summary'!E$75:E$76)*(MONTH($E121)-1)/12)*$H121</f>
        <v>65.666523174653364</v>
      </c>
      <c r="K121" s="230">
        <f>(SUM('1.  LRAMVA Summary'!F$54:F$74)+SUM('1.  LRAMVA Summary'!F$75:F$76)*(MONTH($E121)-1)/12)*$H121</f>
        <v>19.351245854708786</v>
      </c>
      <c r="L121" s="230">
        <f>(SUM('1.  LRAMVA Summary'!G$54:G$74)+SUM('1.  LRAMVA Summary'!G$75:G$76)*(MONTH($E121)-1)/12)*$H121</f>
        <v>-2.127578669833134</v>
      </c>
      <c r="M121" s="230">
        <f>(SUM('1.  LRAMVA Summary'!H$54:H$74)+SUM('1.  LRAMVA Summary'!H$75:H$76)*(MONTH($E121)-1)/12)*$H121</f>
        <v>-0.12768124500000003</v>
      </c>
      <c r="N121" s="230">
        <f>(SUM('1.  LRAMVA Summary'!I$54:I$74)+SUM('1.  LRAMVA Summary'!I$75:I$76)*(MONTH($E121)-1)/12)*$H121</f>
        <v>-2.5377062499999999E-2</v>
      </c>
      <c r="O121" s="230">
        <f>(SUM('1.  LRAMVA Summary'!J$54:J$74)+SUM('1.  LRAMVA Summary'!J$75:J$76)*(MONTH($E121)-1)/12)*$H121</f>
        <v>6.3179575250000015</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108.72389397108267</v>
      </c>
    </row>
    <row r="122" spans="2:23" s="9" customFormat="1">
      <c r="B122" s="66"/>
      <c r="E122" s="214">
        <v>43160</v>
      </c>
      <c r="F122" s="214" t="s">
        <v>185</v>
      </c>
      <c r="G122" s="215" t="s">
        <v>65</v>
      </c>
      <c r="H122" s="240">
        <f t="shared" si="62"/>
        <v>1.25E-3</v>
      </c>
      <c r="I122" s="230">
        <f>(SUM('1.  LRAMVA Summary'!D$54:D$74)+SUM('1.  LRAMVA Summary'!D$75:D$76)*(MONTH($E122)-1)/12)*$H122</f>
        <v>19.668804394053659</v>
      </c>
      <c r="J122" s="230">
        <f>(SUM('1.  LRAMVA Summary'!E$54:E$74)+SUM('1.  LRAMVA Summary'!E$75:E$76)*(MONTH($E122)-1)/12)*$H122</f>
        <v>65.666523174653364</v>
      </c>
      <c r="K122" s="230">
        <f>(SUM('1.  LRAMVA Summary'!F$54:F$74)+SUM('1.  LRAMVA Summary'!F$75:F$76)*(MONTH($E122)-1)/12)*$H122</f>
        <v>19.351245854708786</v>
      </c>
      <c r="L122" s="230">
        <f>(SUM('1.  LRAMVA Summary'!G$54:G$74)+SUM('1.  LRAMVA Summary'!G$75:G$76)*(MONTH($E122)-1)/12)*$H122</f>
        <v>-2.127578669833134</v>
      </c>
      <c r="M122" s="230">
        <f>(SUM('1.  LRAMVA Summary'!H$54:H$74)+SUM('1.  LRAMVA Summary'!H$75:H$76)*(MONTH($E122)-1)/12)*$H122</f>
        <v>-0.12768124500000003</v>
      </c>
      <c r="N122" s="230">
        <f>(SUM('1.  LRAMVA Summary'!I$54:I$74)+SUM('1.  LRAMVA Summary'!I$75:I$76)*(MONTH($E122)-1)/12)*$H122</f>
        <v>-2.5377062499999999E-2</v>
      </c>
      <c r="O122" s="230">
        <f>(SUM('1.  LRAMVA Summary'!J$54:J$74)+SUM('1.  LRAMVA Summary'!J$75:J$76)*(MONTH($E122)-1)/12)*$H122</f>
        <v>6.3179575250000015</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108.72389397108267</v>
      </c>
    </row>
    <row r="123" spans="2:23" s="8" customFormat="1">
      <c r="B123" s="239"/>
      <c r="E123" s="214">
        <v>43191</v>
      </c>
      <c r="F123" s="214" t="s">
        <v>185</v>
      </c>
      <c r="G123" s="215" t="s">
        <v>66</v>
      </c>
      <c r="H123" s="240">
        <f>$C$44/12</f>
        <v>1.575E-3</v>
      </c>
      <c r="I123" s="230">
        <f>(SUM('1.  LRAMVA Summary'!D$54:D$74)+SUM('1.  LRAMVA Summary'!D$75:D$76)*(MONTH($E123)-1)/12)*$H123</f>
        <v>24.782693536507612</v>
      </c>
      <c r="J123" s="230">
        <f>(SUM('1.  LRAMVA Summary'!E$54:E$74)+SUM('1.  LRAMVA Summary'!E$75:E$76)*(MONTH($E123)-1)/12)*$H123</f>
        <v>82.739819200063238</v>
      </c>
      <c r="K123" s="230">
        <f>(SUM('1.  LRAMVA Summary'!F$54:F$74)+SUM('1.  LRAMVA Summary'!F$75:F$76)*(MONTH($E123)-1)/12)*$H123</f>
        <v>24.382569776933067</v>
      </c>
      <c r="L123" s="230">
        <f>(SUM('1.  LRAMVA Summary'!G$54:G$74)+SUM('1.  LRAMVA Summary'!G$75:G$76)*(MONTH($E123)-1)/12)*$H123</f>
        <v>-2.6807491239897492</v>
      </c>
      <c r="M123" s="230">
        <f>(SUM('1.  LRAMVA Summary'!H$54:H$74)+SUM('1.  LRAMVA Summary'!H$75:H$76)*(MONTH($E123)-1)/12)*$H123</f>
        <v>-0.16087836870000002</v>
      </c>
      <c r="N123" s="230">
        <f>(SUM('1.  LRAMVA Summary'!I$54:I$74)+SUM('1.  LRAMVA Summary'!I$75:I$76)*(MONTH($E123)-1)/12)*$H123</f>
        <v>-3.197509875E-2</v>
      </c>
      <c r="O123" s="230">
        <f>(SUM('1.  LRAMVA Summary'!J$54:J$74)+SUM('1.  LRAMVA Summary'!J$75:J$76)*(MONTH($E123)-1)/12)*$H123</f>
        <v>7.9606264815000021</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136.99210640356418</v>
      </c>
    </row>
    <row r="124" spans="2:23" s="9" customFormat="1">
      <c r="B124" s="66"/>
      <c r="E124" s="214">
        <v>43221</v>
      </c>
      <c r="F124" s="214" t="s">
        <v>185</v>
      </c>
      <c r="G124" s="215" t="s">
        <v>66</v>
      </c>
      <c r="H124" s="240">
        <f t="shared" ref="H124:H125" si="64">$C$44/12</f>
        <v>1.575E-3</v>
      </c>
      <c r="I124" s="230">
        <f>(SUM('1.  LRAMVA Summary'!D$54:D$74)+SUM('1.  LRAMVA Summary'!D$75:D$76)*(MONTH($E124)-1)/12)*$H124</f>
        <v>24.782693536507612</v>
      </c>
      <c r="J124" s="230">
        <f>(SUM('1.  LRAMVA Summary'!E$54:E$74)+SUM('1.  LRAMVA Summary'!E$75:E$76)*(MONTH($E124)-1)/12)*$H124</f>
        <v>82.739819200063238</v>
      </c>
      <c r="K124" s="230">
        <f>(SUM('1.  LRAMVA Summary'!F$54:F$74)+SUM('1.  LRAMVA Summary'!F$75:F$76)*(MONTH($E124)-1)/12)*$H124</f>
        <v>24.382569776933067</v>
      </c>
      <c r="L124" s="230">
        <f>(SUM('1.  LRAMVA Summary'!G$54:G$74)+SUM('1.  LRAMVA Summary'!G$75:G$76)*(MONTH($E124)-1)/12)*$H124</f>
        <v>-2.6807491239897492</v>
      </c>
      <c r="M124" s="230">
        <f>(SUM('1.  LRAMVA Summary'!H$54:H$74)+SUM('1.  LRAMVA Summary'!H$75:H$76)*(MONTH($E124)-1)/12)*$H124</f>
        <v>-0.16087836870000002</v>
      </c>
      <c r="N124" s="230">
        <f>(SUM('1.  LRAMVA Summary'!I$54:I$74)+SUM('1.  LRAMVA Summary'!I$75:I$76)*(MONTH($E124)-1)/12)*$H124</f>
        <v>-3.197509875E-2</v>
      </c>
      <c r="O124" s="230">
        <f>(SUM('1.  LRAMVA Summary'!J$54:J$74)+SUM('1.  LRAMVA Summary'!J$75:J$76)*(MONTH($E124)-1)/12)*$H124</f>
        <v>7.9606264815000021</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136.99210640356418</v>
      </c>
    </row>
    <row r="125" spans="2:23" s="238" customFormat="1">
      <c r="B125" s="237"/>
      <c r="E125" s="214">
        <v>43252</v>
      </c>
      <c r="F125" s="214" t="s">
        <v>185</v>
      </c>
      <c r="G125" s="215" t="s">
        <v>66</v>
      </c>
      <c r="H125" s="240">
        <f t="shared" si="64"/>
        <v>1.575E-3</v>
      </c>
      <c r="I125" s="230">
        <f>(SUM('1.  LRAMVA Summary'!D$54:D$74)+SUM('1.  LRAMVA Summary'!D$75:D$76)*(MONTH($E125)-1)/12)*$H125</f>
        <v>24.782693536507612</v>
      </c>
      <c r="J125" s="230">
        <f>(SUM('1.  LRAMVA Summary'!E$54:E$74)+SUM('1.  LRAMVA Summary'!E$75:E$76)*(MONTH($E125)-1)/12)*$H125</f>
        <v>82.739819200063238</v>
      </c>
      <c r="K125" s="230">
        <f>(SUM('1.  LRAMVA Summary'!F$54:F$74)+SUM('1.  LRAMVA Summary'!F$75:F$76)*(MONTH($E125)-1)/12)*$H125</f>
        <v>24.382569776933067</v>
      </c>
      <c r="L125" s="230">
        <f>(SUM('1.  LRAMVA Summary'!G$54:G$74)+SUM('1.  LRAMVA Summary'!G$75:G$76)*(MONTH($E125)-1)/12)*$H125</f>
        <v>-2.6807491239897492</v>
      </c>
      <c r="M125" s="230">
        <f>(SUM('1.  LRAMVA Summary'!H$54:H$74)+SUM('1.  LRAMVA Summary'!H$75:H$76)*(MONTH($E125)-1)/12)*$H125</f>
        <v>-0.16087836870000002</v>
      </c>
      <c r="N125" s="230">
        <f>(SUM('1.  LRAMVA Summary'!I$54:I$74)+SUM('1.  LRAMVA Summary'!I$75:I$76)*(MONTH($E125)-1)/12)*$H125</f>
        <v>-3.197509875E-2</v>
      </c>
      <c r="O125" s="230">
        <f>(SUM('1.  LRAMVA Summary'!J$54:J$74)+SUM('1.  LRAMVA Summary'!J$75:J$76)*(MONTH($E125)-1)/12)*$H125</f>
        <v>7.9606264815000021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136.99210640356418</v>
      </c>
    </row>
    <row r="126" spans="2:23" s="9" customFormat="1">
      <c r="B126" s="66"/>
      <c r="E126" s="214">
        <v>43282</v>
      </c>
      <c r="F126" s="214" t="s">
        <v>185</v>
      </c>
      <c r="G126" s="215" t="s">
        <v>68</v>
      </c>
      <c r="H126" s="240">
        <f>$C$45/12</f>
        <v>1.575E-3</v>
      </c>
      <c r="I126" s="230">
        <f>(SUM('1.  LRAMVA Summary'!D$54:D$74)+SUM('1.  LRAMVA Summary'!D$75:D$76)*(MONTH($E126)-1)/12)*$H126</f>
        <v>24.782693536507612</v>
      </c>
      <c r="J126" s="230">
        <f>(SUM('1.  LRAMVA Summary'!E$54:E$74)+SUM('1.  LRAMVA Summary'!E$75:E$76)*(MONTH($E126)-1)/12)*$H126</f>
        <v>82.739819200063238</v>
      </c>
      <c r="K126" s="230">
        <f>(SUM('1.  LRAMVA Summary'!F$54:F$74)+SUM('1.  LRAMVA Summary'!F$75:F$76)*(MONTH($E126)-1)/12)*$H126</f>
        <v>24.382569776933067</v>
      </c>
      <c r="L126" s="230">
        <f>(SUM('1.  LRAMVA Summary'!G$54:G$74)+SUM('1.  LRAMVA Summary'!G$75:G$76)*(MONTH($E126)-1)/12)*$H126</f>
        <v>-2.6807491239897492</v>
      </c>
      <c r="M126" s="230">
        <f>(SUM('1.  LRAMVA Summary'!H$54:H$74)+SUM('1.  LRAMVA Summary'!H$75:H$76)*(MONTH($E126)-1)/12)*$H126</f>
        <v>-0.16087836870000002</v>
      </c>
      <c r="N126" s="230">
        <f>(SUM('1.  LRAMVA Summary'!I$54:I$74)+SUM('1.  LRAMVA Summary'!I$75:I$76)*(MONTH($E126)-1)/12)*$H126</f>
        <v>-3.197509875E-2</v>
      </c>
      <c r="O126" s="230">
        <f>(SUM('1.  LRAMVA Summary'!J$54:J$74)+SUM('1.  LRAMVA Summary'!J$75:J$76)*(MONTH($E126)-1)/12)*$H126</f>
        <v>7.9606264815000021</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136.99210640356418</v>
      </c>
    </row>
    <row r="127" spans="2:23" s="9" customFormat="1">
      <c r="B127" s="66"/>
      <c r="E127" s="214">
        <v>43313</v>
      </c>
      <c r="F127" s="214" t="s">
        <v>185</v>
      </c>
      <c r="G127" s="215" t="s">
        <v>68</v>
      </c>
      <c r="H127" s="240">
        <f t="shared" ref="H127:H128" si="65">$C$45/12</f>
        <v>1.575E-3</v>
      </c>
      <c r="I127" s="230">
        <f>(SUM('1.  LRAMVA Summary'!D$54:D$74)+SUM('1.  LRAMVA Summary'!D$75:D$76)*(MONTH($E127)-1)/12)*$H127</f>
        <v>24.782693536507612</v>
      </c>
      <c r="J127" s="230">
        <f>(SUM('1.  LRAMVA Summary'!E$54:E$74)+SUM('1.  LRAMVA Summary'!E$75:E$76)*(MONTH($E127)-1)/12)*$H127</f>
        <v>82.739819200063238</v>
      </c>
      <c r="K127" s="230">
        <f>(SUM('1.  LRAMVA Summary'!F$54:F$74)+SUM('1.  LRAMVA Summary'!F$75:F$76)*(MONTH($E127)-1)/12)*$H127</f>
        <v>24.382569776933067</v>
      </c>
      <c r="L127" s="230">
        <f>(SUM('1.  LRAMVA Summary'!G$54:G$74)+SUM('1.  LRAMVA Summary'!G$75:G$76)*(MONTH($E127)-1)/12)*$H127</f>
        <v>-2.6807491239897492</v>
      </c>
      <c r="M127" s="230">
        <f>(SUM('1.  LRAMVA Summary'!H$54:H$74)+SUM('1.  LRAMVA Summary'!H$75:H$76)*(MONTH($E127)-1)/12)*$H127</f>
        <v>-0.16087836870000002</v>
      </c>
      <c r="N127" s="230">
        <f>(SUM('1.  LRAMVA Summary'!I$54:I$74)+SUM('1.  LRAMVA Summary'!I$75:I$76)*(MONTH($E127)-1)/12)*$H127</f>
        <v>-3.197509875E-2</v>
      </c>
      <c r="O127" s="230">
        <f>(SUM('1.  LRAMVA Summary'!J$54:J$74)+SUM('1.  LRAMVA Summary'!J$75:J$76)*(MONTH($E127)-1)/12)*$H127</f>
        <v>7.9606264815000021</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136.99210640356418</v>
      </c>
    </row>
    <row r="128" spans="2:23" s="9" customFormat="1">
      <c r="B128" s="66"/>
      <c r="E128" s="214">
        <v>43344</v>
      </c>
      <c r="F128" s="214" t="s">
        <v>185</v>
      </c>
      <c r="G128" s="215" t="s">
        <v>68</v>
      </c>
      <c r="H128" s="240">
        <f t="shared" si="65"/>
        <v>1.575E-3</v>
      </c>
      <c r="I128" s="230">
        <f>(SUM('1.  LRAMVA Summary'!D$54:D$74)+SUM('1.  LRAMVA Summary'!D$75:D$76)*(MONTH($E128)-1)/12)*$H128</f>
        <v>24.782693536507612</v>
      </c>
      <c r="J128" s="230">
        <f>(SUM('1.  LRAMVA Summary'!E$54:E$74)+SUM('1.  LRAMVA Summary'!E$75:E$76)*(MONTH($E128)-1)/12)*$H128</f>
        <v>82.739819200063238</v>
      </c>
      <c r="K128" s="230">
        <f>(SUM('1.  LRAMVA Summary'!F$54:F$74)+SUM('1.  LRAMVA Summary'!F$75:F$76)*(MONTH($E128)-1)/12)*$H128</f>
        <v>24.382569776933067</v>
      </c>
      <c r="L128" s="230">
        <f>(SUM('1.  LRAMVA Summary'!G$54:G$74)+SUM('1.  LRAMVA Summary'!G$75:G$76)*(MONTH($E128)-1)/12)*$H128</f>
        <v>-2.6807491239897492</v>
      </c>
      <c r="M128" s="230">
        <f>(SUM('1.  LRAMVA Summary'!H$54:H$74)+SUM('1.  LRAMVA Summary'!H$75:H$76)*(MONTH($E128)-1)/12)*$H128</f>
        <v>-0.16087836870000002</v>
      </c>
      <c r="N128" s="230">
        <f>(SUM('1.  LRAMVA Summary'!I$54:I$74)+SUM('1.  LRAMVA Summary'!I$75:I$76)*(MONTH($E128)-1)/12)*$H128</f>
        <v>-3.197509875E-2</v>
      </c>
      <c r="O128" s="230">
        <f>(SUM('1.  LRAMVA Summary'!J$54:J$74)+SUM('1.  LRAMVA Summary'!J$75:J$76)*(MONTH($E128)-1)/12)*$H128</f>
        <v>7.9606264815000021</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136.99210640356418</v>
      </c>
    </row>
    <row r="129" spans="2:23" s="9" customFormat="1">
      <c r="B129" s="66"/>
      <c r="E129" s="214">
        <v>43374</v>
      </c>
      <c r="F129" s="214" t="s">
        <v>185</v>
      </c>
      <c r="G129" s="215" t="s">
        <v>69</v>
      </c>
      <c r="H129" s="240">
        <f>$C$46/12</f>
        <v>1.8083333333333335E-3</v>
      </c>
      <c r="I129" s="230">
        <f>(SUM('1.  LRAMVA Summary'!D$54:D$74)+SUM('1.  LRAMVA Summary'!D$75:D$76)*(MONTH($E129)-1)/12)*$H129</f>
        <v>28.454203690064297</v>
      </c>
      <c r="J129" s="230">
        <f>(SUM('1.  LRAMVA Summary'!E$54:E$74)+SUM('1.  LRAMVA Summary'!E$75:E$76)*(MONTH($E129)-1)/12)*$H129</f>
        <v>94.997570192665208</v>
      </c>
      <c r="K129" s="230">
        <f>(SUM('1.  LRAMVA Summary'!F$54:F$74)+SUM('1.  LRAMVA Summary'!F$75:F$76)*(MONTH($E129)-1)/12)*$H129</f>
        <v>27.99480233647871</v>
      </c>
      <c r="L129" s="230">
        <f>(SUM('1.  LRAMVA Summary'!G$54:G$74)+SUM('1.  LRAMVA Summary'!G$75:G$76)*(MONTH($E129)-1)/12)*$H129</f>
        <v>-3.077897142358601</v>
      </c>
      <c r="M129" s="230">
        <f>(SUM('1.  LRAMVA Summary'!H$54:H$74)+SUM('1.  LRAMVA Summary'!H$75:H$76)*(MONTH($E129)-1)/12)*$H129</f>
        <v>-0.18471220110000006</v>
      </c>
      <c r="N129" s="230">
        <f>(SUM('1.  LRAMVA Summary'!I$54:I$74)+SUM('1.  LRAMVA Summary'!I$75:I$76)*(MONTH($E129)-1)/12)*$H129</f>
        <v>-3.6712150416666665E-2</v>
      </c>
      <c r="O129" s="230">
        <f>(SUM('1.  LRAMVA Summary'!J$54:J$74)+SUM('1.  LRAMVA Summary'!J$75:J$76)*(MONTH($E129)-1)/12)*$H129</f>
        <v>9.1399785528333357</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157.28723327816624</v>
      </c>
    </row>
    <row r="130" spans="2:23" s="9" customFormat="1">
      <c r="B130" s="66"/>
      <c r="E130" s="214">
        <v>43405</v>
      </c>
      <c r="F130" s="214" t="s">
        <v>185</v>
      </c>
      <c r="G130" s="215" t="s">
        <v>69</v>
      </c>
      <c r="H130" s="240">
        <f t="shared" ref="H130:H131" si="66">$C$46/12</f>
        <v>1.8083333333333335E-3</v>
      </c>
      <c r="I130" s="230">
        <f>(SUM('1.  LRAMVA Summary'!D$54:D$74)+SUM('1.  LRAMVA Summary'!D$75:D$76)*(MONTH($E130)-1)/12)*$H130</f>
        <v>28.454203690064297</v>
      </c>
      <c r="J130" s="230">
        <f>(SUM('1.  LRAMVA Summary'!E$54:E$74)+SUM('1.  LRAMVA Summary'!E$75:E$76)*(MONTH($E130)-1)/12)*$H130</f>
        <v>94.997570192665208</v>
      </c>
      <c r="K130" s="230">
        <f>(SUM('1.  LRAMVA Summary'!F$54:F$74)+SUM('1.  LRAMVA Summary'!F$75:F$76)*(MONTH($E130)-1)/12)*$H130</f>
        <v>27.99480233647871</v>
      </c>
      <c r="L130" s="230">
        <f>(SUM('1.  LRAMVA Summary'!G$54:G$74)+SUM('1.  LRAMVA Summary'!G$75:G$76)*(MONTH($E130)-1)/12)*$H130</f>
        <v>-3.077897142358601</v>
      </c>
      <c r="M130" s="230">
        <f>(SUM('1.  LRAMVA Summary'!H$54:H$74)+SUM('1.  LRAMVA Summary'!H$75:H$76)*(MONTH($E130)-1)/12)*$H130</f>
        <v>-0.18471220110000006</v>
      </c>
      <c r="N130" s="230">
        <f>(SUM('1.  LRAMVA Summary'!I$54:I$74)+SUM('1.  LRAMVA Summary'!I$75:I$76)*(MONTH($E130)-1)/12)*$H130</f>
        <v>-3.6712150416666665E-2</v>
      </c>
      <c r="O130" s="230">
        <f>(SUM('1.  LRAMVA Summary'!J$54:J$74)+SUM('1.  LRAMVA Summary'!J$75:J$76)*(MONTH($E130)-1)/12)*$H130</f>
        <v>9.1399785528333357</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157.28723327816624</v>
      </c>
    </row>
    <row r="131" spans="2:23" s="9" customFormat="1">
      <c r="B131" s="66"/>
      <c r="E131" s="214">
        <v>43435</v>
      </c>
      <c r="F131" s="214" t="s">
        <v>185</v>
      </c>
      <c r="G131" s="215" t="s">
        <v>69</v>
      </c>
      <c r="H131" s="240">
        <f t="shared" si="66"/>
        <v>1.8083333333333335E-3</v>
      </c>
      <c r="I131" s="230">
        <f>(SUM('1.  LRAMVA Summary'!D$54:D$74)+SUM('1.  LRAMVA Summary'!D$75:D$76)*(MONTH($E131)-1)/12)*$H131</f>
        <v>28.454203690064297</v>
      </c>
      <c r="J131" s="230">
        <f>(SUM('1.  LRAMVA Summary'!E$54:E$74)+SUM('1.  LRAMVA Summary'!E$75:E$76)*(MONTH($E131)-1)/12)*$H131</f>
        <v>94.997570192665208</v>
      </c>
      <c r="K131" s="230">
        <f>(SUM('1.  LRAMVA Summary'!F$54:F$74)+SUM('1.  LRAMVA Summary'!F$75:F$76)*(MONTH($E131)-1)/12)*$H131</f>
        <v>27.99480233647871</v>
      </c>
      <c r="L131" s="230">
        <f>(SUM('1.  LRAMVA Summary'!G$54:G$74)+SUM('1.  LRAMVA Summary'!G$75:G$76)*(MONTH($E131)-1)/12)*$H131</f>
        <v>-3.077897142358601</v>
      </c>
      <c r="M131" s="230">
        <f>(SUM('1.  LRAMVA Summary'!H$54:H$74)+SUM('1.  LRAMVA Summary'!H$75:H$76)*(MONTH($E131)-1)/12)*$H131</f>
        <v>-0.18471220110000006</v>
      </c>
      <c r="N131" s="230">
        <f>(SUM('1.  LRAMVA Summary'!I$54:I$74)+SUM('1.  LRAMVA Summary'!I$75:I$76)*(MONTH($E131)-1)/12)*$H131</f>
        <v>-3.6712150416666665E-2</v>
      </c>
      <c r="O131" s="230">
        <f>(SUM('1.  LRAMVA Summary'!J$54:J$74)+SUM('1.  LRAMVA Summary'!J$75:J$76)*(MONTH($E131)-1)/12)*$H131</f>
        <v>9.1399785528333357</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157.28723327816624</v>
      </c>
    </row>
    <row r="132" spans="2:23" s="9" customFormat="1" ht="15" thickBot="1">
      <c r="B132" s="66"/>
      <c r="E132" s="216" t="s">
        <v>467</v>
      </c>
      <c r="F132" s="216"/>
      <c r="G132" s="217"/>
      <c r="H132" s="218"/>
      <c r="I132" s="219">
        <f>SUM(I119:I131)</f>
        <v>385.50856612345171</v>
      </c>
      <c r="J132" s="219">
        <f>SUM(J119:J131)</f>
        <v>1287.0638542232064</v>
      </c>
      <c r="K132" s="219">
        <f t="shared" ref="K132:O132" si="67">SUM(K119:K131)</f>
        <v>379.28441875229208</v>
      </c>
      <c r="L132" s="219">
        <f t="shared" si="67"/>
        <v>-41.700541928729436</v>
      </c>
      <c r="M132" s="219">
        <f t="shared" si="67"/>
        <v>-2.5025524019999996</v>
      </c>
      <c r="N132" s="219">
        <f t="shared" si="67"/>
        <v>-0.4973904249999998</v>
      </c>
      <c r="O132" s="219">
        <f t="shared" si="67"/>
        <v>123.83196749000004</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2130.9883218332202</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385.50856612345171</v>
      </c>
      <c r="J134" s="228">
        <f t="shared" ref="J134" si="69">J132+J133</f>
        <v>1287.0638542232064</v>
      </c>
      <c r="K134" s="228">
        <f t="shared" ref="K134" si="70">K132+K133</f>
        <v>379.28441875229208</v>
      </c>
      <c r="L134" s="228">
        <f t="shared" ref="L134" si="71">L132+L133</f>
        <v>-41.700541928729436</v>
      </c>
      <c r="M134" s="228">
        <f t="shared" ref="M134" si="72">M132+M133</f>
        <v>-2.5025524019999996</v>
      </c>
      <c r="N134" s="228">
        <f t="shared" ref="N134" si="73">N132+N133</f>
        <v>-0.4973904249999998</v>
      </c>
      <c r="O134" s="228">
        <f t="shared" ref="O134:V134" si="74">O132+O133</f>
        <v>123.83196749000004</v>
      </c>
      <c r="P134" s="228">
        <f t="shared" si="74"/>
        <v>0</v>
      </c>
      <c r="Q134" s="228">
        <f t="shared" si="74"/>
        <v>0</v>
      </c>
      <c r="R134" s="228">
        <f t="shared" si="74"/>
        <v>0</v>
      </c>
      <c r="S134" s="228">
        <f t="shared" si="74"/>
        <v>0</v>
      </c>
      <c r="T134" s="228">
        <f t="shared" si="74"/>
        <v>0</v>
      </c>
      <c r="U134" s="228">
        <f t="shared" si="74"/>
        <v>0</v>
      </c>
      <c r="V134" s="228">
        <f t="shared" si="74"/>
        <v>0</v>
      </c>
      <c r="W134" s="228">
        <f>W132+W133</f>
        <v>2130.9883218332202</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 thickBot="1">
      <c r="B147" s="66"/>
      <c r="E147" s="216" t="s">
        <v>468</v>
      </c>
      <c r="F147" s="216"/>
      <c r="G147" s="217"/>
      <c r="H147" s="218"/>
      <c r="I147" s="219">
        <f>SUM(I134:I146)</f>
        <v>385.50856612345171</v>
      </c>
      <c r="J147" s="219">
        <f>SUM(J134:J146)</f>
        <v>1287.0638542232064</v>
      </c>
      <c r="K147" s="219">
        <f t="shared" ref="K147:O147" si="80">SUM(K134:K146)</f>
        <v>379.28441875229208</v>
      </c>
      <c r="L147" s="219">
        <f t="shared" si="80"/>
        <v>-41.700541928729436</v>
      </c>
      <c r="M147" s="219">
        <f t="shared" si="80"/>
        <v>-2.5025524019999996</v>
      </c>
      <c r="N147" s="219">
        <f t="shared" si="80"/>
        <v>-0.4973904249999998</v>
      </c>
      <c r="O147" s="219">
        <f t="shared" si="80"/>
        <v>123.83196749000004</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2130.9883218332202</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385.50856612345171</v>
      </c>
      <c r="J149" s="228">
        <f t="shared" ref="J149" si="82">J147+J148</f>
        <v>1287.0638542232064</v>
      </c>
      <c r="K149" s="228">
        <f t="shared" ref="K149" si="83">K147+K148</f>
        <v>379.28441875229208</v>
      </c>
      <c r="L149" s="228">
        <f t="shared" ref="L149" si="84">L147+L148</f>
        <v>-41.700541928729436</v>
      </c>
      <c r="M149" s="228">
        <f t="shared" ref="M149" si="85">M147+M148</f>
        <v>-2.5025524019999996</v>
      </c>
      <c r="N149" s="228">
        <f t="shared" ref="N149" si="86">N147+N148</f>
        <v>-0.4973904249999998</v>
      </c>
      <c r="O149" s="228">
        <f t="shared" ref="O149:V149" si="87">O147+O148</f>
        <v>123.83196749000004</v>
      </c>
      <c r="P149" s="228">
        <f t="shared" si="87"/>
        <v>0</v>
      </c>
      <c r="Q149" s="228">
        <f t="shared" si="87"/>
        <v>0</v>
      </c>
      <c r="R149" s="228">
        <f t="shared" si="87"/>
        <v>0</v>
      </c>
      <c r="S149" s="228">
        <f t="shared" si="87"/>
        <v>0</v>
      </c>
      <c r="T149" s="228">
        <f t="shared" si="87"/>
        <v>0</v>
      </c>
      <c r="U149" s="228">
        <f t="shared" si="87"/>
        <v>0</v>
      </c>
      <c r="V149" s="228">
        <f t="shared" si="87"/>
        <v>0</v>
      </c>
      <c r="W149" s="228">
        <f>W147+W148</f>
        <v>2130.9883218332202</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469</v>
      </c>
      <c r="F162" s="216"/>
      <c r="G162" s="217"/>
      <c r="H162" s="218"/>
      <c r="I162" s="219">
        <f>SUM(I149:I161)</f>
        <v>385.50856612345171</v>
      </c>
      <c r="J162" s="219">
        <f>SUM(J149:J161)</f>
        <v>1287.0638542232064</v>
      </c>
      <c r="K162" s="219">
        <f t="shared" ref="K162:O162" si="93">SUM(K149:K161)</f>
        <v>379.28441875229208</v>
      </c>
      <c r="L162" s="219">
        <f t="shared" si="93"/>
        <v>-41.700541928729436</v>
      </c>
      <c r="M162" s="219">
        <f t="shared" si="93"/>
        <v>-2.5025524019999996</v>
      </c>
      <c r="N162" s="219">
        <f t="shared" si="93"/>
        <v>-0.4973904249999998</v>
      </c>
      <c r="O162" s="219">
        <f t="shared" si="93"/>
        <v>123.83196749000004</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2130.9883218332202</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F22" sqref="F22"/>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35.109375" style="12" bestFit="1" customWidth="1"/>
    <col min="6" max="6" width="26.6640625" style="12" customWidth="1"/>
    <col min="7" max="7" width="17" style="12" customWidth="1"/>
    <col min="8" max="8" width="19.44140625" style="12" customWidth="1"/>
    <col min="9" max="10" width="23"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590</v>
      </c>
      <c r="H23" s="10"/>
      <c r="I23" s="10"/>
      <c r="J23" s="10"/>
    </row>
    <row r="24" spans="2:73" s="670" customFormat="1" ht="21" customHeight="1">
      <c r="B24" s="702" t="s">
        <v>594</v>
      </c>
      <c r="C24" s="813" t="s">
        <v>595</v>
      </c>
      <c r="D24" s="813"/>
      <c r="E24" s="813"/>
      <c r="F24" s="813"/>
      <c r="G24" s="813"/>
      <c r="H24" s="678" t="s">
        <v>592</v>
      </c>
      <c r="I24" s="678" t="s">
        <v>591</v>
      </c>
      <c r="J24" s="678" t="s">
        <v>593</v>
      </c>
      <c r="K24" s="669"/>
      <c r="L24" s="670" t="s">
        <v>595</v>
      </c>
      <c r="AQ24" s="670" t="s">
        <v>595</v>
      </c>
      <c r="BU24" s="669"/>
    </row>
    <row r="25" spans="2:73" s="250" customFormat="1" ht="49.5" customHeight="1">
      <c r="B25" s="245" t="s">
        <v>472</v>
      </c>
      <c r="C25" s="245" t="s">
        <v>211</v>
      </c>
      <c r="D25" s="628" t="s">
        <v>473</v>
      </c>
      <c r="E25" s="245" t="s">
        <v>208</v>
      </c>
      <c r="F25" s="245" t="s">
        <v>474</v>
      </c>
      <c r="G25" s="245" t="s">
        <v>475</v>
      </c>
      <c r="H25" s="628" t="s">
        <v>476</v>
      </c>
      <c r="I25" s="636" t="s">
        <v>583</v>
      </c>
      <c r="J25" s="643" t="s">
        <v>584</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6">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6">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6">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6">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6">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6">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6">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6">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6">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6">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6">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6">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6">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6">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90" zoomScaleNormal="90" workbookViewId="0">
      <selection activeCell="C19" sqref="C19"/>
    </sheetView>
  </sheetViews>
  <sheetFormatPr defaultColWidth="9.109375" defaultRowHeight="14.4"/>
  <cols>
    <col min="1" max="16384" width="9.109375" style="12"/>
  </cols>
  <sheetData>
    <row r="12" spans="2:22" ht="24" customHeight="1"/>
    <row r="13" spans="2:22" ht="15.6">
      <c r="B13" s="588" t="s">
        <v>504</v>
      </c>
    </row>
    <row r="14" spans="2:22" ht="15.6">
      <c r="B14" s="588"/>
    </row>
    <row r="15" spans="2:22" s="668" customFormat="1" ht="27" customHeight="1">
      <c r="B15" s="666" t="s">
        <v>666</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44" activePane="bottomLeft" state="frozen"/>
      <selection pane="bottomLeft" activeCell="J21" sqref="J21"/>
    </sheetView>
  </sheetViews>
  <sheetFormatPr defaultColWidth="9.109375" defaultRowHeight="14.4"/>
  <cols>
    <col min="1" max="1" width="9.109375" style="12"/>
    <col min="2" max="2" width="36.88671875" style="704" customWidth="1"/>
    <col min="3" max="3" width="9.109375" style="10"/>
    <col min="4" max="16384" width="9.109375" style="12"/>
  </cols>
  <sheetData>
    <row r="16" spans="2:21" ht="26.25" customHeight="1">
      <c r="B16" s="705" t="s">
        <v>560</v>
      </c>
      <c r="C16" s="751" t="s">
        <v>504</v>
      </c>
      <c r="D16" s="752"/>
      <c r="E16" s="752"/>
      <c r="F16" s="752"/>
      <c r="G16" s="752"/>
      <c r="H16" s="752"/>
      <c r="I16" s="752"/>
      <c r="J16" s="752"/>
      <c r="K16" s="752"/>
      <c r="L16" s="752"/>
      <c r="M16" s="752"/>
      <c r="N16" s="752"/>
      <c r="O16" s="752"/>
      <c r="P16" s="752"/>
      <c r="Q16" s="752"/>
      <c r="R16" s="752"/>
      <c r="S16" s="752"/>
      <c r="T16" s="752"/>
      <c r="U16" s="752"/>
    </row>
    <row r="17" spans="2:21" ht="55.5" customHeight="1">
      <c r="B17" s="706" t="s">
        <v>634</v>
      </c>
      <c r="C17" s="753" t="s">
        <v>635</v>
      </c>
      <c r="D17" s="753"/>
      <c r="E17" s="753"/>
      <c r="F17" s="753"/>
      <c r="G17" s="753"/>
      <c r="H17" s="753"/>
      <c r="I17" s="753"/>
      <c r="J17" s="753"/>
      <c r="K17" s="753"/>
      <c r="L17" s="753"/>
      <c r="M17" s="753"/>
      <c r="N17" s="753"/>
      <c r="O17" s="753"/>
      <c r="P17" s="753"/>
      <c r="Q17" s="753"/>
      <c r="R17" s="753"/>
      <c r="S17" s="753"/>
      <c r="T17" s="753"/>
      <c r="U17" s="754"/>
    </row>
    <row r="18" spans="2:21" ht="15.6">
      <c r="B18" s="707"/>
      <c r="C18" s="708"/>
      <c r="D18" s="709"/>
      <c r="E18" s="709"/>
      <c r="F18" s="709"/>
      <c r="G18" s="709"/>
      <c r="H18" s="709"/>
      <c r="I18" s="709"/>
      <c r="J18" s="709"/>
      <c r="K18" s="709"/>
      <c r="L18" s="709"/>
      <c r="M18" s="709"/>
      <c r="N18" s="709"/>
      <c r="O18" s="709"/>
      <c r="P18" s="709"/>
      <c r="Q18" s="709"/>
      <c r="R18" s="709"/>
      <c r="S18" s="709"/>
      <c r="T18" s="709"/>
      <c r="U18" s="710"/>
    </row>
    <row r="19" spans="2:21" ht="15.6">
      <c r="B19" s="707"/>
      <c r="C19" s="708" t="s">
        <v>639</v>
      </c>
      <c r="D19" s="709"/>
      <c r="E19" s="709"/>
      <c r="F19" s="709"/>
      <c r="G19" s="709"/>
      <c r="H19" s="709"/>
      <c r="I19" s="709"/>
      <c r="J19" s="709"/>
      <c r="K19" s="709"/>
      <c r="L19" s="709"/>
      <c r="M19" s="709"/>
      <c r="N19" s="709"/>
      <c r="O19" s="709"/>
      <c r="P19" s="709"/>
      <c r="Q19" s="709"/>
      <c r="R19" s="709"/>
      <c r="S19" s="709"/>
      <c r="T19" s="709"/>
      <c r="U19" s="710"/>
    </row>
    <row r="20" spans="2:21" ht="15.6">
      <c r="B20" s="707"/>
      <c r="C20" s="708"/>
      <c r="D20" s="709"/>
      <c r="E20" s="709"/>
      <c r="F20" s="709"/>
      <c r="G20" s="709"/>
      <c r="H20" s="709"/>
      <c r="I20" s="709"/>
      <c r="J20" s="709"/>
      <c r="K20" s="709"/>
      <c r="L20" s="709"/>
      <c r="M20" s="709"/>
      <c r="N20" s="709"/>
      <c r="O20" s="709"/>
      <c r="P20" s="709"/>
      <c r="Q20" s="709"/>
      <c r="R20" s="709"/>
      <c r="S20" s="709"/>
      <c r="T20" s="709"/>
      <c r="U20" s="710"/>
    </row>
    <row r="21" spans="2:21" ht="15.6">
      <c r="B21" s="707"/>
      <c r="C21" s="708" t="s">
        <v>636</v>
      </c>
      <c r="D21" s="709"/>
      <c r="E21" s="709"/>
      <c r="F21" s="709"/>
      <c r="G21" s="709"/>
      <c r="H21" s="709"/>
      <c r="I21" s="709"/>
      <c r="J21" s="709"/>
      <c r="K21" s="709"/>
      <c r="L21" s="709"/>
      <c r="M21" s="709"/>
      <c r="N21" s="709"/>
      <c r="O21" s="709"/>
      <c r="P21" s="709"/>
      <c r="Q21" s="709"/>
      <c r="R21" s="709"/>
      <c r="S21" s="709"/>
      <c r="T21" s="709"/>
      <c r="U21" s="710"/>
    </row>
    <row r="22" spans="2:21" ht="15.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50" t="s">
        <v>637</v>
      </c>
      <c r="D23" s="750"/>
      <c r="E23" s="750"/>
      <c r="F23" s="750"/>
      <c r="G23" s="750"/>
      <c r="H23" s="750"/>
      <c r="I23" s="750"/>
      <c r="J23" s="750"/>
      <c r="K23" s="750"/>
      <c r="L23" s="750"/>
      <c r="M23" s="750"/>
      <c r="N23" s="750"/>
      <c r="O23" s="750"/>
      <c r="P23" s="750"/>
      <c r="Q23" s="750"/>
      <c r="R23" s="750"/>
      <c r="S23" s="750"/>
      <c r="T23" s="709"/>
      <c r="U23" s="710"/>
    </row>
    <row r="24" spans="2:21" ht="15.6">
      <c r="B24" s="707"/>
      <c r="C24" s="708"/>
      <c r="D24" s="709"/>
      <c r="E24" s="709"/>
      <c r="F24" s="709"/>
      <c r="G24" s="709"/>
      <c r="H24" s="709"/>
      <c r="I24" s="709"/>
      <c r="J24" s="709"/>
      <c r="K24" s="709"/>
      <c r="L24" s="709"/>
      <c r="M24" s="709"/>
      <c r="N24" s="709"/>
      <c r="O24" s="709"/>
      <c r="P24" s="709"/>
      <c r="Q24" s="709"/>
      <c r="R24" s="709"/>
      <c r="S24" s="709"/>
      <c r="T24" s="709"/>
      <c r="U24" s="710"/>
    </row>
    <row r="25" spans="2:21" ht="15.6">
      <c r="B25" s="707"/>
      <c r="C25" s="708" t="s">
        <v>640</v>
      </c>
      <c r="D25" s="709"/>
      <c r="E25" s="709"/>
      <c r="F25" s="709"/>
      <c r="G25" s="709"/>
      <c r="H25" s="709"/>
      <c r="I25" s="709"/>
      <c r="J25" s="709"/>
      <c r="K25" s="709"/>
      <c r="L25" s="709"/>
      <c r="M25" s="709"/>
      <c r="N25" s="709"/>
      <c r="O25" s="709"/>
      <c r="P25" s="709"/>
      <c r="Q25" s="709"/>
      <c r="R25" s="709"/>
      <c r="S25" s="709"/>
      <c r="T25" s="709"/>
      <c r="U25" s="710"/>
    </row>
    <row r="26" spans="2:21" ht="15.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50" t="s">
        <v>638</v>
      </c>
      <c r="D27" s="750"/>
      <c r="E27" s="750"/>
      <c r="F27" s="750"/>
      <c r="G27" s="750"/>
      <c r="H27" s="750"/>
      <c r="I27" s="750"/>
      <c r="J27" s="750"/>
      <c r="K27" s="750"/>
      <c r="L27" s="750"/>
      <c r="M27" s="750"/>
      <c r="N27" s="750"/>
      <c r="O27" s="750"/>
      <c r="P27" s="750"/>
      <c r="Q27" s="750"/>
      <c r="R27" s="750"/>
      <c r="S27" s="750"/>
      <c r="T27" s="750"/>
      <c r="U27" s="755"/>
    </row>
    <row r="28" spans="2:21" ht="15.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50" t="s">
        <v>641</v>
      </c>
      <c r="D29" s="750"/>
      <c r="E29" s="750"/>
      <c r="F29" s="750"/>
      <c r="G29" s="750"/>
      <c r="H29" s="750"/>
      <c r="I29" s="750"/>
      <c r="J29" s="750"/>
      <c r="K29" s="750"/>
      <c r="L29" s="750"/>
      <c r="M29" s="750"/>
      <c r="N29" s="750"/>
      <c r="O29" s="750"/>
      <c r="P29" s="750"/>
      <c r="Q29" s="750"/>
      <c r="R29" s="750"/>
      <c r="S29" s="750"/>
      <c r="T29" s="750"/>
      <c r="U29" s="755"/>
    </row>
    <row r="30" spans="2:21" ht="15.6">
      <c r="B30" s="707"/>
      <c r="C30" s="708"/>
      <c r="D30" s="709"/>
      <c r="E30" s="709"/>
      <c r="F30" s="709"/>
      <c r="G30" s="709"/>
      <c r="H30" s="709"/>
      <c r="I30" s="709"/>
      <c r="J30" s="709"/>
      <c r="K30" s="709"/>
      <c r="L30" s="709"/>
      <c r="M30" s="709"/>
      <c r="N30" s="709"/>
      <c r="O30" s="709"/>
      <c r="P30" s="709"/>
      <c r="Q30" s="709"/>
      <c r="R30" s="709"/>
      <c r="S30" s="709"/>
      <c r="T30" s="709"/>
      <c r="U30" s="710"/>
    </row>
    <row r="31" spans="2:21" ht="15.6">
      <c r="B31" s="707"/>
      <c r="C31" s="708" t="s">
        <v>642</v>
      </c>
      <c r="D31" s="709"/>
      <c r="E31" s="709"/>
      <c r="F31" s="709"/>
      <c r="G31" s="709"/>
      <c r="H31" s="709"/>
      <c r="I31" s="709"/>
      <c r="J31" s="709"/>
      <c r="K31" s="709"/>
      <c r="L31" s="709"/>
      <c r="M31" s="709"/>
      <c r="N31" s="709"/>
      <c r="O31" s="709"/>
      <c r="P31" s="709"/>
      <c r="Q31" s="709"/>
      <c r="R31" s="709"/>
      <c r="S31" s="709"/>
      <c r="T31" s="709"/>
      <c r="U31" s="710"/>
    </row>
    <row r="32" spans="2:21" ht="15.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643</v>
      </c>
      <c r="C33" s="756" t="s">
        <v>644</v>
      </c>
      <c r="D33" s="756"/>
      <c r="E33" s="756"/>
      <c r="F33" s="756"/>
      <c r="G33" s="756"/>
      <c r="H33" s="756"/>
      <c r="I33" s="756"/>
      <c r="J33" s="756"/>
      <c r="K33" s="756"/>
      <c r="L33" s="756"/>
      <c r="M33" s="756"/>
      <c r="N33" s="756"/>
      <c r="O33" s="756"/>
      <c r="P33" s="756"/>
      <c r="Q33" s="756"/>
      <c r="R33" s="756"/>
      <c r="S33" s="756"/>
      <c r="T33" s="756"/>
      <c r="U33" s="757"/>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6">
      <c r="B35" s="719" t="s">
        <v>645</v>
      </c>
      <c r="C35" s="720" t="s">
        <v>646</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647</v>
      </c>
      <c r="C37" s="758" t="s">
        <v>648</v>
      </c>
      <c r="D37" s="758"/>
      <c r="E37" s="758"/>
      <c r="F37" s="758"/>
      <c r="G37" s="758"/>
      <c r="H37" s="758"/>
      <c r="I37" s="758"/>
      <c r="J37" s="758"/>
      <c r="K37" s="758"/>
      <c r="L37" s="758"/>
      <c r="M37" s="758"/>
      <c r="N37" s="758"/>
      <c r="O37" s="758"/>
      <c r="P37" s="758"/>
      <c r="Q37" s="758"/>
      <c r="R37" s="758"/>
      <c r="S37" s="758"/>
      <c r="T37" s="758"/>
      <c r="U37" s="759"/>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6">
      <c r="B39" s="706" t="s">
        <v>649</v>
      </c>
      <c r="C39" s="722" t="s">
        <v>650</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651</v>
      </c>
      <c r="C41" s="760" t="s">
        <v>652</v>
      </c>
      <c r="D41" s="760"/>
      <c r="E41" s="760"/>
      <c r="F41" s="760"/>
      <c r="G41" s="760"/>
      <c r="H41" s="760"/>
      <c r="I41" s="760"/>
      <c r="J41" s="760"/>
      <c r="K41" s="760"/>
      <c r="L41" s="760"/>
      <c r="M41" s="760"/>
      <c r="N41" s="760"/>
      <c r="O41" s="760"/>
      <c r="P41" s="760"/>
      <c r="Q41" s="760"/>
      <c r="R41" s="760"/>
      <c r="S41" s="760"/>
      <c r="T41" s="760"/>
      <c r="U41" s="761"/>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6">
      <c r="B43" s="719" t="s">
        <v>653</v>
      </c>
      <c r="C43" s="720" t="s">
        <v>654</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48" t="s">
        <v>671</v>
      </c>
      <c r="D45" s="748"/>
      <c r="E45" s="748"/>
      <c r="F45" s="748"/>
      <c r="G45" s="748"/>
      <c r="H45" s="748"/>
      <c r="I45" s="748"/>
      <c r="J45" s="748"/>
      <c r="K45" s="748"/>
      <c r="L45" s="748"/>
      <c r="M45" s="748"/>
      <c r="N45" s="748"/>
      <c r="O45" s="748"/>
      <c r="P45" s="748"/>
      <c r="Q45" s="748"/>
      <c r="R45" s="748"/>
      <c r="S45" s="748"/>
      <c r="T45" s="748"/>
      <c r="U45" s="749"/>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48" t="s">
        <v>655</v>
      </c>
      <c r="D47" s="748"/>
      <c r="E47" s="748"/>
      <c r="F47" s="748"/>
      <c r="G47" s="748"/>
      <c r="H47" s="748"/>
      <c r="I47" s="748"/>
      <c r="J47" s="748"/>
      <c r="K47" s="748"/>
      <c r="L47" s="748"/>
      <c r="M47" s="748"/>
      <c r="N47" s="748"/>
      <c r="O47" s="748"/>
      <c r="P47" s="748"/>
      <c r="Q47" s="748"/>
      <c r="R47" s="748"/>
      <c r="S47" s="748"/>
      <c r="T47" s="748"/>
      <c r="U47" s="749"/>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48" t="s">
        <v>656</v>
      </c>
      <c r="D49" s="748"/>
      <c r="E49" s="748"/>
      <c r="F49" s="748"/>
      <c r="G49" s="748"/>
      <c r="H49" s="748"/>
      <c r="I49" s="748"/>
      <c r="J49" s="748"/>
      <c r="K49" s="748"/>
      <c r="L49" s="748"/>
      <c r="M49" s="748"/>
      <c r="N49" s="748"/>
      <c r="O49" s="748"/>
      <c r="P49" s="748"/>
      <c r="Q49" s="748"/>
      <c r="R49" s="748"/>
      <c r="S49" s="748"/>
      <c r="T49" s="748"/>
      <c r="U49" s="749"/>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48" t="s">
        <v>657</v>
      </c>
      <c r="D51" s="748"/>
      <c r="E51" s="748"/>
      <c r="F51" s="748"/>
      <c r="G51" s="748"/>
      <c r="H51" s="748"/>
      <c r="I51" s="748"/>
      <c r="J51" s="748"/>
      <c r="K51" s="748"/>
      <c r="L51" s="748"/>
      <c r="M51" s="748"/>
      <c r="N51" s="748"/>
      <c r="O51" s="748"/>
      <c r="P51" s="748"/>
      <c r="Q51" s="748"/>
      <c r="R51" s="748"/>
      <c r="S51" s="748"/>
      <c r="T51" s="748"/>
      <c r="U51" s="749"/>
    </row>
    <row r="52" spans="2:21" ht="15.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50" t="s">
        <v>670</v>
      </c>
      <c r="D53" s="750"/>
      <c r="E53" s="750"/>
      <c r="F53" s="750"/>
      <c r="G53" s="750"/>
      <c r="H53" s="750"/>
      <c r="I53" s="750"/>
      <c r="J53" s="750"/>
      <c r="K53" s="750"/>
      <c r="L53" s="750"/>
      <c r="M53" s="750"/>
      <c r="N53" s="750"/>
      <c r="O53" s="750"/>
      <c r="P53" s="750"/>
      <c r="Q53" s="750"/>
      <c r="R53" s="750"/>
      <c r="S53" s="750"/>
      <c r="T53" s="750"/>
      <c r="U53" s="755"/>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658</v>
      </c>
      <c r="C55" s="758" t="s">
        <v>659</v>
      </c>
      <c r="D55" s="758"/>
      <c r="E55" s="758"/>
      <c r="F55" s="758"/>
      <c r="G55" s="758"/>
      <c r="H55" s="758"/>
      <c r="I55" s="758"/>
      <c r="J55" s="758"/>
      <c r="K55" s="758"/>
      <c r="L55" s="758"/>
      <c r="M55" s="758"/>
      <c r="N55" s="758"/>
      <c r="O55" s="758"/>
      <c r="P55" s="758"/>
      <c r="Q55" s="758"/>
      <c r="R55" s="758"/>
      <c r="S55" s="758"/>
      <c r="T55" s="758"/>
      <c r="U55" s="759"/>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660</v>
      </c>
      <c r="C57" s="758" t="s">
        <v>661</v>
      </c>
      <c r="D57" s="758"/>
      <c r="E57" s="758"/>
      <c r="F57" s="758"/>
      <c r="G57" s="758"/>
      <c r="H57" s="758"/>
      <c r="I57" s="758"/>
      <c r="J57" s="758"/>
      <c r="K57" s="758"/>
      <c r="L57" s="758"/>
      <c r="M57" s="758"/>
      <c r="N57" s="758"/>
      <c r="O57" s="758"/>
      <c r="P57" s="758"/>
      <c r="Q57" s="758"/>
      <c r="R57" s="758"/>
      <c r="S57" s="758"/>
      <c r="T57" s="758"/>
      <c r="U57" s="759"/>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662</v>
      </c>
      <c r="C59" s="727" t="s">
        <v>663</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0" zoomScale="80" zoomScaleNormal="80" workbookViewId="0">
      <selection activeCell="E11" sqref="E11"/>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63" t="s">
        <v>673</v>
      </c>
      <c r="C3" s="764"/>
      <c r="D3" s="764"/>
      <c r="E3" s="764"/>
      <c r="F3" s="765"/>
      <c r="G3" s="122"/>
    </row>
    <row r="4" spans="2:20" ht="16.5" customHeight="1">
      <c r="B4" s="766"/>
      <c r="C4" s="767"/>
      <c r="D4" s="767"/>
      <c r="E4" s="767"/>
      <c r="F4" s="768"/>
      <c r="G4" s="122"/>
    </row>
    <row r="5" spans="2:20" ht="71.25" customHeight="1">
      <c r="B5" s="766"/>
      <c r="C5" s="767"/>
      <c r="D5" s="767"/>
      <c r="E5" s="767"/>
      <c r="F5" s="768"/>
      <c r="G5" s="122"/>
    </row>
    <row r="6" spans="2:20" ht="21.75" customHeight="1">
      <c r="B6" s="769"/>
      <c r="C6" s="770"/>
      <c r="D6" s="770"/>
      <c r="E6" s="770"/>
      <c r="F6" s="771"/>
      <c r="G6" s="122"/>
    </row>
    <row r="8" spans="2:20" ht="21">
      <c r="B8" s="762" t="s">
        <v>480</v>
      </c>
      <c r="C8" s="762"/>
      <c r="D8" s="762"/>
      <c r="E8" s="762"/>
      <c r="F8" s="762"/>
      <c r="G8" s="76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587</v>
      </c>
      <c r="F22" s="656" t="s">
        <v>447</v>
      </c>
      <c r="G22" s="174"/>
      <c r="M22" s="645"/>
      <c r="T22" s="645"/>
    </row>
    <row r="23" spans="2:20" s="103" customFormat="1" ht="35.25" customHeight="1">
      <c r="B23" s="648" t="s">
        <v>457</v>
      </c>
      <c r="C23" s="654" t="s">
        <v>437</v>
      </c>
      <c r="D23" s="657" t="s">
        <v>443</v>
      </c>
      <c r="E23" s="661" t="s">
        <v>587</v>
      </c>
      <c r="F23" s="657" t="s">
        <v>447</v>
      </c>
      <c r="G23" s="174"/>
      <c r="M23" s="645"/>
      <c r="T23" s="645"/>
    </row>
    <row r="24" spans="2:20" s="103" customFormat="1" ht="34.5" customHeight="1">
      <c r="B24" s="648" t="s">
        <v>454</v>
      </c>
      <c r="C24" s="654" t="s">
        <v>437</v>
      </c>
      <c r="D24" s="657" t="s">
        <v>444</v>
      </c>
      <c r="E24" s="661" t="s">
        <v>587</v>
      </c>
      <c r="F24" s="657" t="s">
        <v>447</v>
      </c>
      <c r="G24" s="174"/>
      <c r="M24" s="645"/>
      <c r="T24" s="645"/>
    </row>
    <row r="25" spans="2:20" s="103" customFormat="1" ht="32.25" customHeight="1">
      <c r="B25" s="649" t="s">
        <v>455</v>
      </c>
      <c r="C25" s="654" t="s">
        <v>436</v>
      </c>
      <c r="D25" s="657" t="s">
        <v>445</v>
      </c>
      <c r="E25" s="662" t="s">
        <v>606</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410</v>
      </c>
      <c r="B1" s="8" t="s">
        <v>41</v>
      </c>
      <c r="C1" s="120" t="s">
        <v>234</v>
      </c>
      <c r="D1" s="8" t="s">
        <v>414</v>
      </c>
      <c r="E1" s="120" t="s">
        <v>449</v>
      </c>
      <c r="F1" s="120" t="s">
        <v>548</v>
      </c>
      <c r="G1" s="120" t="s">
        <v>570</v>
      </c>
      <c r="H1" s="120" t="s">
        <v>581</v>
      </c>
    </row>
    <row r="2" spans="1:8">
      <c r="A2" s="12" t="s">
        <v>29</v>
      </c>
      <c r="B2" s="12" t="s">
        <v>27</v>
      </c>
      <c r="C2" s="10">
        <v>2006</v>
      </c>
      <c r="D2" s="12" t="s">
        <v>415</v>
      </c>
      <c r="E2" s="10">
        <f>'2. LRAMVA Threshold'!D9</f>
        <v>2013</v>
      </c>
      <c r="F2" s="26" t="s">
        <v>170</v>
      </c>
      <c r="G2" s="12" t="s">
        <v>571</v>
      </c>
      <c r="H2" s="12" t="s">
        <v>589</v>
      </c>
    </row>
    <row r="3" spans="1:8">
      <c r="A3" s="12" t="s">
        <v>371</v>
      </c>
      <c r="B3" s="12" t="s">
        <v>27</v>
      </c>
      <c r="C3" s="10">
        <v>2007</v>
      </c>
      <c r="D3" s="12" t="s">
        <v>416</v>
      </c>
      <c r="E3" s="10">
        <f>'2. LRAMVA Threshold'!D24</f>
        <v>2018</v>
      </c>
      <c r="F3" s="12" t="s">
        <v>549</v>
      </c>
      <c r="G3" s="12" t="s">
        <v>572</v>
      </c>
      <c r="H3" s="12" t="s">
        <v>582</v>
      </c>
    </row>
    <row r="4" spans="1:8">
      <c r="A4" s="12" t="s">
        <v>372</v>
      </c>
      <c r="B4" s="12" t="s">
        <v>28</v>
      </c>
      <c r="C4" s="10">
        <v>2008</v>
      </c>
      <c r="D4" s="12" t="s">
        <v>417</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557</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view="pageBreakPreview" topLeftCell="A33" zoomScale="60" zoomScaleNormal="85" workbookViewId="0">
      <selection activeCell="A24" sqref="A24"/>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hidden="1" customWidth="1"/>
    <col min="14" max="14" width="24.109375" style="9" hidden="1" customWidth="1"/>
    <col min="15" max="15" width="21.44140625" style="9" hidden="1" customWidth="1"/>
    <col min="16" max="16" width="22.109375" style="9" hidden="1" customWidth="1"/>
    <col min="17" max="17" width="16.44140625" style="9" hidden="1" customWidth="1"/>
    <col min="18" max="18" width="15.554687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683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684</v>
      </c>
      <c r="E14" s="130"/>
      <c r="F14" s="124" t="s">
        <v>547</v>
      </c>
      <c r="H14" s="542" t="s">
        <v>687</v>
      </c>
      <c r="J14" s="124" t="s">
        <v>514</v>
      </c>
      <c r="L14" s="132"/>
      <c r="N14" s="103"/>
      <c r="Q14" s="99"/>
      <c r="R14" s="96"/>
    </row>
    <row r="15" spans="2:22" ht="26.25" customHeight="1" thickBot="1">
      <c r="B15" s="124" t="s">
        <v>423</v>
      </c>
      <c r="C15" s="106"/>
      <c r="D15" s="542" t="s">
        <v>685</v>
      </c>
      <c r="F15" s="124" t="s">
        <v>413</v>
      </c>
      <c r="G15" s="127"/>
      <c r="H15" s="542" t="s">
        <v>688</v>
      </c>
      <c r="I15" s="17"/>
      <c r="J15" s="124" t="s">
        <v>515</v>
      </c>
      <c r="L15" s="132"/>
      <c r="M15" s="103"/>
      <c r="Q15" s="108"/>
      <c r="R15" s="96"/>
    </row>
    <row r="16" spans="2:22" ht="28.5" customHeight="1" thickBot="1">
      <c r="B16" s="124" t="s">
        <v>453</v>
      </c>
      <c r="C16" s="106"/>
      <c r="D16" s="543" t="s">
        <v>686</v>
      </c>
      <c r="E16" s="103"/>
      <c r="F16" s="124" t="s">
        <v>433</v>
      </c>
      <c r="G16" s="125"/>
      <c r="H16" s="543">
        <v>2017</v>
      </c>
      <c r="I16" s="103"/>
      <c r="K16" s="195"/>
      <c r="L16" s="195"/>
      <c r="M16" s="195"/>
      <c r="N16" s="195"/>
      <c r="Q16" s="115"/>
      <c r="R16" s="96"/>
    </row>
    <row r="17" spans="1:21" ht="29.25" customHeight="1">
      <c r="B17" s="124" t="s">
        <v>420</v>
      </c>
      <c r="C17" s="106"/>
      <c r="D17" s="733">
        <v>121011</v>
      </c>
      <c r="E17" s="121"/>
      <c r="F17" s="740" t="s">
        <v>675</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f>
        <v>110636.49511586614</v>
      </c>
      <c r="I19" s="17"/>
      <c r="J19" s="115"/>
      <c r="K19" s="115"/>
      <c r="L19" s="115"/>
      <c r="M19" s="115"/>
      <c r="N19" s="115"/>
      <c r="P19" s="115"/>
      <c r="Q19" s="115"/>
      <c r="R19" s="96"/>
    </row>
    <row r="20" spans="1:21" ht="27.75" customHeight="1" thickBot="1">
      <c r="E20" s="9"/>
      <c r="F20" s="124" t="s">
        <v>435</v>
      </c>
      <c r="G20" s="603" t="s">
        <v>364</v>
      </c>
      <c r="H20" s="131">
        <f>-SUM(R55,R58,R61,R64,R67,R70,R73)</f>
        <v>23657.379939000002</v>
      </c>
      <c r="I20" s="17"/>
      <c r="J20" s="115"/>
      <c r="P20" s="115"/>
      <c r="Q20" s="115"/>
      <c r="R20" s="96"/>
    </row>
    <row r="21" spans="1:21" ht="27.75" customHeight="1" thickBot="1">
      <c r="C21" s="32"/>
      <c r="D21" s="32"/>
      <c r="E21" s="32"/>
      <c r="F21" s="124" t="s">
        <v>408</v>
      </c>
      <c r="G21" s="603" t="s">
        <v>365</v>
      </c>
      <c r="H21" s="188">
        <f>R84</f>
        <v>2130.9883218332202</v>
      </c>
      <c r="I21" s="103"/>
      <c r="P21" s="115"/>
      <c r="Q21" s="115"/>
      <c r="R21" s="96"/>
    </row>
    <row r="22" spans="1:21" ht="27.75" customHeight="1">
      <c r="C22" s="32"/>
      <c r="D22" s="32"/>
      <c r="E22" s="32"/>
      <c r="F22" s="124" t="s">
        <v>509</v>
      </c>
      <c r="G22" s="603" t="s">
        <v>448</v>
      </c>
      <c r="H22" s="188">
        <f>H19-H20+H21</f>
        <v>89110.103498699362</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4.5" customHeight="1">
      <c r="A26" s="28"/>
      <c r="B26" s="772" t="s">
        <v>682</v>
      </c>
      <c r="C26" s="772"/>
      <c r="D26" s="772"/>
      <c r="E26" s="772"/>
      <c r="F26" s="772"/>
      <c r="G26" s="772"/>
    </row>
    <row r="27" spans="1:21" ht="14.25" customHeight="1">
      <c r="A27" s="28"/>
      <c r="B27" s="548"/>
      <c r="C27" s="548"/>
      <c r="D27" s="538"/>
      <c r="E27" s="538"/>
      <c r="F27" s="538"/>
      <c r="G27" s="548"/>
    </row>
    <row r="28" spans="1:21" s="17" customFormat="1" ht="27" customHeight="1">
      <c r="B28" s="773" t="s">
        <v>506</v>
      </c>
      <c r="C28" s="774"/>
      <c r="D28" s="133" t="s">
        <v>41</v>
      </c>
      <c r="E28" s="134" t="s">
        <v>672</v>
      </c>
      <c r="F28" s="134" t="s">
        <v>408</v>
      </c>
      <c r="G28" s="135" t="s">
        <v>409</v>
      </c>
      <c r="T28" s="136"/>
      <c r="U28" s="136"/>
    </row>
    <row r="29" spans="1:21" ht="20.25" customHeight="1">
      <c r="B29" s="741" t="s">
        <v>29</v>
      </c>
      <c r="C29" s="741"/>
      <c r="D29" s="638" t="s">
        <v>27</v>
      </c>
      <c r="E29" s="138">
        <f>SUM(D54:D83)</f>
        <v>15735.043515242927</v>
      </c>
      <c r="F29" s="139">
        <f>D84</f>
        <v>385.50856612345171</v>
      </c>
      <c r="G29" s="138">
        <f>E29+F29</f>
        <v>16120.552081366379</v>
      </c>
    </row>
    <row r="30" spans="1:21" ht="20.25" customHeight="1">
      <c r="B30" s="741" t="s">
        <v>689</v>
      </c>
      <c r="C30" s="741"/>
      <c r="D30" s="638" t="s">
        <v>27</v>
      </c>
      <c r="E30" s="140">
        <f>SUM(E54:E83)</f>
        <v>52533.218539722693</v>
      </c>
      <c r="F30" s="141">
        <f>E84</f>
        <v>1287.0638542232064</v>
      </c>
      <c r="G30" s="140">
        <f>E30+F30</f>
        <v>53820.282393945898</v>
      </c>
    </row>
    <row r="31" spans="1:21" ht="20.25" customHeight="1">
      <c r="B31" s="741" t="s">
        <v>690</v>
      </c>
      <c r="C31" s="741"/>
      <c r="D31" s="638" t="s">
        <v>28</v>
      </c>
      <c r="E31" s="140">
        <f>SUM(F54:F83)</f>
        <v>15480.996683767027</v>
      </c>
      <c r="F31" s="141">
        <f>F84</f>
        <v>379.28441875229208</v>
      </c>
      <c r="G31" s="140">
        <f t="shared" ref="G31:G34" si="0">E31+F31</f>
        <v>15860.281102519319</v>
      </c>
    </row>
    <row r="32" spans="1:21" ht="20.25" customHeight="1">
      <c r="B32" s="741" t="s">
        <v>691</v>
      </c>
      <c r="C32" s="741"/>
      <c r="D32" s="638" t="s">
        <v>28</v>
      </c>
      <c r="E32" s="140">
        <f>SUM(G54:G83)</f>
        <v>-1702.0629358665074</v>
      </c>
      <c r="F32" s="141">
        <f>G84</f>
        <v>-41.700541928729436</v>
      </c>
      <c r="G32" s="140">
        <f t="shared" si="0"/>
        <v>-1743.7634777952369</v>
      </c>
    </row>
    <row r="33" spans="2:22" ht="20.25" customHeight="1">
      <c r="B33" s="741" t="s">
        <v>32</v>
      </c>
      <c r="C33" s="741"/>
      <c r="D33" s="638" t="s">
        <v>27</v>
      </c>
      <c r="E33" s="140">
        <f>SUM(H54:H83)</f>
        <v>-102.14499600000002</v>
      </c>
      <c r="F33" s="141">
        <f>H84</f>
        <v>-2.5025524019999996</v>
      </c>
      <c r="G33" s="140">
        <f>E33+F33</f>
        <v>-104.64754840200003</v>
      </c>
    </row>
    <row r="34" spans="2:22" ht="20.25" customHeight="1">
      <c r="B34" s="741" t="s">
        <v>30</v>
      </c>
      <c r="C34" s="741"/>
      <c r="D34" s="638" t="s">
        <v>28</v>
      </c>
      <c r="E34" s="140">
        <f>SUM(I54:I83)</f>
        <v>-20.301649999999999</v>
      </c>
      <c r="F34" s="141">
        <f>I84</f>
        <v>-0.4973904249999998</v>
      </c>
      <c r="G34" s="140">
        <f t="shared" si="0"/>
        <v>-20.799040424999998</v>
      </c>
    </row>
    <row r="35" spans="2:22" ht="20.25" customHeight="1">
      <c r="B35" s="741" t="s">
        <v>692</v>
      </c>
      <c r="C35" s="741"/>
      <c r="D35" s="638" t="s">
        <v>28</v>
      </c>
      <c r="E35" s="140">
        <f>SUM(J54:J83)</f>
        <v>5054.3660200000013</v>
      </c>
      <c r="F35" s="141">
        <f>J84</f>
        <v>123.83196749000004</v>
      </c>
      <c r="G35" s="140">
        <f>E35+F35</f>
        <v>5178.1979874900017</v>
      </c>
    </row>
    <row r="36" spans="2:22" ht="20.25" customHeight="1">
      <c r="B36" s="775"/>
      <c r="C36" s="776"/>
      <c r="D36" s="638"/>
      <c r="E36" s="140">
        <f>SUM(K54:K83)</f>
        <v>0</v>
      </c>
      <c r="F36" s="141">
        <f>K84</f>
        <v>0</v>
      </c>
      <c r="G36" s="140">
        <f t="shared" ref="G36:G42" si="1">E36+F36</f>
        <v>0</v>
      </c>
    </row>
    <row r="37" spans="2:22" ht="20.25" hidden="1" customHeight="1">
      <c r="B37" s="775"/>
      <c r="C37" s="776"/>
      <c r="D37" s="638"/>
      <c r="E37" s="140">
        <f>SUM(L54:L83)</f>
        <v>0</v>
      </c>
      <c r="F37" s="141">
        <f>L84</f>
        <v>0</v>
      </c>
      <c r="G37" s="140">
        <f t="shared" si="1"/>
        <v>0</v>
      </c>
    </row>
    <row r="38" spans="2:22" ht="20.25" hidden="1" customHeight="1">
      <c r="B38" s="775"/>
      <c r="C38" s="776"/>
      <c r="D38" s="638"/>
      <c r="E38" s="140">
        <f>SUM(M54:M83)</f>
        <v>0</v>
      </c>
      <c r="F38" s="141">
        <f>M84</f>
        <v>0</v>
      </c>
      <c r="G38" s="140">
        <f t="shared" si="1"/>
        <v>0</v>
      </c>
    </row>
    <row r="39" spans="2:22" ht="20.25" hidden="1" customHeight="1">
      <c r="B39" s="775"/>
      <c r="C39" s="776"/>
      <c r="D39" s="638"/>
      <c r="E39" s="140">
        <f>SUM(N54:N83)</f>
        <v>0</v>
      </c>
      <c r="F39" s="141">
        <f>N84</f>
        <v>0</v>
      </c>
      <c r="G39" s="140">
        <f t="shared" si="1"/>
        <v>0</v>
      </c>
    </row>
    <row r="40" spans="2:22" ht="20.25" hidden="1" customHeight="1">
      <c r="B40" s="775"/>
      <c r="C40" s="776"/>
      <c r="D40" s="638"/>
      <c r="E40" s="140">
        <f>SUM(O54:O83)</f>
        <v>0</v>
      </c>
      <c r="F40" s="141">
        <f>O84</f>
        <v>0</v>
      </c>
      <c r="G40" s="140">
        <f t="shared" si="1"/>
        <v>0</v>
      </c>
    </row>
    <row r="41" spans="2:22" ht="20.25" hidden="1" customHeight="1">
      <c r="B41" s="775"/>
      <c r="C41" s="776"/>
      <c r="D41" s="638"/>
      <c r="E41" s="140">
        <f>SUM(P54:P83)</f>
        <v>0</v>
      </c>
      <c r="F41" s="141">
        <f>P84</f>
        <v>0</v>
      </c>
      <c r="G41" s="140">
        <f t="shared" si="1"/>
        <v>0</v>
      </c>
    </row>
    <row r="42" spans="2:22" ht="20.25" customHeight="1">
      <c r="B42" s="775"/>
      <c r="C42" s="776"/>
      <c r="D42" s="639"/>
      <c r="E42" s="142">
        <f>SUM(Q54:Q83)</f>
        <v>0</v>
      </c>
      <c r="F42" s="143">
        <f>Q84</f>
        <v>0</v>
      </c>
      <c r="G42" s="142">
        <f t="shared" si="1"/>
        <v>0</v>
      </c>
    </row>
    <row r="43" spans="2:22" s="8" customFormat="1" ht="21" customHeight="1">
      <c r="B43" s="777" t="s">
        <v>26</v>
      </c>
      <c r="C43" s="778"/>
      <c r="D43" s="137"/>
      <c r="E43" s="144">
        <f>SUM(E29:E42)</f>
        <v>86979.115176866151</v>
      </c>
      <c r="F43" s="144">
        <f>SUM(F29:F42)</f>
        <v>2130.9883218332202</v>
      </c>
      <c r="G43" s="144">
        <f>SUM(G29:G42)</f>
        <v>89110.103498699362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2" t="s">
        <v>609</v>
      </c>
      <c r="C48" s="772"/>
      <c r="D48" s="772"/>
      <c r="E48" s="772"/>
      <c r="F48" s="772"/>
      <c r="G48" s="772"/>
      <c r="H48" s="772"/>
      <c r="I48" s="772"/>
      <c r="J48" s="772"/>
      <c r="K48" s="772"/>
      <c r="L48" s="772"/>
      <c r="M48" s="617"/>
      <c r="N48" s="105"/>
      <c r="O48" s="105"/>
      <c r="P48" s="105"/>
      <c r="Q48" s="105"/>
      <c r="R48" s="105"/>
      <c r="T48" s="37"/>
      <c r="U48" s="19"/>
      <c r="V48" s="38"/>
    </row>
    <row r="49" spans="2:22" s="28" customFormat="1" ht="40.950000000000003" customHeight="1">
      <c r="B49" s="772" t="s">
        <v>563</v>
      </c>
      <c r="C49" s="772"/>
      <c r="D49" s="772"/>
      <c r="E49" s="772"/>
      <c r="F49" s="772"/>
      <c r="G49" s="772"/>
      <c r="H49" s="772"/>
      <c r="I49" s="772"/>
      <c r="J49" s="772"/>
      <c r="K49" s="772"/>
      <c r="L49" s="772"/>
      <c r="M49" s="617"/>
      <c r="N49" s="105"/>
      <c r="O49" s="105"/>
      <c r="P49" s="105"/>
      <c r="Q49" s="105"/>
      <c r="R49" s="105"/>
      <c r="T49" s="37"/>
      <c r="U49" s="19"/>
      <c r="V49" s="38"/>
    </row>
    <row r="50" spans="2:22" s="28" customFormat="1" ht="18" customHeight="1">
      <c r="B50" s="772" t="s">
        <v>681</v>
      </c>
      <c r="C50" s="772"/>
      <c r="D50" s="772"/>
      <c r="E50" s="772"/>
      <c r="F50" s="772"/>
      <c r="G50" s="772"/>
      <c r="H50" s="772"/>
      <c r="I50" s="772"/>
      <c r="J50" s="772"/>
      <c r="K50" s="772"/>
      <c r="L50" s="77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General Service &lt; 50 kW</v>
      </c>
      <c r="F52" s="135" t="str">
        <f>IF($B31&lt;&gt;"",$B31,"")</f>
        <v>General Service 50 to 2999 kW</v>
      </c>
      <c r="G52" s="135" t="str">
        <f>IF($B32&lt;&gt;"",$B32,"")</f>
        <v>General Service 3000-4999 kW</v>
      </c>
      <c r="H52" s="135" t="str">
        <f>IF($B33&lt;&gt;"",$B33,"")</f>
        <v>Unmetered Scattered Load</v>
      </c>
      <c r="I52" s="135" t="str">
        <f>IF($B34&lt;&gt;"",$B34,"")</f>
        <v>Sentinel Lighting</v>
      </c>
      <c r="J52" s="135" t="str">
        <f>IF($B35&lt;&gt;"",$B35,"")</f>
        <v xml:space="preserve">Street Lighting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21900.165591242927</v>
      </c>
      <c r="E72" s="156">
        <f>'5.  2015-2020 LRAM'!Z572</f>
        <v>58633.07074872269</v>
      </c>
      <c r="F72" s="156">
        <f>'5.  2015-2020 LRAM'!AA572</f>
        <v>24587.485907767026</v>
      </c>
      <c r="G72" s="156">
        <f>'5.  2015-2020 LRAM'!AB572</f>
        <v>3.0304681334928008</v>
      </c>
      <c r="H72" s="156">
        <f>'5.  2015-2020 LRAM'!AC572</f>
        <v>0</v>
      </c>
      <c r="I72" s="156">
        <f>'5.  2015-2020 LRAM'!AD572</f>
        <v>0</v>
      </c>
      <c r="J72" s="156">
        <f>'5.  2015-2020 LRAM'!AE572</f>
        <v>5512.742400000001</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110636.49511586614</v>
      </c>
      <c r="U72" s="152"/>
      <c r="V72" s="153"/>
    </row>
    <row r="73" spans="2:22" s="163" customFormat="1">
      <c r="B73" s="154" t="s">
        <v>226</v>
      </c>
      <c r="C73" s="155"/>
      <c r="D73" s="156">
        <f>-'5.  2015-2020 LRAM'!Y573</f>
        <v>-6165.1220760000006</v>
      </c>
      <c r="E73" s="156">
        <f>-'5.  2015-2020 LRAM'!Z573</f>
        <v>-6099.8522089999997</v>
      </c>
      <c r="F73" s="156">
        <f>-'5.  2015-2020 LRAM'!AA573</f>
        <v>-9106.489223999999</v>
      </c>
      <c r="G73" s="156">
        <f>-'5.  2015-2020 LRAM'!AB573</f>
        <v>-1705.0934040000002</v>
      </c>
      <c r="H73" s="156">
        <f>-'5.  2015-2020 LRAM'!AC573</f>
        <v>-102.14499600000002</v>
      </c>
      <c r="I73" s="156">
        <f>-'5.  2015-2020 LRAM'!AD573</f>
        <v>-20.301649999999999</v>
      </c>
      <c r="J73" s="156">
        <f>-'5.  2015-2020 LRAM'!AE573</f>
        <v>-458.37638000000004</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-23657.379939000002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744"/>
      <c r="E75" s="744"/>
      <c r="F75" s="744"/>
      <c r="G75" s="744"/>
      <c r="H75" s="744"/>
      <c r="I75" s="744"/>
      <c r="J75" s="744"/>
      <c r="K75" s="744"/>
      <c r="L75" s="744"/>
      <c r="M75" s="744"/>
      <c r="N75" s="744"/>
      <c r="O75" s="744"/>
      <c r="P75" s="744"/>
      <c r="Q75" s="744"/>
      <c r="R75" s="745"/>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385.50856612345171</v>
      </c>
      <c r="E84" s="679">
        <f>'6.  Carrying Charges'!J162</f>
        <v>1287.0638542232064</v>
      </c>
      <c r="F84" s="679">
        <f>'6.  Carrying Charges'!K162</f>
        <v>379.28441875229208</v>
      </c>
      <c r="G84" s="679">
        <f>'6.  Carrying Charges'!L162</f>
        <v>-41.700541928729436</v>
      </c>
      <c r="H84" s="679">
        <f>'6.  Carrying Charges'!M162</f>
        <v>-2.5025524019999996</v>
      </c>
      <c r="I84" s="679">
        <f>'6.  Carrying Charges'!N162</f>
        <v>-0.4973904249999998</v>
      </c>
      <c r="J84" s="679">
        <f>'6.  Carrying Charges'!O162</f>
        <v>123.83196749000004</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2130.9883218332202</v>
      </c>
      <c r="U84" s="152"/>
      <c r="V84" s="153"/>
    </row>
    <row r="85" spans="2:22" s="163" customFormat="1" ht="21.75" customHeight="1">
      <c r="B85" s="623" t="s">
        <v>240</v>
      </c>
      <c r="C85" s="624"/>
      <c r="D85" s="746">
        <f>SUM(D54:D74)+D84</f>
        <v>16120.552081366379</v>
      </c>
      <c r="E85" s="746">
        <f>SUM(E54:E74)+E84</f>
        <v>53820.282393945898</v>
      </c>
      <c r="F85" s="746">
        <f>SUM(F54:F74)+F84</f>
        <v>15860.281102519319</v>
      </c>
      <c r="G85" s="746">
        <f>SUM(G54:G74)+G84</f>
        <v>-1743.7634777952369</v>
      </c>
      <c r="H85" s="746">
        <f>SUM(H54:H74)+H84</f>
        <v>-104.64754840200003</v>
      </c>
      <c r="I85" s="746">
        <f t="shared" ref="I85:O85" si="2">SUM(I54:I74)+I84</f>
        <v>-20.799040424999998</v>
      </c>
      <c r="J85" s="746">
        <f t="shared" si="2"/>
        <v>5178.1979874900017</v>
      </c>
      <c r="K85" s="746">
        <f t="shared" si="2"/>
        <v>0</v>
      </c>
      <c r="L85" s="746">
        <f t="shared" si="2"/>
        <v>0</v>
      </c>
      <c r="M85" s="746">
        <f t="shared" si="2"/>
        <v>0</v>
      </c>
      <c r="N85" s="746">
        <f t="shared" si="2"/>
        <v>0</v>
      </c>
      <c r="O85" s="746">
        <f t="shared" si="2"/>
        <v>0</v>
      </c>
      <c r="P85" s="746">
        <f>SUM(P54:P74)+P84</f>
        <v>0</v>
      </c>
      <c r="Q85" s="746">
        <f>SUM(Q54:Q74)+Q84</f>
        <v>0</v>
      </c>
      <c r="R85" s="746">
        <f>SUM(R54:R74)+R84</f>
        <v>89110.103498699362</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7140.0941224474418</v>
      </c>
      <c r="J93" s="556">
        <f>SUM('5.  2015-2020 LRAM'!Y748:AL748)</f>
        <v>6955.0607820746873</v>
      </c>
      <c r="K93" s="556">
        <f>SUM('5.  2015-2020 LRAM'!Y931:AL931)</f>
        <v>0</v>
      </c>
      <c r="L93" s="556">
        <f>SUM('5.  2015-2020 LRAM'!Y1114:AL1114)</f>
        <v>0</v>
      </c>
      <c r="M93" s="556">
        <f>SUM(C93:L93)</f>
        <v>14095.154904522129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4914.027127717507</v>
      </c>
      <c r="J94" s="556">
        <f>SUM('5.  2015-2020 LRAM'!Y749:AL749)</f>
        <v>4781.3328493523313</v>
      </c>
      <c r="K94" s="556">
        <f>SUM('5.  2015-2020 LRAM'!Y932:AL932)</f>
        <v>0</v>
      </c>
      <c r="L94" s="556">
        <f>SUM('5.  2015-2020 LRAM'!Y1115:AL1115)</f>
        <v>0</v>
      </c>
      <c r="M94" s="556">
        <f>SUM(D94:L94)</f>
        <v>9695.3599770698384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6773.057363367423</v>
      </c>
      <c r="J95" s="556">
        <f>SUM('5.  2015-2020 LRAM'!Y750:AL750)</f>
        <v>6632.6877213998523</v>
      </c>
      <c r="K95" s="556">
        <f>SUM('5.  2015-2020 LRAM'!Y933:AL933)</f>
        <v>0</v>
      </c>
      <c r="L95" s="556">
        <f>SUM('5.  2015-2020 LRAM'!Y1116:AL1116)</f>
        <v>0</v>
      </c>
      <c r="M95" s="556">
        <f>SUM(C95:L95)</f>
        <v>13405.745084767275</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28673.440825042922</v>
      </c>
      <c r="J96" s="556">
        <f>SUM('5.  2015-2020 LRAM'!Y751:AL751)</f>
        <v>27824.014602808267</v>
      </c>
      <c r="K96" s="556">
        <f>SUM('5.  2015-2020 LRAM'!Y934:AL934)</f>
        <v>0</v>
      </c>
      <c r="L96" s="556">
        <f>SUM('5.  2015-2020 LRAM'!Y1117:AL1117)</f>
        <v>0</v>
      </c>
      <c r="M96" s="556">
        <f>SUM(F96:L96)</f>
        <v>56497.455427851193</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15479.091016</v>
      </c>
      <c r="J97" s="556">
        <f>SUM('5.  2015-2020 LRAM'!Y752:AL752)</f>
        <v>15188.026744000003</v>
      </c>
      <c r="K97" s="556">
        <f>SUM('5.  2015-2020 LRAM'!Y935:AL935)</f>
        <v>0</v>
      </c>
      <c r="L97" s="556">
        <f>SUM('5.  2015-2020 LRAM'!Y1118:AL1118)</f>
        <v>0</v>
      </c>
      <c r="M97" s="556">
        <f>SUM(G97:L97)</f>
        <v>30667.117760000001</v>
      </c>
      <c r="T97" s="197"/>
      <c r="U97" s="197"/>
    </row>
    <row r="98" spans="2:21" s="90" customFormat="1" ht="23.25" hidden="1" customHeight="1">
      <c r="B98" s="198">
        <v>2016</v>
      </c>
      <c r="C98" s="559"/>
      <c r="D98" s="559"/>
      <c r="E98" s="559"/>
      <c r="F98" s="559"/>
      <c r="G98" s="559"/>
      <c r="H98" s="556">
        <f>SUM('5.  2015-2020 LRAM'!Y387:AL387)</f>
        <v>0</v>
      </c>
      <c r="I98" s="557">
        <f>SUM('5.  2015-2020 LRAM'!Y570:AL570)</f>
        <v>13256.859199999999</v>
      </c>
      <c r="J98" s="556">
        <f>SUM('5.  2015-2020 LRAM'!Y753:AL753)</f>
        <v>12553.929</v>
      </c>
      <c r="K98" s="556">
        <f>SUM('5.  2015-2020 LRAM'!Y936:AL936)</f>
        <v>0</v>
      </c>
      <c r="L98" s="556">
        <f>SUM('5.  2015-2020 LRAM'!Y1119:AL1119)</f>
        <v>0</v>
      </c>
      <c r="M98" s="556">
        <f>SUM(H98:L98)</f>
        <v>25810.788199999999</v>
      </c>
      <c r="T98" s="197"/>
      <c r="U98" s="197"/>
    </row>
    <row r="99" spans="2:21" s="90" customFormat="1" ht="23.25" hidden="1" customHeight="1">
      <c r="B99" s="198">
        <v>2017</v>
      </c>
      <c r="C99" s="559"/>
      <c r="D99" s="559"/>
      <c r="E99" s="559"/>
      <c r="F99" s="559"/>
      <c r="G99" s="559"/>
      <c r="H99" s="559"/>
      <c r="I99" s="556">
        <f>SUM('5.  2015-2020 LRAM'!Y571:AL571)</f>
        <v>34399.925461290848</v>
      </c>
      <c r="J99" s="556">
        <f>SUM('5.  2015-2020 LRAM'!Y754:AL754)</f>
        <v>33012.050403596484</v>
      </c>
      <c r="K99" s="556">
        <f>SUM('5.  2015-2020 LRAM'!Y937:AL937)</f>
        <v>0</v>
      </c>
      <c r="L99" s="556">
        <f>SUM('5.  2015-2020 LRAM'!Y1120:AL1120)</f>
        <v>0</v>
      </c>
      <c r="M99" s="556">
        <f>SUM(I99:L99)</f>
        <v>67411.975864887325</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110636.49511586613</v>
      </c>
      <c r="J103" s="556">
        <f>J93+J94+J95+J96+J97+J98+J99+J100</f>
        <v>106947.10210323162</v>
      </c>
      <c r="K103" s="556">
        <f>K93+K94+K95+K96+K97+K98+K99+K100+K101</f>
        <v>0</v>
      </c>
      <c r="L103" s="556">
        <f>SUM(L93:L102)</f>
        <v>0</v>
      </c>
      <c r="M103" s="556">
        <f>SUM(M93:M102)</f>
        <v>217583.59721909778</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23657.379939000002</v>
      </c>
      <c r="J104" s="554">
        <f>'5.  2015-2020 LRAM'!AM757</f>
        <v>0</v>
      </c>
      <c r="K104" s="554">
        <f>'5.  2015-2020 LRAM'!AM941</f>
        <v>0</v>
      </c>
      <c r="L104" s="554">
        <f>'5.  2015-2020 LRAM'!AM1125</f>
        <v>0</v>
      </c>
      <c r="M104" s="556">
        <f>SUM(C104:L104)</f>
        <v>23657.379939000002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511.00230166408858</v>
      </c>
      <c r="J105" s="554">
        <f>'6.  Carrying Charges'!W132</f>
        <v>2130.9883218332202</v>
      </c>
      <c r="K105" s="554">
        <f>'6.  Carrying Charges'!W147</f>
        <v>2130.9883218332202</v>
      </c>
      <c r="L105" s="554">
        <f>'6.  Carrying Charges'!W162</f>
        <v>2130.9883218332202</v>
      </c>
      <c r="M105" s="556">
        <f>SUM(C105:L105)</f>
        <v>6903.9672671637491</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87490.117478530214</v>
      </c>
      <c r="J106" s="554">
        <f t="shared" si="3"/>
        <v>109078.09042506485</v>
      </c>
      <c r="K106" s="554">
        <f>K103-K104+K105</f>
        <v>2130.9883218332202</v>
      </c>
      <c r="L106" s="554">
        <f>L103-L104+L105</f>
        <v>2130.9883218332202</v>
      </c>
      <c r="M106" s="554">
        <f>M103-M104+M105</f>
        <v>200830.18454726151</v>
      </c>
    </row>
    <row r="107" spans="2:21" hidden="1"/>
    <row r="108" spans="2:21">
      <c r="B108" s="589" t="s">
        <v>525</v>
      </c>
    </row>
  </sheetData>
  <mergeCells count="13">
    <mergeCell ref="B39:C39"/>
    <mergeCell ref="B40:C40"/>
    <mergeCell ref="B48:L48"/>
    <mergeCell ref="B49:L49"/>
    <mergeCell ref="B50:L50"/>
    <mergeCell ref="B41:C41"/>
    <mergeCell ref="B42:C42"/>
    <mergeCell ref="B43:C43"/>
    <mergeCell ref="B26:G26"/>
    <mergeCell ref="B28:C28"/>
    <mergeCell ref="B37:C37"/>
    <mergeCell ref="B38:C38"/>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3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22860</xdr:rowOff>
                  </from>
                  <to>
                    <xdr:col>2</xdr:col>
                    <xdr:colOff>1379220</xdr:colOff>
                    <xdr:row>69</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E16" sqref="E16"/>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6">
      <c r="B19" s="537" t="s">
        <v>614</v>
      </c>
    </row>
    <row r="20" spans="2:8" ht="13.5" customHeight="1"/>
    <row r="21" spans="2:8" ht="40.950000000000003" customHeight="1">
      <c r="B21" s="772" t="s">
        <v>680</v>
      </c>
      <c r="C21" s="772"/>
      <c r="D21" s="772"/>
      <c r="E21" s="772"/>
      <c r="F21" s="772"/>
      <c r="G21" s="772"/>
      <c r="H21" s="772"/>
    </row>
    <row r="23" spans="2:8" s="609" customFormat="1" ht="15.6">
      <c r="B23" s="619" t="s">
        <v>545</v>
      </c>
      <c r="C23" s="619" t="s">
        <v>560</v>
      </c>
      <c r="D23" s="619" t="s">
        <v>544</v>
      </c>
      <c r="E23" s="781" t="s">
        <v>34</v>
      </c>
      <c r="F23" s="782"/>
      <c r="G23" s="781" t="s">
        <v>543</v>
      </c>
      <c r="H23" s="782"/>
    </row>
    <row r="24" spans="2:8">
      <c r="B24" s="608">
        <v>1</v>
      </c>
      <c r="C24" s="644"/>
      <c r="D24" s="607"/>
      <c r="E24" s="779"/>
      <c r="F24" s="780"/>
      <c r="G24" s="783"/>
      <c r="H24" s="784"/>
    </row>
    <row r="25" spans="2:8">
      <c r="B25" s="608">
        <v>2</v>
      </c>
      <c r="C25" s="644"/>
      <c r="D25" s="607"/>
      <c r="E25" s="779"/>
      <c r="F25" s="780"/>
      <c r="G25" s="783"/>
      <c r="H25" s="784"/>
    </row>
    <row r="26" spans="2:8">
      <c r="B26" s="608">
        <v>3</v>
      </c>
      <c r="C26" s="644"/>
      <c r="D26" s="607"/>
      <c r="E26" s="779"/>
      <c r="F26" s="780"/>
      <c r="G26" s="783"/>
      <c r="H26" s="784"/>
    </row>
    <row r="27" spans="2:8">
      <c r="B27" s="608">
        <v>4</v>
      </c>
      <c r="C27" s="644"/>
      <c r="D27" s="607"/>
      <c r="E27" s="779"/>
      <c r="F27" s="780"/>
      <c r="G27" s="783"/>
      <c r="H27" s="784"/>
    </row>
    <row r="28" spans="2:8">
      <c r="B28" s="608">
        <v>5</v>
      </c>
      <c r="C28" s="644"/>
      <c r="D28" s="607"/>
      <c r="E28" s="779"/>
      <c r="F28" s="780"/>
      <c r="G28" s="783"/>
      <c r="H28" s="784"/>
    </row>
    <row r="29" spans="2:8">
      <c r="B29" s="608">
        <v>6</v>
      </c>
      <c r="C29" s="644"/>
      <c r="D29" s="607"/>
      <c r="E29" s="779"/>
      <c r="F29" s="780"/>
      <c r="G29" s="783"/>
      <c r="H29" s="784"/>
    </row>
    <row r="30" spans="2:8">
      <c r="B30" s="608">
        <v>7</v>
      </c>
      <c r="C30" s="644"/>
      <c r="D30" s="607"/>
      <c r="E30" s="779"/>
      <c r="F30" s="780"/>
      <c r="G30" s="783"/>
      <c r="H30" s="784"/>
    </row>
    <row r="31" spans="2:8">
      <c r="B31" s="608">
        <v>8</v>
      </c>
      <c r="C31" s="644"/>
      <c r="D31" s="607"/>
      <c r="E31" s="779"/>
      <c r="F31" s="780"/>
      <c r="G31" s="783"/>
      <c r="H31" s="784"/>
    </row>
    <row r="32" spans="2:8">
      <c r="B32" s="608">
        <v>9</v>
      </c>
      <c r="C32" s="644"/>
      <c r="D32" s="607"/>
      <c r="E32" s="779"/>
      <c r="F32" s="780"/>
      <c r="G32" s="783"/>
      <c r="H32" s="784"/>
    </row>
    <row r="33" spans="2:8">
      <c r="B33" s="608">
        <v>10</v>
      </c>
      <c r="C33" s="644"/>
      <c r="D33" s="607"/>
      <c r="E33" s="779"/>
      <c r="F33" s="780"/>
      <c r="G33" s="783"/>
      <c r="H33" s="784"/>
    </row>
    <row r="34" spans="2:8">
      <c r="B34" s="608" t="s">
        <v>479</v>
      </c>
      <c r="C34" s="644"/>
      <c r="D34" s="607"/>
      <c r="E34" s="779"/>
      <c r="F34" s="780"/>
      <c r="G34" s="783"/>
      <c r="H34" s="784"/>
    </row>
    <row r="36" spans="2:8" ht="30.75" customHeight="1">
      <c r="B36" s="537" t="s">
        <v>610</v>
      </c>
    </row>
    <row r="37" spans="2:8" ht="23.25" customHeight="1">
      <c r="B37" s="568" t="s">
        <v>615</v>
      </c>
      <c r="C37" s="605"/>
      <c r="D37" s="605"/>
      <c r="E37" s="605"/>
      <c r="F37" s="605"/>
      <c r="G37" s="605"/>
      <c r="H37" s="605"/>
    </row>
    <row r="39" spans="2:8" s="90" customFormat="1" ht="15.6">
      <c r="B39" s="619" t="s">
        <v>545</v>
      </c>
      <c r="C39" s="619" t="s">
        <v>560</v>
      </c>
      <c r="D39" s="619" t="s">
        <v>544</v>
      </c>
      <c r="E39" s="781" t="s">
        <v>34</v>
      </c>
      <c r="F39" s="782"/>
      <c r="G39" s="781" t="s">
        <v>543</v>
      </c>
      <c r="H39" s="782"/>
    </row>
    <row r="40" spans="2:8">
      <c r="B40" s="608">
        <v>1</v>
      </c>
      <c r="C40" s="644"/>
      <c r="D40" s="607"/>
      <c r="E40" s="779"/>
      <c r="F40" s="780"/>
      <c r="G40" s="783"/>
      <c r="H40" s="784"/>
    </row>
    <row r="41" spans="2:8">
      <c r="B41" s="608">
        <v>2</v>
      </c>
      <c r="C41" s="644"/>
      <c r="D41" s="607"/>
      <c r="E41" s="779"/>
      <c r="F41" s="780"/>
      <c r="G41" s="783"/>
      <c r="H41" s="784"/>
    </row>
    <row r="42" spans="2:8">
      <c r="B42" s="608">
        <v>3</v>
      </c>
      <c r="C42" s="644"/>
      <c r="D42" s="607"/>
      <c r="E42" s="779"/>
      <c r="F42" s="780"/>
      <c r="G42" s="783"/>
      <c r="H42" s="784"/>
    </row>
    <row r="43" spans="2:8">
      <c r="B43" s="608">
        <v>4</v>
      </c>
      <c r="C43" s="644"/>
      <c r="D43" s="607"/>
      <c r="E43" s="779"/>
      <c r="F43" s="780"/>
      <c r="G43" s="783"/>
      <c r="H43" s="784"/>
    </row>
    <row r="44" spans="2:8">
      <c r="B44" s="608">
        <v>5</v>
      </c>
      <c r="C44" s="644"/>
      <c r="D44" s="607"/>
      <c r="E44" s="779"/>
      <c r="F44" s="780"/>
      <c r="G44" s="783"/>
      <c r="H44" s="784"/>
    </row>
    <row r="45" spans="2:8">
      <c r="B45" s="608">
        <v>6</v>
      </c>
      <c r="C45" s="644"/>
      <c r="D45" s="607"/>
      <c r="E45" s="779"/>
      <c r="F45" s="780"/>
      <c r="G45" s="783"/>
      <c r="H45" s="784"/>
    </row>
    <row r="46" spans="2:8">
      <c r="B46" s="608">
        <v>7</v>
      </c>
      <c r="C46" s="644"/>
      <c r="D46" s="607"/>
      <c r="E46" s="779"/>
      <c r="F46" s="780"/>
      <c r="G46" s="783"/>
      <c r="H46" s="784"/>
    </row>
    <row r="47" spans="2:8">
      <c r="B47" s="608">
        <v>8</v>
      </c>
      <c r="C47" s="644"/>
      <c r="D47" s="607"/>
      <c r="E47" s="779"/>
      <c r="F47" s="780"/>
      <c r="G47" s="783"/>
      <c r="H47" s="784"/>
    </row>
    <row r="48" spans="2:8">
      <c r="B48" s="608">
        <v>9</v>
      </c>
      <c r="C48" s="644"/>
      <c r="D48" s="607"/>
      <c r="E48" s="779"/>
      <c r="F48" s="780"/>
      <c r="G48" s="783"/>
      <c r="H48" s="784"/>
    </row>
    <row r="49" spans="2:8">
      <c r="B49" s="608">
        <v>10</v>
      </c>
      <c r="C49" s="644"/>
      <c r="D49" s="607"/>
      <c r="E49" s="779"/>
      <c r="F49" s="780"/>
      <c r="G49" s="783"/>
      <c r="H49" s="784"/>
    </row>
    <row r="50" spans="2:8">
      <c r="B50" s="608" t="s">
        <v>479</v>
      </c>
      <c r="C50" s="644"/>
      <c r="D50" s="607"/>
      <c r="E50" s="779"/>
      <c r="F50" s="780"/>
      <c r="G50" s="783"/>
      <c r="H50" s="78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C50" sqref="C50"/>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785" t="s">
        <v>562</v>
      </c>
      <c r="C11" s="785"/>
      <c r="D11" s="785"/>
      <c r="E11" s="785"/>
      <c r="F11" s="785"/>
      <c r="G11" s="785"/>
      <c r="H11" s="785"/>
      <c r="I11" s="785"/>
      <c r="J11" s="785"/>
      <c r="K11" s="785"/>
      <c r="L11" s="785"/>
      <c r="M11" s="785"/>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to 2999 kW</v>
      </c>
      <c r="G13" s="243" t="str">
        <f>'1.  LRAMVA Summary'!G52</f>
        <v>General Service 3000-4999 kW</v>
      </c>
      <c r="H13" s="243" t="str">
        <f>'1.  LRAMVA Summary'!H52</f>
        <v>Unmetered Scattered Load</v>
      </c>
      <c r="I13" s="243" t="str">
        <f>'1.  LRAMVA Summary'!I52</f>
        <v>Sentinel Lighting</v>
      </c>
      <c r="J13" s="243" t="str">
        <f>'1.  LRAMVA Summary'!J52</f>
        <v xml:space="preserve">Street Lighting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2288799.0000000005</v>
      </c>
      <c r="D15" s="451">
        <v>716874.66</v>
      </c>
      <c r="E15" s="451">
        <v>319363.99</v>
      </c>
      <c r="F15" s="451">
        <v>959424.9</v>
      </c>
      <c r="G15" s="451">
        <v>265405.07</v>
      </c>
      <c r="H15" s="451">
        <v>9457.8700000000008</v>
      </c>
      <c r="I15" s="451">
        <v>586.22</v>
      </c>
      <c r="J15" s="451">
        <v>17686.29</v>
      </c>
      <c r="K15" s="451"/>
      <c r="L15" s="451"/>
      <c r="M15" s="451"/>
      <c r="N15" s="451"/>
      <c r="O15" s="451"/>
      <c r="P15" s="452"/>
      <c r="Q15" s="452"/>
    </row>
    <row r="16" spans="2:17" s="456" customFormat="1" ht="15.75" customHeight="1">
      <c r="B16" s="461" t="s">
        <v>28</v>
      </c>
      <c r="C16" s="626">
        <f>SUM(D16:Q16)</f>
        <v>3103.2799999999997</v>
      </c>
      <c r="D16" s="450"/>
      <c r="E16" s="450"/>
      <c r="F16" s="450">
        <v>2466.6799999999998</v>
      </c>
      <c r="G16" s="450">
        <v>585.48</v>
      </c>
      <c r="H16" s="450"/>
      <c r="I16" s="450">
        <v>1.63</v>
      </c>
      <c r="J16" s="450">
        <v>49.49</v>
      </c>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716874.66</v>
      </c>
      <c r="E18" s="192">
        <f t="shared" si="0"/>
        <v>319363.99</v>
      </c>
      <c r="F18" s="192">
        <f>IF(F14="kw",HLOOKUP(F14,F14:F16,3,FALSE),HLOOKUP(F14,F14:F16,2,FALSE))</f>
        <v>2466.6799999999998</v>
      </c>
      <c r="G18" s="192">
        <f t="shared" ref="G18:Q18" si="1">IF(G14="kw",HLOOKUP(G14,G14:G16,3,FALSE),HLOOKUP(G14,G14:G16,2,FALSE))</f>
        <v>585.48</v>
      </c>
      <c r="H18" s="192">
        <f t="shared" si="1"/>
        <v>9457.8700000000008</v>
      </c>
      <c r="I18" s="192">
        <f t="shared" si="1"/>
        <v>1.63</v>
      </c>
      <c r="J18" s="192">
        <f t="shared" si="1"/>
        <v>49.49</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704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785" t="s">
        <v>561</v>
      </c>
      <c r="C26" s="785"/>
      <c r="D26" s="785"/>
      <c r="E26" s="785"/>
      <c r="F26" s="785"/>
      <c r="G26" s="785"/>
      <c r="H26" s="785"/>
      <c r="I26" s="785"/>
      <c r="J26" s="785"/>
      <c r="K26" s="785"/>
      <c r="L26" s="785"/>
      <c r="M26" s="785"/>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to 2999 kW</v>
      </c>
      <c r="G28" s="243" t="str">
        <f>'1.  LRAMVA Summary'!G52</f>
        <v>General Service 3000-4999 kW</v>
      </c>
      <c r="H28" s="243" t="str">
        <f>'1.  LRAMVA Summary'!H52</f>
        <v>Unmetered Scattered Load</v>
      </c>
      <c r="I28" s="243" t="str">
        <f>'1.  LRAMVA Summary'!I52</f>
        <v>Sentinel Lighting</v>
      </c>
      <c r="J28" s="243" t="str">
        <f>'1.  LRAMVA Summary'!J52</f>
        <v xml:space="preserve">Street Lighting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7405795</v>
      </c>
      <c r="D30" s="462">
        <v>1285481</v>
      </c>
      <c r="E30" s="462">
        <v>350920</v>
      </c>
      <c r="F30" s="462">
        <v>1597975</v>
      </c>
      <c r="G30" s="462">
        <v>3673849</v>
      </c>
      <c r="H30" s="462">
        <v>0</v>
      </c>
      <c r="I30" s="462">
        <v>0</v>
      </c>
      <c r="J30" s="462">
        <v>497570</v>
      </c>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1285481</v>
      </c>
      <c r="E33" s="192">
        <f>IF(E29="kw",HLOOKUP(E29,E29:E31,3,FALSE),HLOOKUP(E29,E29:E31,2,FALSE))</f>
        <v>350920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702</v>
      </c>
      <c r="D35" s="454"/>
      <c r="E35" s="93"/>
      <c r="F35" s="93"/>
      <c r="G35" s="93"/>
      <c r="H35" s="93"/>
      <c r="I35" s="93"/>
      <c r="J35" s="93"/>
      <c r="K35" s="93"/>
      <c r="L35" s="93"/>
      <c r="M35" s="93"/>
      <c r="N35" s="93"/>
      <c r="O35" s="93"/>
      <c r="P35" s="93"/>
      <c r="Q35" s="93"/>
    </row>
    <row r="36" spans="2:32" s="438" customFormat="1" ht="21" customHeight="1">
      <c r="B36" s="460" t="s">
        <v>366</v>
      </c>
      <c r="C36" s="453" t="s">
        <v>703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452</v>
      </c>
      <c r="C39" s="35"/>
      <c r="D39" s="34"/>
      <c r="E39" s="39"/>
      <c r="F39" s="40"/>
    </row>
    <row r="40" spans="2:32" s="70" customFormat="1" ht="39" customHeight="1">
      <c r="B40" s="785" t="s">
        <v>608</v>
      </c>
      <c r="C40" s="785"/>
      <c r="D40" s="785"/>
      <c r="E40" s="785"/>
      <c r="F40" s="785"/>
      <c r="G40" s="785"/>
      <c r="H40" s="785"/>
      <c r="I40" s="785"/>
      <c r="J40" s="785"/>
      <c r="K40" s="785"/>
      <c r="L40" s="785"/>
      <c r="M40" s="785"/>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General Service &lt; 50 kW</v>
      </c>
      <c r="F42" s="243" t="str">
        <f>'1.  LRAMVA Summary'!F52</f>
        <v>General Service 50 to 2999 kW</v>
      </c>
      <c r="G42" s="243" t="str">
        <f>'1.  LRAMVA Summary'!G52</f>
        <v>General Service 3000-4999 kW</v>
      </c>
      <c r="H42" s="243" t="str">
        <f>'1.  LRAMVA Summary'!H52</f>
        <v>Unmetered Scattered Load</v>
      </c>
      <c r="I42" s="243" t="str">
        <f>'1.  LRAMVA Summary'!I52</f>
        <v>Sentinel Lighting</v>
      </c>
      <c r="J42" s="243" t="str">
        <f>'1.  LRAMVA Summary'!J52</f>
        <v xml:space="preserve">Street Lighting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v>2013</v>
      </c>
      <c r="D48" s="190">
        <f t="shared" ref="D48:Q48" si="7">IF(ISBLANK($C$48),0,IF($C$48=$D$9,HLOOKUP(D43,D14:D18,5,FALSE),HLOOKUP(D43,D29:D33,5,FALSE)))</f>
        <v>716874.66</v>
      </c>
      <c r="E48" s="190">
        <f t="shared" si="7"/>
        <v>319363.99</v>
      </c>
      <c r="F48" s="190">
        <f t="shared" si="7"/>
        <v>2466.6799999999998</v>
      </c>
      <c r="G48" s="190">
        <f t="shared" si="7"/>
        <v>585.48</v>
      </c>
      <c r="H48" s="190">
        <f t="shared" si="7"/>
        <v>9457.8700000000008</v>
      </c>
      <c r="I48" s="190">
        <f t="shared" si="7"/>
        <v>1.63</v>
      </c>
      <c r="J48" s="190">
        <f t="shared" si="7"/>
        <v>49.49</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v>2013</v>
      </c>
      <c r="D49" s="190">
        <f t="shared" ref="D49:Q49" si="8">IF(ISBLANK($C$49),0,IF($C$49=$D$9,HLOOKUP(D43,D14:D18,5,FALSE),HLOOKUP(D43,D29:D33,5,FALSE)))</f>
        <v>716874.66</v>
      </c>
      <c r="E49" s="190">
        <f t="shared" si="8"/>
        <v>319363.99</v>
      </c>
      <c r="F49" s="190">
        <f t="shared" si="8"/>
        <v>2466.6799999999998</v>
      </c>
      <c r="G49" s="190">
        <f t="shared" si="8"/>
        <v>585.48</v>
      </c>
      <c r="H49" s="190">
        <f t="shared" si="8"/>
        <v>9457.8700000000008</v>
      </c>
      <c r="I49" s="190">
        <f t="shared" si="8"/>
        <v>1.63</v>
      </c>
      <c r="J49" s="190">
        <f t="shared" si="8"/>
        <v>49.49</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2013</v>
      </c>
      <c r="D50" s="190">
        <f t="shared" ref="D50:I50" si="9">IF(ISBLANK($C$50),0,IF($C$50=$D$9,HLOOKUP(D43,D14:D18,5,FALSE),HLOOKUP(D43,D29:D33,5,FALSE)))</f>
        <v>716874.66</v>
      </c>
      <c r="E50" s="190">
        <f t="shared" si="9"/>
        <v>319363.99</v>
      </c>
      <c r="F50" s="190">
        <f t="shared" si="9"/>
        <v>2466.6799999999998</v>
      </c>
      <c r="G50" s="190">
        <f t="shared" si="9"/>
        <v>585.48</v>
      </c>
      <c r="H50" s="190">
        <f t="shared" si="9"/>
        <v>9457.8700000000008</v>
      </c>
      <c r="I50" s="190">
        <f t="shared" si="9"/>
        <v>1.63</v>
      </c>
      <c r="J50" s="190">
        <f t="shared" ref="J50:Q50" si="10">IF(ISBLANK($C$50),0,IF($C$50=$D$9,HLOOKUP(J43,J14:J18,5,FALSE),HLOOKUP(J43,J29:J33,5,FALSE)))</f>
        <v>49.49</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14" activePane="bottomLeft" state="frozen"/>
      <selection pane="bottomLeft" activeCell="C124" sqref="C124:P129"/>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6" t="s">
        <v>171</v>
      </c>
      <c r="C4" s="85" t="s">
        <v>175</v>
      </c>
      <c r="D4" s="85"/>
      <c r="E4" s="49"/>
    </row>
    <row r="5" spans="1:26" s="18" customFormat="1" ht="26.25" hidden="1" customHeight="1" outlineLevel="1" thickBot="1">
      <c r="A5" s="4"/>
      <c r="B5" s="786"/>
      <c r="C5" s="86" t="s">
        <v>172</v>
      </c>
      <c r="D5" s="86"/>
      <c r="E5" s="49"/>
    </row>
    <row r="6" spans="1:26" ht="26.25" hidden="1" customHeight="1" outlineLevel="1" thickBot="1">
      <c r="B6" s="786"/>
      <c r="C6" s="792" t="s">
        <v>550</v>
      </c>
      <c r="D6" s="79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794" t="s">
        <v>616</v>
      </c>
      <c r="C12" s="794"/>
      <c r="D12" s="794"/>
      <c r="E12" s="794"/>
      <c r="F12" s="794"/>
      <c r="G12" s="794"/>
      <c r="H12" s="794"/>
      <c r="I12" s="794"/>
      <c r="J12" s="794"/>
      <c r="K12" s="794"/>
      <c r="L12" s="794"/>
      <c r="M12" s="794"/>
      <c r="N12" s="794"/>
      <c r="O12" s="79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694</v>
      </c>
      <c r="E14" s="472" t="s">
        <v>695</v>
      </c>
      <c r="F14" s="472" t="s">
        <v>696</v>
      </c>
      <c r="G14" s="472" t="s">
        <v>697</v>
      </c>
      <c r="H14" s="472" t="s">
        <v>698</v>
      </c>
      <c r="I14" s="472" t="s">
        <v>699</v>
      </c>
      <c r="J14" s="472" t="s">
        <v>700</v>
      </c>
      <c r="K14" s="472" t="s">
        <v>701</v>
      </c>
      <c r="L14" s="472" t="s">
        <v>684</v>
      </c>
      <c r="M14" s="472" t="s">
        <v>564</v>
      </c>
      <c r="N14" s="472" t="s">
        <v>565</v>
      </c>
      <c r="O14" s="472" t="s">
        <v>566</v>
      </c>
      <c r="P14" s="7"/>
    </row>
    <row r="15" spans="1:26" s="7" customFormat="1" ht="18.75" customHeight="1">
      <c r="B15" s="473" t="s">
        <v>188</v>
      </c>
      <c r="C15" s="78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788"/>
      <c r="D16" s="477">
        <v>0</v>
      </c>
      <c r="E16" s="477">
        <v>4</v>
      </c>
      <c r="F16" s="477">
        <v>4</v>
      </c>
      <c r="G16" s="477">
        <v>4</v>
      </c>
      <c r="H16" s="477">
        <v>4</v>
      </c>
      <c r="I16" s="477">
        <v>4</v>
      </c>
      <c r="J16" s="477">
        <v>4</v>
      </c>
      <c r="K16" s="477">
        <v>4</v>
      </c>
      <c r="L16" s="477">
        <v>12</v>
      </c>
      <c r="M16" s="477"/>
      <c r="N16" s="477"/>
      <c r="O16" s="478"/>
    </row>
    <row r="17" spans="1:15" s="111" customFormat="1" ht="17.25" customHeight="1">
      <c r="B17" s="479" t="s">
        <v>559</v>
      </c>
      <c r="C17" s="789"/>
      <c r="D17" s="112">
        <f>12-D16</f>
        <v>12</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0</v>
      </c>
      <c r="M17" s="112">
        <f t="shared" si="1"/>
        <v>12</v>
      </c>
      <c r="N17" s="112">
        <f t="shared" si="1"/>
        <v>12</v>
      </c>
      <c r="O17" s="113">
        <f t="shared" si="1"/>
        <v>12</v>
      </c>
    </row>
    <row r="18" spans="1:15" s="7" customFormat="1" ht="17.25" customHeight="1">
      <c r="B18" s="480" t="str">
        <f>'1.  LRAMVA Summary'!B29</f>
        <v>Residential</v>
      </c>
      <c r="C18" s="790" t="str">
        <f>'2. LRAMVA Threshold'!D43</f>
        <v>kWh</v>
      </c>
      <c r="D18" s="46">
        <v>1.29E-2</v>
      </c>
      <c r="E18" s="46">
        <v>1.2699999999999999E-2</v>
      </c>
      <c r="F18" s="46">
        <v>1.2800000000000001E-2</v>
      </c>
      <c r="G18" s="46">
        <v>1.4E-2</v>
      </c>
      <c r="H18" s="46">
        <v>1.4200000000000001E-2</v>
      </c>
      <c r="I18" s="46">
        <v>1.44E-2</v>
      </c>
      <c r="J18" s="46">
        <v>1.0999999999999999E-2</v>
      </c>
      <c r="K18" s="46">
        <v>7.4000000000000003E-3</v>
      </c>
      <c r="L18" s="46">
        <v>4.1999999999999997E-3</v>
      </c>
      <c r="M18" s="46"/>
      <c r="N18" s="46"/>
      <c r="O18" s="69"/>
    </row>
    <row r="19" spans="1:15" s="7" customFormat="1" ht="15" customHeight="1" outlineLevel="1">
      <c r="B19" s="536" t="s">
        <v>510</v>
      </c>
      <c r="C19" s="788"/>
      <c r="D19" s="46"/>
      <c r="E19" s="46"/>
      <c r="F19" s="46"/>
      <c r="G19" s="46"/>
      <c r="H19" s="46"/>
      <c r="I19" s="46"/>
      <c r="J19" s="46"/>
      <c r="K19" s="46"/>
      <c r="L19" s="46"/>
      <c r="M19" s="46"/>
      <c r="N19" s="46"/>
      <c r="O19" s="69"/>
    </row>
    <row r="20" spans="1:15" s="7" customFormat="1" ht="15" customHeight="1" outlineLevel="1">
      <c r="B20" s="536" t="s">
        <v>511</v>
      </c>
      <c r="C20" s="788"/>
      <c r="D20" s="46"/>
      <c r="E20" s="46"/>
      <c r="F20" s="46"/>
      <c r="G20" s="46"/>
      <c r="H20" s="46"/>
      <c r="I20" s="46"/>
      <c r="J20" s="46"/>
      <c r="K20" s="46"/>
      <c r="L20" s="46"/>
      <c r="M20" s="46"/>
      <c r="N20" s="46"/>
      <c r="O20" s="69"/>
    </row>
    <row r="21" spans="1:15" s="7" customFormat="1" ht="15" customHeight="1" outlineLevel="1">
      <c r="B21" s="536" t="s">
        <v>489</v>
      </c>
      <c r="C21" s="788"/>
      <c r="D21" s="46"/>
      <c r="E21" s="46"/>
      <c r="F21" s="46"/>
      <c r="G21" s="46"/>
      <c r="H21" s="46"/>
      <c r="I21" s="46"/>
      <c r="J21" s="46"/>
      <c r="K21" s="46"/>
      <c r="L21" s="46"/>
      <c r="M21" s="46"/>
      <c r="N21" s="46"/>
      <c r="O21" s="69"/>
    </row>
    <row r="22" spans="1:15" s="7" customFormat="1" ht="14.25" customHeight="1">
      <c r="B22" s="536" t="s">
        <v>512</v>
      </c>
      <c r="C22" s="791"/>
      <c r="D22" s="65">
        <f>SUM(D18:D21)</f>
        <v>1.29E-2</v>
      </c>
      <c r="E22" s="65">
        <f>SUM(E18:E21)</f>
        <v>1.2699999999999999E-2</v>
      </c>
      <c r="F22" s="65">
        <f>SUM(F18:F21)</f>
        <v>1.2800000000000001E-2</v>
      </c>
      <c r="G22" s="65">
        <f t="shared" ref="G22:N22" si="2">SUM(G18:G21)</f>
        <v>1.4E-2</v>
      </c>
      <c r="H22" s="65">
        <f t="shared" si="2"/>
        <v>1.4200000000000001E-2</v>
      </c>
      <c r="I22" s="65">
        <f t="shared" si="2"/>
        <v>1.44E-2</v>
      </c>
      <c r="J22" s="65">
        <f t="shared" si="2"/>
        <v>1.0999999999999999E-2</v>
      </c>
      <c r="K22" s="65">
        <f t="shared" si="2"/>
        <v>7.4000000000000003E-3</v>
      </c>
      <c r="L22" s="65">
        <f t="shared" si="2"/>
        <v>4.1999999999999997E-3</v>
      </c>
      <c r="M22" s="65">
        <f t="shared" si="2"/>
        <v>0</v>
      </c>
      <c r="N22" s="65">
        <f t="shared" si="2"/>
        <v>0</v>
      </c>
      <c r="O22" s="76"/>
    </row>
    <row r="23" spans="1:15" s="63" customFormat="1">
      <c r="A23" s="62"/>
      <c r="B23" s="492" t="s">
        <v>513</v>
      </c>
      <c r="C23" s="482"/>
      <c r="D23" s="483"/>
      <c r="E23" s="484">
        <f>ROUND(SUM(D22*E16+E22*E17)/12,4)</f>
        <v>1.2800000000000001E-2</v>
      </c>
      <c r="F23" s="484">
        <f>ROUND(SUM(E22*F16+F22*F17)/12,4)</f>
        <v>1.2800000000000001E-2</v>
      </c>
      <c r="G23" s="484">
        <f>ROUND(SUM(F22*G16+G22*G17)/12,4)</f>
        <v>1.3599999999999999E-2</v>
      </c>
      <c r="H23" s="484">
        <f>ROUND(SUM(G22*H16+H22*H17)/12,4)</f>
        <v>1.41E-2</v>
      </c>
      <c r="I23" s="484">
        <f>ROUND(SUM(H22*I16+I22*I17)/12,4)</f>
        <v>1.43E-2</v>
      </c>
      <c r="J23" s="484">
        <f t="shared" ref="J23:N23" si="3">ROUND(SUM(I22*J16+J22*J17)/12,4)</f>
        <v>1.21E-2</v>
      </c>
      <c r="K23" s="484">
        <f t="shared" si="3"/>
        <v>8.6E-3</v>
      </c>
      <c r="L23" s="484">
        <f t="shared" si="3"/>
        <v>7.4000000000000003E-3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General Service &lt; 50 kW</v>
      </c>
      <c r="C25" s="790" t="str">
        <f>'2. LRAMVA Threshold'!E43</f>
        <v>kWh</v>
      </c>
      <c r="D25" s="46">
        <v>1.61E-2</v>
      </c>
      <c r="E25" s="46">
        <v>1.5900000000000001E-2</v>
      </c>
      <c r="F25" s="46">
        <v>1.6E-2</v>
      </c>
      <c r="G25" s="46">
        <v>1.8100000000000002E-2</v>
      </c>
      <c r="H25" s="46">
        <v>1.84E-2</v>
      </c>
      <c r="I25" s="46">
        <v>1.8599999999999998E-2</v>
      </c>
      <c r="J25" s="46">
        <v>1.89E-2</v>
      </c>
      <c r="K25" s="46">
        <v>1.9199999999999998E-2</v>
      </c>
      <c r="L25" s="46">
        <v>2.1700000000000001E-2</v>
      </c>
      <c r="M25" s="46"/>
      <c r="N25" s="46"/>
      <c r="O25" s="69"/>
    </row>
    <row r="26" spans="1:15" s="18" customFormat="1" outlineLevel="1">
      <c r="A26" s="4"/>
      <c r="B26" s="536" t="s">
        <v>510</v>
      </c>
      <c r="C26" s="788"/>
      <c r="D26" s="46"/>
      <c r="E26" s="46"/>
      <c r="F26" s="46"/>
      <c r="G26" s="46"/>
      <c r="H26" s="46"/>
      <c r="I26" s="46"/>
      <c r="J26" s="46"/>
      <c r="K26" s="46"/>
      <c r="L26" s="46"/>
      <c r="M26" s="46"/>
      <c r="N26" s="46"/>
      <c r="O26" s="69"/>
    </row>
    <row r="27" spans="1:15" s="18" customFormat="1" outlineLevel="1">
      <c r="A27" s="4"/>
      <c r="B27" s="536" t="s">
        <v>511</v>
      </c>
      <c r="C27" s="788"/>
      <c r="D27" s="46"/>
      <c r="E27" s="46"/>
      <c r="F27" s="46"/>
      <c r="G27" s="46"/>
      <c r="H27" s="46"/>
      <c r="I27" s="46"/>
      <c r="J27" s="46"/>
      <c r="K27" s="46"/>
      <c r="L27" s="46"/>
      <c r="M27" s="46"/>
      <c r="N27" s="46"/>
      <c r="O27" s="69"/>
    </row>
    <row r="28" spans="1:15" s="18" customFormat="1" outlineLevel="1">
      <c r="A28" s="4"/>
      <c r="B28" s="536" t="s">
        <v>489</v>
      </c>
      <c r="C28" s="788"/>
      <c r="D28" s="46"/>
      <c r="E28" s="46"/>
      <c r="F28" s="46"/>
      <c r="G28" s="46"/>
      <c r="H28" s="46"/>
      <c r="I28" s="46"/>
      <c r="J28" s="46"/>
      <c r="K28" s="46"/>
      <c r="L28" s="46"/>
      <c r="M28" s="46"/>
      <c r="N28" s="46"/>
      <c r="O28" s="69"/>
    </row>
    <row r="29" spans="1:15" s="18" customFormat="1">
      <c r="A29" s="4"/>
      <c r="B29" s="536" t="s">
        <v>512</v>
      </c>
      <c r="C29" s="791"/>
      <c r="D29" s="65">
        <f>SUM(D25:D28)</f>
        <v>1.61E-2</v>
      </c>
      <c r="E29" s="65">
        <f t="shared" ref="E29:N29" si="4">SUM(E25:E28)</f>
        <v>1.5900000000000001E-2</v>
      </c>
      <c r="F29" s="65">
        <f t="shared" si="4"/>
        <v>1.6E-2</v>
      </c>
      <c r="G29" s="65">
        <f t="shared" si="4"/>
        <v>1.8100000000000002E-2</v>
      </c>
      <c r="H29" s="65">
        <f t="shared" si="4"/>
        <v>1.84E-2</v>
      </c>
      <c r="I29" s="65">
        <f t="shared" si="4"/>
        <v>1.8599999999999998E-2</v>
      </c>
      <c r="J29" s="65">
        <f t="shared" si="4"/>
        <v>1.89E-2</v>
      </c>
      <c r="K29" s="65">
        <f t="shared" si="4"/>
        <v>1.9199999999999998E-2</v>
      </c>
      <c r="L29" s="65">
        <f t="shared" si="4"/>
        <v>2.1700000000000001E-2</v>
      </c>
      <c r="M29" s="65">
        <f t="shared" si="4"/>
        <v>0</v>
      </c>
      <c r="N29" s="65">
        <f t="shared" si="4"/>
        <v>0</v>
      </c>
      <c r="O29" s="76"/>
    </row>
    <row r="30" spans="1:15" s="18" customFormat="1">
      <c r="A30" s="4"/>
      <c r="B30" s="492" t="s">
        <v>513</v>
      </c>
      <c r="C30" s="488"/>
      <c r="D30" s="71"/>
      <c r="E30" s="484">
        <f>ROUND(SUM(D29*E16+E29*E17)/12,4)</f>
        <v>1.6E-2</v>
      </c>
      <c r="F30" s="484">
        <f t="shared" ref="F30:N30" si="5">ROUND(SUM(E29*F16+F29*F17)/12,4)</f>
        <v>1.6E-2</v>
      </c>
      <c r="G30" s="484">
        <f t="shared" si="5"/>
        <v>1.7399999999999999E-2</v>
      </c>
      <c r="H30" s="484">
        <f t="shared" si="5"/>
        <v>1.83E-2</v>
      </c>
      <c r="I30" s="484">
        <f t="shared" si="5"/>
        <v>1.8499999999999999E-2</v>
      </c>
      <c r="J30" s="484">
        <f>ROUND(SUM(I29*J16+J29*J17)/12,4)</f>
        <v>1.8800000000000001E-2</v>
      </c>
      <c r="K30" s="484">
        <f t="shared" si="5"/>
        <v>1.9099999999999999E-2</v>
      </c>
      <c r="L30" s="484">
        <f t="shared" si="5"/>
        <v>1.9199999999999998E-2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to 2999 kW</v>
      </c>
      <c r="C32" s="790" t="str">
        <f>'2. LRAMVA Threshold'!F43</f>
        <v>kW</v>
      </c>
      <c r="D32" s="46">
        <v>3.0657000000000001</v>
      </c>
      <c r="E32" s="46">
        <v>2.8946999999999998</v>
      </c>
      <c r="F32" s="46">
        <v>2.9144000000000001</v>
      </c>
      <c r="G32" s="46">
        <v>3.4933999999999998</v>
      </c>
      <c r="H32" s="46">
        <v>3.5423</v>
      </c>
      <c r="I32" s="46">
        <v>3.5882999999999998</v>
      </c>
      <c r="J32" s="46">
        <v>3.6528999999999998</v>
      </c>
      <c r="K32" s="46">
        <v>3.7113</v>
      </c>
      <c r="L32" s="46">
        <v>4.1917</v>
      </c>
      <c r="M32" s="46"/>
      <c r="N32" s="46"/>
      <c r="O32" s="69"/>
    </row>
    <row r="33" spans="1:15" s="18" customFormat="1" outlineLevel="1">
      <c r="A33" s="4"/>
      <c r="B33" s="536" t="s">
        <v>510</v>
      </c>
      <c r="C33" s="788"/>
      <c r="D33" s="46"/>
      <c r="E33" s="46"/>
      <c r="F33" s="46"/>
      <c r="G33" s="46"/>
      <c r="H33" s="46"/>
      <c r="I33" s="46"/>
      <c r="J33" s="46"/>
      <c r="K33" s="46"/>
      <c r="L33" s="46"/>
      <c r="M33" s="46"/>
      <c r="N33" s="46"/>
      <c r="O33" s="69"/>
    </row>
    <row r="34" spans="1:15" s="18" customFormat="1" outlineLevel="1">
      <c r="A34" s="4"/>
      <c r="B34" s="536" t="s">
        <v>511</v>
      </c>
      <c r="C34" s="788"/>
      <c r="D34" s="46"/>
      <c r="E34" s="46"/>
      <c r="F34" s="46"/>
      <c r="G34" s="46"/>
      <c r="H34" s="46"/>
      <c r="I34" s="46"/>
      <c r="J34" s="46"/>
      <c r="K34" s="46"/>
      <c r="L34" s="46"/>
      <c r="M34" s="46"/>
      <c r="N34" s="46"/>
      <c r="O34" s="69"/>
    </row>
    <row r="35" spans="1:15" s="18" customFormat="1" outlineLevel="1">
      <c r="A35" s="4"/>
      <c r="B35" s="536" t="s">
        <v>489</v>
      </c>
      <c r="C35" s="788"/>
      <c r="D35" s="46"/>
      <c r="E35" s="46"/>
      <c r="F35" s="46"/>
      <c r="G35" s="46"/>
      <c r="H35" s="46"/>
      <c r="I35" s="46"/>
      <c r="J35" s="46"/>
      <c r="K35" s="46"/>
      <c r="L35" s="46"/>
      <c r="M35" s="46"/>
      <c r="N35" s="46"/>
      <c r="O35" s="69"/>
    </row>
    <row r="36" spans="1:15" s="18" customFormat="1">
      <c r="A36" s="4"/>
      <c r="B36" s="536" t="s">
        <v>512</v>
      </c>
      <c r="C36" s="791"/>
      <c r="D36" s="65">
        <f>SUM(D32:D35)</f>
        <v>3.0657000000000001</v>
      </c>
      <c r="E36" s="65">
        <f>SUM(E32:E35)</f>
        <v>2.8946999999999998</v>
      </c>
      <c r="F36" s="65">
        <f t="shared" ref="F36:M36" si="6">SUM(F32:F35)</f>
        <v>2.9144000000000001</v>
      </c>
      <c r="G36" s="65">
        <f t="shared" si="6"/>
        <v>3.4933999999999998</v>
      </c>
      <c r="H36" s="65">
        <f t="shared" si="6"/>
        <v>3.5423</v>
      </c>
      <c r="I36" s="65">
        <f t="shared" si="6"/>
        <v>3.5882999999999998</v>
      </c>
      <c r="J36" s="65">
        <f t="shared" si="6"/>
        <v>3.6528999999999998</v>
      </c>
      <c r="K36" s="65">
        <f t="shared" si="6"/>
        <v>3.7113</v>
      </c>
      <c r="L36" s="65">
        <f t="shared" si="6"/>
        <v>4.1917</v>
      </c>
      <c r="M36" s="65">
        <f t="shared" si="6"/>
        <v>0</v>
      </c>
      <c r="N36" s="65">
        <f>SUM(N32:N35)</f>
        <v>0</v>
      </c>
      <c r="O36" s="76"/>
    </row>
    <row r="37" spans="1:15" s="18" customFormat="1">
      <c r="A37" s="4"/>
      <c r="B37" s="492" t="s">
        <v>513</v>
      </c>
      <c r="C37" s="488"/>
      <c r="D37" s="71"/>
      <c r="E37" s="484">
        <f t="shared" ref="E37:N37" si="7">ROUND(SUM(D36*E16+E36*E17)/12,4)</f>
        <v>2.9517000000000002</v>
      </c>
      <c r="F37" s="484">
        <f t="shared" si="7"/>
        <v>2.9077999999999999</v>
      </c>
      <c r="G37" s="484">
        <f t="shared" si="7"/>
        <v>3.3003999999999998</v>
      </c>
      <c r="H37" s="484">
        <f t="shared" si="7"/>
        <v>3.5259999999999998</v>
      </c>
      <c r="I37" s="484">
        <f t="shared" si="7"/>
        <v>3.573</v>
      </c>
      <c r="J37" s="484">
        <f t="shared" si="7"/>
        <v>3.6314000000000002</v>
      </c>
      <c r="K37" s="484">
        <f t="shared" si="7"/>
        <v>3.6918000000000002</v>
      </c>
      <c r="L37" s="484">
        <f t="shared" si="7"/>
        <v>3.7113</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3000-4999 kW</v>
      </c>
      <c r="C39" s="790" t="str">
        <f>'2. LRAMVA Threshold'!G43</f>
        <v>kW</v>
      </c>
      <c r="D39" s="46">
        <v>2.4592000000000001</v>
      </c>
      <c r="E39" s="46">
        <v>2.4586999999999999</v>
      </c>
      <c r="F39" s="46">
        <v>2.4754</v>
      </c>
      <c r="G39" s="46">
        <v>2.7557</v>
      </c>
      <c r="H39" s="46">
        <v>2.7942999999999998</v>
      </c>
      <c r="I39" s="46">
        <v>2.8306</v>
      </c>
      <c r="J39" s="46">
        <v>2.8816000000000002</v>
      </c>
      <c r="K39" s="46">
        <v>2.9277000000000002</v>
      </c>
      <c r="L39" s="46">
        <v>3.1776</v>
      </c>
      <c r="M39" s="46"/>
      <c r="N39" s="46"/>
      <c r="O39" s="69"/>
    </row>
    <row r="40" spans="1:15" s="18" customFormat="1" outlineLevel="1">
      <c r="A40" s="4"/>
      <c r="B40" s="536" t="s">
        <v>510</v>
      </c>
      <c r="C40" s="788"/>
      <c r="D40" s="46"/>
      <c r="E40" s="46"/>
      <c r="F40" s="46"/>
      <c r="G40" s="46"/>
      <c r="H40" s="46"/>
      <c r="I40" s="46"/>
      <c r="J40" s="46"/>
      <c r="K40" s="46"/>
      <c r="L40" s="46"/>
      <c r="M40" s="46"/>
      <c r="N40" s="46"/>
      <c r="O40" s="69"/>
    </row>
    <row r="41" spans="1:15" s="18" customFormat="1" outlineLevel="1">
      <c r="A41" s="4"/>
      <c r="B41" s="536" t="s">
        <v>511</v>
      </c>
      <c r="C41" s="788"/>
      <c r="D41" s="46"/>
      <c r="E41" s="46"/>
      <c r="F41" s="46"/>
      <c r="G41" s="46"/>
      <c r="H41" s="46"/>
      <c r="I41" s="46"/>
      <c r="J41" s="46"/>
      <c r="K41" s="46"/>
      <c r="L41" s="46"/>
      <c r="M41" s="46"/>
      <c r="N41" s="46"/>
      <c r="O41" s="69"/>
    </row>
    <row r="42" spans="1:15" s="18" customFormat="1" outlineLevel="1">
      <c r="A42" s="4"/>
      <c r="B42" s="536" t="s">
        <v>489</v>
      </c>
      <c r="C42" s="788"/>
      <c r="D42" s="46"/>
      <c r="E42" s="46"/>
      <c r="F42" s="46"/>
      <c r="G42" s="46"/>
      <c r="H42" s="46"/>
      <c r="I42" s="46"/>
      <c r="J42" s="46"/>
      <c r="K42" s="46"/>
      <c r="L42" s="46"/>
      <c r="M42" s="46"/>
      <c r="N42" s="46"/>
      <c r="O42" s="69"/>
    </row>
    <row r="43" spans="1:15" s="18" customFormat="1">
      <c r="A43" s="4"/>
      <c r="B43" s="536" t="s">
        <v>512</v>
      </c>
      <c r="C43" s="791"/>
      <c r="D43" s="65">
        <f>SUM(D39:D42)</f>
        <v>2.4592000000000001</v>
      </c>
      <c r="E43" s="65">
        <f t="shared" ref="E43:N43" si="8">SUM(E39:E42)</f>
        <v>2.4586999999999999</v>
      </c>
      <c r="F43" s="65">
        <f t="shared" si="8"/>
        <v>2.4754</v>
      </c>
      <c r="G43" s="65">
        <f t="shared" si="8"/>
        <v>2.7557</v>
      </c>
      <c r="H43" s="65">
        <f t="shared" si="8"/>
        <v>2.7942999999999998</v>
      </c>
      <c r="I43" s="65">
        <f t="shared" si="8"/>
        <v>2.8306</v>
      </c>
      <c r="J43" s="65">
        <f t="shared" si="8"/>
        <v>2.8816000000000002</v>
      </c>
      <c r="K43" s="65">
        <f t="shared" si="8"/>
        <v>2.9277000000000002</v>
      </c>
      <c r="L43" s="65">
        <f t="shared" si="8"/>
        <v>3.1776</v>
      </c>
      <c r="M43" s="65">
        <f t="shared" si="8"/>
        <v>0</v>
      </c>
      <c r="N43" s="65">
        <f t="shared" si="8"/>
        <v>0</v>
      </c>
      <c r="O43" s="76"/>
    </row>
    <row r="44" spans="1:15" s="14" customFormat="1">
      <c r="A44" s="72"/>
      <c r="B44" s="492" t="s">
        <v>513</v>
      </c>
      <c r="C44" s="488"/>
      <c r="D44" s="71"/>
      <c r="E44" s="484">
        <f t="shared" ref="E44:N44" si="9">ROUND(SUM(D43*E16+E43*E17)/12,4)</f>
        <v>2.4588999999999999</v>
      </c>
      <c r="F44" s="484">
        <f t="shared" si="9"/>
        <v>2.4698000000000002</v>
      </c>
      <c r="G44" s="484">
        <f t="shared" si="9"/>
        <v>2.6623000000000001</v>
      </c>
      <c r="H44" s="484">
        <f t="shared" si="9"/>
        <v>2.7814000000000001</v>
      </c>
      <c r="I44" s="484">
        <f t="shared" si="9"/>
        <v>2.8184999999999998</v>
      </c>
      <c r="J44" s="484">
        <f t="shared" si="9"/>
        <v>2.8645999999999998</v>
      </c>
      <c r="K44" s="484">
        <f t="shared" si="9"/>
        <v>2.9123000000000001</v>
      </c>
      <c r="L44" s="484">
        <f t="shared" si="9"/>
        <v>2.9277000000000002</v>
      </c>
      <c r="M44" s="484">
        <f t="shared" si="9"/>
        <v>0</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790" t="str">
        <f>'2. LRAMVA Threshold'!H43</f>
        <v>kWh</v>
      </c>
      <c r="D46" s="46">
        <v>2.4400000000000002E-2</v>
      </c>
      <c r="E46" s="46">
        <v>2.4E-2</v>
      </c>
      <c r="F46" s="46">
        <v>2.4199999999999999E-2</v>
      </c>
      <c r="G46" s="46">
        <v>1.03E-2</v>
      </c>
      <c r="H46" s="46">
        <v>1.04E-2</v>
      </c>
      <c r="I46" s="46">
        <v>1.0500000000000001E-2</v>
      </c>
      <c r="J46" s="46">
        <v>1.0699999999999999E-2</v>
      </c>
      <c r="K46" s="46">
        <v>1.09E-2</v>
      </c>
      <c r="L46" s="46">
        <v>1.23E-2</v>
      </c>
      <c r="M46" s="46"/>
      <c r="N46" s="46"/>
      <c r="O46" s="69"/>
    </row>
    <row r="47" spans="1:15" s="18" customFormat="1" outlineLevel="1">
      <c r="A47" s="4"/>
      <c r="B47" s="536" t="s">
        <v>510</v>
      </c>
      <c r="C47" s="788"/>
      <c r="D47" s="46"/>
      <c r="E47" s="46"/>
      <c r="F47" s="46"/>
      <c r="G47" s="46"/>
      <c r="H47" s="46"/>
      <c r="I47" s="46"/>
      <c r="J47" s="46"/>
      <c r="K47" s="46"/>
      <c r="L47" s="46"/>
      <c r="M47" s="46"/>
      <c r="N47" s="46"/>
      <c r="O47" s="69"/>
    </row>
    <row r="48" spans="1:15" s="18" customFormat="1" outlineLevel="1">
      <c r="A48" s="4"/>
      <c r="B48" s="536" t="s">
        <v>511</v>
      </c>
      <c r="C48" s="788"/>
      <c r="D48" s="46"/>
      <c r="E48" s="46"/>
      <c r="F48" s="46"/>
      <c r="G48" s="46"/>
      <c r="H48" s="46"/>
      <c r="I48" s="46"/>
      <c r="J48" s="46"/>
      <c r="K48" s="46"/>
      <c r="L48" s="46"/>
      <c r="M48" s="46"/>
      <c r="N48" s="46"/>
      <c r="O48" s="69"/>
    </row>
    <row r="49" spans="1:15" s="18" customFormat="1" outlineLevel="1">
      <c r="A49" s="4"/>
      <c r="B49" s="536" t="s">
        <v>489</v>
      </c>
      <c r="C49" s="788"/>
      <c r="D49" s="46"/>
      <c r="E49" s="46"/>
      <c r="F49" s="46"/>
      <c r="G49" s="46"/>
      <c r="H49" s="46"/>
      <c r="I49" s="46"/>
      <c r="J49" s="46"/>
      <c r="K49" s="46"/>
      <c r="L49" s="46"/>
      <c r="M49" s="46"/>
      <c r="N49" s="46"/>
      <c r="O49" s="69"/>
    </row>
    <row r="50" spans="1:15" s="18" customFormat="1">
      <c r="A50" s="4"/>
      <c r="B50" s="536" t="s">
        <v>512</v>
      </c>
      <c r="C50" s="791"/>
      <c r="D50" s="65">
        <f>SUM(D46:D49)</f>
        <v>2.4400000000000002E-2</v>
      </c>
      <c r="E50" s="65">
        <f t="shared" ref="E50:N50" si="10">SUM(E46:E49)</f>
        <v>2.4E-2</v>
      </c>
      <c r="F50" s="65">
        <f t="shared" si="10"/>
        <v>2.4199999999999999E-2</v>
      </c>
      <c r="G50" s="65">
        <f t="shared" si="10"/>
        <v>1.03E-2</v>
      </c>
      <c r="H50" s="65">
        <f t="shared" si="10"/>
        <v>1.04E-2</v>
      </c>
      <c r="I50" s="65">
        <f t="shared" si="10"/>
        <v>1.0500000000000001E-2</v>
      </c>
      <c r="J50" s="65">
        <f t="shared" si="10"/>
        <v>1.0699999999999999E-2</v>
      </c>
      <c r="K50" s="65">
        <f t="shared" si="10"/>
        <v>1.09E-2</v>
      </c>
      <c r="L50" s="65">
        <f t="shared" si="10"/>
        <v>1.23E-2</v>
      </c>
      <c r="M50" s="65">
        <f t="shared" si="10"/>
        <v>0</v>
      </c>
      <c r="N50" s="65">
        <f t="shared" si="10"/>
        <v>0</v>
      </c>
      <c r="O50" s="76"/>
    </row>
    <row r="51" spans="1:15" s="14" customFormat="1">
      <c r="A51" s="72"/>
      <c r="B51" s="492" t="s">
        <v>513</v>
      </c>
      <c r="C51" s="488"/>
      <c r="D51" s="71"/>
      <c r="E51" s="484">
        <f t="shared" ref="E51:N51" si="11">ROUND(SUM(D50*E16+E50*E17)/12,4)</f>
        <v>2.41E-2</v>
      </c>
      <c r="F51" s="484">
        <f t="shared" si="11"/>
        <v>2.41E-2</v>
      </c>
      <c r="G51" s="484">
        <f t="shared" si="11"/>
        <v>1.49E-2</v>
      </c>
      <c r="H51" s="484">
        <f t="shared" si="11"/>
        <v>1.04E-2</v>
      </c>
      <c r="I51" s="484">
        <f t="shared" si="11"/>
        <v>1.0500000000000001E-2</v>
      </c>
      <c r="J51" s="484">
        <f t="shared" si="11"/>
        <v>1.06E-2</v>
      </c>
      <c r="K51" s="484">
        <f t="shared" si="11"/>
        <v>1.0800000000000001E-2</v>
      </c>
      <c r="L51" s="484">
        <f t="shared" si="11"/>
        <v>1.09E-2</v>
      </c>
      <c r="M51" s="484">
        <f t="shared" si="11"/>
        <v>0</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Sentinel Lighting</v>
      </c>
      <c r="C53" s="790" t="str">
        <f>'2. LRAMVA Threshold'!I43</f>
        <v>kW</v>
      </c>
      <c r="D53" s="46">
        <v>9.4907000000000004</v>
      </c>
      <c r="E53" s="46">
        <v>11.6967</v>
      </c>
      <c r="F53" s="46">
        <v>11.776199999999999</v>
      </c>
      <c r="G53" s="46">
        <v>11.7852</v>
      </c>
      <c r="H53" s="46">
        <v>11.950200000000001</v>
      </c>
      <c r="I53" s="46">
        <v>12.105600000000001</v>
      </c>
      <c r="J53" s="46">
        <v>12.323499999999999</v>
      </c>
      <c r="K53" s="46">
        <v>12.5207</v>
      </c>
      <c r="L53" s="46">
        <v>15.290800000000001</v>
      </c>
      <c r="M53" s="46"/>
      <c r="N53" s="46"/>
      <c r="O53" s="69"/>
    </row>
    <row r="54" spans="1:15" s="18" customFormat="1" outlineLevel="1">
      <c r="A54" s="4"/>
      <c r="B54" s="536" t="s">
        <v>510</v>
      </c>
      <c r="C54" s="788"/>
      <c r="D54" s="46"/>
      <c r="E54" s="46"/>
      <c r="F54" s="46"/>
      <c r="G54" s="46"/>
      <c r="H54" s="46"/>
      <c r="I54" s="46"/>
      <c r="J54" s="46"/>
      <c r="K54" s="46"/>
      <c r="L54" s="46"/>
      <c r="M54" s="46"/>
      <c r="N54" s="46"/>
      <c r="O54" s="69"/>
    </row>
    <row r="55" spans="1:15" s="18" customFormat="1" outlineLevel="1">
      <c r="A55" s="4"/>
      <c r="B55" s="536" t="s">
        <v>511</v>
      </c>
      <c r="C55" s="788"/>
      <c r="D55" s="46"/>
      <c r="E55" s="46"/>
      <c r="F55" s="46"/>
      <c r="G55" s="46"/>
      <c r="H55" s="46"/>
      <c r="I55" s="46"/>
      <c r="J55" s="46"/>
      <c r="K55" s="46"/>
      <c r="L55" s="46"/>
      <c r="M55" s="46"/>
      <c r="N55" s="46"/>
      <c r="O55" s="69"/>
    </row>
    <row r="56" spans="1:15" s="18" customFormat="1" outlineLevel="1">
      <c r="A56" s="4"/>
      <c r="B56" s="536" t="s">
        <v>489</v>
      </c>
      <c r="C56" s="788"/>
      <c r="D56" s="46"/>
      <c r="E56" s="46"/>
      <c r="F56" s="46"/>
      <c r="G56" s="46"/>
      <c r="H56" s="46"/>
      <c r="I56" s="46"/>
      <c r="J56" s="46"/>
      <c r="K56" s="46"/>
      <c r="L56" s="46"/>
      <c r="M56" s="46"/>
      <c r="N56" s="46"/>
      <c r="O56" s="69"/>
    </row>
    <row r="57" spans="1:15" s="18" customFormat="1">
      <c r="A57" s="4"/>
      <c r="B57" s="536" t="s">
        <v>512</v>
      </c>
      <c r="C57" s="791"/>
      <c r="D57" s="65">
        <f>SUM(D53:D56)</f>
        <v>9.4907000000000004</v>
      </c>
      <c r="E57" s="65">
        <f t="shared" ref="E57:N57" si="12">SUM(E53:E56)</f>
        <v>11.6967</v>
      </c>
      <c r="F57" s="65">
        <f t="shared" si="12"/>
        <v>11.776199999999999</v>
      </c>
      <c r="G57" s="65">
        <f t="shared" si="12"/>
        <v>11.7852</v>
      </c>
      <c r="H57" s="65">
        <f t="shared" si="12"/>
        <v>11.950200000000001</v>
      </c>
      <c r="I57" s="65">
        <f t="shared" si="12"/>
        <v>12.105600000000001</v>
      </c>
      <c r="J57" s="65">
        <f t="shared" si="12"/>
        <v>12.323499999999999</v>
      </c>
      <c r="K57" s="65">
        <f t="shared" si="12"/>
        <v>12.5207</v>
      </c>
      <c r="L57" s="65">
        <f t="shared" si="12"/>
        <v>15.290800000000001</v>
      </c>
      <c r="M57" s="65">
        <f t="shared" si="12"/>
        <v>0</v>
      </c>
      <c r="N57" s="65">
        <f t="shared" si="12"/>
        <v>0</v>
      </c>
      <c r="O57" s="77"/>
    </row>
    <row r="58" spans="1:15" s="14" customFormat="1">
      <c r="A58" s="72"/>
      <c r="B58" s="492" t="s">
        <v>513</v>
      </c>
      <c r="C58" s="488"/>
      <c r="D58" s="71"/>
      <c r="E58" s="484">
        <f t="shared" ref="E58:N58" si="13">ROUND(SUM(D57*E16+E57*E17)/12,4)</f>
        <v>10.961399999999999</v>
      </c>
      <c r="F58" s="484">
        <f t="shared" si="13"/>
        <v>11.749700000000001</v>
      </c>
      <c r="G58" s="484">
        <f t="shared" si="13"/>
        <v>11.7822</v>
      </c>
      <c r="H58" s="484">
        <f t="shared" si="13"/>
        <v>11.895200000000001</v>
      </c>
      <c r="I58" s="484">
        <f t="shared" si="13"/>
        <v>12.053800000000001</v>
      </c>
      <c r="J58" s="484">
        <f t="shared" si="13"/>
        <v>12.2509</v>
      </c>
      <c r="K58" s="484">
        <f t="shared" si="13"/>
        <v>12.455</v>
      </c>
      <c r="L58" s="484">
        <f t="shared" si="13"/>
        <v>12.5207</v>
      </c>
      <c r="M58" s="484">
        <f t="shared" si="13"/>
        <v>0</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t="str">
        <f>'1.  LRAMVA Summary'!B35</f>
        <v xml:space="preserve">Street Lighting </v>
      </c>
      <c r="C60" s="790" t="str">
        <f>'2. LRAMVA Threshold'!J43</f>
        <v>kW</v>
      </c>
      <c r="D60" s="46">
        <v>16.272400000000001</v>
      </c>
      <c r="E60" s="46">
        <v>21.2392</v>
      </c>
      <c r="F60" s="46">
        <v>21.383600000000001</v>
      </c>
      <c r="G60" s="46">
        <v>8.7640999999999991</v>
      </c>
      <c r="H60" s="46">
        <v>8.8867999999999991</v>
      </c>
      <c r="I60" s="46">
        <v>9.0023</v>
      </c>
      <c r="J60" s="46">
        <v>9.1643000000000008</v>
      </c>
      <c r="K60" s="46">
        <v>9.3109000000000002</v>
      </c>
      <c r="L60" s="46">
        <v>10.5671</v>
      </c>
      <c r="M60" s="46"/>
      <c r="N60" s="46"/>
      <c r="O60" s="69"/>
    </row>
    <row r="61" spans="1:15" s="18" customFormat="1" outlineLevel="1">
      <c r="A61" s="4"/>
      <c r="B61" s="536" t="s">
        <v>510</v>
      </c>
      <c r="C61" s="788"/>
      <c r="D61" s="46"/>
      <c r="E61" s="46"/>
      <c r="F61" s="46"/>
      <c r="G61" s="46"/>
      <c r="H61" s="46"/>
      <c r="I61" s="46"/>
      <c r="J61" s="46"/>
      <c r="K61" s="46"/>
      <c r="L61" s="46"/>
      <c r="M61" s="46"/>
      <c r="N61" s="46"/>
      <c r="O61" s="69"/>
    </row>
    <row r="62" spans="1:15" s="18" customFormat="1" outlineLevel="1">
      <c r="A62" s="4"/>
      <c r="B62" s="536" t="s">
        <v>511</v>
      </c>
      <c r="C62" s="788"/>
      <c r="D62" s="46"/>
      <c r="E62" s="46"/>
      <c r="F62" s="46"/>
      <c r="G62" s="46"/>
      <c r="H62" s="46"/>
      <c r="I62" s="46"/>
      <c r="J62" s="46"/>
      <c r="K62" s="46"/>
      <c r="L62" s="46"/>
      <c r="M62" s="46"/>
      <c r="N62" s="46"/>
      <c r="O62" s="69"/>
    </row>
    <row r="63" spans="1:15" s="18" customFormat="1" outlineLevel="1">
      <c r="A63" s="4"/>
      <c r="B63" s="536" t="s">
        <v>489</v>
      </c>
      <c r="C63" s="788"/>
      <c r="D63" s="46"/>
      <c r="E63" s="46"/>
      <c r="F63" s="46"/>
      <c r="G63" s="46"/>
      <c r="H63" s="46"/>
      <c r="I63" s="46"/>
      <c r="J63" s="46"/>
      <c r="K63" s="46"/>
      <c r="L63" s="46"/>
      <c r="M63" s="46"/>
      <c r="N63" s="46"/>
      <c r="O63" s="69"/>
    </row>
    <row r="64" spans="1:15" s="18" customFormat="1">
      <c r="A64" s="4"/>
      <c r="B64" s="536" t="s">
        <v>512</v>
      </c>
      <c r="C64" s="791"/>
      <c r="D64" s="65">
        <f>SUM(D60:D63)</f>
        <v>16.272400000000001</v>
      </c>
      <c r="E64" s="65">
        <f t="shared" ref="E64:N64" si="14">SUM(E60:E63)</f>
        <v>21.2392</v>
      </c>
      <c r="F64" s="65">
        <f t="shared" si="14"/>
        <v>21.383600000000001</v>
      </c>
      <c r="G64" s="65">
        <f t="shared" si="14"/>
        <v>8.7640999999999991</v>
      </c>
      <c r="H64" s="65">
        <f t="shared" si="14"/>
        <v>8.8867999999999991</v>
      </c>
      <c r="I64" s="65">
        <f t="shared" si="14"/>
        <v>9.0023</v>
      </c>
      <c r="J64" s="65">
        <f t="shared" si="14"/>
        <v>9.1643000000000008</v>
      </c>
      <c r="K64" s="65">
        <f t="shared" si="14"/>
        <v>9.3109000000000002</v>
      </c>
      <c r="L64" s="65">
        <f t="shared" si="14"/>
        <v>10.5671</v>
      </c>
      <c r="M64" s="65">
        <f t="shared" si="14"/>
        <v>0</v>
      </c>
      <c r="N64" s="65">
        <f t="shared" si="14"/>
        <v>0</v>
      </c>
      <c r="O64" s="77"/>
    </row>
    <row r="65" spans="1:15" s="14" customFormat="1">
      <c r="A65" s="72"/>
      <c r="B65" s="492" t="s">
        <v>513</v>
      </c>
      <c r="C65" s="488"/>
      <c r="D65" s="71"/>
      <c r="E65" s="484">
        <f t="shared" ref="E65:N65" si="15">ROUND(SUM(D64*E16+E64*E17)/12,4)</f>
        <v>19.583600000000001</v>
      </c>
      <c r="F65" s="484">
        <f t="shared" si="15"/>
        <v>21.3355</v>
      </c>
      <c r="G65" s="484">
        <f t="shared" si="15"/>
        <v>12.970599999999999</v>
      </c>
      <c r="H65" s="484">
        <f t="shared" si="15"/>
        <v>8.8459000000000003</v>
      </c>
      <c r="I65" s="484">
        <f>ROUND(SUM(H64*I16+I64*I17)/12,4)</f>
        <v>8.9638000000000009</v>
      </c>
      <c r="J65" s="484">
        <f t="shared" si="15"/>
        <v>9.1103000000000005</v>
      </c>
      <c r="K65" s="484">
        <f t="shared" si="15"/>
        <v>9.2620000000000005</v>
      </c>
      <c r="L65" s="484">
        <f t="shared" si="15"/>
        <v>9.3109000000000002</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90">
        <f>'2. LRAMVA Threshold'!K43</f>
        <v>0</v>
      </c>
      <c r="D67" s="46"/>
      <c r="E67" s="46"/>
      <c r="F67" s="46"/>
      <c r="G67" s="46"/>
      <c r="H67" s="46"/>
      <c r="I67" s="46"/>
      <c r="J67" s="46"/>
      <c r="K67" s="46"/>
      <c r="L67" s="46"/>
      <c r="M67" s="46"/>
      <c r="N67" s="46"/>
      <c r="O67" s="69"/>
    </row>
    <row r="68" spans="1:15" s="18" customFormat="1" outlineLevel="1">
      <c r="A68" s="4"/>
      <c r="B68" s="536" t="s">
        <v>510</v>
      </c>
      <c r="C68" s="788"/>
      <c r="D68" s="46"/>
      <c r="E68" s="46"/>
      <c r="F68" s="46"/>
      <c r="G68" s="46"/>
      <c r="H68" s="46"/>
      <c r="I68" s="46"/>
      <c r="J68" s="46"/>
      <c r="K68" s="46"/>
      <c r="L68" s="46"/>
      <c r="M68" s="46"/>
      <c r="N68" s="46"/>
      <c r="O68" s="69"/>
    </row>
    <row r="69" spans="1:15" s="18" customFormat="1" outlineLevel="1">
      <c r="A69" s="4"/>
      <c r="B69" s="536" t="s">
        <v>511</v>
      </c>
      <c r="C69" s="788"/>
      <c r="D69" s="46"/>
      <c r="E69" s="46"/>
      <c r="F69" s="46"/>
      <c r="G69" s="46"/>
      <c r="H69" s="46"/>
      <c r="I69" s="46"/>
      <c r="J69" s="46"/>
      <c r="K69" s="46"/>
      <c r="L69" s="46"/>
      <c r="M69" s="46"/>
      <c r="N69" s="46"/>
      <c r="O69" s="69"/>
    </row>
    <row r="70" spans="1:15" s="18" customFormat="1" outlineLevel="1">
      <c r="A70" s="4"/>
      <c r="B70" s="536" t="s">
        <v>489</v>
      </c>
      <c r="C70" s="788"/>
      <c r="D70" s="46"/>
      <c r="E70" s="46"/>
      <c r="F70" s="46"/>
      <c r="G70" s="46"/>
      <c r="H70" s="46"/>
      <c r="I70" s="46"/>
      <c r="J70" s="46"/>
      <c r="K70" s="46"/>
      <c r="L70" s="46"/>
      <c r="M70" s="46"/>
      <c r="N70" s="46"/>
      <c r="O70" s="69"/>
    </row>
    <row r="71" spans="1:15" s="18" customFormat="1">
      <c r="A71" s="4"/>
      <c r="B71" s="536" t="s">
        <v>512</v>
      </c>
      <c r="C71" s="79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90">
        <f>'2. LRAMVA Threshold'!L43</f>
        <v>0</v>
      </c>
      <c r="D74" s="46"/>
      <c r="E74" s="46"/>
      <c r="F74" s="46"/>
      <c r="G74" s="46"/>
      <c r="H74" s="46"/>
      <c r="I74" s="46"/>
      <c r="J74" s="46"/>
      <c r="K74" s="46"/>
      <c r="L74" s="46"/>
      <c r="M74" s="46"/>
      <c r="N74" s="46"/>
      <c r="O74" s="69"/>
    </row>
    <row r="75" spans="1:15" s="18" customFormat="1" outlineLevel="1">
      <c r="A75" s="4"/>
      <c r="B75" s="536" t="s">
        <v>510</v>
      </c>
      <c r="C75" s="788"/>
      <c r="D75" s="46"/>
      <c r="E75" s="46"/>
      <c r="F75" s="46"/>
      <c r="G75" s="46"/>
      <c r="H75" s="46"/>
      <c r="I75" s="46"/>
      <c r="J75" s="46"/>
      <c r="K75" s="46"/>
      <c r="L75" s="46"/>
      <c r="M75" s="46"/>
      <c r="N75" s="46"/>
      <c r="O75" s="69"/>
    </row>
    <row r="76" spans="1:15" s="18" customFormat="1" outlineLevel="1">
      <c r="A76" s="4"/>
      <c r="B76" s="536" t="s">
        <v>511</v>
      </c>
      <c r="C76" s="788"/>
      <c r="D76" s="46"/>
      <c r="E76" s="46"/>
      <c r="F76" s="46"/>
      <c r="G76" s="46"/>
      <c r="H76" s="46"/>
      <c r="I76" s="46"/>
      <c r="J76" s="46"/>
      <c r="K76" s="46"/>
      <c r="L76" s="46"/>
      <c r="M76" s="46"/>
      <c r="N76" s="46"/>
      <c r="O76" s="69"/>
    </row>
    <row r="77" spans="1:15" s="18" customFormat="1" outlineLevel="1">
      <c r="A77" s="4"/>
      <c r="B77" s="536" t="s">
        <v>489</v>
      </c>
      <c r="C77" s="788"/>
      <c r="D77" s="46"/>
      <c r="E77" s="46"/>
      <c r="F77" s="46"/>
      <c r="G77" s="46"/>
      <c r="H77" s="46"/>
      <c r="I77" s="46"/>
      <c r="J77" s="46"/>
      <c r="K77" s="46"/>
      <c r="L77" s="46"/>
      <c r="M77" s="46"/>
      <c r="N77" s="46"/>
      <c r="O77" s="69"/>
    </row>
    <row r="78" spans="1:15" s="18" customFormat="1">
      <c r="A78" s="4"/>
      <c r="B78" s="536" t="s">
        <v>512</v>
      </c>
      <c r="C78" s="79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90">
        <f>'2. LRAMVA Threshold'!M43</f>
        <v>0</v>
      </c>
      <c r="D81" s="46"/>
      <c r="E81" s="46"/>
      <c r="F81" s="46"/>
      <c r="G81" s="46"/>
      <c r="H81" s="46"/>
      <c r="I81" s="46"/>
      <c r="J81" s="46"/>
      <c r="K81" s="46"/>
      <c r="L81" s="46"/>
      <c r="M81" s="46"/>
      <c r="N81" s="46"/>
      <c r="O81" s="69"/>
    </row>
    <row r="82" spans="1:15" s="18" customFormat="1" outlineLevel="1">
      <c r="A82" s="4"/>
      <c r="B82" s="536" t="s">
        <v>510</v>
      </c>
      <c r="C82" s="788"/>
      <c r="D82" s="46"/>
      <c r="E82" s="46"/>
      <c r="F82" s="46"/>
      <c r="G82" s="46"/>
      <c r="H82" s="46"/>
      <c r="I82" s="46"/>
      <c r="J82" s="46"/>
      <c r="K82" s="46"/>
      <c r="L82" s="46"/>
      <c r="M82" s="46"/>
      <c r="N82" s="46"/>
      <c r="O82" s="69"/>
    </row>
    <row r="83" spans="1:15" s="18" customFormat="1" outlineLevel="1">
      <c r="A83" s="4"/>
      <c r="B83" s="536" t="s">
        <v>511</v>
      </c>
      <c r="C83" s="788"/>
      <c r="D83" s="46"/>
      <c r="E83" s="46"/>
      <c r="F83" s="46"/>
      <c r="G83" s="46"/>
      <c r="H83" s="46"/>
      <c r="I83" s="46"/>
      <c r="J83" s="46"/>
      <c r="K83" s="46"/>
      <c r="L83" s="46"/>
      <c r="M83" s="46"/>
      <c r="N83" s="46"/>
      <c r="O83" s="69"/>
    </row>
    <row r="84" spans="1:15" s="18" customFormat="1" outlineLevel="1">
      <c r="A84" s="4"/>
      <c r="B84" s="536" t="s">
        <v>489</v>
      </c>
      <c r="C84" s="788"/>
      <c r="D84" s="46"/>
      <c r="E84" s="46"/>
      <c r="F84" s="46"/>
      <c r="G84" s="46"/>
      <c r="H84" s="46"/>
      <c r="I84" s="46"/>
      <c r="J84" s="46"/>
      <c r="K84" s="46"/>
      <c r="L84" s="46"/>
      <c r="M84" s="46"/>
      <c r="N84" s="46"/>
      <c r="O84" s="69"/>
    </row>
    <row r="85" spans="1:15" s="18" customFormat="1">
      <c r="A85" s="4"/>
      <c r="B85" s="536" t="s">
        <v>512</v>
      </c>
      <c r="C85" s="79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90">
        <f>'2. LRAMVA Threshold'!N43</f>
        <v>0</v>
      </c>
      <c r="D88" s="46"/>
      <c r="E88" s="46"/>
      <c r="F88" s="46"/>
      <c r="G88" s="46"/>
      <c r="H88" s="46"/>
      <c r="I88" s="46"/>
      <c r="J88" s="46"/>
      <c r="K88" s="46"/>
      <c r="L88" s="46"/>
      <c r="M88" s="46"/>
      <c r="N88" s="46"/>
      <c r="O88" s="69"/>
    </row>
    <row r="89" spans="1:15" s="18" customFormat="1" outlineLevel="1">
      <c r="A89" s="4"/>
      <c r="B89" s="536" t="s">
        <v>510</v>
      </c>
      <c r="C89" s="788"/>
      <c r="D89" s="46"/>
      <c r="E89" s="46"/>
      <c r="F89" s="46"/>
      <c r="G89" s="46"/>
      <c r="H89" s="46"/>
      <c r="I89" s="46"/>
      <c r="J89" s="46"/>
      <c r="K89" s="46"/>
      <c r="L89" s="46"/>
      <c r="M89" s="46"/>
      <c r="N89" s="46"/>
      <c r="O89" s="69"/>
    </row>
    <row r="90" spans="1:15" s="18" customFormat="1" outlineLevel="1">
      <c r="A90" s="4"/>
      <c r="B90" s="536" t="s">
        <v>511</v>
      </c>
      <c r="C90" s="788"/>
      <c r="D90" s="46"/>
      <c r="E90" s="46"/>
      <c r="F90" s="46"/>
      <c r="G90" s="46"/>
      <c r="H90" s="46"/>
      <c r="I90" s="46"/>
      <c r="J90" s="46"/>
      <c r="K90" s="46"/>
      <c r="L90" s="46"/>
      <c r="M90" s="46"/>
      <c r="N90" s="46"/>
      <c r="O90" s="69"/>
    </row>
    <row r="91" spans="1:15" s="18" customFormat="1" outlineLevel="1">
      <c r="A91" s="4"/>
      <c r="B91" s="536" t="s">
        <v>489</v>
      </c>
      <c r="C91" s="788"/>
      <c r="D91" s="46"/>
      <c r="E91" s="46"/>
      <c r="F91" s="46"/>
      <c r="G91" s="46"/>
      <c r="H91" s="46"/>
      <c r="I91" s="46"/>
      <c r="J91" s="46"/>
      <c r="K91" s="46"/>
      <c r="L91" s="46"/>
      <c r="M91" s="46"/>
      <c r="N91" s="46"/>
      <c r="O91" s="69"/>
    </row>
    <row r="92" spans="1:15" s="18" customFormat="1">
      <c r="A92" s="4"/>
      <c r="B92" s="536" t="s">
        <v>512</v>
      </c>
      <c r="C92" s="79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90">
        <f>'2. LRAMVA Threshold'!O43</f>
        <v>0</v>
      </c>
      <c r="D95" s="46"/>
      <c r="E95" s="46"/>
      <c r="F95" s="46"/>
      <c r="G95" s="46"/>
      <c r="H95" s="46"/>
      <c r="I95" s="46"/>
      <c r="J95" s="46"/>
      <c r="K95" s="46"/>
      <c r="L95" s="46"/>
      <c r="M95" s="46"/>
      <c r="N95" s="46"/>
      <c r="O95" s="69"/>
    </row>
    <row r="96" spans="1:15" s="18" customFormat="1" outlineLevel="1">
      <c r="A96" s="4"/>
      <c r="B96" s="536" t="s">
        <v>510</v>
      </c>
      <c r="C96" s="788"/>
      <c r="D96" s="46"/>
      <c r="E96" s="46"/>
      <c r="F96" s="46"/>
      <c r="G96" s="46"/>
      <c r="H96" s="46"/>
      <c r="I96" s="46"/>
      <c r="J96" s="46"/>
      <c r="K96" s="46"/>
      <c r="L96" s="46"/>
      <c r="M96" s="46"/>
      <c r="N96" s="46"/>
      <c r="O96" s="69"/>
    </row>
    <row r="97" spans="1:15" s="18" customFormat="1" outlineLevel="1">
      <c r="A97" s="4"/>
      <c r="B97" s="536" t="s">
        <v>511</v>
      </c>
      <c r="C97" s="788"/>
      <c r="D97" s="46"/>
      <c r="E97" s="46"/>
      <c r="F97" s="46"/>
      <c r="G97" s="46"/>
      <c r="H97" s="46"/>
      <c r="I97" s="46"/>
      <c r="J97" s="46"/>
      <c r="K97" s="46"/>
      <c r="L97" s="46"/>
      <c r="M97" s="46"/>
      <c r="N97" s="46"/>
      <c r="O97" s="69"/>
    </row>
    <row r="98" spans="1:15" s="18" customFormat="1" outlineLevel="1">
      <c r="A98" s="4"/>
      <c r="B98" s="536" t="s">
        <v>489</v>
      </c>
      <c r="C98" s="788"/>
      <c r="D98" s="46"/>
      <c r="E98" s="46"/>
      <c r="F98" s="46"/>
      <c r="G98" s="46"/>
      <c r="H98" s="46"/>
      <c r="I98" s="46"/>
      <c r="J98" s="46"/>
      <c r="K98" s="46"/>
      <c r="L98" s="46"/>
      <c r="M98" s="46"/>
      <c r="N98" s="46"/>
      <c r="O98" s="69"/>
    </row>
    <row r="99" spans="1:15" s="18" customFormat="1">
      <c r="A99" s="4"/>
      <c r="B99" s="536" t="s">
        <v>512</v>
      </c>
      <c r="C99" s="79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90">
        <f>'2. LRAMVA Threshold'!P43</f>
        <v>0</v>
      </c>
      <c r="D102" s="46"/>
      <c r="E102" s="46"/>
      <c r="F102" s="46"/>
      <c r="G102" s="46"/>
      <c r="H102" s="46"/>
      <c r="I102" s="46"/>
      <c r="J102" s="46"/>
      <c r="K102" s="46"/>
      <c r="L102" s="46"/>
      <c r="M102" s="46"/>
      <c r="N102" s="46"/>
      <c r="O102" s="69"/>
    </row>
    <row r="103" spans="1:15" s="18" customFormat="1" outlineLevel="1">
      <c r="A103" s="4"/>
      <c r="B103" s="536" t="s">
        <v>510</v>
      </c>
      <c r="C103" s="788"/>
      <c r="D103" s="46"/>
      <c r="E103" s="46"/>
      <c r="F103" s="46"/>
      <c r="G103" s="46"/>
      <c r="H103" s="46"/>
      <c r="I103" s="46"/>
      <c r="J103" s="46"/>
      <c r="K103" s="46"/>
      <c r="L103" s="46"/>
      <c r="M103" s="46"/>
      <c r="N103" s="46"/>
      <c r="O103" s="69"/>
    </row>
    <row r="104" spans="1:15" s="18" customFormat="1" outlineLevel="1">
      <c r="A104" s="4"/>
      <c r="B104" s="536" t="s">
        <v>511</v>
      </c>
      <c r="C104" s="788"/>
      <c r="D104" s="46"/>
      <c r="E104" s="46"/>
      <c r="F104" s="46"/>
      <c r="G104" s="46"/>
      <c r="H104" s="46"/>
      <c r="I104" s="46"/>
      <c r="J104" s="46"/>
      <c r="K104" s="46"/>
      <c r="L104" s="46"/>
      <c r="M104" s="46"/>
      <c r="N104" s="46"/>
      <c r="O104" s="69"/>
    </row>
    <row r="105" spans="1:15" s="18" customFormat="1" outlineLevel="1">
      <c r="A105" s="4"/>
      <c r="B105" s="536" t="s">
        <v>489</v>
      </c>
      <c r="C105" s="788"/>
      <c r="D105" s="46"/>
      <c r="E105" s="46"/>
      <c r="F105" s="46"/>
      <c r="G105" s="46"/>
      <c r="H105" s="46"/>
      <c r="I105" s="46"/>
      <c r="J105" s="46"/>
      <c r="K105" s="46"/>
      <c r="L105" s="46"/>
      <c r="M105" s="46"/>
      <c r="N105" s="46"/>
      <c r="O105" s="69"/>
    </row>
    <row r="106" spans="1:15" s="18" customFormat="1">
      <c r="A106" s="4"/>
      <c r="B106" s="536" t="s">
        <v>512</v>
      </c>
      <c r="C106" s="79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90">
        <f>'2. LRAMVA Threshold'!Q43</f>
        <v>0</v>
      </c>
      <c r="D109" s="46"/>
      <c r="E109" s="46"/>
      <c r="F109" s="46"/>
      <c r="G109" s="46"/>
      <c r="H109" s="46"/>
      <c r="I109" s="46"/>
      <c r="J109" s="46"/>
      <c r="K109" s="46"/>
      <c r="L109" s="46"/>
      <c r="M109" s="46"/>
      <c r="N109" s="46"/>
      <c r="O109" s="69"/>
    </row>
    <row r="110" spans="1:15" s="18" customFormat="1" outlineLevel="1">
      <c r="A110" s="4"/>
      <c r="B110" s="536" t="s">
        <v>510</v>
      </c>
      <c r="C110" s="788"/>
      <c r="D110" s="46"/>
      <c r="E110" s="46"/>
      <c r="F110" s="46"/>
      <c r="G110" s="46"/>
      <c r="H110" s="46"/>
      <c r="I110" s="46"/>
      <c r="J110" s="46"/>
      <c r="K110" s="46"/>
      <c r="L110" s="46"/>
      <c r="M110" s="46"/>
      <c r="N110" s="46"/>
      <c r="O110" s="69"/>
    </row>
    <row r="111" spans="1:15" s="18" customFormat="1" outlineLevel="1">
      <c r="A111" s="4"/>
      <c r="B111" s="536" t="s">
        <v>511</v>
      </c>
      <c r="C111" s="788"/>
      <c r="D111" s="46"/>
      <c r="E111" s="46"/>
      <c r="F111" s="46"/>
      <c r="G111" s="46"/>
      <c r="H111" s="46"/>
      <c r="I111" s="46"/>
      <c r="J111" s="46"/>
      <c r="K111" s="46"/>
      <c r="L111" s="46"/>
      <c r="M111" s="46"/>
      <c r="N111" s="46"/>
      <c r="O111" s="69"/>
    </row>
    <row r="112" spans="1:15" s="18" customFormat="1" outlineLevel="1">
      <c r="A112" s="4"/>
      <c r="B112" s="536" t="s">
        <v>489</v>
      </c>
      <c r="C112" s="788"/>
      <c r="D112" s="46"/>
      <c r="E112" s="46"/>
      <c r="F112" s="46"/>
      <c r="G112" s="46"/>
      <c r="H112" s="46"/>
      <c r="I112" s="46"/>
      <c r="J112" s="46"/>
      <c r="K112" s="46"/>
      <c r="L112" s="46"/>
      <c r="M112" s="46"/>
      <c r="N112" s="46"/>
      <c r="O112" s="69"/>
    </row>
    <row r="113" spans="1:17" s="18" customFormat="1">
      <c r="A113" s="4"/>
      <c r="B113" s="536" t="s">
        <v>512</v>
      </c>
      <c r="C113" s="79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6">
      <c r="B119" s="118" t="s">
        <v>483</v>
      </c>
      <c r="J119" s="18"/>
    </row>
    <row r="120" spans="1:17" s="14" customFormat="1" ht="75.599999999999994" customHeight="1">
      <c r="A120" s="72"/>
      <c r="B120" s="795" t="s">
        <v>676</v>
      </c>
      <c r="C120" s="795"/>
      <c r="D120" s="795"/>
      <c r="E120" s="795"/>
      <c r="F120" s="795"/>
      <c r="G120" s="795"/>
      <c r="H120" s="795"/>
      <c r="I120" s="795"/>
      <c r="J120" s="795"/>
      <c r="K120" s="795"/>
      <c r="L120" s="795"/>
      <c r="M120" s="795"/>
      <c r="N120" s="795"/>
      <c r="O120" s="795"/>
      <c r="P120" s="795"/>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to 2999 kW</v>
      </c>
      <c r="F122" s="244" t="str">
        <f>'1.  LRAMVA Summary'!G52</f>
        <v>General Service 3000-4999 kW</v>
      </c>
      <c r="G122" s="244" t="str">
        <f>'1.  LRAMVA Summary'!H52</f>
        <v>Unmetered Scattered Load</v>
      </c>
      <c r="H122" s="244" t="str">
        <f>'1.  LRAMVA Summary'!I52</f>
        <v>Sentinel Lighting</v>
      </c>
      <c r="I122" s="244" t="str">
        <f>'1.  LRAMVA Summary'!J52</f>
        <v xml:space="preserve">Street Lighting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8.6E-3</v>
      </c>
      <c r="D130" s="685">
        <f t="shared" ref="D130:D133" si="30">HLOOKUP(B130,$E$15:$O$114,16,FALSE)</f>
        <v>1.9099999999999999E-2</v>
      </c>
      <c r="E130" s="686">
        <f t="shared" ref="E130:E133" si="31">HLOOKUP(B130,$E$15:$O$114,23,FALSE)</f>
        <v>3.6918000000000002</v>
      </c>
      <c r="F130" s="685">
        <f t="shared" ref="F130:F133" si="32">HLOOKUP(B130,$E$15:$O$114,30,FALSE)</f>
        <v>2.9123000000000001</v>
      </c>
      <c r="G130" s="686">
        <f t="shared" ref="G130:G132" si="33">HLOOKUP(B130,$E$15:$O$114,37,FALSE)</f>
        <v>1.0800000000000001E-2</v>
      </c>
      <c r="H130" s="685">
        <f t="shared" ref="H130:H133" si="34">HLOOKUP(B130,$E$15:$O$114,44,FALSE)</f>
        <v>12.455</v>
      </c>
      <c r="I130" s="686">
        <f t="shared" ref="I130:I133" si="35">HLOOKUP(B130,$E$15:$O$114,51,FALSE)</f>
        <v>9.2620000000000005</v>
      </c>
      <c r="J130" s="686">
        <f t="shared" ref="J130:J133" si="36">HLOOKUP(B130,$E$15:$O$114,58,FALSE)</f>
        <v>0</v>
      </c>
      <c r="K130" s="686">
        <f t="shared" ref="K130:K133" si="37">HLOOKUP(B130,$E$15:$O$114,65,FALSE)</f>
        <v>0</v>
      </c>
      <c r="L130" s="686">
        <f t="shared" ref="L130:L133" si="38">HLOOKUP(B130,$E$15:$O$114,72,FALSE)</f>
        <v>0</v>
      </c>
      <c r="M130" s="686">
        <f t="shared" ref="M130:M133" si="39">HLOOKUP(B130,$E$15:$O$114,79,FALSE)</f>
        <v>0</v>
      </c>
      <c r="N130" s="686">
        <f t="shared" ref="N130:N133" si="40">HLOOKUP(B130,$E$15:$O$114,86,FALSE)</f>
        <v>0</v>
      </c>
      <c r="O130" s="686">
        <f t="shared" ref="O130:O133" si="41">HLOOKUP(B130,$E$15:$O$114,93,FALSE)</f>
        <v>0</v>
      </c>
      <c r="P130" s="686">
        <f t="shared" ref="P130:P133" si="42">HLOOKUP(B130,$E$15:$O$114,100,FALSE)</f>
        <v>0</v>
      </c>
    </row>
    <row r="131" spans="2:16" hidden="1">
      <c r="B131" s="501">
        <v>2018</v>
      </c>
      <c r="C131" s="684">
        <f t="shared" ref="C131:C133" si="43">HLOOKUP(B131,$E$15:$O$114,9,FALSE)</f>
        <v>7.4000000000000003E-3</v>
      </c>
      <c r="D131" s="685">
        <f t="shared" si="30"/>
        <v>1.9199999999999998E-2</v>
      </c>
      <c r="E131" s="686">
        <f t="shared" si="31"/>
        <v>3.7113</v>
      </c>
      <c r="F131" s="685">
        <f t="shared" si="32"/>
        <v>2.9277000000000002</v>
      </c>
      <c r="G131" s="686">
        <f t="shared" si="33"/>
        <v>1.09E-2</v>
      </c>
      <c r="H131" s="685">
        <f t="shared" si="34"/>
        <v>12.5207</v>
      </c>
      <c r="I131" s="686">
        <f t="shared" si="35"/>
        <v>9.3109000000000002</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0</v>
      </c>
      <c r="D132" s="685">
        <f t="shared" si="30"/>
        <v>0</v>
      </c>
      <c r="E132" s="686">
        <f t="shared" si="31"/>
        <v>0</v>
      </c>
      <c r="F132" s="685">
        <f t="shared" si="32"/>
        <v>0</v>
      </c>
      <c r="G132" s="686">
        <f t="shared" si="33"/>
        <v>0</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45" sqref="J45"/>
    </sheetView>
  </sheetViews>
  <sheetFormatPr defaultColWidth="9.109375" defaultRowHeight="14.4"/>
  <cols>
    <col min="1" max="16384" width="9.109375" style="12"/>
  </cols>
  <sheetData>
    <row r="14" spans="2:24" ht="15.6">
      <c r="B14" s="588" t="s">
        <v>504</v>
      </c>
    </row>
    <row r="15" spans="2:24" ht="15.6">
      <c r="B15" s="588"/>
    </row>
    <row r="16" spans="2:24" s="668" customFormat="1" ht="28.5" customHeight="1">
      <c r="B16" s="796" t="s">
        <v>632</v>
      </c>
      <c r="C16" s="796"/>
      <c r="D16" s="796"/>
      <c r="E16" s="796"/>
      <c r="F16" s="796"/>
      <c r="G16" s="796"/>
      <c r="H16" s="796"/>
      <c r="I16" s="796"/>
      <c r="J16" s="796"/>
      <c r="K16" s="796"/>
      <c r="L16" s="796"/>
      <c r="M16" s="796"/>
      <c r="N16" s="796"/>
      <c r="O16" s="796"/>
      <c r="P16" s="796"/>
      <c r="Q16" s="796"/>
      <c r="R16" s="796"/>
      <c r="S16" s="796"/>
      <c r="T16" s="796"/>
      <c r="U16" s="796"/>
      <c r="V16" s="796"/>
      <c r="W16" s="796"/>
      <c r="X16" s="796"/>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Heather Dowling</cp:lastModifiedBy>
  <cp:lastPrinted>2018-09-20T15:33:38Z</cp:lastPrinted>
  <dcterms:created xsi:type="dcterms:W3CDTF">2012-03-05T18:56:04Z</dcterms:created>
  <dcterms:modified xsi:type="dcterms:W3CDTF">2018-09-20T15:37:17Z</dcterms:modified>
</cp:coreProperties>
</file>