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776" yWindow="1980" windowWidth="23040" windowHeight="9036"/>
  </bookViews>
  <sheets>
    <sheet name="Sheet2" sheetId="2" r:id="rId1"/>
    <sheet name="Shee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22" i="2" l="1"/>
  <c r="D36" i="2"/>
  <c r="D33" i="2"/>
  <c r="D34" i="2"/>
  <c r="D35" i="2"/>
  <c r="D32" i="2"/>
  <c r="E14" i="2" l="1"/>
  <c r="E18" i="2"/>
  <c r="E19" i="2"/>
  <c r="E20" i="2"/>
  <c r="E21" i="2"/>
  <c r="E13" i="2"/>
  <c r="F13" i="2" l="1"/>
  <c r="F14" i="2"/>
  <c r="F18" i="2"/>
  <c r="F19" i="2"/>
  <c r="F20" i="2"/>
  <c r="F21" i="2"/>
  <c r="I14" i="2"/>
  <c r="J14" i="2" s="1"/>
  <c r="I15" i="2"/>
  <c r="I16" i="2"/>
  <c r="I17" i="2"/>
  <c r="I18" i="2"/>
  <c r="J18" i="2" s="1"/>
  <c r="I19" i="2"/>
  <c r="J19" i="2" s="1"/>
  <c r="I20" i="2"/>
  <c r="J20" i="2" s="1"/>
  <c r="I21" i="2"/>
  <c r="J21" i="2" s="1"/>
  <c r="J13" i="2"/>
  <c r="I13" i="2"/>
  <c r="E9" i="3"/>
  <c r="C9" i="3"/>
  <c r="C11" i="3"/>
  <c r="E7" i="3"/>
  <c r="C36" i="2"/>
  <c r="G7" i="2"/>
  <c r="F7" i="2"/>
  <c r="C19" i="2"/>
  <c r="D19" i="2"/>
  <c r="H7" i="2"/>
  <c r="E8" i="3" l="1"/>
  <c r="E10" i="3"/>
  <c r="E11" i="3"/>
  <c r="E12" i="3" l="1"/>
  <c r="E16" i="2" l="1"/>
  <c r="E17" i="2"/>
  <c r="F16" i="2" l="1"/>
  <c r="J16" i="2"/>
  <c r="F17" i="2"/>
  <c r="J17" i="2"/>
  <c r="E15" i="2" l="1"/>
  <c r="F15" i="2" l="1"/>
  <c r="J15" i="2"/>
  <c r="F22" i="2" l="1"/>
  <c r="G15" i="2" s="1"/>
  <c r="B29" i="2" s="1"/>
  <c r="C29" i="2" s="1"/>
  <c r="E29" i="2" s="1"/>
  <c r="G16" i="2" l="1"/>
  <c r="B30" i="2" s="1"/>
  <c r="C30" i="2" s="1"/>
  <c r="E30" i="2" s="1"/>
  <c r="G21" i="2"/>
  <c r="B35" i="2" s="1"/>
  <c r="C35" i="2" s="1"/>
  <c r="E35" i="2" s="1"/>
  <c r="G20" i="2"/>
  <c r="B34" i="2" s="1"/>
  <c r="C34" i="2" s="1"/>
  <c r="E34" i="2" s="1"/>
  <c r="G13" i="2"/>
  <c r="B27" i="2" s="1"/>
  <c r="C27" i="2" s="1"/>
  <c r="E27" i="2" s="1"/>
  <c r="G22" i="2"/>
  <c r="G17" i="2"/>
  <c r="B31" i="2" s="1"/>
  <c r="C31" i="2" s="1"/>
  <c r="E31" i="2" s="1"/>
  <c r="G19" i="2"/>
  <c r="B33" i="2" s="1"/>
  <c r="C33" i="2" s="1"/>
  <c r="E33" i="2" s="1"/>
  <c r="G14" i="2"/>
  <c r="B28" i="2" s="1"/>
  <c r="C28" i="2" s="1"/>
  <c r="E28" i="2" s="1"/>
  <c r="G18" i="2"/>
  <c r="B32" i="2" s="1"/>
  <c r="C32" i="2" s="1"/>
  <c r="E32" i="2" s="1"/>
  <c r="B36" i="2"/>
</calcChain>
</file>

<file path=xl/sharedStrings.xml><?xml version="1.0" encoding="utf-8"?>
<sst xmlns="http://schemas.openxmlformats.org/spreadsheetml/2006/main" count="86" uniqueCount="36">
  <si>
    <t>Total</t>
  </si>
  <si>
    <t>Residential</t>
  </si>
  <si>
    <t>Large Use</t>
  </si>
  <si>
    <t>Unmetered Load</t>
  </si>
  <si>
    <t>Calculation of Proposed Low Voltage Charges</t>
  </si>
  <si>
    <t>4075 Billed LV</t>
  </si>
  <si>
    <t>4750 Charges LV</t>
  </si>
  <si>
    <t>Customer Class</t>
  </si>
  <si>
    <t>GS&lt;50</t>
  </si>
  <si>
    <t>GS&gt;50 to 999 kW</t>
  </si>
  <si>
    <t>GS&gt;1,000 to 4,999 kW</t>
  </si>
  <si>
    <t>Sentinel Light</t>
  </si>
  <si>
    <t>Street Lighting</t>
  </si>
  <si>
    <t>allocator</t>
  </si>
  <si>
    <t>kWh</t>
  </si>
  <si>
    <t>kW</t>
  </si>
  <si>
    <t>Uplifted Volumes</t>
  </si>
  <si>
    <t>Revenue</t>
  </si>
  <si>
    <t>% Allocation</t>
  </si>
  <si>
    <t>Embedded Distributor</t>
  </si>
  <si>
    <t>Proposed Low Voltage Charges and Rates</t>
  </si>
  <si>
    <t>Charges</t>
  </si>
  <si>
    <t>Not Uplifted Volumes</t>
  </si>
  <si>
    <t>Rate</t>
  </si>
  <si>
    <t>Description</t>
  </si>
  <si>
    <t>Service Charge</t>
  </si>
  <si>
    <t>Specific ST Lines</t>
  </si>
  <si>
    <t>Common ST Line</t>
  </si>
  <si>
    <t>High Voltage</t>
  </si>
  <si>
    <t>Low Voltage</t>
  </si>
  <si>
    <t>2016 Annual Billing Determinants</t>
  </si>
  <si>
    <t>2017 Approved Rates</t>
  </si>
  <si>
    <t>Estimated 2017 Low Voltage Payable</t>
  </si>
  <si>
    <t>RTSR Network rate</t>
  </si>
  <si>
    <t>RTSR Connection rate</t>
  </si>
  <si>
    <t>Low Voltage Charges Allocation of LV Charges based on Transmission Connection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</si>
</sst>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_(* #,##0_);_(* \(#,##0\);_(* &quot;-&quot;??_);_(@_)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0.0000"/>
    <numFmt numFmtId="172" formatCode="&quot;$&quot;#,##0_);\(&quot;$&quot;#,##0\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#,##0.0000;[Red]\(#,##0.000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9" borderId="0" applyNumberFormat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10" borderId="0" applyNumberFormat="0" applyBorder="0" applyAlignment="0" applyProtection="0"/>
    <xf numFmtId="0" fontId="9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9" fillId="4" borderId="0" applyNumberFormat="0" applyBorder="0" applyAlignment="0" applyProtection="0"/>
    <xf numFmtId="0" fontId="8" fillId="16" borderId="0" applyNumberFormat="0" applyBorder="0" applyAlignment="0" applyProtection="0"/>
    <xf numFmtId="0" fontId="9" fillId="10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7" fillId="22" borderId="3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2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4" fillId="24" borderId="8" applyNumberFormat="0" applyFont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6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14" applyNumberFormat="0" applyAlignment="0" applyProtection="0"/>
    <xf numFmtId="0" fontId="31" fillId="29" borderId="15" applyNumberFormat="0" applyAlignment="0" applyProtection="0"/>
    <xf numFmtId="0" fontId="32" fillId="29" borderId="14" applyNumberFormat="0" applyAlignment="0" applyProtection="0"/>
    <xf numFmtId="0" fontId="33" fillId="0" borderId="16" applyNumberFormat="0" applyFill="0" applyAlignment="0" applyProtection="0"/>
    <xf numFmtId="0" fontId="34" fillId="30" borderId="17" applyNumberFormat="0" applyAlignment="0" applyProtection="0"/>
    <xf numFmtId="0" fontId="35" fillId="0" borderId="0" applyNumberFormat="0" applyFill="0" applyBorder="0" applyAlignment="0" applyProtection="0"/>
    <xf numFmtId="0" fontId="1" fillId="31" borderId="18" applyNumberFormat="0" applyFont="0" applyAlignment="0" applyProtection="0"/>
    <xf numFmtId="0" fontId="36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0" borderId="0"/>
    <xf numFmtId="0" fontId="1" fillId="50" borderId="0" applyNumberFormat="0" applyBorder="0" applyAlignment="0" applyProtection="0"/>
    <xf numFmtId="176" fontId="4" fillId="0" borderId="0"/>
    <xf numFmtId="0" fontId="1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53" borderId="0" applyNumberFormat="0" applyBorder="0" applyAlignment="0" applyProtection="0"/>
    <xf numFmtId="2" fontId="4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177" fontId="4" fillId="0" borderId="0"/>
    <xf numFmtId="173" fontId="4" fillId="0" borderId="0"/>
    <xf numFmtId="177" fontId="4" fillId="0" borderId="0"/>
    <xf numFmtId="175" fontId="4" fillId="0" borderId="0"/>
    <xf numFmtId="173" fontId="4" fillId="0" borderId="0"/>
    <xf numFmtId="177" fontId="4" fillId="0" borderId="0"/>
    <xf numFmtId="173" fontId="4" fillId="0" borderId="0"/>
    <xf numFmtId="165" fontId="1" fillId="0" borderId="0" applyFont="0" applyFill="0" applyBorder="0" applyAlignment="0" applyProtection="0"/>
    <xf numFmtId="173" fontId="4" fillId="0" borderId="0"/>
    <xf numFmtId="10" fontId="4" fillId="0" borderId="0" applyFont="0" applyFill="0" applyBorder="0" applyAlignment="0" applyProtection="0"/>
    <xf numFmtId="167" fontId="4" fillId="0" borderId="0"/>
    <xf numFmtId="177" fontId="4" fillId="0" borderId="0"/>
    <xf numFmtId="10" fontId="39" fillId="56" borderId="1" applyNumberFormat="0" applyBorder="0" applyAlignment="0" applyProtection="0"/>
    <xf numFmtId="38" fontId="39" fillId="2" borderId="0" applyNumberFormat="0" applyBorder="0" applyAlignment="0" applyProtection="0"/>
    <xf numFmtId="3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" fillId="49" borderId="0" applyNumberFormat="0" applyBorder="0" applyAlignment="0" applyProtection="0"/>
    <xf numFmtId="174" fontId="4" fillId="0" borderId="0"/>
    <xf numFmtId="173" fontId="4" fillId="0" borderId="0"/>
    <xf numFmtId="0" fontId="1" fillId="42" borderId="0" applyNumberFormat="0" applyBorder="0" applyAlignment="0" applyProtection="0"/>
    <xf numFmtId="175" fontId="4" fillId="0" borderId="0"/>
    <xf numFmtId="178" fontId="4" fillId="0" borderId="0"/>
    <xf numFmtId="177" fontId="4" fillId="0" borderId="0"/>
    <xf numFmtId="164" fontId="1" fillId="0" borderId="0" applyFont="0" applyFill="0" applyBorder="0" applyAlignment="0" applyProtection="0"/>
    <xf numFmtId="0" fontId="1" fillId="54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43" borderId="0" applyNumberFormat="0" applyBorder="0" applyAlignment="0" applyProtection="0"/>
    <xf numFmtId="0" fontId="37" fillId="47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40" borderId="0" applyNumberFormat="0" applyBorder="0" applyAlignment="0" applyProtection="0"/>
    <xf numFmtId="0" fontId="37" fillId="44" borderId="0" applyNumberFormat="0" applyBorder="0" applyAlignment="0" applyProtection="0"/>
    <xf numFmtId="0" fontId="37" fillId="48" borderId="0" applyNumberFormat="0" applyBorder="0" applyAlignment="0" applyProtection="0"/>
    <xf numFmtId="0" fontId="37" fillId="52" borderId="0" applyNumberFormat="0" applyBorder="0" applyAlignment="0" applyProtection="0"/>
    <xf numFmtId="0" fontId="28" fillId="26" borderId="0" applyNumberFormat="0" applyBorder="0" applyAlignment="0" applyProtection="0"/>
    <xf numFmtId="0" fontId="32" fillId="29" borderId="14" applyNumberFormat="0" applyAlignment="0" applyProtection="0"/>
    <xf numFmtId="0" fontId="34" fillId="30" borderId="17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30" fillId="28" borderId="14" applyNumberFormat="0" applyAlignment="0" applyProtection="0"/>
    <xf numFmtId="0" fontId="33" fillId="0" borderId="16" applyNumberFormat="0" applyFill="0" applyAlignment="0" applyProtection="0"/>
    <xf numFmtId="0" fontId="29" fillId="27" borderId="0" applyNumberFormat="0" applyBorder="0" applyAlignment="0" applyProtection="0"/>
    <xf numFmtId="0" fontId="1" fillId="0" borderId="0"/>
    <xf numFmtId="0" fontId="1" fillId="31" borderId="18" applyNumberFormat="0" applyFont="0" applyAlignment="0" applyProtection="0"/>
    <xf numFmtId="0" fontId="31" fillId="29" borderId="15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5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73" fontId="4" fillId="0" borderId="0"/>
    <xf numFmtId="177" fontId="4" fillId="0" borderId="0"/>
    <xf numFmtId="173" fontId="4" fillId="0" borderId="0"/>
    <xf numFmtId="177" fontId="4" fillId="0" borderId="0"/>
    <xf numFmtId="173" fontId="4" fillId="0" borderId="0"/>
    <xf numFmtId="177" fontId="4" fillId="0" borderId="0"/>
    <xf numFmtId="0" fontId="1" fillId="0" borderId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8" borderId="2" applyNumberFormat="0" applyAlignment="0" applyProtection="0"/>
    <xf numFmtId="0" fontId="38" fillId="0" borderId="0"/>
    <xf numFmtId="0" fontId="17" fillId="8" borderId="2" applyNumberFormat="0" applyAlignment="0" applyProtection="0"/>
    <xf numFmtId="43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8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39" fontId="4" fillId="0" borderId="1"/>
    <xf numFmtId="39" fontId="4" fillId="0" borderId="1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170" fontId="0" fillId="0" borderId="1" xfId="2" applyNumberFormat="1" applyFont="1" applyBorder="1"/>
    <xf numFmtId="44" fontId="0" fillId="0" borderId="1" xfId="2" applyFont="1" applyBorder="1"/>
    <xf numFmtId="10" fontId="0" fillId="0" borderId="1" xfId="3" applyNumberFormat="1" applyFont="1" applyBorder="1"/>
    <xf numFmtId="169" fontId="4" fillId="0" borderId="1" xfId="1" applyNumberFormat="1" applyFont="1" applyBorder="1" applyAlignment="1" applyProtection="1">
      <alignment horizontal="right" vertical="center"/>
    </xf>
    <xf numFmtId="169" fontId="0" fillId="0" borderId="1" xfId="1" applyNumberFormat="1" applyFont="1" applyBorder="1" applyAlignment="1">
      <alignment horizontal="right"/>
    </xf>
    <xf numFmtId="3" fontId="4" fillId="0" borderId="1" xfId="4" applyNumberFormat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0" applyNumberFormat="1" applyFont="1" applyBorder="1"/>
    <xf numFmtId="43" fontId="0" fillId="0" borderId="1" xfId="1" applyFont="1" applyBorder="1"/>
    <xf numFmtId="0" fontId="2" fillId="0" borderId="1" xfId="0" applyFont="1" applyBorder="1" applyAlignment="1">
      <alignment horizontal="center" vertical="center"/>
    </xf>
    <xf numFmtId="171" fontId="40" fillId="0" borderId="0" xfId="4" applyNumberFormat="1" applyFont="1" applyFill="1" applyBorder="1" applyAlignment="1" applyProtection="1">
      <alignment horizontal="center" vertical="center" wrapText="1"/>
    </xf>
    <xf numFmtId="171" fontId="5" fillId="0" borderId="0" xfId="124" applyNumberFormat="1" applyFont="1" applyFill="1" applyBorder="1" applyAlignment="1" applyProtection="1">
      <alignment horizontal="center" vertical="center"/>
    </xf>
    <xf numFmtId="0" fontId="38" fillId="0" borderId="0" xfId="124" applyFill="1" applyBorder="1" applyAlignment="1" applyProtection="1">
      <alignment horizontal="center" vertical="center"/>
    </xf>
    <xf numFmtId="170" fontId="0" fillId="0" borderId="0" xfId="0" applyNumberFormat="1" applyFill="1" applyBorder="1"/>
    <xf numFmtId="0" fontId="0" fillId="0" borderId="0" xfId="0" applyFill="1" applyBorder="1"/>
    <xf numFmtId="0" fontId="0" fillId="0" borderId="1" xfId="0" applyBorder="1"/>
    <xf numFmtId="179" fontId="41" fillId="0" borderId="0" xfId="0" applyNumberFormat="1" applyFont="1" applyFill="1" applyBorder="1" applyAlignment="1">
      <alignment horizontal="right"/>
    </xf>
    <xf numFmtId="44" fontId="37" fillId="0" borderId="0" xfId="0" applyNumberFormat="1" applyFont="1"/>
    <xf numFmtId="0" fontId="37" fillId="0" borderId="0" xfId="0" applyFont="1"/>
    <xf numFmtId="3" fontId="0" fillId="0" borderId="1" xfId="0" applyNumberFormat="1" applyBorder="1" applyAlignment="1">
      <alignment horizontal="right"/>
    </xf>
  </cellXfs>
  <cellStyles count="366">
    <cellStyle name="$" xfId="155"/>
    <cellStyle name="$.00" xfId="154"/>
    <cellStyle name="$_9. Rev2Cost_GDPIPI" xfId="140"/>
    <cellStyle name="$_9. Rev2Cost_GDPIPI 2" xfId="198"/>
    <cellStyle name="$_lists" xfId="144"/>
    <cellStyle name="$_lists 2" xfId="196"/>
    <cellStyle name="$_lists_4. Current Monthly Fixed Charge" xfId="142"/>
    <cellStyle name="$_Sheet4" xfId="137"/>
    <cellStyle name="$_Sheet4 2" xfId="200"/>
    <cellStyle name="$M" xfId="157"/>
    <cellStyle name="$M.00" xfId="126"/>
    <cellStyle name="$M_9. Rev2Cost_GDPIPI" xfId="139"/>
    <cellStyle name="20% - Accent1" xfId="101" builtinId="30" customBuiltin="1"/>
    <cellStyle name="20% - Accent1 2" xfId="12"/>
    <cellStyle name="20% - Accent1 2 2" xfId="253"/>
    <cellStyle name="20% - Accent1 2 3" xfId="135"/>
    <cellStyle name="20% - Accent1 3" xfId="281"/>
    <cellStyle name="20% - Accent2" xfId="105" builtinId="34" customBuiltin="1"/>
    <cellStyle name="20% - Accent2 2" xfId="46"/>
    <cellStyle name="20% - Accent2 2 2" xfId="254"/>
    <cellStyle name="20% - Accent2 2 3" xfId="134"/>
    <cellStyle name="20% - Accent2 3" xfId="283"/>
    <cellStyle name="20% - Accent3" xfId="109" builtinId="38" customBuiltin="1"/>
    <cellStyle name="20% - Accent3 2" xfId="56"/>
    <cellStyle name="20% - Accent3 2 2" xfId="255"/>
    <cellStyle name="20% - Accent3 2 3" xfId="133"/>
    <cellStyle name="20% - Accent3 3" xfId="285"/>
    <cellStyle name="20% - Accent4" xfId="113" builtinId="42" customBuiltin="1"/>
    <cellStyle name="20% - Accent4 2" xfId="52"/>
    <cellStyle name="20% - Accent4 2 2" xfId="256"/>
    <cellStyle name="20% - Accent4 2 3" xfId="132"/>
    <cellStyle name="20% - Accent4 3" xfId="287"/>
    <cellStyle name="20% - Accent5" xfId="117" builtinId="46" customBuiltin="1"/>
    <cellStyle name="20% - Accent5 2" xfId="53"/>
    <cellStyle name="20% - Accent5 2 2" xfId="257"/>
    <cellStyle name="20% - Accent5 2 3" xfId="153"/>
    <cellStyle name="20% - Accent5 3" xfId="289"/>
    <cellStyle name="20% - Accent6" xfId="121" builtinId="50" customBuiltin="1"/>
    <cellStyle name="20% - Accent6 2" xfId="57"/>
    <cellStyle name="20% - Accent6 2 2" xfId="258"/>
    <cellStyle name="20% - Accent6 2 3" xfId="129"/>
    <cellStyle name="20% - Accent6 3" xfId="291"/>
    <cellStyle name="40% - Accent1" xfId="102" builtinId="31" customBuiltin="1"/>
    <cellStyle name="40% - Accent1 2" xfId="50"/>
    <cellStyle name="40% - Accent1 2 2" xfId="259"/>
    <cellStyle name="40% - Accent1 2 3" xfId="128"/>
    <cellStyle name="40% - Accent1 3" xfId="282"/>
    <cellStyle name="40% - Accent2" xfId="106" builtinId="35" customBuiltin="1"/>
    <cellStyle name="40% - Accent2 2" xfId="48"/>
    <cellStyle name="40% - Accent2 2 2" xfId="260"/>
    <cellStyle name="40% - Accent2 2 3" xfId="131"/>
    <cellStyle name="40% - Accent2 3" xfId="284"/>
    <cellStyle name="40% - Accent3" xfId="110" builtinId="39" customBuiltin="1"/>
    <cellStyle name="40% - Accent3 2" xfId="51"/>
    <cellStyle name="40% - Accent3 2 2" xfId="261"/>
    <cellStyle name="40% - Accent3 2 3" xfId="156"/>
    <cellStyle name="40% - Accent3 3" xfId="286"/>
    <cellStyle name="40% - Accent4" xfId="114" builtinId="43" customBuiltin="1"/>
    <cellStyle name="40% - Accent4 2" xfId="54"/>
    <cellStyle name="40% - Accent4 2 2" xfId="262"/>
    <cellStyle name="40% - Accent4 2 3" xfId="127"/>
    <cellStyle name="40% - Accent4 3" xfId="288"/>
    <cellStyle name="40% - Accent5" xfId="118" builtinId="47" customBuiltin="1"/>
    <cellStyle name="40% - Accent5 2" xfId="8"/>
    <cellStyle name="40% - Accent5 2 2" xfId="263"/>
    <cellStyle name="40% - Accent5 2 3" xfId="125"/>
    <cellStyle name="40% - Accent5 3" xfId="290"/>
    <cellStyle name="40% - Accent6" xfId="122" builtinId="51" customBuiltin="1"/>
    <cellStyle name="40% - Accent6 2" xfId="55"/>
    <cellStyle name="40% - Accent6 2 2" xfId="264"/>
    <cellStyle name="40% - Accent6 2 3" xfId="161"/>
    <cellStyle name="40% - Accent6 3" xfId="292"/>
    <cellStyle name="60% - Accent1" xfId="103" builtinId="32" customBuiltin="1"/>
    <cellStyle name="60% - Accent1 2" xfId="58"/>
    <cellStyle name="60% - Accent1 2 2" xfId="162"/>
    <cellStyle name="60% - Accent2" xfId="107" builtinId="36" customBuiltin="1"/>
    <cellStyle name="60% - Accent2 2" xfId="11"/>
    <cellStyle name="60% - Accent2 2 2" xfId="163"/>
    <cellStyle name="60% - Accent3" xfId="111" builtinId="40" customBuiltin="1"/>
    <cellStyle name="60% - Accent3 2" xfId="45"/>
    <cellStyle name="60% - Accent3 2 2" xfId="164"/>
    <cellStyle name="60% - Accent4" xfId="115" builtinId="44" customBuiltin="1"/>
    <cellStyle name="60% - Accent4 2" xfId="44"/>
    <cellStyle name="60% - Accent4 2 2" xfId="165"/>
    <cellStyle name="60% - Accent5" xfId="119" builtinId="48" customBuiltin="1"/>
    <cellStyle name="60% - Accent5 2" xfId="49"/>
    <cellStyle name="60% - Accent5 2 2" xfId="166"/>
    <cellStyle name="60% - Accent6" xfId="123" builtinId="52" customBuiltin="1"/>
    <cellStyle name="60% - Accent6 2" xfId="47"/>
    <cellStyle name="60% - Accent6 2 2" xfId="167"/>
    <cellStyle name="Accent1" xfId="100" builtinId="29" customBuiltin="1"/>
    <cellStyle name="Accent1 2" xfId="59"/>
    <cellStyle name="Accent1 2 2" xfId="168"/>
    <cellStyle name="Accent2" xfId="104" builtinId="33" customBuiltin="1"/>
    <cellStyle name="Accent2 2" xfId="60"/>
    <cellStyle name="Accent2 2 2" xfId="169"/>
    <cellStyle name="Accent3" xfId="108" builtinId="37" customBuiltin="1"/>
    <cellStyle name="Accent3 2" xfId="61"/>
    <cellStyle name="Accent3 2 2" xfId="170"/>
    <cellStyle name="Accent4" xfId="112" builtinId="41" customBuiltin="1"/>
    <cellStyle name="Accent4 2" xfId="62"/>
    <cellStyle name="Accent4 2 2" xfId="171"/>
    <cellStyle name="Accent5" xfId="116" builtinId="45" customBuiltin="1"/>
    <cellStyle name="Accent5 2" xfId="63"/>
    <cellStyle name="Accent5 2 2" xfId="172"/>
    <cellStyle name="Accent6" xfId="120" builtinId="49" customBuiltin="1"/>
    <cellStyle name="Accent6 2" xfId="64"/>
    <cellStyle name="Accent6 2 2" xfId="173"/>
    <cellStyle name="Bad" xfId="89" builtinId="27" customBuiltin="1"/>
    <cellStyle name="Bad 2" xfId="65"/>
    <cellStyle name="Bad 2 2" xfId="174"/>
    <cellStyle name="Calculation" xfId="93" builtinId="22" customBuiltin="1"/>
    <cellStyle name="Calculation 2" xfId="66"/>
    <cellStyle name="Calculation 2 2" xfId="175"/>
    <cellStyle name="Check Cell" xfId="95" builtinId="23" customBuiltin="1"/>
    <cellStyle name="Check Cell 2" xfId="67"/>
    <cellStyle name="Check Cell 2 2" xfId="176"/>
    <cellStyle name="Comma" xfId="1" builtinId="3"/>
    <cellStyle name="Comma 10" xfId="226"/>
    <cellStyle name="Comma 2" xfId="5"/>
    <cellStyle name="Comma 2 2" xfId="24"/>
    <cellStyle name="Comma 2 2 2" xfId="41"/>
    <cellStyle name="Comma 2 2 2 2" xfId="305"/>
    <cellStyle name="Comma 2 2 2 3" xfId="235"/>
    <cellStyle name="Comma 2 2 3" xfId="240"/>
    <cellStyle name="Comma 2 2 3 2" xfId="306"/>
    <cellStyle name="Comma 2 2 4" xfId="230"/>
    <cellStyle name="Comma 2 2 4 2" xfId="304"/>
    <cellStyle name="Comma 2 2_Database" xfId="294"/>
    <cellStyle name="Comma 2 3" xfId="34"/>
    <cellStyle name="Comma 2 3 2" xfId="307"/>
    <cellStyle name="Comma 2 4" xfId="14"/>
    <cellStyle name="Comma 2 4 2" xfId="308"/>
    <cellStyle name="Comma 2 5" xfId="309"/>
    <cellStyle name="Comma 2 6" xfId="177"/>
    <cellStyle name="Comma 3" xfId="20"/>
    <cellStyle name="Comma 3 2" xfId="203"/>
    <cellStyle name="Comma 3 2 2" xfId="271"/>
    <cellStyle name="Comma 3 2 2 2" xfId="311"/>
    <cellStyle name="Comma 3 3" xfId="265"/>
    <cellStyle name="Comma 3 3 2" xfId="310"/>
    <cellStyle name="Comma 3 4" xfId="178"/>
    <cellStyle name="Comma 4" xfId="30"/>
    <cellStyle name="Comma 4 2" xfId="312"/>
    <cellStyle name="Comma 4 2 2" xfId="313"/>
    <cellStyle name="Comma 4 2 3" xfId="314"/>
    <cellStyle name="Comma 4 3" xfId="315"/>
    <cellStyle name="Comma 4 4" xfId="316"/>
    <cellStyle name="Comma 4 5" xfId="195"/>
    <cellStyle name="Comma 5" xfId="9"/>
    <cellStyle name="Comma 5 2" xfId="317"/>
    <cellStyle name="Comma 5 3" xfId="243"/>
    <cellStyle name="Comma 6" xfId="318"/>
    <cellStyle name="Comma 7" xfId="303"/>
    <cellStyle name="Comma 8" xfId="361"/>
    <cellStyle name="Comma 9" xfId="143"/>
    <cellStyle name="Comma0" xfId="150"/>
    <cellStyle name="Currency" xfId="2" builtinId="4"/>
    <cellStyle name="Currency 10" xfId="160"/>
    <cellStyle name="Currency 2" xfId="6"/>
    <cellStyle name="Currency 2 2" xfId="25"/>
    <cellStyle name="Currency 2 2 2" xfId="42"/>
    <cellStyle name="Currency 2 2 2 2" xfId="322"/>
    <cellStyle name="Currency 2 2 3" xfId="323"/>
    <cellStyle name="Currency 2 2 4" xfId="321"/>
    <cellStyle name="Currency 2 3" xfId="35"/>
    <cellStyle name="Currency 2 3 2" xfId="324"/>
    <cellStyle name="Currency 2 4" xfId="15"/>
    <cellStyle name="Currency 2 4 2" xfId="325"/>
    <cellStyle name="Currency 2 5" xfId="82"/>
    <cellStyle name="Currency 2 6" xfId="320"/>
    <cellStyle name="Currency 3" xfId="21"/>
    <cellStyle name="Currency 3 2" xfId="326"/>
    <cellStyle name="Currency 3 2 2" xfId="327"/>
    <cellStyle name="Currency 3 2 3" xfId="328"/>
    <cellStyle name="Currency 3 3" xfId="329"/>
    <cellStyle name="Currency 3 4" xfId="330"/>
    <cellStyle name="Currency 3 5" xfId="204"/>
    <cellStyle name="Currency 4" xfId="18"/>
    <cellStyle name="Currency 4 2" xfId="38"/>
    <cellStyle name="Currency 4 2 2" xfId="332"/>
    <cellStyle name="Currency 4 2 3" xfId="234"/>
    <cellStyle name="Currency 4 3" xfId="241"/>
    <cellStyle name="Currency 4 3 2" xfId="331"/>
    <cellStyle name="Currency 4 4" xfId="301"/>
    <cellStyle name="Currency 4 5" xfId="231"/>
    <cellStyle name="Currency 5" xfId="31"/>
    <cellStyle name="Currency 5 2" xfId="334"/>
    <cellStyle name="Currency 5 2 2" xfId="335"/>
    <cellStyle name="Currency 5 2 3" xfId="336"/>
    <cellStyle name="Currency 5 3" xfId="333"/>
    <cellStyle name="Currency 5 4" xfId="232"/>
    <cellStyle name="Currency 6" xfId="28"/>
    <cellStyle name="Currency 6 2" xfId="337"/>
    <cellStyle name="Currency 6 3" xfId="237"/>
    <cellStyle name="Currency 7" xfId="10"/>
    <cellStyle name="Currency 7 2" xfId="338"/>
    <cellStyle name="Currency 8" xfId="319"/>
    <cellStyle name="Currency 9" xfId="362"/>
    <cellStyle name="Currency0" xfId="152"/>
    <cellStyle name="Date" xfId="151"/>
    <cellStyle name="Explanatory Text" xfId="98" builtinId="53" customBuiltin="1"/>
    <cellStyle name="Explanatory Text 2" xfId="68"/>
    <cellStyle name="Explanatory Text 2 2" xfId="179"/>
    <cellStyle name="Fixed" xfId="130"/>
    <cellStyle name="Followed Hyperlink" xfId="228" builtinId="9" customBuiltin="1"/>
    <cellStyle name="Good" xfId="88" builtinId="26" customBuiltin="1"/>
    <cellStyle name="Good 2" xfId="69"/>
    <cellStyle name="Good 2 2" xfId="180"/>
    <cellStyle name="Grey" xfId="149"/>
    <cellStyle name="Heading 1" xfId="84" builtinId="16" customBuiltin="1"/>
    <cellStyle name="Heading 1 2" xfId="70"/>
    <cellStyle name="Heading 1 2 2" xfId="181"/>
    <cellStyle name="Heading 2" xfId="85" builtinId="17" customBuiltin="1"/>
    <cellStyle name="Heading 2 2" xfId="71"/>
    <cellStyle name="Heading 2 2 2" xfId="182"/>
    <cellStyle name="Heading 3" xfId="86" builtinId="18" customBuiltin="1"/>
    <cellStyle name="Heading 3 2" xfId="72"/>
    <cellStyle name="Heading 3 2 2" xfId="183"/>
    <cellStyle name="Heading 4" xfId="87" builtinId="19" customBuiltin="1"/>
    <cellStyle name="Heading 4 2" xfId="73"/>
    <cellStyle name="Heading 4 2 2" xfId="184"/>
    <cellStyle name="Hyperlink 2" xfId="227"/>
    <cellStyle name="Input" xfId="91" builtinId="20" customBuiltin="1"/>
    <cellStyle name="Input [yellow]" xfId="148"/>
    <cellStyle name="Input 2" xfId="74"/>
    <cellStyle name="Input 2 2" xfId="185"/>
    <cellStyle name="Input 3" xfId="225"/>
    <cellStyle name="Input 4" xfId="223"/>
    <cellStyle name="Linked Cell" xfId="94" builtinId="24" customBuiltin="1"/>
    <cellStyle name="Linked Cell 2" xfId="75"/>
    <cellStyle name="Linked Cell 2 2" xfId="186"/>
    <cellStyle name="M" xfId="147"/>
    <cellStyle name="M.00" xfId="146"/>
    <cellStyle name="M_9. Rev2Cost_GDPIPI" xfId="138"/>
    <cellStyle name="M_9. Rev2Cost_GDPIPI 2" xfId="199"/>
    <cellStyle name="M_lists" xfId="159"/>
    <cellStyle name="M_lists 2" xfId="197"/>
    <cellStyle name="M_lists_4. Current Monthly Fixed Charge" xfId="141"/>
    <cellStyle name="M_Sheet4" xfId="136"/>
    <cellStyle name="M_Sheet4 2" xfId="201"/>
    <cellStyle name="Neutral" xfId="90" builtinId="28" customBuiltin="1"/>
    <cellStyle name="Neutral 2" xfId="76"/>
    <cellStyle name="Neutral 2 2" xfId="187"/>
    <cellStyle name="Normal" xfId="0" builtinId="0"/>
    <cellStyle name="Normal - Style1" xfId="158"/>
    <cellStyle name="Normal 10" xfId="224"/>
    <cellStyle name="Normal 10 12" xfId="229"/>
    <cellStyle name="Normal 11" xfId="363"/>
    <cellStyle name="Normal 167" xfId="207"/>
    <cellStyle name="Normal 167 2" xfId="275"/>
    <cellStyle name="Normal 167_Database" xfId="295"/>
    <cellStyle name="Normal 168" xfId="208"/>
    <cellStyle name="Normal 168 2" xfId="276"/>
    <cellStyle name="Normal 168_Database" xfId="296"/>
    <cellStyle name="Normal 169" xfId="209"/>
    <cellStyle name="Normal 169 2" xfId="277"/>
    <cellStyle name="Normal 169_Database" xfId="297"/>
    <cellStyle name="Normal 170" xfId="210"/>
    <cellStyle name="Normal 170 2" xfId="278"/>
    <cellStyle name="Normal 170_Database" xfId="298"/>
    <cellStyle name="Normal 171" xfId="211"/>
    <cellStyle name="Normal 171 2" xfId="279"/>
    <cellStyle name="Normal 171_Database" xfId="299"/>
    <cellStyle name="Normal 19" xfId="212"/>
    <cellStyle name="Normal 2" xfId="4"/>
    <cellStyle name="Normal 2 2" xfId="340"/>
    <cellStyle name="Normal 2 2 2" xfId="341"/>
    <cellStyle name="Normal 2 2 3" xfId="342"/>
    <cellStyle name="Normal 2 3" xfId="343"/>
    <cellStyle name="Normal 2 4" xfId="344"/>
    <cellStyle name="Normal 2 5" xfId="339"/>
    <cellStyle name="Normal 25" xfId="213"/>
    <cellStyle name="Normal 3" xfId="13"/>
    <cellStyle name="Normal 3 2" xfId="23"/>
    <cellStyle name="Normal 3 2 2" xfId="40"/>
    <cellStyle name="Normal 3 2 2 2" xfId="347"/>
    <cellStyle name="Normal 3 2 3" xfId="348"/>
    <cellStyle name="Normal 3 2 4" xfId="346"/>
    <cellStyle name="Normal 3 3" xfId="33"/>
    <cellStyle name="Normal 3 3 2" xfId="349"/>
    <cellStyle name="Normal 3 4" xfId="350"/>
    <cellStyle name="Normal 3 5" xfId="351"/>
    <cellStyle name="Normal 3 6" xfId="345"/>
    <cellStyle name="Normal 30" xfId="214"/>
    <cellStyle name="Normal 31" xfId="219"/>
    <cellStyle name="Normal 4" xfId="19"/>
    <cellStyle name="Normal 4 2" xfId="39"/>
    <cellStyle name="Normal 4 2 2" xfId="266"/>
    <cellStyle name="Normal 4 3" xfId="188"/>
    <cellStyle name="Normal 41" xfId="215"/>
    <cellStyle name="Normal 42" xfId="220"/>
    <cellStyle name="Normal 5" xfId="17"/>
    <cellStyle name="Normal 5 2" xfId="37"/>
    <cellStyle name="Normal 5 2 2" xfId="272"/>
    <cellStyle name="Normal 5 2 2 2" xfId="354"/>
    <cellStyle name="Normal 5 2 3" xfId="355"/>
    <cellStyle name="Normal 5 2 4" xfId="353"/>
    <cellStyle name="Normal 5 3" xfId="267"/>
    <cellStyle name="Normal 5 4" xfId="352"/>
    <cellStyle name="Normal 50" xfId="216"/>
    <cellStyle name="Normal 51" xfId="218"/>
    <cellStyle name="Normal 52" xfId="221"/>
    <cellStyle name="Normal 6" xfId="29"/>
    <cellStyle name="Normal 6 2" xfId="270"/>
    <cellStyle name="Normal 6 3" xfId="202"/>
    <cellStyle name="Normal 6_Database" xfId="300"/>
    <cellStyle name="Normal 60" xfId="217"/>
    <cellStyle name="Normal 61" xfId="222"/>
    <cellStyle name="Normal 7" xfId="27"/>
    <cellStyle name="Normal 7 2" xfId="302"/>
    <cellStyle name="Normal 8" xfId="124"/>
    <cellStyle name="Normal 8 2" xfId="359"/>
    <cellStyle name="Normal 9" xfId="360"/>
    <cellStyle name="Note" xfId="97" builtinId="10" customBuiltin="1"/>
    <cellStyle name="Note 2" xfId="77"/>
    <cellStyle name="Note 2 2" xfId="268"/>
    <cellStyle name="Note 2 3" xfId="189"/>
    <cellStyle name="Note 3" xfId="280"/>
    <cellStyle name="Output" xfId="92" builtinId="21" customBuiltin="1"/>
    <cellStyle name="Output 2" xfId="78"/>
    <cellStyle name="Output 2 2" xfId="190"/>
    <cellStyle name="Percent" xfId="3" builtinId="5"/>
    <cellStyle name="Percent [2]" xfId="145"/>
    <cellStyle name="Percent 10" xfId="244"/>
    <cellStyle name="Percent 11" xfId="245"/>
    <cellStyle name="Percent 12" xfId="246"/>
    <cellStyle name="Percent 13" xfId="247"/>
    <cellStyle name="Percent 14" xfId="248"/>
    <cellStyle name="Percent 15" xfId="249"/>
    <cellStyle name="Percent 16" xfId="250"/>
    <cellStyle name="Percent 17" xfId="252"/>
    <cellStyle name="Percent 18" xfId="251"/>
    <cellStyle name="Percent 19" xfId="293"/>
    <cellStyle name="Percent 2" xfId="7"/>
    <cellStyle name="Percent 2 2" xfId="26"/>
    <cellStyle name="Percent 2 2 2" xfId="43"/>
    <cellStyle name="Percent 2 2 3" xfId="356"/>
    <cellStyle name="Percent 2 3" xfId="36"/>
    <cellStyle name="Percent 2 4" xfId="16"/>
    <cellStyle name="Percent 20" xfId="364"/>
    <cellStyle name="Percent 21" xfId="365"/>
    <cellStyle name="Percent 3" xfId="22"/>
    <cellStyle name="Percent 3 2" xfId="205"/>
    <cellStyle name="Percent 3 2 2" xfId="273"/>
    <cellStyle name="Percent 3 3" xfId="269"/>
    <cellStyle name="Percent 3 4" xfId="191"/>
    <cellStyle name="Percent 4" xfId="32"/>
    <cellStyle name="Percent 4 2" xfId="274"/>
    <cellStyle name="Percent 4 3" xfId="206"/>
    <cellStyle name="Percent 5" xfId="233"/>
    <cellStyle name="Percent 6" xfId="238"/>
    <cellStyle name="Percent 7" xfId="239"/>
    <cellStyle name="Percent 8" xfId="236"/>
    <cellStyle name="Percent 9" xfId="242"/>
    <cellStyle name="Style 1" xfId="357"/>
    <cellStyle name="Style 1 2" xfId="358"/>
    <cellStyle name="Title" xfId="83" builtinId="15" customBuiltin="1"/>
    <cellStyle name="Title 2" xfId="79"/>
    <cellStyle name="Title 2 2" xfId="192"/>
    <cellStyle name="Total" xfId="99" builtinId="25" customBuiltin="1"/>
    <cellStyle name="Total 2" xfId="80"/>
    <cellStyle name="Total 2 2" xfId="193"/>
    <cellStyle name="Warning Text" xfId="96" builtinId="11" customBuiltin="1"/>
    <cellStyle name="Warning Text 2" xfId="81"/>
    <cellStyle name="Warning Text 2 2" xfId="1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B-2017-0038_Energy%20Costs%20Test%20and%20Bridge_2018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25">
          <cell r="E25">
            <v>132563463.95251042</v>
          </cell>
        </row>
        <row r="26">
          <cell r="E26">
            <v>49510681.6855461</v>
          </cell>
        </row>
        <row r="27">
          <cell r="E27">
            <v>284775.94351280289</v>
          </cell>
        </row>
        <row r="28">
          <cell r="E28">
            <v>161578.99710225171</v>
          </cell>
        </row>
        <row r="29">
          <cell r="E29">
            <v>166404.38366341614</v>
          </cell>
        </row>
        <row r="30">
          <cell r="E30">
            <v>517596.61818665901</v>
          </cell>
        </row>
        <row r="31">
          <cell r="E31">
            <v>221513.9263015523</v>
          </cell>
        </row>
        <row r="32">
          <cell r="E32">
            <v>5449.0505817575922</v>
          </cell>
        </row>
        <row r="33">
          <cell r="E33">
            <v>34856.398296673804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tabSelected="1" topLeftCell="A14" workbookViewId="0">
      <selection activeCell="E23" sqref="E23"/>
    </sheetView>
  </sheetViews>
  <sheetFormatPr defaultRowHeight="14.4" x14ac:dyDescent="0.3"/>
  <cols>
    <col min="1" max="1" width="19.44140625" customWidth="1"/>
    <col min="2" max="2" width="12.33203125" bestFit="1" customWidth="1"/>
    <col min="3" max="3" width="14.44140625" bestFit="1" customWidth="1"/>
    <col min="4" max="4" width="16.88671875" customWidth="1"/>
    <col min="5" max="8" width="13.88671875" bestFit="1" customWidth="1"/>
    <col min="9" max="9" width="12.33203125" bestFit="1" customWidth="1"/>
    <col min="10" max="10" width="13.88671875" bestFit="1" customWidth="1"/>
  </cols>
  <sheetData>
    <row r="3" spans="1:13" ht="18" x14ac:dyDescent="0.35">
      <c r="A3" s="2" t="s">
        <v>4</v>
      </c>
    </row>
    <row r="5" spans="1:13" x14ac:dyDescent="0.3">
      <c r="A5" s="7"/>
      <c r="B5" s="6">
        <v>2012</v>
      </c>
      <c r="C5" s="6">
        <v>2013</v>
      </c>
      <c r="D5" s="6">
        <v>2014</v>
      </c>
      <c r="E5" s="6">
        <v>2015</v>
      </c>
      <c r="F5" s="6">
        <v>2016</v>
      </c>
      <c r="G5" s="6">
        <v>2017</v>
      </c>
      <c r="H5" s="6">
        <v>2018</v>
      </c>
    </row>
    <row r="6" spans="1:13" x14ac:dyDescent="0.3">
      <c r="A6" s="7" t="s">
        <v>5</v>
      </c>
      <c r="B6" s="4">
        <v>-670550.01</v>
      </c>
      <c r="C6" s="4">
        <v>-749795.76</v>
      </c>
      <c r="D6" s="4">
        <v>-756268.53</v>
      </c>
      <c r="E6" s="4">
        <v>-742556.68</v>
      </c>
      <c r="F6" s="4">
        <v>-741202.58</v>
      </c>
      <c r="G6" s="4">
        <v>-728141</v>
      </c>
      <c r="H6" s="4">
        <v>-741202.58</v>
      </c>
    </row>
    <row r="7" spans="1:13" x14ac:dyDescent="0.3">
      <c r="A7" s="7" t="s">
        <v>6</v>
      </c>
      <c r="B7" s="4">
        <v>509222.47</v>
      </c>
      <c r="C7" s="4">
        <v>1018669.91</v>
      </c>
      <c r="D7" s="4">
        <v>1007659.21</v>
      </c>
      <c r="E7" s="4">
        <v>1110995.5</v>
      </c>
      <c r="F7" s="4">
        <f>1376768.28</f>
        <v>1376768.28</v>
      </c>
      <c r="G7" s="4">
        <f>1401830.43</f>
        <v>1401830.43</v>
      </c>
      <c r="H7" s="4">
        <f>G7</f>
        <v>1401830.43</v>
      </c>
    </row>
    <row r="9" spans="1:13" x14ac:dyDescent="0.3">
      <c r="F9" s="3"/>
    </row>
    <row r="10" spans="1:13" x14ac:dyDescent="0.3">
      <c r="A10" s="1" t="s">
        <v>35</v>
      </c>
    </row>
    <row r="11" spans="1:13" s="3" customFormat="1" x14ac:dyDescent="0.3"/>
    <row r="12" spans="1:13" ht="28.8" x14ac:dyDescent="0.3">
      <c r="A12" s="7" t="s">
        <v>7</v>
      </c>
      <c r="B12" s="6" t="s">
        <v>13</v>
      </c>
      <c r="C12" s="8" t="s">
        <v>33</v>
      </c>
      <c r="D12" s="8" t="s">
        <v>34</v>
      </c>
      <c r="E12" s="8" t="s">
        <v>16</v>
      </c>
      <c r="F12" s="8" t="s">
        <v>17</v>
      </c>
      <c r="G12" s="8" t="s">
        <v>18</v>
      </c>
    </row>
    <row r="13" spans="1:13" x14ac:dyDescent="0.3">
      <c r="A13" s="7" t="s">
        <v>1</v>
      </c>
      <c r="B13" s="5" t="s">
        <v>14</v>
      </c>
      <c r="C13" s="9">
        <v>5.3458122107957508E-3</v>
      </c>
      <c r="D13" s="9">
        <v>4.8018402686540694E-3</v>
      </c>
      <c r="E13" s="14">
        <f>[1]Sheet2!$E25</f>
        <v>132563463.95251042</v>
      </c>
      <c r="F13" s="10">
        <f>(C13+E13)*D13</f>
        <v>636548.57938510634</v>
      </c>
      <c r="G13" s="11">
        <f t="shared" ref="G13:G22" si="0">F13/$F$22</f>
        <v>0.31680121701850666</v>
      </c>
      <c r="I13" s="27">
        <f>C13+D13</f>
        <v>1.014765247944982E-2</v>
      </c>
      <c r="J13" s="27">
        <f>E13*I13</f>
        <v>1345207.9636621492</v>
      </c>
      <c r="K13" s="28"/>
      <c r="L13" s="28"/>
      <c r="M13" s="28">
        <v>0.3230866852117325</v>
      </c>
    </row>
    <row r="14" spans="1:13" x14ac:dyDescent="0.3">
      <c r="A14" s="7" t="s">
        <v>8</v>
      </c>
      <c r="B14" s="5" t="s">
        <v>14</v>
      </c>
      <c r="C14" s="9">
        <v>5.0063955485474205E-3</v>
      </c>
      <c r="D14" s="9">
        <v>4.4588516184502136E-3</v>
      </c>
      <c r="E14" s="14">
        <f>[1]Sheet2!$E26</f>
        <v>49510681.6855461</v>
      </c>
      <c r="F14" s="10">
        <f t="shared" ref="F14:F21" si="1">(C14+E14)*D14</f>
        <v>220760.78318649335</v>
      </c>
      <c r="G14" s="11">
        <f t="shared" si="0"/>
        <v>0.10986951671622273</v>
      </c>
      <c r="I14" s="27">
        <f t="shared" ref="I14:I21" si="2">C14+D14</f>
        <v>9.465247166997634E-3</v>
      </c>
      <c r="J14" s="27">
        <f t="shared" ref="J14:J21" si="3">E14*I14</f>
        <v>468630.83956023684</v>
      </c>
      <c r="K14" s="28"/>
      <c r="L14" s="28"/>
      <c r="M14" s="28">
        <v>0.10924910129578121</v>
      </c>
    </row>
    <row r="15" spans="1:13" x14ac:dyDescent="0.3">
      <c r="A15" s="7" t="s">
        <v>9</v>
      </c>
      <c r="B15" s="5" t="s">
        <v>15</v>
      </c>
      <c r="C15" s="9">
        <v>2.2471079394635614</v>
      </c>
      <c r="D15" s="9">
        <v>1.6037288898737145</v>
      </c>
      <c r="E15" s="14">
        <f>[1]Sheet2!$E27</f>
        <v>284775.94351280289</v>
      </c>
      <c r="F15" s="10">
        <f t="shared" si="1"/>
        <v>456707.01150444814</v>
      </c>
      <c r="G15" s="11">
        <f t="shared" si="0"/>
        <v>0.22729661451017225</v>
      </c>
      <c r="I15" s="27">
        <f t="shared" si="2"/>
        <v>3.8508368293372759</v>
      </c>
      <c r="J15" s="27">
        <f t="shared" si="3"/>
        <v>1096625.691388373</v>
      </c>
      <c r="K15" s="28"/>
      <c r="L15" s="28"/>
      <c r="M15" s="28">
        <v>0.21339984603913367</v>
      </c>
    </row>
    <row r="16" spans="1:13" x14ac:dyDescent="0.3">
      <c r="A16" s="7" t="s">
        <v>10</v>
      </c>
      <c r="B16" s="5" t="s">
        <v>15</v>
      </c>
      <c r="C16" s="9">
        <v>2.4393874806136711</v>
      </c>
      <c r="D16" s="9">
        <v>1.718029861442121</v>
      </c>
      <c r="E16" s="14">
        <f>[1]Sheet2!$E28</f>
        <v>161578.99710225171</v>
      </c>
      <c r="F16" s="10">
        <f t="shared" si="1"/>
        <v>277601.73294407368</v>
      </c>
      <c r="G16" s="11">
        <f t="shared" si="0"/>
        <v>0.13815845277367797</v>
      </c>
      <c r="I16" s="27">
        <f t="shared" si="2"/>
        <v>4.1574173420557923</v>
      </c>
      <c r="J16" s="27">
        <f t="shared" si="3"/>
        <v>671751.3246648839</v>
      </c>
      <c r="K16" s="28"/>
      <c r="L16" s="28"/>
      <c r="M16" s="28">
        <v>0.14039849103167518</v>
      </c>
    </row>
    <row r="17" spans="1:13" x14ac:dyDescent="0.3">
      <c r="A17" s="7" t="s">
        <v>2</v>
      </c>
      <c r="B17" s="5" t="s">
        <v>15</v>
      </c>
      <c r="C17" s="9">
        <v>2.7042172948575836</v>
      </c>
      <c r="D17" s="9">
        <v>1.9487753834625774</v>
      </c>
      <c r="E17" s="14">
        <f>[1]Sheet2!$E29</f>
        <v>166404.38366341614</v>
      </c>
      <c r="F17" s="10">
        <f t="shared" si="1"/>
        <v>324290.03649562341</v>
      </c>
      <c r="G17" s="11">
        <f t="shared" si="0"/>
        <v>0.16139456053460982</v>
      </c>
      <c r="I17" s="27">
        <f t="shared" si="2"/>
        <v>4.6529926783201612</v>
      </c>
      <c r="J17" s="27">
        <f t="shared" si="3"/>
        <v>774278.3788262544</v>
      </c>
      <c r="K17" s="28"/>
      <c r="L17" s="28"/>
      <c r="M17" s="28">
        <v>0.16644443799044351</v>
      </c>
    </row>
    <row r="18" spans="1:13" x14ac:dyDescent="0.3">
      <c r="A18" s="7" t="s">
        <v>3</v>
      </c>
      <c r="B18" s="5" t="s">
        <v>14</v>
      </c>
      <c r="C18" s="9">
        <v>5.0063852492990132E-3</v>
      </c>
      <c r="D18" s="9">
        <v>4.4588421611128186E-3</v>
      </c>
      <c r="E18" s="14">
        <f>[1]Sheet2!$E30</f>
        <v>517596.61818665901</v>
      </c>
      <c r="F18" s="10">
        <f t="shared" si="1"/>
        <v>2307.8816459427708</v>
      </c>
      <c r="G18" s="11">
        <f t="shared" si="0"/>
        <v>1.148600024958992E-3</v>
      </c>
      <c r="I18" s="27">
        <f t="shared" si="2"/>
        <v>9.4652274104118327E-3</v>
      </c>
      <c r="J18" s="27">
        <f t="shared" si="3"/>
        <v>4899.1696979968328</v>
      </c>
      <c r="K18" s="28"/>
      <c r="L18" s="28"/>
      <c r="M18" s="28">
        <v>1.1718863067644546E-3</v>
      </c>
    </row>
    <row r="19" spans="1:13" x14ac:dyDescent="0.3">
      <c r="A19" s="7" t="s">
        <v>11</v>
      </c>
      <c r="B19" s="5" t="s">
        <v>14</v>
      </c>
      <c r="C19" s="9">
        <f>C14</f>
        <v>5.0063955485474205E-3</v>
      </c>
      <c r="D19" s="9">
        <f>D14</f>
        <v>4.4588516184502136E-3</v>
      </c>
      <c r="E19" s="14">
        <f>[1]Sheet2!$E31</f>
        <v>221513.9263015523</v>
      </c>
      <c r="F19" s="10">
        <f t="shared" si="1"/>
        <v>987.69775112171271</v>
      </c>
      <c r="G19" s="11">
        <f t="shared" si="0"/>
        <v>4.9156318894633263E-4</v>
      </c>
      <c r="I19" s="27">
        <f t="shared" si="2"/>
        <v>9.465247166997634E-3</v>
      </c>
      <c r="J19" s="27">
        <f t="shared" si="3"/>
        <v>2096.6840633762909</v>
      </c>
      <c r="K19" s="28"/>
      <c r="L19" s="28"/>
      <c r="M19" s="28">
        <v>5.0152895483024417E-4</v>
      </c>
    </row>
    <row r="20" spans="1:13" x14ac:dyDescent="0.3">
      <c r="A20" s="7" t="s">
        <v>12</v>
      </c>
      <c r="B20" s="5" t="s">
        <v>15</v>
      </c>
      <c r="C20" s="9">
        <v>1.7345041526418494</v>
      </c>
      <c r="D20" s="9">
        <v>2.0390676479958691</v>
      </c>
      <c r="E20" s="14">
        <f>[1]Sheet2!$E32</f>
        <v>5449.0505817575922</v>
      </c>
      <c r="F20" s="10">
        <f t="shared" si="1"/>
        <v>11114.519524857942</v>
      </c>
      <c r="G20" s="11">
        <f t="shared" si="0"/>
        <v>5.531539031085826E-3</v>
      </c>
      <c r="I20" s="27">
        <f t="shared" si="2"/>
        <v>3.7735718006377184</v>
      </c>
      <c r="J20" s="27">
        <f t="shared" si="3"/>
        <v>20562.383615569004</v>
      </c>
      <c r="K20" s="28"/>
      <c r="L20" s="28"/>
      <c r="M20" s="28">
        <v>5.6436309862032607E-3</v>
      </c>
    </row>
    <row r="21" spans="1:13" s="3" customFormat="1" x14ac:dyDescent="0.3">
      <c r="A21" s="7" t="s">
        <v>19</v>
      </c>
      <c r="B21" s="5" t="s">
        <v>15</v>
      </c>
      <c r="C21" s="9">
        <v>3.263491037850446</v>
      </c>
      <c r="D21" s="9">
        <v>2.2656967684532012</v>
      </c>
      <c r="E21" s="14">
        <f>[1]Sheet2!$E33</f>
        <v>34856.398296673804</v>
      </c>
      <c r="F21" s="10">
        <f t="shared" si="1"/>
        <v>78981.423061789828</v>
      </c>
      <c r="G21" s="11">
        <f t="shared" si="0"/>
        <v>3.9307936201819452E-2</v>
      </c>
      <c r="I21" s="27">
        <f t="shared" si="2"/>
        <v>5.5291878063036473</v>
      </c>
      <c r="J21" s="27">
        <f t="shared" si="3"/>
        <v>192727.57243363201</v>
      </c>
      <c r="K21" s="28"/>
      <c r="L21" s="28"/>
      <c r="M21" s="28">
        <v>4.0104392183435866E-2</v>
      </c>
    </row>
    <row r="22" spans="1:13" x14ac:dyDescent="0.3">
      <c r="A22" s="7"/>
      <c r="B22" s="7"/>
      <c r="C22" s="7"/>
      <c r="D22" s="7"/>
      <c r="E22" s="29">
        <f>SUM(E13:E21)</f>
        <v>183466320.95570162</v>
      </c>
      <c r="F22" s="10">
        <f>SUM(F13:F21)</f>
        <v>2009299.6654994572</v>
      </c>
      <c r="G22" s="11">
        <f t="shared" si="0"/>
        <v>1</v>
      </c>
    </row>
    <row r="24" spans="1:13" x14ac:dyDescent="0.3">
      <c r="A24" s="1" t="s">
        <v>20</v>
      </c>
    </row>
    <row r="25" spans="1:13" ht="15.6" x14ac:dyDescent="0.3">
      <c r="G25" s="20"/>
      <c r="H25" s="20"/>
      <c r="I25" s="24"/>
      <c r="J25" s="24"/>
      <c r="K25" s="24"/>
      <c r="L25" s="24"/>
    </row>
    <row r="26" spans="1:13" ht="28.8" x14ac:dyDescent="0.3">
      <c r="A26" s="7" t="s">
        <v>7</v>
      </c>
      <c r="B26" s="8" t="s">
        <v>18</v>
      </c>
      <c r="C26" s="8" t="s">
        <v>21</v>
      </c>
      <c r="D26" s="8" t="s">
        <v>22</v>
      </c>
      <c r="E26" s="8" t="s">
        <v>23</v>
      </c>
      <c r="F26" s="6" t="s">
        <v>13</v>
      </c>
      <c r="G26" s="22"/>
      <c r="H26" s="22"/>
      <c r="I26" s="24"/>
      <c r="J26" s="24"/>
      <c r="K26" s="24"/>
      <c r="L26" s="24"/>
    </row>
    <row r="27" spans="1:13" x14ac:dyDescent="0.3">
      <c r="A27" s="7" t="s">
        <v>1</v>
      </c>
      <c r="B27" s="11">
        <f t="shared" ref="B27:B35" si="4">G13</f>
        <v>0.31680121701850666</v>
      </c>
      <c r="C27" s="10">
        <f>C$36*B27</f>
        <v>444101.58627757651</v>
      </c>
      <c r="D27" s="12">
        <v>132563464</v>
      </c>
      <c r="E27" s="9">
        <f>C27/D27</f>
        <v>3.350105473085529E-3</v>
      </c>
      <c r="F27" s="5" t="s">
        <v>14</v>
      </c>
      <c r="G27" s="21"/>
      <c r="H27" s="21"/>
      <c r="I27" s="23"/>
      <c r="J27" s="24"/>
      <c r="K27" s="24"/>
      <c r="L27" s="24"/>
    </row>
    <row r="28" spans="1:13" x14ac:dyDescent="0.3">
      <c r="A28" s="7" t="s">
        <v>8</v>
      </c>
      <c r="B28" s="11">
        <f t="shared" si="4"/>
        <v>0.10986951671622273</v>
      </c>
      <c r="C28" s="10">
        <f t="shared" ref="C28:C35" si="5">C$36*B28</f>
        <v>154018.4318621947</v>
      </c>
      <c r="D28" s="12">
        <v>49510682</v>
      </c>
      <c r="E28" s="9">
        <f t="shared" ref="E28:E35" si="6">C28/D28</f>
        <v>3.1108121649827949E-3</v>
      </c>
      <c r="F28" s="5" t="s">
        <v>14</v>
      </c>
      <c r="G28" s="21"/>
      <c r="H28" s="21"/>
      <c r="I28" s="23"/>
      <c r="J28" s="24"/>
      <c r="K28" s="24"/>
      <c r="L28" s="26"/>
    </row>
    <row r="29" spans="1:13" x14ac:dyDescent="0.3">
      <c r="A29" s="7" t="s">
        <v>9</v>
      </c>
      <c r="B29" s="11">
        <f t="shared" si="4"/>
        <v>0.22729661451017225</v>
      </c>
      <c r="C29" s="10">
        <f t="shared" si="5"/>
        <v>318631.310856339</v>
      </c>
      <c r="D29" s="12">
        <v>284776</v>
      </c>
      <c r="E29" s="9">
        <f t="shared" si="6"/>
        <v>1.1188840030632461</v>
      </c>
      <c r="F29" s="5" t="s">
        <v>15</v>
      </c>
      <c r="G29" s="21"/>
      <c r="H29" s="21"/>
      <c r="I29" s="23"/>
      <c r="J29" s="24"/>
      <c r="K29" s="24"/>
      <c r="L29" s="26"/>
    </row>
    <row r="30" spans="1:13" x14ac:dyDescent="0.3">
      <c r="A30" s="7" t="s">
        <v>10</v>
      </c>
      <c r="B30" s="11">
        <f t="shared" si="4"/>
        <v>0.13815845277367797</v>
      </c>
      <c r="C30" s="10">
        <f t="shared" si="5"/>
        <v>193674.72325985966</v>
      </c>
      <c r="D30" s="12">
        <v>161579</v>
      </c>
      <c r="E30" s="9">
        <f t="shared" si="6"/>
        <v>1.198637961986766</v>
      </c>
      <c r="F30" s="5" t="s">
        <v>15</v>
      </c>
      <c r="G30" s="21"/>
      <c r="H30" s="21"/>
      <c r="I30" s="23"/>
      <c r="J30" s="24"/>
      <c r="K30" s="24"/>
      <c r="L30" s="24"/>
    </row>
    <row r="31" spans="1:13" x14ac:dyDescent="0.3">
      <c r="A31" s="7" t="s">
        <v>2</v>
      </c>
      <c r="B31" s="11">
        <f t="shared" si="4"/>
        <v>0.16139456053460982</v>
      </c>
      <c r="C31" s="10">
        <f t="shared" si="5"/>
        <v>226247.80619389311</v>
      </c>
      <c r="D31" s="12">
        <v>166404</v>
      </c>
      <c r="E31" s="9">
        <f t="shared" si="6"/>
        <v>1.3596296134341308</v>
      </c>
      <c r="F31" s="5" t="s">
        <v>15</v>
      </c>
      <c r="G31" s="21"/>
      <c r="H31" s="21"/>
      <c r="I31" s="23"/>
      <c r="J31" s="24"/>
      <c r="K31" s="24"/>
      <c r="L31" s="24"/>
    </row>
    <row r="32" spans="1:13" x14ac:dyDescent="0.3">
      <c r="A32" s="7" t="s">
        <v>3</v>
      </c>
      <c r="B32" s="11">
        <f t="shared" si="4"/>
        <v>1.148600024958992E-3</v>
      </c>
      <c r="C32" s="10">
        <f t="shared" si="5"/>
        <v>1610.1424668862744</v>
      </c>
      <c r="D32" s="12">
        <f>E18</f>
        <v>517596.61818665901</v>
      </c>
      <c r="E32" s="9">
        <f t="shared" si="6"/>
        <v>3.1108056164030318E-3</v>
      </c>
      <c r="F32" s="5" t="s">
        <v>14</v>
      </c>
      <c r="G32" s="21"/>
      <c r="H32" s="21"/>
      <c r="I32" s="23"/>
      <c r="J32" s="24"/>
      <c r="K32" s="24"/>
      <c r="L32" s="24"/>
    </row>
    <row r="33" spans="1:12" x14ac:dyDescent="0.3">
      <c r="A33" s="7" t="s">
        <v>11</v>
      </c>
      <c r="B33" s="11">
        <f t="shared" si="4"/>
        <v>4.9156318894633263E-4</v>
      </c>
      <c r="C33" s="10">
        <f t="shared" si="5"/>
        <v>689.08823653280865</v>
      </c>
      <c r="D33" s="12">
        <f t="shared" ref="D33:D35" si="7">E19</f>
        <v>221513.9263015523</v>
      </c>
      <c r="E33" s="9">
        <f t="shared" si="6"/>
        <v>3.1108122547326257E-3</v>
      </c>
      <c r="F33" s="5" t="s">
        <v>14</v>
      </c>
      <c r="G33" s="21"/>
      <c r="H33" s="21"/>
      <c r="I33" s="23"/>
      <c r="J33" s="24"/>
      <c r="K33" s="24"/>
      <c r="L33" s="24"/>
    </row>
    <row r="34" spans="1:12" x14ac:dyDescent="0.3">
      <c r="A34" s="7" t="s">
        <v>12</v>
      </c>
      <c r="B34" s="11">
        <f t="shared" si="4"/>
        <v>5.531539031085826E-3</v>
      </c>
      <c r="C34" s="10">
        <f t="shared" si="5"/>
        <v>7754.2797385088261</v>
      </c>
      <c r="D34" s="12">
        <f t="shared" si="7"/>
        <v>5449.0505817575922</v>
      </c>
      <c r="E34" s="9">
        <f t="shared" si="6"/>
        <v>1.4230515246947262</v>
      </c>
      <c r="F34" s="5" t="s">
        <v>15</v>
      </c>
      <c r="G34" s="21"/>
      <c r="H34" s="21"/>
      <c r="I34" s="23"/>
      <c r="J34" s="24"/>
      <c r="K34" s="24"/>
      <c r="L34" s="24"/>
    </row>
    <row r="35" spans="1:12" x14ac:dyDescent="0.3">
      <c r="A35" s="7" t="s">
        <v>19</v>
      </c>
      <c r="B35" s="11">
        <f t="shared" si="4"/>
        <v>3.9307936201819452E-2</v>
      </c>
      <c r="C35" s="10">
        <f t="shared" si="5"/>
        <v>55103.061108209127</v>
      </c>
      <c r="D35" s="12">
        <f t="shared" si="7"/>
        <v>34856.398296673804</v>
      </c>
      <c r="E35" s="9">
        <f t="shared" si="6"/>
        <v>1.5808592912902126</v>
      </c>
      <c r="F35" s="5" t="s">
        <v>15</v>
      </c>
      <c r="G35" s="21"/>
      <c r="H35" s="21"/>
      <c r="I35" s="23"/>
      <c r="J35" s="24"/>
      <c r="K35" s="24"/>
      <c r="L35" s="24"/>
    </row>
    <row r="36" spans="1:12" x14ac:dyDescent="0.3">
      <c r="A36" s="7"/>
      <c r="B36" s="11">
        <f t="shared" ref="B36" si="8">A36/$F$22</f>
        <v>0</v>
      </c>
      <c r="C36" s="10">
        <f>H7</f>
        <v>1401830.43</v>
      </c>
      <c r="D36" s="13">
        <f>SUM(D27:D35)</f>
        <v>183466320.99336663</v>
      </c>
      <c r="E36" s="7"/>
      <c r="F36" s="25"/>
      <c r="G36" s="24"/>
      <c r="H36" s="24"/>
      <c r="I36" s="24"/>
      <c r="J36" s="24"/>
      <c r="K36" s="24"/>
      <c r="L36" s="2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4"/>
  <sheetViews>
    <sheetView workbookViewId="0">
      <selection activeCell="D16" sqref="D16:E24"/>
    </sheetView>
  </sheetViews>
  <sheetFormatPr defaultRowHeight="14.4" x14ac:dyDescent="0.3"/>
  <cols>
    <col min="2" max="2" width="14.6640625" bestFit="1" customWidth="1"/>
    <col min="3" max="3" width="12.88671875" customWidth="1"/>
    <col min="4" max="4" width="10.5546875" customWidth="1"/>
    <col min="5" max="5" width="14.109375" bestFit="1" customWidth="1"/>
  </cols>
  <sheetData>
    <row r="6" spans="2:5" s="1" customFormat="1" ht="72" x14ac:dyDescent="0.3">
      <c r="B6" s="15" t="s">
        <v>24</v>
      </c>
      <c r="C6" s="15" t="s">
        <v>30</v>
      </c>
      <c r="D6" s="15" t="s">
        <v>31</v>
      </c>
      <c r="E6" s="15" t="s">
        <v>32</v>
      </c>
    </row>
    <row r="7" spans="2:5" x14ac:dyDescent="0.3">
      <c r="B7" s="7" t="s">
        <v>25</v>
      </c>
      <c r="C7" s="18">
        <v>22</v>
      </c>
      <c r="D7" s="10">
        <v>540.59</v>
      </c>
      <c r="E7" s="10">
        <f>C7*D7*12</f>
        <v>142715.76</v>
      </c>
    </row>
    <row r="8" spans="2:5" x14ac:dyDescent="0.3">
      <c r="B8" s="7" t="s">
        <v>26</v>
      </c>
      <c r="C8" s="18"/>
      <c r="D8" s="10"/>
      <c r="E8" s="10">
        <f t="shared" ref="E8:E11" si="0">C8*D8</f>
        <v>0</v>
      </c>
    </row>
    <row r="9" spans="2:5" x14ac:dyDescent="0.3">
      <c r="B9" s="7" t="s">
        <v>27</v>
      </c>
      <c r="C9" s="18">
        <f>844082-34999</f>
        <v>809083</v>
      </c>
      <c r="D9" s="10">
        <v>1.1739999999999999</v>
      </c>
      <c r="E9" s="10">
        <f>C9*D9</f>
        <v>949863.44199999992</v>
      </c>
    </row>
    <row r="10" spans="2:5" x14ac:dyDescent="0.3">
      <c r="B10" s="7" t="s">
        <v>28</v>
      </c>
      <c r="C10" s="18">
        <v>40683</v>
      </c>
      <c r="D10" s="10">
        <v>1.8631</v>
      </c>
      <c r="E10" s="10">
        <f t="shared" si="0"/>
        <v>75796.497300000003</v>
      </c>
    </row>
    <row r="11" spans="2:5" x14ac:dyDescent="0.3">
      <c r="B11" s="7" t="s">
        <v>29</v>
      </c>
      <c r="C11" s="18">
        <f>164293-18073</f>
        <v>146220</v>
      </c>
      <c r="D11" s="10">
        <v>1.5966</v>
      </c>
      <c r="E11" s="10">
        <f t="shared" si="0"/>
        <v>233454.85200000001</v>
      </c>
    </row>
    <row r="12" spans="2:5" s="1" customFormat="1" x14ac:dyDescent="0.3">
      <c r="B12" s="16" t="s">
        <v>0</v>
      </c>
      <c r="C12" s="16"/>
      <c r="D12" s="16"/>
      <c r="E12" s="17">
        <f>SUM(E7:E11)</f>
        <v>1401830.5512999999</v>
      </c>
    </row>
    <row r="15" spans="2:5" ht="43.2" x14ac:dyDescent="0.3">
      <c r="B15" s="19" t="s">
        <v>7</v>
      </c>
      <c r="C15" s="19" t="s">
        <v>13</v>
      </c>
      <c r="D15" s="8" t="s">
        <v>33</v>
      </c>
      <c r="E15" s="8" t="s">
        <v>34</v>
      </c>
    </row>
    <row r="16" spans="2:5" x14ac:dyDescent="0.3">
      <c r="B16" s="7" t="s">
        <v>1</v>
      </c>
      <c r="C16" s="5" t="s">
        <v>14</v>
      </c>
      <c r="D16" s="9">
        <v>6.0797040831167114E-3</v>
      </c>
      <c r="E16" s="9">
        <v>5.5484014806782122E-3</v>
      </c>
    </row>
    <row r="17" spans="2:5" x14ac:dyDescent="0.3">
      <c r="B17" s="7" t="s">
        <v>8</v>
      </c>
      <c r="C17" s="5" t="s">
        <v>14</v>
      </c>
      <c r="D17" s="9">
        <v>5.6936912342909736E-3</v>
      </c>
      <c r="E17" s="9">
        <v>5.152087115621453E-3</v>
      </c>
    </row>
    <row r="18" spans="2:5" x14ac:dyDescent="0.3">
      <c r="B18" s="7" t="s">
        <v>9</v>
      </c>
      <c r="C18" s="5" t="s">
        <v>15</v>
      </c>
      <c r="D18" s="9">
        <v>2.5555987786912286</v>
      </c>
      <c r="E18" s="9">
        <v>1.8530670134654743</v>
      </c>
    </row>
    <row r="19" spans="2:5" x14ac:dyDescent="0.3">
      <c r="B19" s="7" t="s">
        <v>10</v>
      </c>
      <c r="C19" s="5" t="s">
        <v>15</v>
      </c>
      <c r="D19" s="9">
        <v>2.7742751048983703</v>
      </c>
      <c r="E19" s="9">
        <v>1.9851387916002996</v>
      </c>
    </row>
    <row r="20" spans="2:5" x14ac:dyDescent="0.3">
      <c r="B20" s="7" t="s">
        <v>2</v>
      </c>
      <c r="C20" s="5" t="s">
        <v>15</v>
      </c>
      <c r="D20" s="9">
        <v>3.0754617034095877</v>
      </c>
      <c r="E20" s="9">
        <v>2.2517593074621538</v>
      </c>
    </row>
    <row r="21" spans="2:5" x14ac:dyDescent="0.3">
      <c r="B21" s="7" t="s">
        <v>3</v>
      </c>
      <c r="C21" s="5" t="s">
        <v>14</v>
      </c>
      <c r="D21" s="9">
        <v>5.6936851482626361E-3</v>
      </c>
      <c r="E21" s="9">
        <v>5.1520848476113859E-3</v>
      </c>
    </row>
    <row r="22" spans="2:5" x14ac:dyDescent="0.3">
      <c r="B22" s="7" t="s">
        <v>11</v>
      </c>
      <c r="C22" s="5" t="s">
        <v>15</v>
      </c>
      <c r="D22" s="9">
        <v>5.6936941937905149E-3</v>
      </c>
      <c r="E22" s="9">
        <v>5.1520900960829738E-3</v>
      </c>
    </row>
    <row r="23" spans="2:5" x14ac:dyDescent="0.3">
      <c r="B23" s="7" t="s">
        <v>12</v>
      </c>
      <c r="C23" s="5" t="s">
        <v>15</v>
      </c>
      <c r="D23" s="9">
        <v>1.9726228339308105</v>
      </c>
      <c r="E23" s="9">
        <v>2.3560888284003045</v>
      </c>
    </row>
    <row r="24" spans="2:5" x14ac:dyDescent="0.3">
      <c r="B24" s="7" t="s">
        <v>19</v>
      </c>
      <c r="C24" s="5" t="s">
        <v>15</v>
      </c>
      <c r="D24" s="9">
        <v>3.7115144941779254</v>
      </c>
      <c r="E24" s="9">
        <v>2.6179537754555362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dcterms:created xsi:type="dcterms:W3CDTF">2017-08-11T13:17:14Z</dcterms:created>
  <dcterms:modified xsi:type="dcterms:W3CDTF">2018-09-27T13:57:19Z</dcterms:modified>
</cp:coreProperties>
</file>