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268" yWindow="1248" windowWidth="23256" windowHeight="9552"/>
  </bookViews>
  <sheets>
    <sheet name="Sheet2" sheetId="2" r:id="rId1"/>
    <sheet name="Sheet3" sheetId="3" r:id="rId2"/>
  </sheets>
  <externalReferences>
    <externalReference r:id="rId3"/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F113" i="2" l="1"/>
  <c r="F117" i="2"/>
  <c r="F118" i="2"/>
  <c r="F112" i="2"/>
  <c r="F97" i="2"/>
  <c r="F98" i="2"/>
  <c r="F99" i="2"/>
  <c r="F100" i="2"/>
  <c r="F101" i="2"/>
  <c r="F102" i="2"/>
  <c r="F103" i="2"/>
  <c r="F104" i="2"/>
  <c r="F96" i="2"/>
  <c r="F57" i="2"/>
  <c r="F58" i="2"/>
  <c r="F59" i="2"/>
  <c r="F60" i="2"/>
  <c r="F61" i="2"/>
  <c r="F62" i="2"/>
  <c r="F63" i="2"/>
  <c r="F64" i="2"/>
  <c r="F41" i="2"/>
  <c r="F45" i="2"/>
  <c r="F46" i="2"/>
  <c r="F31" i="2"/>
  <c r="F30" i="2"/>
  <c r="F26" i="2"/>
  <c r="F25" i="2"/>
  <c r="G13" i="2" l="1"/>
  <c r="H112" i="2" l="1"/>
  <c r="B136" i="2" l="1"/>
  <c r="B135" i="2"/>
  <c r="B134" i="2"/>
  <c r="B133" i="2"/>
  <c r="B132" i="2"/>
  <c r="B131" i="2"/>
  <c r="B130" i="2"/>
  <c r="B129" i="2"/>
  <c r="D119" i="2" l="1"/>
  <c r="D10" i="2" l="1"/>
  <c r="D11" i="2"/>
  <c r="D12" i="2"/>
  <c r="D13" i="2"/>
  <c r="D14" i="2"/>
  <c r="D15" i="2"/>
  <c r="D16" i="2"/>
  <c r="D17" i="2"/>
  <c r="D9" i="2"/>
  <c r="C87" i="2" l="1"/>
  <c r="C17" i="2" l="1"/>
  <c r="C88" i="2"/>
  <c r="C64" i="2" l="1"/>
  <c r="E64" i="2" s="1"/>
  <c r="C80" i="2"/>
  <c r="E17" i="2"/>
  <c r="C14" i="2"/>
  <c r="C77" i="2" s="1"/>
  <c r="F88" i="2"/>
  <c r="H88" i="2" s="1"/>
  <c r="C30" i="2" l="1"/>
  <c r="C61" i="2"/>
  <c r="E61" i="2" s="1"/>
  <c r="E14" i="2"/>
  <c r="C45" i="2" l="1"/>
  <c r="C117" i="2" s="1"/>
  <c r="H30" i="2"/>
  <c r="E30" i="2"/>
  <c r="C31" i="2"/>
  <c r="C16" i="2"/>
  <c r="C15" i="2"/>
  <c r="C62" i="2" l="1"/>
  <c r="E62" i="2" s="1"/>
  <c r="C78" i="2"/>
  <c r="C63" i="2"/>
  <c r="E63" i="2" s="1"/>
  <c r="C79" i="2"/>
  <c r="E77" i="2"/>
  <c r="C101" i="2"/>
  <c r="C46" i="2"/>
  <c r="C118" i="2" s="1"/>
  <c r="E31" i="2"/>
  <c r="E101" i="2" l="1"/>
  <c r="E78" i="2"/>
  <c r="C102" i="2"/>
  <c r="E46" i="2"/>
  <c r="E102" i="2" l="1"/>
  <c r="E117" i="2"/>
  <c r="C33" i="2"/>
  <c r="C28" i="2"/>
  <c r="C29" i="2"/>
  <c r="C13" i="2"/>
  <c r="C60" i="2" l="1"/>
  <c r="E60" i="2" s="1"/>
  <c r="C76" i="2"/>
  <c r="C100" i="2" s="1"/>
  <c r="E80" i="2"/>
  <c r="C104" i="2"/>
  <c r="C43" i="2"/>
  <c r="C115" i="2" s="1"/>
  <c r="E45" i="2"/>
  <c r="C44" i="2"/>
  <c r="C116" i="2" s="1"/>
  <c r="E116" i="2" s="1"/>
  <c r="E33" i="2"/>
  <c r="C48" i="2"/>
  <c r="C120" i="2" s="1"/>
  <c r="C32" i="2"/>
  <c r="E13" i="2"/>
  <c r="E29" i="2"/>
  <c r="C12" i="2"/>
  <c r="C11" i="2"/>
  <c r="E104" i="2" l="1"/>
  <c r="E100" i="2"/>
  <c r="E115" i="2"/>
  <c r="E76" i="2"/>
  <c r="C59" i="2"/>
  <c r="E59" i="2" s="1"/>
  <c r="C75" i="2"/>
  <c r="E75" i="2" s="1"/>
  <c r="C58" i="2"/>
  <c r="E58" i="2" s="1"/>
  <c r="C74" i="2"/>
  <c r="E79" i="2"/>
  <c r="C103" i="2"/>
  <c r="E44" i="2"/>
  <c r="E48" i="2"/>
  <c r="E43" i="2"/>
  <c r="E32" i="2"/>
  <c r="C47" i="2"/>
  <c r="C119" i="2" s="1"/>
  <c r="E119" i="2" s="1"/>
  <c r="E12" i="2"/>
  <c r="E28" i="2"/>
  <c r="E11" i="2"/>
  <c r="C27" i="2"/>
  <c r="E103" i="2" l="1"/>
  <c r="E118" i="2"/>
  <c r="C99" i="2"/>
  <c r="E47" i="2"/>
  <c r="C42" i="2"/>
  <c r="C114" i="2" s="1"/>
  <c r="E27" i="2"/>
  <c r="E99" i="2" l="1"/>
  <c r="E114" i="2"/>
  <c r="E74" i="2"/>
  <c r="C98" i="2"/>
  <c r="E42" i="2"/>
  <c r="E98" i="2" l="1"/>
  <c r="H45" i="2"/>
  <c r="C9" i="2" l="1"/>
  <c r="C72" i="2" s="1"/>
  <c r="C10" i="2"/>
  <c r="C57" i="2" l="1"/>
  <c r="E57" i="2" s="1"/>
  <c r="C73" i="2"/>
  <c r="C25" i="2"/>
  <c r="C96" i="2" s="1"/>
  <c r="E96" i="2" s="1"/>
  <c r="C56" i="2"/>
  <c r="E10" i="2"/>
  <c r="C26" i="2"/>
  <c r="E73" i="2" l="1"/>
  <c r="C97" i="2"/>
  <c r="C40" i="2"/>
  <c r="C112" i="2" s="1"/>
  <c r="E25" i="2"/>
  <c r="E72" i="2"/>
  <c r="E81" i="2" s="1"/>
  <c r="C133" i="2" s="1"/>
  <c r="C81" i="2"/>
  <c r="E56" i="2"/>
  <c r="E65" i="2" s="1"/>
  <c r="C132" i="2" s="1"/>
  <c r="C65" i="2"/>
  <c r="E26" i="2"/>
  <c r="C41" i="2"/>
  <c r="C34" i="2"/>
  <c r="E88" i="2" l="1"/>
  <c r="C113" i="2"/>
  <c r="E113" i="2" s="1"/>
  <c r="E97" i="2"/>
  <c r="C105" i="2"/>
  <c r="E120" i="2" s="1"/>
  <c r="E40" i="2"/>
  <c r="E87" i="2"/>
  <c r="E34" i="2"/>
  <c r="C130" i="2" s="1"/>
  <c r="C49" i="2"/>
  <c r="E41" i="2"/>
  <c r="E49" i="2" s="1"/>
  <c r="C131" i="2" s="1"/>
  <c r="C121" i="2" l="1"/>
  <c r="E112" i="2"/>
  <c r="E121" i="2" s="1"/>
  <c r="C136" i="2" s="1"/>
  <c r="E105" i="2"/>
  <c r="C135" i="2" s="1"/>
  <c r="E89" i="2"/>
  <c r="C134" i="2" s="1"/>
  <c r="C89" i="2"/>
  <c r="E15" i="2" l="1"/>
  <c r="E9" i="2"/>
  <c r="E16" i="2"/>
  <c r="C18" i="2" l="1"/>
  <c r="E18" i="2"/>
  <c r="E123" i="2" l="1"/>
  <c r="C129" i="2"/>
  <c r="C137" i="2" s="1"/>
  <c r="F40" i="2"/>
  <c r="H25" i="2"/>
  <c r="H31" i="2"/>
  <c r="H118" i="2" l="1"/>
  <c r="H40" i="2"/>
  <c r="H117" i="2" l="1"/>
  <c r="H26" i="2" l="1"/>
  <c r="H41" i="2" l="1"/>
  <c r="G10" i="2" l="1"/>
  <c r="G11" i="2" l="1"/>
  <c r="G12" i="2" l="1"/>
  <c r="G14" i="2" l="1"/>
  <c r="G15" i="2" l="1"/>
  <c r="G16" i="2" l="1"/>
  <c r="G17" i="2" l="1"/>
  <c r="F77" i="2" l="1"/>
  <c r="H61" i="2"/>
  <c r="H14" i="2"/>
  <c r="H77" i="2" l="1"/>
  <c r="H101" i="2"/>
  <c r="H64" i="2" l="1"/>
  <c r="F80" i="2"/>
  <c r="H17" i="2"/>
  <c r="H80" i="2" l="1"/>
  <c r="H104" i="2"/>
  <c r="F87" i="2" l="1"/>
  <c r="F33" i="2"/>
  <c r="F48" i="2" s="1"/>
  <c r="F120" i="2" s="1"/>
  <c r="H87" i="2" l="1"/>
  <c r="H89" i="2" s="1"/>
  <c r="D134" i="2" s="1"/>
  <c r="F89" i="2"/>
  <c r="H33" i="2"/>
  <c r="H48" i="2"/>
  <c r="H63" i="2" l="1"/>
  <c r="F79" i="2"/>
  <c r="H16" i="2"/>
  <c r="F78" i="2"/>
  <c r="H62" i="2"/>
  <c r="H15" i="2"/>
  <c r="F32" i="2"/>
  <c r="F47" i="2" s="1"/>
  <c r="F119" i="2" s="1"/>
  <c r="H119" i="2" s="1"/>
  <c r="H47" i="2" l="1"/>
  <c r="H32" i="2"/>
  <c r="H78" i="2"/>
  <c r="H102" i="2"/>
  <c r="H46" i="2"/>
  <c r="H103" i="2"/>
  <c r="H79" i="2"/>
  <c r="H9" i="2" l="1"/>
  <c r="F72" i="2"/>
  <c r="F56" i="2"/>
  <c r="H56" i="2" l="1"/>
  <c r="H72" i="2"/>
  <c r="H96" i="2" l="1"/>
  <c r="F76" i="2" l="1"/>
  <c r="H60" i="2"/>
  <c r="H13" i="2"/>
  <c r="H10" i="2"/>
  <c r="F73" i="2"/>
  <c r="F28" i="2"/>
  <c r="F29" i="2"/>
  <c r="H73" i="2" l="1"/>
  <c r="H59" i="2"/>
  <c r="F75" i="2"/>
  <c r="H12" i="2"/>
  <c r="H57" i="2"/>
  <c r="H76" i="2"/>
  <c r="H100" i="2"/>
  <c r="H97" i="2" l="1"/>
  <c r="H75" i="2"/>
  <c r="H99" i="2"/>
  <c r="H113" i="2" l="1"/>
  <c r="H11" i="2"/>
  <c r="H18" i="2" s="1"/>
  <c r="D129" i="2" s="1"/>
  <c r="F74" i="2"/>
  <c r="F18" i="2"/>
  <c r="H74" i="2" l="1"/>
  <c r="H81" i="2" s="1"/>
  <c r="D133" i="2" s="1"/>
  <c r="F81" i="2"/>
  <c r="H58" i="2"/>
  <c r="H65" i="2" s="1"/>
  <c r="D132" i="2" s="1"/>
  <c r="F65" i="2"/>
  <c r="H98" i="2" l="1"/>
  <c r="H105" i="2" s="1"/>
  <c r="F105" i="2"/>
  <c r="H120" i="2" s="1"/>
  <c r="F27" i="2"/>
  <c r="F42" i="2" l="1"/>
  <c r="F114" i="2" s="1"/>
  <c r="F43" i="2"/>
  <c r="F115" i="2" s="1"/>
  <c r="H115" i="2" s="1"/>
  <c r="F44" i="2"/>
  <c r="F116" i="2" s="1"/>
  <c r="H116" i="2" s="1"/>
  <c r="D135" i="2"/>
  <c r="H114" i="2" l="1"/>
  <c r="H121" i="2" s="1"/>
  <c r="D136" i="2" s="1"/>
  <c r="F121" i="2"/>
  <c r="H27" i="2"/>
  <c r="H44" i="2"/>
  <c r="H29" i="2"/>
  <c r="F34" i="2"/>
  <c r="H43" i="2"/>
  <c r="H28" i="2"/>
  <c r="H42" i="2"/>
  <c r="H49" i="2" l="1"/>
  <c r="D131" i="2" s="1"/>
  <c r="F49" i="2"/>
  <c r="H34" i="2"/>
  <c r="D130" i="2" s="1"/>
  <c r="H123" i="2" l="1"/>
  <c r="D137" i="2"/>
  <c r="E139" i="2" s="1"/>
</calcChain>
</file>

<file path=xl/sharedStrings.xml><?xml version="1.0" encoding="utf-8"?>
<sst xmlns="http://schemas.openxmlformats.org/spreadsheetml/2006/main" count="141" uniqueCount="26">
  <si>
    <t>Customer Class</t>
  </si>
  <si>
    <t>Residential</t>
  </si>
  <si>
    <t>GS&lt;50 kW</t>
  </si>
  <si>
    <t>GS&gt;50 to 999 kW</t>
  </si>
  <si>
    <t>GS&gt;1,000 to 4,999 kW</t>
  </si>
  <si>
    <t>Large Use</t>
  </si>
  <si>
    <t>Unmetered Load</t>
  </si>
  <si>
    <t>Sentinel Lighting</t>
  </si>
  <si>
    <t>Street Lighting</t>
  </si>
  <si>
    <t>Embedded Distributor</t>
  </si>
  <si>
    <t>Total</t>
  </si>
  <si>
    <t>Electricity Projections</t>
  </si>
  <si>
    <t>Volume</t>
  </si>
  <si>
    <t>Rate ($/kWh)</t>
  </si>
  <si>
    <t>Total Cost</t>
  </si>
  <si>
    <t>Transmission Network</t>
  </si>
  <si>
    <t>Transmission Connection</t>
  </si>
  <si>
    <t>Wholesale Market Service</t>
  </si>
  <si>
    <t>Rural and Remote Rate Protection</t>
  </si>
  <si>
    <t>Customer</t>
  </si>
  <si>
    <t>Smart Meter Entity Fixed Charge</t>
  </si>
  <si>
    <t>Ontario Electricity Support</t>
  </si>
  <si>
    <t>Low Voltage Charges</t>
  </si>
  <si>
    <t>Total Energy Costs</t>
  </si>
  <si>
    <t>2017 Bridge Year</t>
  </si>
  <si>
    <t>2018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</si>
</sst>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70" formatCode="&quot;$&quot;#,##0_);\(&quot;$&quot;#,##0\)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&quot;£ &quot;#,##0.00;[Red]\-&quot;£ 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4">
    <xf numFmtId="0" fontId="0" fillId="0" borderId="0"/>
    <xf numFmtId="4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6" applyNumberFormat="0" applyAlignment="0" applyProtection="0"/>
    <xf numFmtId="0" fontId="16" fillId="7" borderId="7" applyNumberFormat="0" applyAlignment="0" applyProtection="0"/>
    <xf numFmtId="0" fontId="17" fillId="7" borderId="6" applyNumberFormat="0" applyAlignment="0" applyProtection="0"/>
    <xf numFmtId="0" fontId="18" fillId="0" borderId="8" applyNumberFormat="0" applyFill="0" applyAlignment="0" applyProtection="0"/>
    <xf numFmtId="0" fontId="19" fillId="8" borderId="9" applyNumberFormat="0" applyAlignment="0" applyProtection="0"/>
    <xf numFmtId="0" fontId="20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41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42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6" fillId="36" borderId="0" applyNumberFormat="0" applyBorder="0" applyAlignment="0" applyProtection="0"/>
    <xf numFmtId="0" fontId="25" fillId="48" borderId="0" applyNumberFormat="0" applyBorder="0" applyAlignment="0" applyProtection="0"/>
    <xf numFmtId="0" fontId="26" fillId="42" borderId="0" applyNumberFormat="0" applyBorder="0" applyAlignment="0" applyProtection="0"/>
    <xf numFmtId="0" fontId="25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43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6" fillId="44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5" fillId="45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2" applyNumberFormat="0" applyAlignment="0" applyProtection="0"/>
    <xf numFmtId="0" fontId="24" fillId="54" borderId="13" applyNumberFormat="0" applyAlignment="0" applyProtection="0"/>
    <xf numFmtId="0" fontId="29" fillId="0" borderId="0" applyNumberFormat="0" applyFill="0" applyBorder="0" applyAlignment="0" applyProtection="0"/>
    <xf numFmtId="0" fontId="30" fillId="37" borderId="0" applyNumberFormat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4" fillId="40" borderId="12" applyNumberFormat="0" applyAlignment="0" applyProtection="0"/>
    <xf numFmtId="0" fontId="35" fillId="0" borderId="17" applyNumberFormat="0" applyFill="0" applyAlignment="0" applyProtection="0"/>
    <xf numFmtId="0" fontId="36" fillId="55" borderId="0" applyNumberFormat="0" applyBorder="0" applyAlignment="0" applyProtection="0"/>
    <xf numFmtId="0" fontId="6" fillId="56" borderId="18" applyNumberFormat="0" applyFont="0" applyAlignment="0" applyProtection="0"/>
    <xf numFmtId="0" fontId="37" fillId="53" borderId="19" applyNumberFormat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23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28" borderId="0" applyNumberFormat="0" applyBorder="0" applyAlignment="0" applyProtection="0"/>
    <xf numFmtId="174" fontId="6" fillId="0" borderId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2" fontId="6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75" fontId="6" fillId="0" borderId="0"/>
    <xf numFmtId="171" fontId="6" fillId="0" borderId="0"/>
    <xf numFmtId="175" fontId="6" fillId="0" borderId="0"/>
    <xf numFmtId="173" fontId="6" fillId="0" borderId="0"/>
    <xf numFmtId="171" fontId="6" fillId="0" borderId="0"/>
    <xf numFmtId="175" fontId="6" fillId="0" borderId="0"/>
    <xf numFmtId="171" fontId="6" fillId="0" borderId="0"/>
    <xf numFmtId="166" fontId="1" fillId="0" borderId="0" applyFont="0" applyFill="0" applyBorder="0" applyAlignment="0" applyProtection="0"/>
    <xf numFmtId="171" fontId="6" fillId="0" borderId="0"/>
    <xf numFmtId="10" fontId="6" fillId="0" borderId="0" applyFont="0" applyFill="0" applyBorder="0" applyAlignment="0" applyProtection="0"/>
    <xf numFmtId="167" fontId="6" fillId="0" borderId="0"/>
    <xf numFmtId="175" fontId="6" fillId="0" borderId="0"/>
    <xf numFmtId="10" fontId="40" fillId="57" borderId="1" applyNumberFormat="0" applyBorder="0" applyAlignment="0" applyProtection="0"/>
    <xf numFmtId="38" fontId="40" fillId="34" borderId="0" applyNumberFormat="0" applyBorder="0" applyAlignment="0" applyProtection="0"/>
    <xf numFmtId="3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" fillId="27" borderId="0" applyNumberFormat="0" applyBorder="0" applyAlignment="0" applyProtection="0"/>
    <xf numFmtId="172" fontId="6" fillId="0" borderId="0"/>
    <xf numFmtId="171" fontId="6" fillId="0" borderId="0"/>
    <xf numFmtId="0" fontId="1" fillId="20" borderId="0" applyNumberFormat="0" applyBorder="0" applyAlignment="0" applyProtection="0"/>
    <xf numFmtId="173" fontId="6" fillId="0" borderId="0"/>
    <xf numFmtId="176" fontId="6" fillId="0" borderId="0"/>
    <xf numFmtId="175" fontId="6" fillId="0" borderId="0"/>
    <xf numFmtId="165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13" fillId="4" borderId="0" applyNumberFormat="0" applyBorder="0" applyAlignment="0" applyProtection="0"/>
    <xf numFmtId="0" fontId="17" fillId="7" borderId="6" applyNumberFormat="0" applyAlignment="0" applyProtection="0"/>
    <xf numFmtId="0" fontId="19" fillId="8" borderId="9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6" borderId="6" applyNumberFormat="0" applyAlignment="0" applyProtection="0"/>
    <xf numFmtId="0" fontId="18" fillId="0" borderId="8" applyNumberFormat="0" applyFill="0" applyAlignment="0" applyProtection="0"/>
    <xf numFmtId="0" fontId="14" fillId="5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6" fillId="7" borderId="7" applyNumberFormat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0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71" fontId="6" fillId="0" borderId="0"/>
    <xf numFmtId="175" fontId="6" fillId="0" borderId="0"/>
    <xf numFmtId="171" fontId="6" fillId="0" borderId="0"/>
    <xf numFmtId="175" fontId="6" fillId="0" borderId="0"/>
    <xf numFmtId="171" fontId="6" fillId="0" borderId="0"/>
    <xf numFmtId="175" fontId="6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40" borderId="12" applyNumberFormat="0" applyAlignment="0" applyProtection="0"/>
    <xf numFmtId="0" fontId="6" fillId="0" borderId="0"/>
    <xf numFmtId="0" fontId="34" fillId="40" borderId="12" applyNumberFormat="0" applyAlignment="0" applyProtection="0"/>
    <xf numFmtId="43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39" fontId="6" fillId="0" borderId="1"/>
    <xf numFmtId="39" fontId="6" fillId="0" borderId="1"/>
    <xf numFmtId="0" fontId="6" fillId="0" borderId="0"/>
    <xf numFmtId="0" fontId="6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/>
    <xf numFmtId="44" fontId="0" fillId="0" borderId="0" xfId="0" applyNumberFormat="1"/>
    <xf numFmtId="44" fontId="0" fillId="0" borderId="1" xfId="1" applyFont="1" applyBorder="1"/>
    <xf numFmtId="0" fontId="5" fillId="0" borderId="0" xfId="0" applyFont="1"/>
    <xf numFmtId="164" fontId="0" fillId="0" borderId="1" xfId="1" applyNumberFormat="1" applyFont="1" applyBorder="1"/>
    <xf numFmtId="44" fontId="0" fillId="0" borderId="1" xfId="0" applyNumberFormat="1" applyBorder="1"/>
    <xf numFmtId="0" fontId="4" fillId="0" borderId="1" xfId="0" applyFont="1" applyBorder="1"/>
    <xf numFmtId="44" fontId="4" fillId="0" borderId="1" xfId="0" applyNumberFormat="1" applyFont="1" applyBorder="1"/>
    <xf numFmtId="0" fontId="2" fillId="0" borderId="1" xfId="0" applyFont="1" applyBorder="1"/>
    <xf numFmtId="44" fontId="2" fillId="0" borderId="1" xfId="0" applyNumberFormat="1" applyFont="1" applyBorder="1"/>
    <xf numFmtId="3" fontId="0" fillId="0" borderId="0" xfId="0" applyNumberFormat="1"/>
    <xf numFmtId="0" fontId="0" fillId="0" borderId="0" xfId="0" applyBorder="1"/>
    <xf numFmtId="0" fontId="7" fillId="2" borderId="0" xfId="3" applyFont="1" applyFill="1" applyBorder="1" applyAlignment="1">
      <alignment horizontal="center"/>
    </xf>
    <xf numFmtId="0" fontId="5" fillId="0" borderId="0" xfId="0" applyFont="1" applyBorder="1"/>
    <xf numFmtId="0" fontId="4" fillId="0" borderId="2" xfId="0" applyFont="1" applyBorder="1" applyAlignment="1">
      <alignment horizontal="center"/>
    </xf>
    <xf numFmtId="44" fontId="0" fillId="0" borderId="0" xfId="1" applyFont="1"/>
    <xf numFmtId="0" fontId="0" fillId="0" borderId="0" xfId="0"/>
    <xf numFmtId="0" fontId="5" fillId="0" borderId="0" xfId="0" applyFont="1"/>
    <xf numFmtId="164" fontId="0" fillId="0" borderId="1" xfId="1" applyNumberFormat="1" applyFont="1" applyBorder="1"/>
  </cellXfs>
  <cellStyles count="364">
    <cellStyle name="$" xfId="153"/>
    <cellStyle name="$.00" xfId="152"/>
    <cellStyle name="$_9. Rev2Cost_GDPIPI" xfId="138"/>
    <cellStyle name="$_9. Rev2Cost_GDPIPI 2" xfId="196"/>
    <cellStyle name="$_lists" xfId="142"/>
    <cellStyle name="$_lists 2" xfId="194"/>
    <cellStyle name="$_lists_4. Current Monthly Fixed Charge" xfId="140"/>
    <cellStyle name="$_Sheet4" xfId="135"/>
    <cellStyle name="$_Sheet4 2" xfId="198"/>
    <cellStyle name="$M" xfId="155"/>
    <cellStyle name="$M.00" xfId="124"/>
    <cellStyle name="$M_9. Rev2Cost_GDPIPI" xfId="137"/>
    <cellStyle name="20% - Accent1" xfId="22" builtinId="30" customBuiltin="1"/>
    <cellStyle name="20% - Accent1 2" xfId="51"/>
    <cellStyle name="20% - Accent1 2 2" xfId="251"/>
    <cellStyle name="20% - Accent1 2 3" xfId="133"/>
    <cellStyle name="20% - Accent1 3" xfId="279"/>
    <cellStyle name="20% - Accent2" xfId="26" builtinId="34" customBuiltin="1"/>
    <cellStyle name="20% - Accent2 2" xfId="85"/>
    <cellStyle name="20% - Accent2 2 2" xfId="252"/>
    <cellStyle name="20% - Accent2 2 3" xfId="132"/>
    <cellStyle name="20% - Accent2 3" xfId="281"/>
    <cellStyle name="20% - Accent3" xfId="30" builtinId="38" customBuiltin="1"/>
    <cellStyle name="20% - Accent3 2" xfId="95"/>
    <cellStyle name="20% - Accent3 2 2" xfId="253"/>
    <cellStyle name="20% - Accent3 2 3" xfId="131"/>
    <cellStyle name="20% - Accent3 3" xfId="283"/>
    <cellStyle name="20% - Accent4" xfId="34" builtinId="42" customBuiltin="1"/>
    <cellStyle name="20% - Accent4 2" xfId="91"/>
    <cellStyle name="20% - Accent4 2 2" xfId="254"/>
    <cellStyle name="20% - Accent4 2 3" xfId="130"/>
    <cellStyle name="20% - Accent4 3" xfId="285"/>
    <cellStyle name="20% - Accent5" xfId="38" builtinId="46" customBuiltin="1"/>
    <cellStyle name="20% - Accent5 2" xfId="92"/>
    <cellStyle name="20% - Accent5 2 2" xfId="255"/>
    <cellStyle name="20% - Accent5 2 3" xfId="151"/>
    <cellStyle name="20% - Accent5 3" xfId="287"/>
    <cellStyle name="20% - Accent6" xfId="42" builtinId="50" customBuiltin="1"/>
    <cellStyle name="20% - Accent6 2" xfId="96"/>
    <cellStyle name="20% - Accent6 2 2" xfId="256"/>
    <cellStyle name="20% - Accent6 2 3" xfId="127"/>
    <cellStyle name="20% - Accent6 3" xfId="289"/>
    <cellStyle name="40% - Accent1" xfId="23" builtinId="31" customBuiltin="1"/>
    <cellStyle name="40% - Accent1 2" xfId="89"/>
    <cellStyle name="40% - Accent1 2 2" xfId="257"/>
    <cellStyle name="40% - Accent1 2 3" xfId="126"/>
    <cellStyle name="40% - Accent1 3" xfId="280"/>
    <cellStyle name="40% - Accent2" xfId="27" builtinId="35" customBuiltin="1"/>
    <cellStyle name="40% - Accent2 2" xfId="87"/>
    <cellStyle name="40% - Accent2 2 2" xfId="258"/>
    <cellStyle name="40% - Accent2 2 3" xfId="129"/>
    <cellStyle name="40% - Accent2 3" xfId="282"/>
    <cellStyle name="40% - Accent3" xfId="31" builtinId="39" customBuiltin="1"/>
    <cellStyle name="40% - Accent3 2" xfId="90"/>
    <cellStyle name="40% - Accent3 2 2" xfId="259"/>
    <cellStyle name="40% - Accent3 2 3" xfId="154"/>
    <cellStyle name="40% - Accent3 3" xfId="284"/>
    <cellStyle name="40% - Accent4" xfId="35" builtinId="43" customBuiltin="1"/>
    <cellStyle name="40% - Accent4 2" xfId="93"/>
    <cellStyle name="40% - Accent4 2 2" xfId="260"/>
    <cellStyle name="40% - Accent4 2 3" xfId="125"/>
    <cellStyle name="40% - Accent4 3" xfId="286"/>
    <cellStyle name="40% - Accent5" xfId="39" builtinId="47" customBuiltin="1"/>
    <cellStyle name="40% - Accent5 2" xfId="47"/>
    <cellStyle name="40% - Accent5 2 2" xfId="261"/>
    <cellStyle name="40% - Accent5 2 3" xfId="123"/>
    <cellStyle name="40% - Accent5 3" xfId="288"/>
    <cellStyle name="40% - Accent6" xfId="43" builtinId="51" customBuiltin="1"/>
    <cellStyle name="40% - Accent6 2" xfId="94"/>
    <cellStyle name="40% - Accent6 2 2" xfId="262"/>
    <cellStyle name="40% - Accent6 2 3" xfId="159"/>
    <cellStyle name="40% - Accent6 3" xfId="290"/>
    <cellStyle name="60% - Accent1" xfId="24" builtinId="32" customBuiltin="1"/>
    <cellStyle name="60% - Accent1 2" xfId="97"/>
    <cellStyle name="60% - Accent1 2 2" xfId="160"/>
    <cellStyle name="60% - Accent2" xfId="28" builtinId="36" customBuiltin="1"/>
    <cellStyle name="60% - Accent2 2" xfId="50"/>
    <cellStyle name="60% - Accent2 2 2" xfId="161"/>
    <cellStyle name="60% - Accent3" xfId="32" builtinId="40" customBuiltin="1"/>
    <cellStyle name="60% - Accent3 2" xfId="84"/>
    <cellStyle name="60% - Accent3 2 2" xfId="162"/>
    <cellStyle name="60% - Accent4" xfId="36" builtinId="44" customBuiltin="1"/>
    <cellStyle name="60% - Accent4 2" xfId="83"/>
    <cellStyle name="60% - Accent4 2 2" xfId="163"/>
    <cellStyle name="60% - Accent5" xfId="40" builtinId="48" customBuiltin="1"/>
    <cellStyle name="60% - Accent5 2" xfId="88"/>
    <cellStyle name="60% - Accent5 2 2" xfId="164"/>
    <cellStyle name="60% - Accent6" xfId="44" builtinId="52" customBuiltin="1"/>
    <cellStyle name="60% - Accent6 2" xfId="86"/>
    <cellStyle name="60% - Accent6 2 2" xfId="165"/>
    <cellStyle name="Accent1" xfId="21" builtinId="29" customBuiltin="1"/>
    <cellStyle name="Accent1 2" xfId="98"/>
    <cellStyle name="Accent1 2 2" xfId="166"/>
    <cellStyle name="Accent2" xfId="25" builtinId="33" customBuiltin="1"/>
    <cellStyle name="Accent2 2" xfId="99"/>
    <cellStyle name="Accent2 2 2" xfId="167"/>
    <cellStyle name="Accent3" xfId="29" builtinId="37" customBuiltin="1"/>
    <cellStyle name="Accent3 2" xfId="100"/>
    <cellStyle name="Accent3 2 2" xfId="168"/>
    <cellStyle name="Accent4" xfId="33" builtinId="41" customBuiltin="1"/>
    <cellStyle name="Accent4 2" xfId="101"/>
    <cellStyle name="Accent4 2 2" xfId="169"/>
    <cellStyle name="Accent5" xfId="37" builtinId="45" customBuiltin="1"/>
    <cellStyle name="Accent5 2" xfId="102"/>
    <cellStyle name="Accent5 2 2" xfId="170"/>
    <cellStyle name="Accent6" xfId="41" builtinId="49" customBuiltin="1"/>
    <cellStyle name="Accent6 2" xfId="103"/>
    <cellStyle name="Accent6 2 2" xfId="171"/>
    <cellStyle name="Bad" xfId="10" builtinId="27" customBuiltin="1"/>
    <cellStyle name="Bad 2" xfId="104"/>
    <cellStyle name="Bad 2 2" xfId="172"/>
    <cellStyle name="Calculation" xfId="14" builtinId="22" customBuiltin="1"/>
    <cellStyle name="Calculation 2" xfId="105"/>
    <cellStyle name="Calculation 2 2" xfId="173"/>
    <cellStyle name="Check Cell" xfId="16" builtinId="23" customBuiltin="1"/>
    <cellStyle name="Check Cell 2" xfId="106"/>
    <cellStyle name="Check Cell 2 2" xfId="174"/>
    <cellStyle name="Comma 10" xfId="224"/>
    <cellStyle name="Comma 2" xfId="45"/>
    <cellStyle name="Comma 2 2" xfId="63"/>
    <cellStyle name="Comma 2 2 2" xfId="80"/>
    <cellStyle name="Comma 2 2 2 2" xfId="303"/>
    <cellStyle name="Comma 2 2 2 3" xfId="233"/>
    <cellStyle name="Comma 2 2 3" xfId="238"/>
    <cellStyle name="Comma 2 2 3 2" xfId="304"/>
    <cellStyle name="Comma 2 2 4" xfId="228"/>
    <cellStyle name="Comma 2 2 4 2" xfId="302"/>
    <cellStyle name="Comma 2 2_Database" xfId="292"/>
    <cellStyle name="Comma 2 3" xfId="73"/>
    <cellStyle name="Comma 2 3 2" xfId="305"/>
    <cellStyle name="Comma 2 4" xfId="53"/>
    <cellStyle name="Comma 2 4 2" xfId="306"/>
    <cellStyle name="Comma 2 5" xfId="307"/>
    <cellStyle name="Comma 2 6" xfId="175"/>
    <cellStyle name="Comma 3" xfId="59"/>
    <cellStyle name="Comma 3 2" xfId="201"/>
    <cellStyle name="Comma 3 2 2" xfId="269"/>
    <cellStyle name="Comma 3 2 2 2" xfId="309"/>
    <cellStyle name="Comma 3 3" xfId="263"/>
    <cellStyle name="Comma 3 3 2" xfId="308"/>
    <cellStyle name="Comma 3 4" xfId="176"/>
    <cellStyle name="Comma 4" xfId="69"/>
    <cellStyle name="Comma 4 2" xfId="310"/>
    <cellStyle name="Comma 4 2 2" xfId="311"/>
    <cellStyle name="Comma 4 2 3" xfId="312"/>
    <cellStyle name="Comma 4 3" xfId="313"/>
    <cellStyle name="Comma 4 4" xfId="314"/>
    <cellStyle name="Comma 4 5" xfId="193"/>
    <cellStyle name="Comma 5" xfId="48"/>
    <cellStyle name="Comma 5 2" xfId="315"/>
    <cellStyle name="Comma 5 3" xfId="241"/>
    <cellStyle name="Comma 6" xfId="316"/>
    <cellStyle name="Comma 7" xfId="301"/>
    <cellStyle name="Comma 8" xfId="359"/>
    <cellStyle name="Comma 9" xfId="141"/>
    <cellStyle name="Comma0" xfId="148"/>
    <cellStyle name="Currency" xfId="1" builtinId="4"/>
    <cellStyle name="Currency 10" xfId="158"/>
    <cellStyle name="Currency 2" xfId="2"/>
    <cellStyle name="Currency 2 2" xfId="64"/>
    <cellStyle name="Currency 2 2 2" xfId="81"/>
    <cellStyle name="Currency 2 2 2 2" xfId="320"/>
    <cellStyle name="Currency 2 2 3" xfId="321"/>
    <cellStyle name="Currency 2 2 4" xfId="319"/>
    <cellStyle name="Currency 2 3" xfId="74"/>
    <cellStyle name="Currency 2 3 2" xfId="322"/>
    <cellStyle name="Currency 2 4" xfId="54"/>
    <cellStyle name="Currency 2 4 2" xfId="323"/>
    <cellStyle name="Currency 2 5" xfId="121"/>
    <cellStyle name="Currency 2 6" xfId="318"/>
    <cellStyle name="Currency 3" xfId="60"/>
    <cellStyle name="Currency 3 2" xfId="324"/>
    <cellStyle name="Currency 3 2 2" xfId="325"/>
    <cellStyle name="Currency 3 2 3" xfId="326"/>
    <cellStyle name="Currency 3 3" xfId="327"/>
    <cellStyle name="Currency 3 4" xfId="328"/>
    <cellStyle name="Currency 3 5" xfId="202"/>
    <cellStyle name="Currency 4" xfId="57"/>
    <cellStyle name="Currency 4 2" xfId="77"/>
    <cellStyle name="Currency 4 2 2" xfId="330"/>
    <cellStyle name="Currency 4 2 3" xfId="232"/>
    <cellStyle name="Currency 4 3" xfId="239"/>
    <cellStyle name="Currency 4 3 2" xfId="329"/>
    <cellStyle name="Currency 4 4" xfId="299"/>
    <cellStyle name="Currency 4 5" xfId="229"/>
    <cellStyle name="Currency 5" xfId="70"/>
    <cellStyle name="Currency 5 2" xfId="332"/>
    <cellStyle name="Currency 5 2 2" xfId="333"/>
    <cellStyle name="Currency 5 2 3" xfId="334"/>
    <cellStyle name="Currency 5 3" xfId="331"/>
    <cellStyle name="Currency 5 4" xfId="230"/>
    <cellStyle name="Currency 6" xfId="67"/>
    <cellStyle name="Currency 6 2" xfId="335"/>
    <cellStyle name="Currency 6 3" xfId="235"/>
    <cellStyle name="Currency 7" xfId="49"/>
    <cellStyle name="Currency 7 2" xfId="336"/>
    <cellStyle name="Currency 8" xfId="317"/>
    <cellStyle name="Currency 9" xfId="360"/>
    <cellStyle name="Currency0" xfId="150"/>
    <cellStyle name="Date" xfId="149"/>
    <cellStyle name="Explanatory Text" xfId="19" builtinId="53" customBuiltin="1"/>
    <cellStyle name="Explanatory Text 2" xfId="107"/>
    <cellStyle name="Explanatory Text 2 2" xfId="177"/>
    <cellStyle name="Fixed" xfId="128"/>
    <cellStyle name="Followed Hyperlink" xfId="226" builtinId="9" customBuiltin="1"/>
    <cellStyle name="Good" xfId="9" builtinId="26" customBuiltin="1"/>
    <cellStyle name="Good 2" xfId="108"/>
    <cellStyle name="Good 2 2" xfId="178"/>
    <cellStyle name="Grey" xfId="147"/>
    <cellStyle name="Heading 1" xfId="5" builtinId="16" customBuiltin="1"/>
    <cellStyle name="Heading 1 2" xfId="109"/>
    <cellStyle name="Heading 1 2 2" xfId="179"/>
    <cellStyle name="Heading 2" xfId="6" builtinId="17" customBuiltin="1"/>
    <cellStyle name="Heading 2 2" xfId="110"/>
    <cellStyle name="Heading 2 2 2" xfId="180"/>
    <cellStyle name="Heading 3" xfId="7" builtinId="18" customBuiltin="1"/>
    <cellStyle name="Heading 3 2" xfId="111"/>
    <cellStyle name="Heading 3 2 2" xfId="181"/>
    <cellStyle name="Heading 4" xfId="8" builtinId="19" customBuiltin="1"/>
    <cellStyle name="Heading 4 2" xfId="112"/>
    <cellStyle name="Heading 4 2 2" xfId="182"/>
    <cellStyle name="Hyperlink 2" xfId="225"/>
    <cellStyle name="Input" xfId="12" builtinId="20" customBuiltin="1"/>
    <cellStyle name="Input [yellow]" xfId="146"/>
    <cellStyle name="Input 2" xfId="113"/>
    <cellStyle name="Input 2 2" xfId="183"/>
    <cellStyle name="Input 3" xfId="223"/>
    <cellStyle name="Input 4" xfId="221"/>
    <cellStyle name="Linked Cell" xfId="15" builtinId="24" customBuiltin="1"/>
    <cellStyle name="Linked Cell 2" xfId="114"/>
    <cellStyle name="Linked Cell 2 2" xfId="184"/>
    <cellStyle name="M" xfId="145"/>
    <cellStyle name="M.00" xfId="144"/>
    <cellStyle name="M_9. Rev2Cost_GDPIPI" xfId="136"/>
    <cellStyle name="M_9. Rev2Cost_GDPIPI 2" xfId="197"/>
    <cellStyle name="M_lists" xfId="157"/>
    <cellStyle name="M_lists 2" xfId="195"/>
    <cellStyle name="M_lists_4. Current Monthly Fixed Charge" xfId="139"/>
    <cellStyle name="M_Sheet4" xfId="134"/>
    <cellStyle name="M_Sheet4 2" xfId="199"/>
    <cellStyle name="Neutral" xfId="11" builtinId="28" customBuiltin="1"/>
    <cellStyle name="Neutral 2" xfId="115"/>
    <cellStyle name="Neutral 2 2" xfId="185"/>
    <cellStyle name="Normal" xfId="0" builtinId="0"/>
    <cellStyle name="Normal - Style1" xfId="156"/>
    <cellStyle name="Normal 10" xfId="222"/>
    <cellStyle name="Normal 10 12" xfId="227"/>
    <cellStyle name="Normal 11" xfId="361"/>
    <cellStyle name="Normal 167" xfId="205"/>
    <cellStyle name="Normal 167 2" xfId="273"/>
    <cellStyle name="Normal 167_Database" xfId="293"/>
    <cellStyle name="Normal 168" xfId="206"/>
    <cellStyle name="Normal 168 2" xfId="274"/>
    <cellStyle name="Normal 168_Database" xfId="294"/>
    <cellStyle name="Normal 169" xfId="207"/>
    <cellStyle name="Normal 169 2" xfId="275"/>
    <cellStyle name="Normal 169_Database" xfId="295"/>
    <cellStyle name="Normal 170" xfId="208"/>
    <cellStyle name="Normal 170 2" xfId="276"/>
    <cellStyle name="Normal 170_Database" xfId="296"/>
    <cellStyle name="Normal 171" xfId="209"/>
    <cellStyle name="Normal 171 2" xfId="277"/>
    <cellStyle name="Normal 171_Database" xfId="297"/>
    <cellStyle name="Normal 19" xfId="210"/>
    <cellStyle name="Normal 2" xfId="3"/>
    <cellStyle name="Normal 2 2" xfId="338"/>
    <cellStyle name="Normal 2 2 2" xfId="339"/>
    <cellStyle name="Normal 2 2 3" xfId="340"/>
    <cellStyle name="Normal 2 3" xfId="341"/>
    <cellStyle name="Normal 2 4" xfId="342"/>
    <cellStyle name="Normal 2 5" xfId="337"/>
    <cellStyle name="Normal 25" xfId="211"/>
    <cellStyle name="Normal 3" xfId="52"/>
    <cellStyle name="Normal 3 2" xfId="62"/>
    <cellStyle name="Normal 3 2 2" xfId="79"/>
    <cellStyle name="Normal 3 2 2 2" xfId="345"/>
    <cellStyle name="Normal 3 2 3" xfId="346"/>
    <cellStyle name="Normal 3 2 4" xfId="344"/>
    <cellStyle name="Normal 3 3" xfId="72"/>
    <cellStyle name="Normal 3 3 2" xfId="347"/>
    <cellStyle name="Normal 3 4" xfId="348"/>
    <cellStyle name="Normal 3 5" xfId="349"/>
    <cellStyle name="Normal 3 6" xfId="343"/>
    <cellStyle name="Normal 30" xfId="212"/>
    <cellStyle name="Normal 31" xfId="217"/>
    <cellStyle name="Normal 4" xfId="58"/>
    <cellStyle name="Normal 4 2" xfId="78"/>
    <cellStyle name="Normal 4 2 2" xfId="264"/>
    <cellStyle name="Normal 4 3" xfId="186"/>
    <cellStyle name="Normal 41" xfId="213"/>
    <cellStyle name="Normal 42" xfId="218"/>
    <cellStyle name="Normal 5" xfId="56"/>
    <cellStyle name="Normal 5 2" xfId="76"/>
    <cellStyle name="Normal 5 2 2" xfId="270"/>
    <cellStyle name="Normal 5 2 2 2" xfId="352"/>
    <cellStyle name="Normal 5 2 3" xfId="353"/>
    <cellStyle name="Normal 5 2 4" xfId="351"/>
    <cellStyle name="Normal 5 3" xfId="265"/>
    <cellStyle name="Normal 5 4" xfId="350"/>
    <cellStyle name="Normal 50" xfId="214"/>
    <cellStyle name="Normal 51" xfId="216"/>
    <cellStyle name="Normal 52" xfId="219"/>
    <cellStyle name="Normal 6" xfId="68"/>
    <cellStyle name="Normal 6 2" xfId="268"/>
    <cellStyle name="Normal 6 3" xfId="200"/>
    <cellStyle name="Normal 6_Database" xfId="298"/>
    <cellStyle name="Normal 60" xfId="215"/>
    <cellStyle name="Normal 61" xfId="220"/>
    <cellStyle name="Normal 7" xfId="66"/>
    <cellStyle name="Normal 7 2" xfId="300"/>
    <cellStyle name="Normal 8" xfId="122"/>
    <cellStyle name="Normal 8 2" xfId="357"/>
    <cellStyle name="Normal 9" xfId="358"/>
    <cellStyle name="Note" xfId="18" builtinId="10" customBuiltin="1"/>
    <cellStyle name="Note 2" xfId="116"/>
    <cellStyle name="Note 2 2" xfId="266"/>
    <cellStyle name="Note 2 3" xfId="187"/>
    <cellStyle name="Note 3" xfId="278"/>
    <cellStyle name="Output" xfId="13" builtinId="21" customBuiltin="1"/>
    <cellStyle name="Output 2" xfId="117"/>
    <cellStyle name="Output 2 2" xfId="188"/>
    <cellStyle name="Percent [2]" xfId="143"/>
    <cellStyle name="Percent 10" xfId="242"/>
    <cellStyle name="Percent 11" xfId="243"/>
    <cellStyle name="Percent 12" xfId="244"/>
    <cellStyle name="Percent 13" xfId="245"/>
    <cellStyle name="Percent 14" xfId="246"/>
    <cellStyle name="Percent 15" xfId="247"/>
    <cellStyle name="Percent 16" xfId="248"/>
    <cellStyle name="Percent 17" xfId="250"/>
    <cellStyle name="Percent 18" xfId="249"/>
    <cellStyle name="Percent 19" xfId="291"/>
    <cellStyle name="Percent 2" xfId="46"/>
    <cellStyle name="Percent 2 2" xfId="65"/>
    <cellStyle name="Percent 2 2 2" xfId="82"/>
    <cellStyle name="Percent 2 2 3" xfId="354"/>
    <cellStyle name="Percent 2 3" xfId="75"/>
    <cellStyle name="Percent 2 4" xfId="55"/>
    <cellStyle name="Percent 20" xfId="362"/>
    <cellStyle name="Percent 21" xfId="363"/>
    <cellStyle name="Percent 3" xfId="61"/>
    <cellStyle name="Percent 3 2" xfId="203"/>
    <cellStyle name="Percent 3 2 2" xfId="271"/>
    <cellStyle name="Percent 3 3" xfId="267"/>
    <cellStyle name="Percent 3 4" xfId="189"/>
    <cellStyle name="Percent 4" xfId="71"/>
    <cellStyle name="Percent 4 2" xfId="272"/>
    <cellStyle name="Percent 4 3" xfId="204"/>
    <cellStyle name="Percent 5" xfId="231"/>
    <cellStyle name="Percent 6" xfId="236"/>
    <cellStyle name="Percent 7" xfId="237"/>
    <cellStyle name="Percent 8" xfId="234"/>
    <cellStyle name="Percent 9" xfId="240"/>
    <cellStyle name="Style 1" xfId="355"/>
    <cellStyle name="Style 1 2" xfId="356"/>
    <cellStyle name="Title" xfId="4" builtinId="15" customBuiltin="1"/>
    <cellStyle name="Title 2" xfId="118"/>
    <cellStyle name="Title 2 2" xfId="190"/>
    <cellStyle name="Total" xfId="20" builtinId="25" customBuiltin="1"/>
    <cellStyle name="Total 2" xfId="119"/>
    <cellStyle name="Total 2 2" xfId="191"/>
    <cellStyle name="Warning Text" xfId="17" builtinId="11" customBuiltin="1"/>
    <cellStyle name="Warning Text 2" xfId="120"/>
    <cellStyle name="Warning Text 2 2" xfId="1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PL-Regulatory\2018%20COS%20Rate%20App\Exhibit%203\Copy%20of%20Erie%20Thames%202018%20Load%20Forecast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Igp\Documents\Cost%20of%20Power%20Calculations%20Commodity%20calculations%20201809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Igp\AppData\Local\Microsoft\Windows\INetCache\Content.Outlook\E6XRYCVY\Erie%20Thames%202018%20Load%20Forecast%20Settlement%20Sept%2017%20pm.xls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Igp\AppData\Local\Microsoft\Windows\INetCache\Content.Outlook\E6XRYCVY\Erie%20Thames%202018%20Load%20Forecast%20Settlement%20September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PL-Regulatory\2018%20COS%20Rate%20App\Exhibit%208\Low%20Voltage%20Charges%20and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Data"/>
      <sheetName val="Sheet1"/>
      <sheetName val="Sheet2"/>
      <sheetName val="Historic CDM"/>
      <sheetName val="Weather"/>
      <sheetName val="Employment"/>
      <sheetName val="Res OLS model"/>
      <sheetName val="Res Predicted Monthly"/>
      <sheetName val="GS &lt; 50 OLS model"/>
      <sheetName val="GS &lt; 50 Predicted Monthly"/>
      <sheetName val="GS &gt; 50 OLS model"/>
      <sheetName val="GS &gt; 50 Predicted Monthly"/>
      <sheetName val="GS &gt; 50 Predicted Monthly Alt"/>
      <sheetName val="Model Annual Summary"/>
      <sheetName val="Res Normalized Monthly"/>
      <sheetName val="GS &lt; 50 Normalized Monthly"/>
      <sheetName val="Connection count "/>
      <sheetName val="Normalized Annual Summary"/>
      <sheetName val="kW Forecast"/>
      <sheetName val="CDM Adjustments"/>
      <sheetName val="Summary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I3">
            <v>133927948.82067271</v>
          </cell>
        </row>
        <row r="4">
          <cell r="I4">
            <v>48915619.318365961</v>
          </cell>
        </row>
        <row r="5">
          <cell r="I5">
            <v>114652868.05518615</v>
          </cell>
        </row>
        <row r="6">
          <cell r="I6">
            <v>62080888.985526435</v>
          </cell>
        </row>
        <row r="7">
          <cell r="I7">
            <v>98980671.312047407</v>
          </cell>
        </row>
        <row r="8">
          <cell r="I8">
            <v>16296711.4375</v>
          </cell>
        </row>
        <row r="9">
          <cell r="I9">
            <v>1962132.4431208181</v>
          </cell>
        </row>
        <row r="10">
          <cell r="I10">
            <v>226332.60681422742</v>
          </cell>
        </row>
        <row r="11">
          <cell r="I11">
            <v>510974.44680553611</v>
          </cell>
        </row>
        <row r="29">
          <cell r="I29">
            <v>324429.77387722308</v>
          </cell>
        </row>
        <row r="30">
          <cell r="I30">
            <v>137504.59109464617</v>
          </cell>
        </row>
        <row r="31">
          <cell r="I31">
            <v>171751.24104234218</v>
          </cell>
        </row>
        <row r="32">
          <cell r="I32">
            <v>34856.398296673804</v>
          </cell>
        </row>
        <row r="33">
          <cell r="I33">
            <v>5384.4611321252642</v>
          </cell>
        </row>
        <row r="34">
          <cell r="I34">
            <v>586.55658158862866</v>
          </cell>
        </row>
        <row r="49">
          <cell r="H49">
            <v>16986.648595616094</v>
          </cell>
        </row>
        <row r="50">
          <cell r="H50">
            <v>2005.7581747453632</v>
          </cell>
          <cell r="I50">
            <v>2018.2604626544405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2">
          <cell r="H52">
            <v>1.5523E-2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Data"/>
      <sheetName val="Sheet1"/>
      <sheetName val="Sheet2"/>
      <sheetName val="Weather"/>
      <sheetName val="Employment"/>
      <sheetName val="Historic CDM"/>
      <sheetName val="Res OLS model"/>
      <sheetName val="Res Predicted Monthly"/>
      <sheetName val="GS &lt; 50 OLS model"/>
      <sheetName val="GS &lt; 50 Predicted Monthly"/>
      <sheetName val="Model Annual Summary"/>
      <sheetName val="Res Normalized Monthly"/>
      <sheetName val="GS &lt; 50 Normalized Monthly"/>
      <sheetName val="Connection count "/>
      <sheetName val="Normalized Annual Summary"/>
      <sheetName val="kW Forecast"/>
      <sheetName val="CDM Adjustments"/>
      <sheetName val="Summary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E39">
            <v>284775.94351280289</v>
          </cell>
        </row>
        <row r="40">
          <cell r="E40">
            <v>161578.99710225171</v>
          </cell>
        </row>
        <row r="41">
          <cell r="E41">
            <v>166404.38366341614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Data"/>
      <sheetName val="Sheet1"/>
      <sheetName val="Sheet2"/>
      <sheetName val="Historic CDM"/>
      <sheetName val="Weather"/>
      <sheetName val="Employment"/>
      <sheetName val="Res OLS model"/>
      <sheetName val="Res Predicted Monthly"/>
      <sheetName val="GS &lt; 50 OLS model"/>
      <sheetName val="GS &lt; 50 Predicted Monthly"/>
      <sheetName val="Model Annual Summary"/>
      <sheetName val="Res Normalized Monthly"/>
      <sheetName val="GS &lt; 50 Normalized Monthly"/>
      <sheetName val="Connection count "/>
      <sheetName val="Normalized Annual Summary"/>
      <sheetName val="kW Forecast"/>
      <sheetName val="CDM Adjustments"/>
      <sheetName val="Summary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E39">
            <v>284847.36598824628</v>
          </cell>
        </row>
        <row r="42">
          <cell r="E42">
            <v>34856.398296673804</v>
          </cell>
        </row>
        <row r="43">
          <cell r="E43">
            <v>5449.0505817575922</v>
          </cell>
        </row>
        <row r="49">
          <cell r="I49">
            <v>17424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6">
          <cell r="D26">
            <v>0.54824784393988357</v>
          </cell>
        </row>
      </sheetData>
      <sheetData sheetId="1">
        <row r="21">
          <cell r="E21">
            <v>34856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39"/>
  <sheetViews>
    <sheetView tabSelected="1" topLeftCell="A103" workbookViewId="0">
      <selection activeCell="L123" sqref="L123"/>
    </sheetView>
  </sheetViews>
  <sheetFormatPr defaultRowHeight="14.4" x14ac:dyDescent="0.3"/>
  <cols>
    <col min="1" max="1" width="8.88671875" style="20"/>
    <col min="2" max="2" width="29.77734375" customWidth="1"/>
    <col min="3" max="3" width="14.88671875" customWidth="1"/>
    <col min="4" max="4" width="14.88671875" bestFit="1" customWidth="1"/>
    <col min="5" max="5" width="19.88671875" customWidth="1"/>
    <col min="6" max="6" width="10.88671875" bestFit="1" customWidth="1"/>
    <col min="7" max="7" width="12.33203125" bestFit="1" customWidth="1"/>
    <col min="8" max="8" width="17.44140625" customWidth="1"/>
    <col min="10" max="10" width="8.88671875" style="15"/>
    <col min="11" max="11" width="20.44140625" style="15" bestFit="1" customWidth="1"/>
  </cols>
  <sheetData>
    <row r="5" spans="2:11" ht="18" x14ac:dyDescent="0.35">
      <c r="B5" s="7" t="s">
        <v>11</v>
      </c>
    </row>
    <row r="6" spans="2:11" ht="18" x14ac:dyDescent="0.35">
      <c r="B6" s="7"/>
    </row>
    <row r="7" spans="2:11" ht="15.6" x14ac:dyDescent="0.3">
      <c r="C7" s="18">
        <v>2017</v>
      </c>
      <c r="D7" s="18"/>
      <c r="E7" s="18"/>
      <c r="F7" s="18">
        <v>2018</v>
      </c>
      <c r="G7" s="18"/>
      <c r="H7" s="18"/>
    </row>
    <row r="8" spans="2:11" x14ac:dyDescent="0.3">
      <c r="B8" s="1" t="s">
        <v>0</v>
      </c>
      <c r="C8" s="1" t="s">
        <v>12</v>
      </c>
      <c r="D8" s="1" t="s">
        <v>13</v>
      </c>
      <c r="E8" s="1" t="s">
        <v>14</v>
      </c>
      <c r="F8" s="1" t="s">
        <v>12</v>
      </c>
      <c r="G8" s="1" t="s">
        <v>13</v>
      </c>
      <c r="H8" s="1" t="s">
        <v>14</v>
      </c>
    </row>
    <row r="9" spans="2:11" x14ac:dyDescent="0.3">
      <c r="B9" s="2" t="s">
        <v>1</v>
      </c>
      <c r="C9" s="3">
        <f>'[1]Summary Tables'!$I3</f>
        <v>133927948.82067271</v>
      </c>
      <c r="D9" s="8">
        <f>0.1118</f>
        <v>0.1118</v>
      </c>
      <c r="E9" s="6">
        <f>C9*D9</f>
        <v>14973144.678151209</v>
      </c>
      <c r="F9" s="3">
        <v>132563463.95251042</v>
      </c>
      <c r="G9" s="8">
        <v>7.1692999999999979E-2</v>
      </c>
      <c r="H9" s="9">
        <f>F9*G9</f>
        <v>9503872.421147326</v>
      </c>
      <c r="K9" s="16"/>
    </row>
    <row r="10" spans="2:11" x14ac:dyDescent="0.3">
      <c r="B10" s="2" t="s">
        <v>2</v>
      </c>
      <c r="C10" s="3">
        <f>'[1]Summary Tables'!$I4</f>
        <v>48915619.318365961</v>
      </c>
      <c r="D10" s="8">
        <f t="shared" ref="D10:D17" si="0">0.1118</f>
        <v>0.1118</v>
      </c>
      <c r="E10" s="6">
        <f t="shared" ref="E10:E17" si="1">C10*D10</f>
        <v>5468766.2397933146</v>
      </c>
      <c r="F10" s="3">
        <v>49510681.6855461</v>
      </c>
      <c r="G10" s="8">
        <f>G9</f>
        <v>7.1692999999999979E-2</v>
      </c>
      <c r="H10" s="9">
        <f t="shared" ref="H10:H17" si="2">F10*G10</f>
        <v>3549569.3020818555</v>
      </c>
      <c r="K10" s="16"/>
    </row>
    <row r="11" spans="2:11" x14ac:dyDescent="0.3">
      <c r="B11" s="2" t="s">
        <v>3</v>
      </c>
      <c r="C11" s="3">
        <f>'[1]Summary Tables'!$I5</f>
        <v>114652868.05518615</v>
      </c>
      <c r="D11" s="8">
        <f t="shared" si="0"/>
        <v>0.1118</v>
      </c>
      <c r="E11" s="6">
        <f t="shared" si="1"/>
        <v>12818190.648569811</v>
      </c>
      <c r="F11" s="3">
        <v>94517298.81693089</v>
      </c>
      <c r="G11" s="8">
        <f t="shared" ref="G11:G17" si="3">G10</f>
        <v>7.1692999999999979E-2</v>
      </c>
      <c r="H11" s="9">
        <f t="shared" si="2"/>
        <v>6776228.7040822245</v>
      </c>
      <c r="K11" s="16"/>
    </row>
    <row r="12" spans="2:11" x14ac:dyDescent="0.3">
      <c r="B12" s="2" t="s">
        <v>4</v>
      </c>
      <c r="C12" s="3">
        <f>'[1]Summary Tables'!$I6</f>
        <v>62080888.985526435</v>
      </c>
      <c r="D12" s="8">
        <f t="shared" si="0"/>
        <v>0.1118</v>
      </c>
      <c r="E12" s="6">
        <f t="shared" si="1"/>
        <v>6940643.3885818552</v>
      </c>
      <c r="F12" s="3">
        <v>75208299.817859128</v>
      </c>
      <c r="G12" s="8">
        <f t="shared" si="3"/>
        <v>7.1692999999999979E-2</v>
      </c>
      <c r="H12" s="9">
        <f t="shared" si="2"/>
        <v>5391908.6388417725</v>
      </c>
      <c r="K12" s="16"/>
    </row>
    <row r="13" spans="2:11" x14ac:dyDescent="0.3">
      <c r="B13" s="2" t="s">
        <v>5</v>
      </c>
      <c r="C13" s="3">
        <f>'[1]Summary Tables'!$I7</f>
        <v>98980671.312047407</v>
      </c>
      <c r="D13" s="8">
        <f t="shared" si="0"/>
        <v>0.1118</v>
      </c>
      <c r="E13" s="6">
        <f t="shared" si="1"/>
        <v>11066039.0526869</v>
      </c>
      <c r="F13" s="3">
        <v>95899263.983844191</v>
      </c>
      <c r="G13" s="8">
        <f>[2]Sheet1!$H$52</f>
        <v>1.5523E-2</v>
      </c>
      <c r="H13" s="9">
        <f t="shared" si="2"/>
        <v>1488644.2748212134</v>
      </c>
      <c r="K13" s="16"/>
    </row>
    <row r="14" spans="2:11" x14ac:dyDescent="0.3">
      <c r="B14" s="2" t="s">
        <v>6</v>
      </c>
      <c r="C14" s="3">
        <f>'[1]Summary Tables'!$I$11</f>
        <v>510974.44680553611</v>
      </c>
      <c r="D14" s="8">
        <f t="shared" si="0"/>
        <v>0.1118</v>
      </c>
      <c r="E14" s="6">
        <f t="shared" si="1"/>
        <v>57126.943152858934</v>
      </c>
      <c r="F14" s="3">
        <v>517596.61818665901</v>
      </c>
      <c r="G14" s="8">
        <f>G12</f>
        <v>7.1692999999999979E-2</v>
      </c>
      <c r="H14" s="9">
        <f t="shared" si="2"/>
        <v>37108.054347656136</v>
      </c>
      <c r="K14" s="16"/>
    </row>
    <row r="15" spans="2:11" x14ac:dyDescent="0.3">
      <c r="B15" s="2" t="s">
        <v>7</v>
      </c>
      <c r="C15" s="3">
        <f>'[1]Summary Tables'!$I$10</f>
        <v>226332.60681422742</v>
      </c>
      <c r="D15" s="8">
        <f t="shared" si="0"/>
        <v>0.1118</v>
      </c>
      <c r="E15" s="6">
        <f t="shared" si="1"/>
        <v>25303.985441830624</v>
      </c>
      <c r="F15" s="3">
        <v>221513.9263015523</v>
      </c>
      <c r="G15" s="8">
        <f t="shared" si="3"/>
        <v>7.1692999999999979E-2</v>
      </c>
      <c r="H15" s="9">
        <f t="shared" si="2"/>
        <v>15880.997918337185</v>
      </c>
      <c r="K15" s="16"/>
    </row>
    <row r="16" spans="2:11" x14ac:dyDescent="0.3">
      <c r="B16" s="2" t="s">
        <v>8</v>
      </c>
      <c r="C16" s="3">
        <f>'[1]Summary Tables'!$I$9</f>
        <v>1962132.4431208181</v>
      </c>
      <c r="D16" s="8">
        <f t="shared" si="0"/>
        <v>0.1118</v>
      </c>
      <c r="E16" s="6">
        <f t="shared" si="1"/>
        <v>219366.40714090745</v>
      </c>
      <c r="F16" s="3">
        <v>1985669.2560900459</v>
      </c>
      <c r="G16" s="8">
        <f t="shared" si="3"/>
        <v>7.1692999999999979E-2</v>
      </c>
      <c r="H16" s="9">
        <f t="shared" si="2"/>
        <v>142358.58597686363</v>
      </c>
      <c r="K16" s="16"/>
    </row>
    <row r="17" spans="2:11" x14ac:dyDescent="0.3">
      <c r="B17" s="2" t="s">
        <v>9</v>
      </c>
      <c r="C17" s="3">
        <f>'[1]Summary Tables'!$I$8</f>
        <v>16296711.4375</v>
      </c>
      <c r="D17" s="8">
        <f t="shared" si="0"/>
        <v>0.1118</v>
      </c>
      <c r="E17" s="6">
        <f t="shared" si="1"/>
        <v>1821972.3387124999</v>
      </c>
      <c r="F17" s="3">
        <v>16296711.4375</v>
      </c>
      <c r="G17" s="8">
        <f t="shared" si="3"/>
        <v>7.1692999999999979E-2</v>
      </c>
      <c r="H17" s="9">
        <f t="shared" si="2"/>
        <v>1168360.1330886872</v>
      </c>
      <c r="K17" s="16"/>
    </row>
    <row r="18" spans="2:11" x14ac:dyDescent="0.3">
      <c r="B18" s="4" t="s">
        <v>10</v>
      </c>
      <c r="C18" s="3">
        <f>SUM(C9:C17)</f>
        <v>477554147.42603928</v>
      </c>
      <c r="D18" s="2"/>
      <c r="E18" s="9">
        <f>SUM(E9:E17)</f>
        <v>53390553.682231195</v>
      </c>
      <c r="F18" s="3">
        <f>SUM(F9:F17)</f>
        <v>466720499.49476898</v>
      </c>
      <c r="G18" s="2"/>
      <c r="H18" s="9">
        <f>SUM(H9:H17)</f>
        <v>28073931.112305935</v>
      </c>
    </row>
    <row r="20" spans="2:11" x14ac:dyDescent="0.3">
      <c r="F20" s="14"/>
    </row>
    <row r="21" spans="2:11" ht="18" x14ac:dyDescent="0.35">
      <c r="B21" s="7" t="s">
        <v>15</v>
      </c>
    </row>
    <row r="23" spans="2:11" ht="15.6" x14ac:dyDescent="0.3">
      <c r="C23" s="18">
        <v>2017</v>
      </c>
      <c r="D23" s="18"/>
      <c r="E23" s="18"/>
      <c r="F23" s="18">
        <v>2018</v>
      </c>
      <c r="G23" s="18"/>
      <c r="H23" s="18"/>
    </row>
    <row r="24" spans="2:11" x14ac:dyDescent="0.3">
      <c r="B24" s="1" t="s">
        <v>0</v>
      </c>
      <c r="C24" s="1" t="s">
        <v>12</v>
      </c>
      <c r="D24" s="1" t="s">
        <v>13</v>
      </c>
      <c r="E24" s="1" t="s">
        <v>14</v>
      </c>
      <c r="F24" s="1" t="s">
        <v>12</v>
      </c>
      <c r="G24" s="1" t="s">
        <v>13</v>
      </c>
      <c r="H24" s="1" t="s">
        <v>14</v>
      </c>
    </row>
    <row r="25" spans="2:11" x14ac:dyDescent="0.3">
      <c r="B25" s="2" t="s">
        <v>1</v>
      </c>
      <c r="C25" s="3">
        <f>C9</f>
        <v>133927948.82067271</v>
      </c>
      <c r="D25" s="8">
        <v>6.3E-3</v>
      </c>
      <c r="E25" s="6">
        <f>C25*D25</f>
        <v>843746.07757023803</v>
      </c>
      <c r="F25" s="3">
        <f>F9</f>
        <v>132563463.95251042</v>
      </c>
      <c r="G25" s="8">
        <v>6.0797040831167114E-3</v>
      </c>
      <c r="H25" s="9">
        <f>F25*G25</f>
        <v>805946.63306417258</v>
      </c>
    </row>
    <row r="26" spans="2:11" x14ac:dyDescent="0.3">
      <c r="B26" s="2" t="s">
        <v>2</v>
      </c>
      <c r="C26" s="3">
        <f t="shared" ref="C26:C30" si="4">C10</f>
        <v>48915619.318365961</v>
      </c>
      <c r="D26" s="8">
        <v>5.8999999999999999E-3</v>
      </c>
      <c r="E26" s="6">
        <f t="shared" ref="E26:E33" si="5">C26*D26</f>
        <v>288602.15397835919</v>
      </c>
      <c r="F26" s="3">
        <f>F10</f>
        <v>49510681.6855461</v>
      </c>
      <c r="G26" s="8">
        <v>5.6936912342909736E-3</v>
      </c>
      <c r="H26" s="9">
        <f t="shared" ref="H26:H33" si="6">F26*G26</f>
        <v>281898.5343167645</v>
      </c>
    </row>
    <row r="27" spans="2:11" x14ac:dyDescent="0.3">
      <c r="B27" s="2" t="s">
        <v>3</v>
      </c>
      <c r="C27" s="3">
        <f>'[1]Summary Tables'!$I29</f>
        <v>324429.77387722308</v>
      </c>
      <c r="D27" s="8">
        <v>2.6482000000000001</v>
      </c>
      <c r="E27" s="6">
        <f t="shared" si="5"/>
        <v>859154.92718166218</v>
      </c>
      <c r="F27" s="3">
        <f>'[3]Summary Tables'!$E$39</f>
        <v>284775.94351280289</v>
      </c>
      <c r="G27" s="8">
        <v>2.5555987786912286</v>
      </c>
      <c r="H27" s="9">
        <f t="shared" si="6"/>
        <v>727773.05344196141</v>
      </c>
    </row>
    <row r="28" spans="2:11" x14ac:dyDescent="0.3">
      <c r="B28" s="2" t="s">
        <v>4</v>
      </c>
      <c r="C28" s="3">
        <f>'[1]Summary Tables'!$I30</f>
        <v>137504.59109464617</v>
      </c>
      <c r="D28" s="8">
        <v>2.8748</v>
      </c>
      <c r="E28" s="6">
        <f t="shared" si="5"/>
        <v>395298.19847888878</v>
      </c>
      <c r="F28" s="3">
        <f>'[3]Summary Tables'!$E40</f>
        <v>161578.99710225171</v>
      </c>
      <c r="G28" s="8">
        <v>2.7742751048983703</v>
      </c>
      <c r="H28" s="9">
        <f t="shared" si="6"/>
        <v>448264.58913522284</v>
      </c>
    </row>
    <row r="29" spans="2:11" x14ac:dyDescent="0.3">
      <c r="B29" s="2" t="s">
        <v>5</v>
      </c>
      <c r="C29" s="3">
        <f>'[1]Summary Tables'!$I31</f>
        <v>171751.24104234218</v>
      </c>
      <c r="D29" s="8">
        <v>3.1869000000000001</v>
      </c>
      <c r="E29" s="6">
        <f t="shared" si="5"/>
        <v>547354.03007784032</v>
      </c>
      <c r="F29" s="3">
        <f>'[3]Summary Tables'!$E41</f>
        <v>166404.38366341614</v>
      </c>
      <c r="G29" s="8">
        <v>3.0754617034095877</v>
      </c>
      <c r="H29" s="9">
        <f t="shared" si="6"/>
        <v>511770.3092363124</v>
      </c>
    </row>
    <row r="30" spans="2:11" x14ac:dyDescent="0.3">
      <c r="B30" s="2" t="s">
        <v>6</v>
      </c>
      <c r="C30" s="3">
        <f t="shared" si="4"/>
        <v>510974.44680553611</v>
      </c>
      <c r="D30" s="8">
        <v>5.8999999999999999E-3</v>
      </c>
      <c r="E30" s="6">
        <f t="shared" si="5"/>
        <v>3014.7492361526629</v>
      </c>
      <c r="F30" s="3">
        <f>F14</f>
        <v>517596.61818665901</v>
      </c>
      <c r="G30" s="8">
        <v>5.6936851482626361E-3</v>
      </c>
      <c r="H30" s="9">
        <f t="shared" si="6"/>
        <v>2947.0321777603467</v>
      </c>
    </row>
    <row r="31" spans="2:11" x14ac:dyDescent="0.3">
      <c r="B31" s="2" t="s">
        <v>7</v>
      </c>
      <c r="C31" s="3">
        <f>'[1]Summary Tables'!$I$34</f>
        <v>586.55658158862866</v>
      </c>
      <c r="D31" s="8">
        <v>2.0440999999999998</v>
      </c>
      <c r="E31" s="6">
        <f t="shared" si="5"/>
        <v>1198.9803084253158</v>
      </c>
      <c r="F31" s="3">
        <f>F15</f>
        <v>221513.9263015523</v>
      </c>
      <c r="G31" s="8">
        <v>5.6936941937905149E-3</v>
      </c>
      <c r="H31" s="9">
        <f t="shared" si="6"/>
        <v>1261.2325560268885</v>
      </c>
    </row>
    <row r="32" spans="2:11" x14ac:dyDescent="0.3">
      <c r="B32" s="2" t="s">
        <v>8</v>
      </c>
      <c r="C32" s="3">
        <f>'[1]Summary Tables'!$I$33</f>
        <v>5384.4611321252642</v>
      </c>
      <c r="D32" s="8">
        <v>2.0440999999999998</v>
      </c>
      <c r="E32" s="6">
        <f t="shared" si="5"/>
        <v>11006.377000177252</v>
      </c>
      <c r="F32" s="3">
        <f>'[4]Summary Tables'!$E$43</f>
        <v>5449.0505817575922</v>
      </c>
      <c r="G32" s="8">
        <v>1.9726228339308105</v>
      </c>
      <c r="H32" s="9">
        <f t="shared" si="6"/>
        <v>10748.921600818992</v>
      </c>
    </row>
    <row r="33" spans="2:8" x14ac:dyDescent="0.3">
      <c r="B33" s="2" t="s">
        <v>9</v>
      </c>
      <c r="C33" s="3">
        <f>'[1]Summary Tables'!$I$32</f>
        <v>34856.398296673804</v>
      </c>
      <c r="D33" s="8">
        <v>3.8460000000000001</v>
      </c>
      <c r="E33" s="6">
        <f t="shared" si="5"/>
        <v>134057.70784900745</v>
      </c>
      <c r="F33" s="3">
        <f>'[4]Summary Tables'!$E$42</f>
        <v>34856.398296673804</v>
      </c>
      <c r="G33" s="8">
        <v>3.7115144941779254</v>
      </c>
      <c r="H33" s="9">
        <f t="shared" si="6"/>
        <v>129370.02749294357</v>
      </c>
    </row>
    <row r="34" spans="2:8" x14ac:dyDescent="0.3">
      <c r="B34" s="4" t="s">
        <v>10</v>
      </c>
      <c r="C34" s="3">
        <f>SUM(C25:C33)</f>
        <v>184029055.60786885</v>
      </c>
      <c r="D34" s="2"/>
      <c r="E34" s="9">
        <f>SUM(E25:E33)</f>
        <v>3083433.2016807506</v>
      </c>
      <c r="F34" s="3">
        <f>SUM(F25:F33)</f>
        <v>183466320.95570162</v>
      </c>
      <c r="G34" s="2"/>
      <c r="H34" s="9">
        <f>SUM(H25:H33)</f>
        <v>2919980.333021984</v>
      </c>
    </row>
    <row r="36" spans="2:8" ht="18" x14ac:dyDescent="0.35">
      <c r="B36" s="7" t="s">
        <v>16</v>
      </c>
    </row>
    <row r="38" spans="2:8" ht="15.6" x14ac:dyDescent="0.3">
      <c r="C38" s="18">
        <v>2017</v>
      </c>
      <c r="D38" s="18"/>
      <c r="E38" s="18"/>
      <c r="F38" s="18">
        <v>2018</v>
      </c>
      <c r="G38" s="18"/>
      <c r="H38" s="18"/>
    </row>
    <row r="39" spans="2:8" x14ac:dyDescent="0.3">
      <c r="B39" s="1" t="s">
        <v>0</v>
      </c>
      <c r="C39" s="1" t="s">
        <v>12</v>
      </c>
      <c r="D39" s="1" t="s">
        <v>13</v>
      </c>
      <c r="E39" s="1" t="s">
        <v>14</v>
      </c>
      <c r="F39" s="1" t="s">
        <v>12</v>
      </c>
      <c r="G39" s="1" t="s">
        <v>13</v>
      </c>
      <c r="H39" s="1" t="s">
        <v>14</v>
      </c>
    </row>
    <row r="40" spans="2:8" x14ac:dyDescent="0.3">
      <c r="B40" s="2" t="s">
        <v>1</v>
      </c>
      <c r="C40" s="3">
        <f>C25</f>
        <v>133927948.82067271</v>
      </c>
      <c r="D40" s="8">
        <v>5.5999999999999999E-3</v>
      </c>
      <c r="E40" s="6">
        <f>C40*D40</f>
        <v>749996.51339576719</v>
      </c>
      <c r="F40" s="3">
        <f>F25</f>
        <v>132563463.95251042</v>
      </c>
      <c r="G40" s="8">
        <v>5.5484014806782122E-3</v>
      </c>
      <c r="H40" s="9">
        <f>F40*G40</f>
        <v>735515.31967794162</v>
      </c>
    </row>
    <row r="41" spans="2:8" x14ac:dyDescent="0.3">
      <c r="B41" s="2" t="s">
        <v>2</v>
      </c>
      <c r="C41" s="3">
        <f t="shared" ref="C41:C48" si="7">C26</f>
        <v>48915619.318365961</v>
      </c>
      <c r="D41" s="8">
        <v>5.1999999999999998E-3</v>
      </c>
      <c r="E41" s="6">
        <f t="shared" ref="E41:E48" si="8">C41*D41</f>
        <v>254361.22045550297</v>
      </c>
      <c r="F41" s="3">
        <f t="shared" ref="F41:F48" si="9">F26</f>
        <v>49510681.6855461</v>
      </c>
      <c r="G41" s="8">
        <v>5.152087115621453E-3</v>
      </c>
      <c r="H41" s="9">
        <f t="shared" ref="H41:H48" si="10">F41*G41</f>
        <v>255083.3451977371</v>
      </c>
    </row>
    <row r="42" spans="2:8" x14ac:dyDescent="0.3">
      <c r="B42" s="2" t="s">
        <v>3</v>
      </c>
      <c r="C42" s="3">
        <f t="shared" si="7"/>
        <v>324429.77387722308</v>
      </c>
      <c r="D42" s="8">
        <v>1.8703000000000001</v>
      </c>
      <c r="E42" s="6">
        <f t="shared" si="8"/>
        <v>606781.0060825703</v>
      </c>
      <c r="F42" s="3">
        <f t="shared" si="9"/>
        <v>284775.94351280289</v>
      </c>
      <c r="G42" s="8">
        <v>1.8530670134654743</v>
      </c>
      <c r="H42" s="9">
        <f t="shared" si="10"/>
        <v>527708.90715208231</v>
      </c>
    </row>
    <row r="43" spans="2:8" x14ac:dyDescent="0.3">
      <c r="B43" s="2" t="s">
        <v>4</v>
      </c>
      <c r="C43" s="3">
        <f t="shared" si="7"/>
        <v>137504.59109464617</v>
      </c>
      <c r="D43" s="8">
        <v>2.0036</v>
      </c>
      <c r="E43" s="6">
        <f t="shared" si="8"/>
        <v>275504.19871723308</v>
      </c>
      <c r="F43" s="3">
        <f t="shared" si="9"/>
        <v>161578.99710225171</v>
      </c>
      <c r="G43" s="8">
        <v>1.9851387916002996</v>
      </c>
      <c r="H43" s="9">
        <f t="shared" si="10"/>
        <v>320756.73505555227</v>
      </c>
    </row>
    <row r="44" spans="2:8" x14ac:dyDescent="0.3">
      <c r="B44" s="2" t="s">
        <v>5</v>
      </c>
      <c r="C44" s="3">
        <f t="shared" si="7"/>
        <v>171751.24104234218</v>
      </c>
      <c r="D44" s="8">
        <v>2.2726999999999999</v>
      </c>
      <c r="E44" s="6">
        <f t="shared" si="8"/>
        <v>390339.04551693104</v>
      </c>
      <c r="F44" s="3">
        <f t="shared" si="9"/>
        <v>166404.38366341614</v>
      </c>
      <c r="G44" s="8">
        <v>2.2517593074621538</v>
      </c>
      <c r="H44" s="9">
        <f t="shared" si="10"/>
        <v>374702.61971660046</v>
      </c>
    </row>
    <row r="45" spans="2:8" x14ac:dyDescent="0.3">
      <c r="B45" s="2" t="s">
        <v>6</v>
      </c>
      <c r="C45" s="3">
        <f t="shared" si="7"/>
        <v>510974.44680553611</v>
      </c>
      <c r="D45" s="8">
        <v>5.1999999999999998E-3</v>
      </c>
      <c r="E45" s="6">
        <f t="shared" si="8"/>
        <v>2657.0671233887874</v>
      </c>
      <c r="F45" s="3">
        <f t="shared" si="9"/>
        <v>517596.61818665901</v>
      </c>
      <c r="G45" s="8">
        <v>5.1520848476113859E-3</v>
      </c>
      <c r="H45" s="9">
        <f t="shared" si="10"/>
        <v>2666.7016937343819</v>
      </c>
    </row>
    <row r="46" spans="2:8" x14ac:dyDescent="0.3">
      <c r="B46" s="2" t="s">
        <v>7</v>
      </c>
      <c r="C46" s="3">
        <f t="shared" si="7"/>
        <v>586.55658158862866</v>
      </c>
      <c r="D46" s="8">
        <v>1.4388000000000001</v>
      </c>
      <c r="E46" s="6">
        <f t="shared" si="8"/>
        <v>843.93760958971893</v>
      </c>
      <c r="F46" s="3">
        <f t="shared" si="9"/>
        <v>221513.9263015523</v>
      </c>
      <c r="G46" s="8">
        <v>5.1520900960829738E-3</v>
      </c>
      <c r="H46" s="9">
        <f t="shared" si="10"/>
        <v>1141.2597058426813</v>
      </c>
    </row>
    <row r="47" spans="2:8" x14ac:dyDescent="0.3">
      <c r="B47" s="2" t="s">
        <v>8</v>
      </c>
      <c r="C47" s="3">
        <f t="shared" si="7"/>
        <v>5384.4611321252642</v>
      </c>
      <c r="D47" s="8">
        <v>2.3780000000000001</v>
      </c>
      <c r="E47" s="6">
        <f t="shared" si="8"/>
        <v>12804.248572193879</v>
      </c>
      <c r="F47" s="3">
        <f t="shared" si="9"/>
        <v>5449.0505817575922</v>
      </c>
      <c r="G47" s="8">
        <v>2.3560888284003045</v>
      </c>
      <c r="H47" s="9">
        <f t="shared" si="10"/>
        <v>12838.447201067243</v>
      </c>
    </row>
    <row r="48" spans="2:8" x14ac:dyDescent="0.3">
      <c r="B48" s="2" t="s">
        <v>9</v>
      </c>
      <c r="C48" s="3">
        <f t="shared" si="7"/>
        <v>34856.398296673804</v>
      </c>
      <c r="D48" s="8">
        <v>2.6423000000000001</v>
      </c>
      <c r="E48" s="6">
        <f t="shared" si="8"/>
        <v>92101.061219301191</v>
      </c>
      <c r="F48" s="3">
        <f t="shared" si="9"/>
        <v>34856.398296673804</v>
      </c>
      <c r="G48" s="8">
        <v>2.6179537754555362</v>
      </c>
      <c r="H48" s="9">
        <f t="shared" si="10"/>
        <v>91252.439519559106</v>
      </c>
    </row>
    <row r="49" spans="2:8" x14ac:dyDescent="0.3">
      <c r="B49" s="4" t="s">
        <v>10</v>
      </c>
      <c r="C49" s="3">
        <f>SUM(C40:C48)</f>
        <v>184029055.60786885</v>
      </c>
      <c r="D49" s="2"/>
      <c r="E49" s="9">
        <f>SUM(E40:E48)</f>
        <v>2385388.2986924783</v>
      </c>
      <c r="F49" s="3">
        <f>SUM(F40:F48)</f>
        <v>183466320.95570162</v>
      </c>
      <c r="G49" s="2"/>
      <c r="H49" s="9">
        <f>SUM(H40:H48)</f>
        <v>2321665.7749201166</v>
      </c>
    </row>
    <row r="52" spans="2:8" ht="18" x14ac:dyDescent="0.35">
      <c r="B52" s="7" t="s">
        <v>17</v>
      </c>
    </row>
    <row r="53" spans="2:8" ht="18" x14ac:dyDescent="0.35">
      <c r="B53" s="7"/>
    </row>
    <row r="54" spans="2:8" ht="15.6" x14ac:dyDescent="0.3">
      <c r="C54" s="18">
        <v>2017</v>
      </c>
      <c r="D54" s="18"/>
      <c r="E54" s="18"/>
      <c r="F54" s="18">
        <v>2018</v>
      </c>
      <c r="G54" s="18"/>
      <c r="H54" s="18"/>
    </row>
    <row r="55" spans="2:8" x14ac:dyDescent="0.3">
      <c r="B55" s="1" t="s">
        <v>0</v>
      </c>
      <c r="C55" s="1" t="s">
        <v>12</v>
      </c>
      <c r="D55" s="1" t="s">
        <v>13</v>
      </c>
      <c r="E55" s="1" t="s">
        <v>14</v>
      </c>
      <c r="F55" s="1" t="s">
        <v>12</v>
      </c>
      <c r="G55" s="1" t="s">
        <v>13</v>
      </c>
      <c r="H55" s="1" t="s">
        <v>14</v>
      </c>
    </row>
    <row r="56" spans="2:8" x14ac:dyDescent="0.3">
      <c r="B56" s="2" t="s">
        <v>1</v>
      </c>
      <c r="C56" s="3">
        <f>C9</f>
        <v>133927948.82067271</v>
      </c>
      <c r="D56" s="8">
        <v>3.5999999999999999E-3</v>
      </c>
      <c r="E56" s="6">
        <f>C56*D56</f>
        <v>482140.61575442174</v>
      </c>
      <c r="F56" s="3">
        <f>F9</f>
        <v>132563463.95251042</v>
      </c>
      <c r="G56" s="8">
        <v>3.5999999999999999E-3</v>
      </c>
      <c r="H56" s="9">
        <f>F56*G56</f>
        <v>477228.47022903751</v>
      </c>
    </row>
    <row r="57" spans="2:8" x14ac:dyDescent="0.3">
      <c r="B57" s="2" t="s">
        <v>2</v>
      </c>
      <c r="C57" s="3">
        <f t="shared" ref="C57:C64" si="11">C10</f>
        <v>48915619.318365961</v>
      </c>
      <c r="D57" s="8">
        <v>3.5999999999999999E-3</v>
      </c>
      <c r="E57" s="6">
        <f t="shared" ref="E57:E64" si="12">C57*D57</f>
        <v>176096.22954611745</v>
      </c>
      <c r="F57" s="3">
        <f t="shared" ref="F57:F64" si="13">F10</f>
        <v>49510681.6855461</v>
      </c>
      <c r="G57" s="8">
        <v>3.5999999999999999E-3</v>
      </c>
      <c r="H57" s="9">
        <f t="shared" ref="H57:H64" si="14">F57*G57</f>
        <v>178238.45406796597</v>
      </c>
    </row>
    <row r="58" spans="2:8" x14ac:dyDescent="0.3">
      <c r="B58" s="2" t="s">
        <v>3</v>
      </c>
      <c r="C58" s="3">
        <f t="shared" si="11"/>
        <v>114652868.05518615</v>
      </c>
      <c r="D58" s="8">
        <v>3.5999999999999999E-3</v>
      </c>
      <c r="E58" s="6">
        <f t="shared" si="12"/>
        <v>412750.32499867014</v>
      </c>
      <c r="F58" s="3">
        <f t="shared" si="13"/>
        <v>94517298.81693089</v>
      </c>
      <c r="G58" s="8">
        <v>3.5999999999999999E-3</v>
      </c>
      <c r="H58" s="9">
        <f t="shared" si="14"/>
        <v>340262.27574095118</v>
      </c>
    </row>
    <row r="59" spans="2:8" x14ac:dyDescent="0.3">
      <c r="B59" s="2" t="s">
        <v>4</v>
      </c>
      <c r="C59" s="3">
        <f t="shared" si="11"/>
        <v>62080888.985526435</v>
      </c>
      <c r="D59" s="8">
        <v>3.5999999999999999E-3</v>
      </c>
      <c r="E59" s="6">
        <f t="shared" si="12"/>
        <v>223491.20034789515</v>
      </c>
      <c r="F59" s="3">
        <f t="shared" si="13"/>
        <v>75208299.817859128</v>
      </c>
      <c r="G59" s="8">
        <v>3.5999999999999999E-3</v>
      </c>
      <c r="H59" s="9">
        <f t="shared" si="14"/>
        <v>270749.87934429286</v>
      </c>
    </row>
    <row r="60" spans="2:8" x14ac:dyDescent="0.3">
      <c r="B60" s="2" t="s">
        <v>5</v>
      </c>
      <c r="C60" s="3">
        <f t="shared" si="11"/>
        <v>98980671.312047407</v>
      </c>
      <c r="D60" s="8">
        <v>3.5999999999999999E-3</v>
      </c>
      <c r="E60" s="6">
        <f t="shared" si="12"/>
        <v>356330.41672337067</v>
      </c>
      <c r="F60" s="3">
        <f t="shared" si="13"/>
        <v>95899263.983844191</v>
      </c>
      <c r="G60" s="8">
        <v>3.5999999999999999E-3</v>
      </c>
      <c r="H60" s="9">
        <f t="shared" si="14"/>
        <v>345237.35034183908</v>
      </c>
    </row>
    <row r="61" spans="2:8" x14ac:dyDescent="0.3">
      <c r="B61" s="2" t="s">
        <v>6</v>
      </c>
      <c r="C61" s="3">
        <f t="shared" si="11"/>
        <v>510974.44680553611</v>
      </c>
      <c r="D61" s="8">
        <v>3.5999999999999999E-3</v>
      </c>
      <c r="E61" s="6">
        <f t="shared" si="12"/>
        <v>1839.5080084999299</v>
      </c>
      <c r="F61" s="3">
        <f t="shared" si="13"/>
        <v>517596.61818665901</v>
      </c>
      <c r="G61" s="8">
        <v>3.5999999999999999E-3</v>
      </c>
      <c r="H61" s="9">
        <f t="shared" si="14"/>
        <v>1863.3478254719723</v>
      </c>
    </row>
    <row r="62" spans="2:8" x14ac:dyDescent="0.3">
      <c r="B62" s="2" t="s">
        <v>7</v>
      </c>
      <c r="C62" s="3">
        <f t="shared" si="11"/>
        <v>226332.60681422742</v>
      </c>
      <c r="D62" s="8">
        <v>3.5999999999999999E-3</v>
      </c>
      <c r="E62" s="6">
        <f t="shared" si="12"/>
        <v>814.79738453121865</v>
      </c>
      <c r="F62" s="3">
        <f t="shared" si="13"/>
        <v>221513.9263015523</v>
      </c>
      <c r="G62" s="8">
        <v>3.5999999999999999E-3</v>
      </c>
      <c r="H62" s="9">
        <f t="shared" si="14"/>
        <v>797.4501346855883</v>
      </c>
    </row>
    <row r="63" spans="2:8" x14ac:dyDescent="0.3">
      <c r="B63" s="2" t="s">
        <v>8</v>
      </c>
      <c r="C63" s="3">
        <f t="shared" si="11"/>
        <v>1962132.4431208181</v>
      </c>
      <c r="D63" s="8">
        <v>3.5999999999999999E-3</v>
      </c>
      <c r="E63" s="6">
        <f t="shared" si="12"/>
        <v>7063.6767952349446</v>
      </c>
      <c r="F63" s="3">
        <f t="shared" si="13"/>
        <v>1985669.2560900459</v>
      </c>
      <c r="G63" s="8">
        <v>3.5999999999999999E-3</v>
      </c>
      <c r="H63" s="9">
        <f t="shared" si="14"/>
        <v>7148.4093219241649</v>
      </c>
    </row>
    <row r="64" spans="2:8" x14ac:dyDescent="0.3">
      <c r="B64" s="2" t="s">
        <v>9</v>
      </c>
      <c r="C64" s="3">
        <f t="shared" si="11"/>
        <v>16296711.4375</v>
      </c>
      <c r="D64" s="8">
        <v>3.5999999999999999E-3</v>
      </c>
      <c r="E64" s="6">
        <f t="shared" si="12"/>
        <v>58668.161175000001</v>
      </c>
      <c r="F64" s="3">
        <f t="shared" si="13"/>
        <v>16296711.4375</v>
      </c>
      <c r="G64" s="8">
        <v>3.5999999999999999E-3</v>
      </c>
      <c r="H64" s="9">
        <f t="shared" si="14"/>
        <v>58668.161175000001</v>
      </c>
    </row>
    <row r="65" spans="2:8" x14ac:dyDescent="0.3">
      <c r="B65" s="4" t="s">
        <v>10</v>
      </c>
      <c r="C65" s="3">
        <f>SUM(C56:C64)</f>
        <v>477554147.42603928</v>
      </c>
      <c r="D65" s="2"/>
      <c r="E65" s="9">
        <f>SUM(E56:E64)</f>
        <v>1719194.930733741</v>
      </c>
      <c r="F65" s="3">
        <f>SUM(F56:F64)</f>
        <v>466720499.49476898</v>
      </c>
      <c r="G65" s="2"/>
      <c r="H65" s="9">
        <f>SUM(H56:H64)</f>
        <v>1680193.7981811683</v>
      </c>
    </row>
    <row r="68" spans="2:8" ht="18" x14ac:dyDescent="0.35">
      <c r="B68" s="7" t="s">
        <v>18</v>
      </c>
    </row>
    <row r="69" spans="2:8" ht="18" x14ac:dyDescent="0.35">
      <c r="B69" s="7"/>
    </row>
    <row r="70" spans="2:8" ht="15.6" x14ac:dyDescent="0.3">
      <c r="C70" s="18">
        <v>2017</v>
      </c>
      <c r="D70" s="18"/>
      <c r="E70" s="18"/>
      <c r="F70" s="18">
        <v>2018</v>
      </c>
      <c r="G70" s="18"/>
      <c r="H70" s="18"/>
    </row>
    <row r="71" spans="2:8" x14ac:dyDescent="0.3">
      <c r="B71" s="1" t="s">
        <v>0</v>
      </c>
      <c r="C71" s="1" t="s">
        <v>12</v>
      </c>
      <c r="D71" s="1" t="s">
        <v>13</v>
      </c>
      <c r="E71" s="1" t="s">
        <v>14</v>
      </c>
      <c r="F71" s="1" t="s">
        <v>12</v>
      </c>
      <c r="G71" s="1" t="s">
        <v>13</v>
      </c>
      <c r="H71" s="1" t="s">
        <v>14</v>
      </c>
    </row>
    <row r="72" spans="2:8" x14ac:dyDescent="0.3">
      <c r="B72" s="2" t="s">
        <v>1</v>
      </c>
      <c r="C72" s="3">
        <f>C9</f>
        <v>133927948.82067271</v>
      </c>
      <c r="D72" s="8">
        <v>2.0999999999999999E-3</v>
      </c>
      <c r="E72" s="6">
        <f>C72*D72</f>
        <v>281248.69252341264</v>
      </c>
      <c r="F72" s="3">
        <f>F9</f>
        <v>132563463.95251042</v>
      </c>
      <c r="G72" s="8">
        <v>2.9999999999999997E-4</v>
      </c>
      <c r="H72" s="9">
        <f>F72*G72</f>
        <v>39769.039185753121</v>
      </c>
    </row>
    <row r="73" spans="2:8" x14ac:dyDescent="0.3">
      <c r="B73" s="2" t="s">
        <v>2</v>
      </c>
      <c r="C73" s="3">
        <f t="shared" ref="C73:C80" si="15">C10</f>
        <v>48915619.318365961</v>
      </c>
      <c r="D73" s="8">
        <v>2.0999999999999999E-3</v>
      </c>
      <c r="E73" s="6">
        <f t="shared" ref="E73:E80" si="16">C73*D73</f>
        <v>102722.80056856851</v>
      </c>
      <c r="F73" s="3">
        <f t="shared" ref="F73:F80" si="17">F10</f>
        <v>49510681.6855461</v>
      </c>
      <c r="G73" s="8">
        <v>2.9999999999999997E-4</v>
      </c>
      <c r="H73" s="9">
        <f t="shared" ref="H73:H80" si="18">F73*G73</f>
        <v>14853.204505663829</v>
      </c>
    </row>
    <row r="74" spans="2:8" x14ac:dyDescent="0.3">
      <c r="B74" s="2" t="s">
        <v>3</v>
      </c>
      <c r="C74" s="3">
        <f t="shared" si="15"/>
        <v>114652868.05518615</v>
      </c>
      <c r="D74" s="8">
        <v>2.0999999999999999E-3</v>
      </c>
      <c r="E74" s="6">
        <f t="shared" si="16"/>
        <v>240771.02291589091</v>
      </c>
      <c r="F74" s="3">
        <f t="shared" si="17"/>
        <v>94517298.81693089</v>
      </c>
      <c r="G74" s="8">
        <v>2.9999999999999997E-4</v>
      </c>
      <c r="H74" s="9">
        <f t="shared" si="18"/>
        <v>28355.189645079263</v>
      </c>
    </row>
    <row r="75" spans="2:8" x14ac:dyDescent="0.3">
      <c r="B75" s="2" t="s">
        <v>4</v>
      </c>
      <c r="C75" s="3">
        <f t="shared" si="15"/>
        <v>62080888.985526435</v>
      </c>
      <c r="D75" s="8">
        <v>2.0999999999999999E-3</v>
      </c>
      <c r="E75" s="6">
        <f t="shared" si="16"/>
        <v>130369.86686960551</v>
      </c>
      <c r="F75" s="3">
        <f t="shared" si="17"/>
        <v>75208299.817859128</v>
      </c>
      <c r="G75" s="8">
        <v>2.9999999999999997E-4</v>
      </c>
      <c r="H75" s="9">
        <f t="shared" si="18"/>
        <v>22562.489945357738</v>
      </c>
    </row>
    <row r="76" spans="2:8" x14ac:dyDescent="0.3">
      <c r="B76" s="2" t="s">
        <v>5</v>
      </c>
      <c r="C76" s="3">
        <f t="shared" si="15"/>
        <v>98980671.312047407</v>
      </c>
      <c r="D76" s="8">
        <v>2.0999999999999999E-3</v>
      </c>
      <c r="E76" s="6">
        <f t="shared" si="16"/>
        <v>207859.40975529954</v>
      </c>
      <c r="F76" s="3">
        <f t="shared" si="17"/>
        <v>95899263.983844191</v>
      </c>
      <c r="G76" s="8">
        <v>2.9999999999999997E-4</v>
      </c>
      <c r="H76" s="9">
        <f t="shared" si="18"/>
        <v>28769.779195153256</v>
      </c>
    </row>
    <row r="77" spans="2:8" x14ac:dyDescent="0.3">
      <c r="B77" s="2" t="s">
        <v>6</v>
      </c>
      <c r="C77" s="3">
        <f t="shared" si="15"/>
        <v>510974.44680553611</v>
      </c>
      <c r="D77" s="8">
        <v>2.0999999999999999E-3</v>
      </c>
      <c r="E77" s="6">
        <f t="shared" si="16"/>
        <v>1073.0463382916257</v>
      </c>
      <c r="F77" s="3">
        <f t="shared" si="17"/>
        <v>517596.61818665901</v>
      </c>
      <c r="G77" s="8">
        <v>2.9999999999999997E-4</v>
      </c>
      <c r="H77" s="9">
        <f t="shared" si="18"/>
        <v>155.27898545599768</v>
      </c>
    </row>
    <row r="78" spans="2:8" x14ac:dyDescent="0.3">
      <c r="B78" s="2" t="s">
        <v>7</v>
      </c>
      <c r="C78" s="3">
        <f t="shared" si="15"/>
        <v>226332.60681422742</v>
      </c>
      <c r="D78" s="8">
        <v>2.0999999999999999E-3</v>
      </c>
      <c r="E78" s="6">
        <f t="shared" si="16"/>
        <v>475.29847430987752</v>
      </c>
      <c r="F78" s="3">
        <f t="shared" si="17"/>
        <v>221513.9263015523</v>
      </c>
      <c r="G78" s="8">
        <v>2.9999999999999997E-4</v>
      </c>
      <c r="H78" s="9">
        <f t="shared" si="18"/>
        <v>66.454177890465687</v>
      </c>
    </row>
    <row r="79" spans="2:8" x14ac:dyDescent="0.3">
      <c r="B79" s="2" t="s">
        <v>8</v>
      </c>
      <c r="C79" s="3">
        <f t="shared" si="15"/>
        <v>1962132.4431208181</v>
      </c>
      <c r="D79" s="8">
        <v>2.0999999999999999E-3</v>
      </c>
      <c r="E79" s="6">
        <f t="shared" si="16"/>
        <v>4120.4781305537181</v>
      </c>
      <c r="F79" s="3">
        <f t="shared" si="17"/>
        <v>1985669.2560900459</v>
      </c>
      <c r="G79" s="8">
        <v>2.9999999999999997E-4</v>
      </c>
      <c r="H79" s="9">
        <f t="shared" si="18"/>
        <v>595.70077682701367</v>
      </c>
    </row>
    <row r="80" spans="2:8" x14ac:dyDescent="0.3">
      <c r="B80" s="2" t="s">
        <v>9</v>
      </c>
      <c r="C80" s="3">
        <f t="shared" si="15"/>
        <v>16296711.4375</v>
      </c>
      <c r="D80" s="8">
        <v>2.0999999999999999E-3</v>
      </c>
      <c r="E80" s="6">
        <f t="shared" si="16"/>
        <v>34223.094018749995</v>
      </c>
      <c r="F80" s="3">
        <f t="shared" si="17"/>
        <v>16296711.4375</v>
      </c>
      <c r="G80" s="8">
        <v>2.9999999999999997E-4</v>
      </c>
      <c r="H80" s="9">
        <f t="shared" si="18"/>
        <v>4889.0134312499995</v>
      </c>
    </row>
    <row r="81" spans="2:8" x14ac:dyDescent="0.3">
      <c r="B81" s="4" t="s">
        <v>10</v>
      </c>
      <c r="C81" s="3">
        <f>SUM(C72:C80)</f>
        <v>477554147.42603928</v>
      </c>
      <c r="D81" s="2"/>
      <c r="E81" s="9">
        <f>SUM(E72:E80)</f>
        <v>1002863.7095946823</v>
      </c>
      <c r="F81" s="3">
        <f>SUM(F72:F80)</f>
        <v>466720499.49476898</v>
      </c>
      <c r="G81" s="2"/>
      <c r="H81" s="9">
        <f>SUM(H72:H80)</f>
        <v>140016.14984843071</v>
      </c>
    </row>
    <row r="83" spans="2:8" ht="18" x14ac:dyDescent="0.35">
      <c r="B83" s="7" t="s">
        <v>20</v>
      </c>
    </row>
    <row r="84" spans="2:8" ht="18" x14ac:dyDescent="0.35">
      <c r="B84" s="7"/>
    </row>
    <row r="85" spans="2:8" ht="15.6" x14ac:dyDescent="0.3">
      <c r="C85" s="18">
        <v>2017</v>
      </c>
      <c r="D85" s="18"/>
      <c r="E85" s="18"/>
      <c r="F85" s="18">
        <v>2018</v>
      </c>
      <c r="G85" s="18"/>
      <c r="H85" s="18"/>
    </row>
    <row r="86" spans="2:8" x14ac:dyDescent="0.3">
      <c r="B86" s="1" t="s">
        <v>0</v>
      </c>
      <c r="C86" s="1" t="s">
        <v>19</v>
      </c>
      <c r="D86" s="1" t="s">
        <v>13</v>
      </c>
      <c r="E86" s="1" t="s">
        <v>14</v>
      </c>
      <c r="F86" s="1" t="s">
        <v>12</v>
      </c>
      <c r="G86" s="1" t="s">
        <v>13</v>
      </c>
      <c r="H86" s="1" t="s">
        <v>14</v>
      </c>
    </row>
    <row r="87" spans="2:8" x14ac:dyDescent="0.3">
      <c r="B87" s="2" t="s">
        <v>1</v>
      </c>
      <c r="C87" s="3">
        <f>'[1]Summary Tables'!$H$49</f>
        <v>16986.648595616094</v>
      </c>
      <c r="D87" s="8">
        <v>0.79</v>
      </c>
      <c r="E87" s="6">
        <f>D87*C87*12</f>
        <v>161033.42868644057</v>
      </c>
      <c r="F87" s="3">
        <f>'[4]Summary Tables'!$I$49</f>
        <v>17424</v>
      </c>
      <c r="G87" s="8">
        <v>0.56999999999999995</v>
      </c>
      <c r="H87" s="6">
        <f>G87*F87*12</f>
        <v>119180.15999999997</v>
      </c>
    </row>
    <row r="88" spans="2:8" x14ac:dyDescent="0.3">
      <c r="B88" s="2" t="s">
        <v>2</v>
      </c>
      <c r="C88" s="3">
        <f>'[1]Summary Tables'!$H$50</f>
        <v>2005.7581747453632</v>
      </c>
      <c r="D88" s="8">
        <v>0.79</v>
      </c>
      <c r="E88" s="6">
        <f t="shared" ref="E88" si="19">C88*D88</f>
        <v>1584.548958048837</v>
      </c>
      <c r="F88" s="3">
        <f>'[1]Summary Tables'!$I$50</f>
        <v>2018.2604626544405</v>
      </c>
      <c r="G88" s="8">
        <v>0.56999999999999995</v>
      </c>
      <c r="H88" s="6">
        <f t="shared" ref="H88" si="20">F88*G88</f>
        <v>1150.4084637130311</v>
      </c>
    </row>
    <row r="89" spans="2:8" x14ac:dyDescent="0.3">
      <c r="B89" s="4" t="s">
        <v>10</v>
      </c>
      <c r="C89" s="3">
        <f>SUM(C87:C88)</f>
        <v>18992.406770361456</v>
      </c>
      <c r="D89" s="2"/>
      <c r="E89" s="9">
        <f>SUM(E87:E88)</f>
        <v>162617.97764448941</v>
      </c>
      <c r="F89" s="3">
        <f>SUM(F87:F88)</f>
        <v>19442.260462654442</v>
      </c>
      <c r="G89" s="2"/>
      <c r="H89" s="9">
        <f>SUM(H87:H88)</f>
        <v>120330.568463713</v>
      </c>
    </row>
    <row r="92" spans="2:8" ht="18" x14ac:dyDescent="0.35">
      <c r="B92" s="7" t="s">
        <v>21</v>
      </c>
    </row>
    <row r="93" spans="2:8" ht="18" x14ac:dyDescent="0.35">
      <c r="B93" s="7"/>
    </row>
    <row r="94" spans="2:8" ht="15.6" x14ac:dyDescent="0.3">
      <c r="C94" s="18">
        <v>2017</v>
      </c>
      <c r="D94" s="18"/>
      <c r="E94" s="18"/>
      <c r="F94" s="18">
        <v>2018</v>
      </c>
      <c r="G94" s="18"/>
      <c r="H94" s="18"/>
    </row>
    <row r="95" spans="2:8" x14ac:dyDescent="0.3">
      <c r="B95" s="1" t="s">
        <v>0</v>
      </c>
      <c r="C95" s="1" t="s">
        <v>12</v>
      </c>
      <c r="D95" s="1" t="s">
        <v>13</v>
      </c>
      <c r="E95" s="1" t="s">
        <v>14</v>
      </c>
      <c r="F95" s="1" t="s">
        <v>12</v>
      </c>
      <c r="G95" s="1" t="s">
        <v>13</v>
      </c>
      <c r="H95" s="1" t="s">
        <v>14</v>
      </c>
    </row>
    <row r="96" spans="2:8" x14ac:dyDescent="0.3">
      <c r="B96" s="2" t="s">
        <v>1</v>
      </c>
      <c r="C96" s="3">
        <f t="shared" ref="C96:C104" si="21">C72</f>
        <v>133927948.82067271</v>
      </c>
      <c r="D96" s="8">
        <v>1.1000000000000001E-3</v>
      </c>
      <c r="E96" s="6">
        <f>((C96*D96)/12)*5</f>
        <v>61383.643209474983</v>
      </c>
      <c r="F96" s="3">
        <f>F72</f>
        <v>132563463.95251042</v>
      </c>
      <c r="G96" s="8">
        <v>0</v>
      </c>
      <c r="H96" s="9">
        <f>F96*G96</f>
        <v>0</v>
      </c>
    </row>
    <row r="97" spans="2:8" x14ac:dyDescent="0.3">
      <c r="B97" s="2" t="s">
        <v>2</v>
      </c>
      <c r="C97" s="3">
        <f t="shared" si="21"/>
        <v>48915619.318365961</v>
      </c>
      <c r="D97" s="8">
        <v>1.1000000000000001E-3</v>
      </c>
      <c r="E97" s="6">
        <f t="shared" ref="E97:E104" si="22">((C97*D97)/12)*5</f>
        <v>22419.658854251069</v>
      </c>
      <c r="F97" s="3">
        <f t="shared" ref="F97:F104" si="23">F73</f>
        <v>49510681.6855461</v>
      </c>
      <c r="G97" s="8">
        <v>0</v>
      </c>
      <c r="H97" s="9">
        <f t="shared" ref="H97:H104" si="24">F97*G97</f>
        <v>0</v>
      </c>
    </row>
    <row r="98" spans="2:8" x14ac:dyDescent="0.3">
      <c r="B98" s="2" t="s">
        <v>3</v>
      </c>
      <c r="C98" s="3">
        <f t="shared" si="21"/>
        <v>114652868.05518615</v>
      </c>
      <c r="D98" s="8">
        <v>1.1000000000000001E-3</v>
      </c>
      <c r="E98" s="6">
        <f t="shared" si="22"/>
        <v>52549.231191960323</v>
      </c>
      <c r="F98" s="3">
        <f t="shared" si="23"/>
        <v>94517298.81693089</v>
      </c>
      <c r="G98" s="8">
        <v>0</v>
      </c>
      <c r="H98" s="9">
        <f t="shared" si="24"/>
        <v>0</v>
      </c>
    </row>
    <row r="99" spans="2:8" x14ac:dyDescent="0.3">
      <c r="B99" s="2" t="s">
        <v>4</v>
      </c>
      <c r="C99" s="3">
        <f t="shared" si="21"/>
        <v>62080888.985526435</v>
      </c>
      <c r="D99" s="8">
        <v>1.1000000000000001E-3</v>
      </c>
      <c r="E99" s="6">
        <f t="shared" si="22"/>
        <v>28453.740785032951</v>
      </c>
      <c r="F99" s="3">
        <f t="shared" si="23"/>
        <v>75208299.817859128</v>
      </c>
      <c r="G99" s="8">
        <v>0</v>
      </c>
      <c r="H99" s="9">
        <f t="shared" si="24"/>
        <v>0</v>
      </c>
    </row>
    <row r="100" spans="2:8" x14ac:dyDescent="0.3">
      <c r="B100" s="2" t="s">
        <v>5</v>
      </c>
      <c r="C100" s="3">
        <f t="shared" si="21"/>
        <v>98980671.312047407</v>
      </c>
      <c r="D100" s="8">
        <v>1.1000000000000001E-3</v>
      </c>
      <c r="E100" s="6">
        <f t="shared" si="22"/>
        <v>45366.141018021728</v>
      </c>
      <c r="F100" s="3">
        <f t="shared" si="23"/>
        <v>95899263.983844191</v>
      </c>
      <c r="G100" s="8">
        <v>0</v>
      </c>
      <c r="H100" s="9">
        <f t="shared" si="24"/>
        <v>0</v>
      </c>
    </row>
    <row r="101" spans="2:8" x14ac:dyDescent="0.3">
      <c r="B101" s="2" t="s">
        <v>6</v>
      </c>
      <c r="C101" s="3">
        <f t="shared" si="21"/>
        <v>510974.44680553611</v>
      </c>
      <c r="D101" s="8">
        <v>1.1000000000000001E-3</v>
      </c>
      <c r="E101" s="6">
        <f t="shared" si="22"/>
        <v>234.19662145253739</v>
      </c>
      <c r="F101" s="3">
        <f t="shared" si="23"/>
        <v>517596.61818665901</v>
      </c>
      <c r="G101" s="8">
        <v>0</v>
      </c>
      <c r="H101" s="9">
        <f t="shared" si="24"/>
        <v>0</v>
      </c>
    </row>
    <row r="102" spans="2:8" x14ac:dyDescent="0.3">
      <c r="B102" s="2" t="s">
        <v>7</v>
      </c>
      <c r="C102" s="3">
        <f t="shared" si="21"/>
        <v>226332.60681422742</v>
      </c>
      <c r="D102" s="8">
        <v>1.1000000000000001E-3</v>
      </c>
      <c r="E102" s="6">
        <f t="shared" si="22"/>
        <v>103.73577812318757</v>
      </c>
      <c r="F102" s="3">
        <f t="shared" si="23"/>
        <v>221513.9263015523</v>
      </c>
      <c r="G102" s="8">
        <v>0</v>
      </c>
      <c r="H102" s="9">
        <f t="shared" si="24"/>
        <v>0</v>
      </c>
    </row>
    <row r="103" spans="2:8" x14ac:dyDescent="0.3">
      <c r="B103" s="2" t="s">
        <v>8</v>
      </c>
      <c r="C103" s="3">
        <f t="shared" si="21"/>
        <v>1962132.4431208181</v>
      </c>
      <c r="D103" s="8">
        <v>1.1000000000000001E-3</v>
      </c>
      <c r="E103" s="6">
        <f t="shared" si="22"/>
        <v>899.31070309704171</v>
      </c>
      <c r="F103" s="3">
        <f t="shared" si="23"/>
        <v>1985669.2560900459</v>
      </c>
      <c r="G103" s="8">
        <v>0</v>
      </c>
      <c r="H103" s="9">
        <f t="shared" si="24"/>
        <v>0</v>
      </c>
    </row>
    <row r="104" spans="2:8" x14ac:dyDescent="0.3">
      <c r="B104" s="2" t="s">
        <v>9</v>
      </c>
      <c r="C104" s="3">
        <f t="shared" si="21"/>
        <v>16296711.4375</v>
      </c>
      <c r="D104" s="8">
        <v>1.1000000000000001E-3</v>
      </c>
      <c r="E104" s="6">
        <f t="shared" si="22"/>
        <v>7469.3260755208339</v>
      </c>
      <c r="F104" s="3">
        <f t="shared" si="23"/>
        <v>16296711.4375</v>
      </c>
      <c r="G104" s="8">
        <v>0</v>
      </c>
      <c r="H104" s="9">
        <f t="shared" si="24"/>
        <v>0</v>
      </c>
    </row>
    <row r="105" spans="2:8" x14ac:dyDescent="0.3">
      <c r="B105" s="4" t="s">
        <v>10</v>
      </c>
      <c r="C105" s="3">
        <f>SUM(C96:C104)</f>
        <v>477554147.42603928</v>
      </c>
      <c r="D105" s="2"/>
      <c r="E105" s="9">
        <f>SUM(E96:E104)</f>
        <v>218878.98423693466</v>
      </c>
      <c r="F105" s="3">
        <f>SUM(F96:F104)</f>
        <v>466720499.49476898</v>
      </c>
      <c r="G105" s="2"/>
      <c r="H105" s="9">
        <f>SUM(H96:H104)</f>
        <v>0</v>
      </c>
    </row>
    <row r="108" spans="2:8" ht="18" x14ac:dyDescent="0.35">
      <c r="B108" s="7" t="s">
        <v>22</v>
      </c>
    </row>
    <row r="110" spans="2:8" ht="15.6" x14ac:dyDescent="0.3">
      <c r="C110" s="18">
        <v>2017</v>
      </c>
      <c r="D110" s="18"/>
      <c r="E110" s="18"/>
      <c r="F110" s="18">
        <v>2018</v>
      </c>
      <c r="G110" s="18"/>
      <c r="H110" s="18"/>
    </row>
    <row r="111" spans="2:8" x14ac:dyDescent="0.3">
      <c r="B111" s="1" t="s">
        <v>0</v>
      </c>
      <c r="C111" s="1" t="s">
        <v>12</v>
      </c>
      <c r="D111" s="1" t="s">
        <v>13</v>
      </c>
      <c r="E111" s="1" t="s">
        <v>14</v>
      </c>
      <c r="F111" s="1" t="s">
        <v>12</v>
      </c>
      <c r="G111" s="1" t="s">
        <v>13</v>
      </c>
      <c r="H111" s="1" t="s">
        <v>14</v>
      </c>
    </row>
    <row r="112" spans="2:8" x14ac:dyDescent="0.3">
      <c r="B112" s="2" t="s">
        <v>1</v>
      </c>
      <c r="C112" s="3">
        <f>C40</f>
        <v>133927948.82067271</v>
      </c>
      <c r="D112" s="8">
        <v>2.0649636306586954E-3</v>
      </c>
      <c r="E112" s="6">
        <f>C112*D112</f>
        <v>276556.34344340826</v>
      </c>
      <c r="F112" s="3">
        <f>F40</f>
        <v>132563463.95251042</v>
      </c>
      <c r="G112" s="22">
        <v>3.350105473085529E-3</v>
      </c>
      <c r="H112" s="9">
        <f>F112*G112</f>
        <v>444101.58611848135</v>
      </c>
    </row>
    <row r="113" spans="1:11" x14ac:dyDescent="0.3">
      <c r="B113" s="2" t="s">
        <v>2</v>
      </c>
      <c r="C113" s="3">
        <f t="shared" ref="C113:C120" si="25">C41</f>
        <v>48915619.318365961</v>
      </c>
      <c r="D113" s="8">
        <v>1.9502434289554343E-3</v>
      </c>
      <c r="E113" s="6">
        <f t="shared" ref="E113:E120" si="26">C113*D113</f>
        <v>95397.365148928715</v>
      </c>
      <c r="F113" s="3">
        <f t="shared" ref="F113:F120" si="27">F41</f>
        <v>49510681.6855461</v>
      </c>
      <c r="G113" s="22">
        <v>3.1108121649827949E-3</v>
      </c>
      <c r="H113" s="9">
        <f t="shared" ref="H113:H120" si="28">F113*G113</f>
        <v>154018.43088398769</v>
      </c>
    </row>
    <row r="114" spans="1:11" x14ac:dyDescent="0.3">
      <c r="B114" s="2" t="s">
        <v>3</v>
      </c>
      <c r="C114" s="3">
        <f t="shared" si="25"/>
        <v>324429.77387722308</v>
      </c>
      <c r="D114" s="8">
        <v>0.70988860813977817</v>
      </c>
      <c r="E114" s="6">
        <f t="shared" si="26"/>
        <v>230309.00061680484</v>
      </c>
      <c r="F114" s="3">
        <f t="shared" si="27"/>
        <v>284775.94351280289</v>
      </c>
      <c r="G114" s="22">
        <v>1.1188840030632461</v>
      </c>
      <c r="H114" s="9">
        <f t="shared" si="28"/>
        <v>318631.24765371776</v>
      </c>
    </row>
    <row r="115" spans="1:11" x14ac:dyDescent="0.3">
      <c r="B115" s="2" t="s">
        <v>4</v>
      </c>
      <c r="C115" s="3">
        <f t="shared" si="25"/>
        <v>137504.59109464617</v>
      </c>
      <c r="D115" s="8">
        <v>0.76346294233520096</v>
      </c>
      <c r="E115" s="6">
        <f t="shared" si="26"/>
        <v>104979.65970171723</v>
      </c>
      <c r="F115" s="3">
        <f t="shared" si="27"/>
        <v>161578.99710225171</v>
      </c>
      <c r="G115" s="22">
        <v>1.198637961986766</v>
      </c>
      <c r="H115" s="9">
        <f t="shared" si="28"/>
        <v>193674.71978650856</v>
      </c>
    </row>
    <row r="116" spans="1:11" x14ac:dyDescent="0.3">
      <c r="B116" s="2" t="s">
        <v>5</v>
      </c>
      <c r="C116" s="3">
        <f t="shared" si="25"/>
        <v>171751.24104234218</v>
      </c>
      <c r="D116" s="8">
        <v>7.3306208888383684E-2</v>
      </c>
      <c r="E116" s="6">
        <f t="shared" si="26"/>
        <v>12590.432352689073</v>
      </c>
      <c r="F116" s="3">
        <f t="shared" si="27"/>
        <v>166404.38366341614</v>
      </c>
      <c r="G116" s="22">
        <v>1.3596296134341308</v>
      </c>
      <c r="H116" s="9">
        <f t="shared" si="28"/>
        <v>226248.32783403527</v>
      </c>
    </row>
    <row r="117" spans="1:11" x14ac:dyDescent="0.3">
      <c r="B117" s="2" t="s">
        <v>6</v>
      </c>
      <c r="C117" s="3">
        <f t="shared" si="25"/>
        <v>510974.44680553611</v>
      </c>
      <c r="D117" s="8">
        <v>1.9502434289554343E-3</v>
      </c>
      <c r="E117" s="6">
        <f t="shared" si="26"/>
        <v>996.52455724663491</v>
      </c>
      <c r="F117" s="3">
        <f t="shared" si="27"/>
        <v>517596.61818665901</v>
      </c>
      <c r="G117" s="22">
        <v>3.1108056164030318E-3</v>
      </c>
      <c r="H117" s="9">
        <f t="shared" si="28"/>
        <v>1610.1424668862744</v>
      </c>
    </row>
    <row r="118" spans="1:11" x14ac:dyDescent="0.3">
      <c r="B118" s="2" t="s">
        <v>7</v>
      </c>
      <c r="C118" s="3">
        <f t="shared" si="25"/>
        <v>586.55658158862866</v>
      </c>
      <c r="D118" s="8">
        <v>0.54824784393988357</v>
      </c>
      <c r="E118" s="6">
        <f t="shared" si="26"/>
        <v>321.57838120471405</v>
      </c>
      <c r="F118" s="3">
        <f t="shared" si="27"/>
        <v>221513.9263015523</v>
      </c>
      <c r="G118" s="22">
        <v>3.1108122547326257E-3</v>
      </c>
      <c r="H118" s="9">
        <f t="shared" si="28"/>
        <v>689.08823653280865</v>
      </c>
    </row>
    <row r="119" spans="1:11" x14ac:dyDescent="0.3">
      <c r="B119" s="2" t="s">
        <v>8</v>
      </c>
      <c r="C119" s="3">
        <f t="shared" si="25"/>
        <v>5384.4611321252642</v>
      </c>
      <c r="D119" s="8">
        <f>[5]Sheet1!$D$26</f>
        <v>0.54824784393988357</v>
      </c>
      <c r="E119" s="6">
        <f t="shared" si="26"/>
        <v>2952.0192064657808</v>
      </c>
      <c r="F119" s="3">
        <f t="shared" si="27"/>
        <v>5449.0505817575922</v>
      </c>
      <c r="G119" s="22">
        <v>1.4230515246947262</v>
      </c>
      <c r="H119" s="9">
        <f t="shared" si="28"/>
        <v>7754.2797385088261</v>
      </c>
    </row>
    <row r="120" spans="1:11" x14ac:dyDescent="0.3">
      <c r="B120" s="2" t="s">
        <v>9</v>
      </c>
      <c r="C120" s="3">
        <f t="shared" si="25"/>
        <v>34856.398296673804</v>
      </c>
      <c r="D120" s="8">
        <v>0</v>
      </c>
      <c r="E120" s="6">
        <f t="shared" si="26"/>
        <v>0</v>
      </c>
      <c r="F120" s="3">
        <f t="shared" si="27"/>
        <v>34856.398296673804</v>
      </c>
      <c r="G120" s="22">
        <v>1.5808592912902126</v>
      </c>
      <c r="H120" s="9">
        <f t="shared" si="28"/>
        <v>55103.061108209127</v>
      </c>
    </row>
    <row r="121" spans="1:11" x14ac:dyDescent="0.3">
      <c r="B121" s="4" t="s">
        <v>10</v>
      </c>
      <c r="C121" s="3">
        <f>SUM(C112:C120)</f>
        <v>184029055.60786885</v>
      </c>
      <c r="D121" s="2"/>
      <c r="E121" s="9">
        <f>SUM(E112:E120)</f>
        <v>724102.92340846523</v>
      </c>
      <c r="F121" s="3">
        <f>SUM(F112:F120)</f>
        <v>183466320.95570162</v>
      </c>
      <c r="G121" s="2"/>
      <c r="H121" s="9">
        <f>SUM(H112:H120)</f>
        <v>1401830.8838268677</v>
      </c>
    </row>
    <row r="123" spans="1:11" s="7" customFormat="1" ht="18" x14ac:dyDescent="0.35">
      <c r="A123" s="21"/>
      <c r="B123" s="10" t="s">
        <v>23</v>
      </c>
      <c r="C123" s="10"/>
      <c r="D123" s="10"/>
      <c r="E123" s="11">
        <f>E121+E105+E89+E81+E65+E49+E34+E18</f>
        <v>62687033.708222732</v>
      </c>
      <c r="F123" s="11"/>
      <c r="G123" s="11"/>
      <c r="H123" s="11">
        <f t="shared" ref="H123" si="29">H121+H105+H89+H81+H65+H49+H34+H18</f>
        <v>36657948.620568216</v>
      </c>
      <c r="J123" s="17"/>
      <c r="K123" s="17"/>
    </row>
    <row r="125" spans="1:11" x14ac:dyDescent="0.3">
      <c r="H125" s="5"/>
    </row>
    <row r="127" spans="1:11" x14ac:dyDescent="0.3">
      <c r="H127" s="5"/>
    </row>
    <row r="128" spans="1:11" x14ac:dyDescent="0.3">
      <c r="B128" s="2"/>
      <c r="C128" s="1" t="s">
        <v>24</v>
      </c>
      <c r="D128" s="1" t="s">
        <v>25</v>
      </c>
    </row>
    <row r="129" spans="2:5" x14ac:dyDescent="0.3">
      <c r="B129" s="2" t="str">
        <f>B5</f>
        <v>Electricity Projections</v>
      </c>
      <c r="C129" s="9">
        <f>E18</f>
        <v>53390553.682231195</v>
      </c>
      <c r="D129" s="9">
        <f>H18</f>
        <v>28073931.112305935</v>
      </c>
    </row>
    <row r="130" spans="2:5" x14ac:dyDescent="0.3">
      <c r="B130" s="2" t="str">
        <f>B21</f>
        <v>Transmission Network</v>
      </c>
      <c r="C130" s="9">
        <f>E34</f>
        <v>3083433.2016807506</v>
      </c>
      <c r="D130" s="9">
        <f>H34</f>
        <v>2919980.333021984</v>
      </c>
    </row>
    <row r="131" spans="2:5" x14ac:dyDescent="0.3">
      <c r="B131" s="2" t="str">
        <f>B36</f>
        <v>Transmission Connection</v>
      </c>
      <c r="C131" s="9">
        <f>E49</f>
        <v>2385388.2986924783</v>
      </c>
      <c r="D131" s="9">
        <f>H49</f>
        <v>2321665.7749201166</v>
      </c>
    </row>
    <row r="132" spans="2:5" x14ac:dyDescent="0.3">
      <c r="B132" s="2" t="str">
        <f>B52</f>
        <v>Wholesale Market Service</v>
      </c>
      <c r="C132" s="9">
        <f>E65</f>
        <v>1719194.930733741</v>
      </c>
      <c r="D132" s="9">
        <f>H65</f>
        <v>1680193.7981811683</v>
      </c>
    </row>
    <row r="133" spans="2:5" x14ac:dyDescent="0.3">
      <c r="B133" s="2" t="str">
        <f>B68</f>
        <v>Rural and Remote Rate Protection</v>
      </c>
      <c r="C133" s="9">
        <f>E81</f>
        <v>1002863.7095946823</v>
      </c>
      <c r="D133" s="9">
        <f>H81</f>
        <v>140016.14984843071</v>
      </c>
    </row>
    <row r="134" spans="2:5" x14ac:dyDescent="0.3">
      <c r="B134" s="2" t="str">
        <f>B83</f>
        <v>Smart Meter Entity Fixed Charge</v>
      </c>
      <c r="C134" s="9">
        <f>E89</f>
        <v>162617.97764448941</v>
      </c>
      <c r="D134" s="9">
        <f>H89</f>
        <v>120330.568463713</v>
      </c>
    </row>
    <row r="135" spans="2:5" x14ac:dyDescent="0.3">
      <c r="B135" s="2" t="str">
        <f>B92</f>
        <v>Ontario Electricity Support</v>
      </c>
      <c r="C135" s="9">
        <f>E105</f>
        <v>218878.98423693466</v>
      </c>
      <c r="D135" s="9">
        <f>H105</f>
        <v>0</v>
      </c>
    </row>
    <row r="136" spans="2:5" x14ac:dyDescent="0.3">
      <c r="B136" s="2" t="str">
        <f>B108</f>
        <v>Low Voltage Charges</v>
      </c>
      <c r="C136" s="9">
        <f>E121</f>
        <v>724102.92340846523</v>
      </c>
      <c r="D136" s="9">
        <f>H121</f>
        <v>1401830.8838268677</v>
      </c>
    </row>
    <row r="137" spans="2:5" x14ac:dyDescent="0.3">
      <c r="B137" s="12" t="s">
        <v>10</v>
      </c>
      <c r="C137" s="13">
        <f>SUM(C129:C136)</f>
        <v>62687033.708222732</v>
      </c>
      <c r="D137" s="13">
        <f>SUM(D129:D136)</f>
        <v>36657948.620568216</v>
      </c>
      <c r="E137" s="5"/>
    </row>
    <row r="139" spans="2:5" x14ac:dyDescent="0.3">
      <c r="D139" s="19">
        <v>36688139.817962214</v>
      </c>
      <c r="E139" s="5">
        <f>D139-D137</f>
        <v>30191.197393998504</v>
      </c>
    </row>
  </sheetData>
  <mergeCells count="16">
    <mergeCell ref="C7:E7"/>
    <mergeCell ref="F7:H7"/>
    <mergeCell ref="C23:E23"/>
    <mergeCell ref="F23:H23"/>
    <mergeCell ref="C38:E38"/>
    <mergeCell ref="F38:H38"/>
    <mergeCell ref="C94:E94"/>
    <mergeCell ref="F94:H94"/>
    <mergeCell ref="C110:E110"/>
    <mergeCell ref="F110:H110"/>
    <mergeCell ref="C54:E54"/>
    <mergeCell ref="F54:H54"/>
    <mergeCell ref="C70:E70"/>
    <mergeCell ref="F70:H70"/>
    <mergeCell ref="C85:E85"/>
    <mergeCell ref="F85:H8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Pettit</dc:creator>
  <cp:lastModifiedBy>Graig Pettit</cp:lastModifiedBy>
  <cp:lastPrinted>2018-09-16T20:24:51Z</cp:lastPrinted>
  <dcterms:created xsi:type="dcterms:W3CDTF">2017-08-11T18:31:29Z</dcterms:created>
  <dcterms:modified xsi:type="dcterms:W3CDTF">2018-10-03T14:19:11Z</dcterms:modified>
</cp:coreProperties>
</file>