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Finance\IRM Model 2019 Rates\Original Documents Submitted\"/>
    </mc:Choice>
  </mc:AlternateContent>
  <bookViews>
    <workbookView xWindow="480" yWindow="345" windowWidth="19410" windowHeight="11520" activeTab="1"/>
  </bookViews>
  <sheets>
    <sheet name="Instructions" sheetId="2" r:id="rId1"/>
    <sheet name="GA Analysis 2017" sheetId="4" r:id="rId2"/>
  </sheets>
  <definedNames>
    <definedName name="GARate" localSheetId="1">#REF!</definedName>
    <definedName name="GARate">#REF!</definedName>
    <definedName name="_xlnm.Print_Area" localSheetId="1">'GA Analysis 2017'!$A$12:$K$113</definedName>
    <definedName name="_xlnm.Print_Area" localSheetId="0">Instructions!$A$11:$C$83</definedName>
  </definedNames>
  <calcPr calcId="162913" iterate="1"/>
</workbook>
</file>

<file path=xl/calcChain.xml><?xml version="1.0" encoding="utf-8"?>
<calcChain xmlns="http://schemas.openxmlformats.org/spreadsheetml/2006/main">
  <c r="I48" i="4" l="1"/>
  <c r="G48" i="4"/>
  <c r="F48" i="4"/>
  <c r="J48" i="4" l="1"/>
  <c r="H48" i="4"/>
  <c r="I49" i="4"/>
  <c r="I50" i="4"/>
  <c r="I51" i="4"/>
  <c r="I52" i="4"/>
  <c r="I53" i="4"/>
  <c r="I54" i="4"/>
  <c r="I55" i="4"/>
  <c r="I56" i="4"/>
  <c r="I57" i="4"/>
  <c r="I58" i="4"/>
  <c r="I59" i="4"/>
  <c r="I47" i="4"/>
  <c r="G49" i="4"/>
  <c r="G50" i="4"/>
  <c r="G51" i="4"/>
  <c r="G52" i="4"/>
  <c r="G53" i="4"/>
  <c r="G54" i="4"/>
  <c r="G55" i="4"/>
  <c r="G56" i="4"/>
  <c r="G57" i="4"/>
  <c r="G58" i="4"/>
  <c r="G59" i="4"/>
  <c r="G47" i="4"/>
  <c r="K48" i="4" l="1"/>
  <c r="F95" i="4"/>
  <c r="G95" i="4" s="1"/>
  <c r="F96" i="4"/>
  <c r="G96" i="4" s="1"/>
  <c r="F97" i="4"/>
  <c r="G97" i="4" s="1"/>
  <c r="F98" i="4"/>
  <c r="G98" i="4" s="1"/>
  <c r="I95" i="4" l="1"/>
  <c r="G99" i="4"/>
  <c r="F47" i="4"/>
  <c r="J47" i="4" s="1"/>
  <c r="H47" i="4" l="1"/>
  <c r="K47" i="4" s="1"/>
  <c r="D80" i="4"/>
  <c r="F52" i="4" l="1"/>
  <c r="F53" i="4"/>
  <c r="J53" i="4" s="1"/>
  <c r="F54" i="4"/>
  <c r="F55" i="4"/>
  <c r="H55" i="4" s="1"/>
  <c r="F59" i="4"/>
  <c r="F57" i="4"/>
  <c r="J57" i="4" s="1"/>
  <c r="F58" i="4"/>
  <c r="I98" i="4"/>
  <c r="I97" i="4"/>
  <c r="I96" i="4"/>
  <c r="D99" i="4"/>
  <c r="F99" i="4"/>
  <c r="C60" i="4"/>
  <c r="J52" i="4" l="1"/>
  <c r="E60" i="4"/>
  <c r="F56" i="4"/>
  <c r="J56" i="4" s="1"/>
  <c r="D60" i="4"/>
  <c r="H59" i="4"/>
  <c r="F51" i="4"/>
  <c r="H51" i="4" s="1"/>
  <c r="F50" i="4"/>
  <c r="H50" i="4" s="1"/>
  <c r="F49" i="4"/>
  <c r="J49" i="4" s="1"/>
  <c r="J55" i="4"/>
  <c r="K55" i="4" s="1"/>
  <c r="H58" i="4"/>
  <c r="J58" i="4"/>
  <c r="H54" i="4"/>
  <c r="J59" i="4"/>
  <c r="J54" i="4"/>
  <c r="H53" i="4"/>
  <c r="K53" i="4" s="1"/>
  <c r="H57" i="4"/>
  <c r="K57" i="4" s="1"/>
  <c r="H52" i="4"/>
  <c r="K52" i="4" s="1"/>
  <c r="H56" i="4" l="1"/>
  <c r="K56" i="4" s="1"/>
  <c r="J51" i="4"/>
  <c r="K51" i="4" s="1"/>
  <c r="K59" i="4"/>
  <c r="J50" i="4"/>
  <c r="K50" i="4" s="1"/>
  <c r="K54" i="4"/>
  <c r="F60" i="4"/>
  <c r="D24" i="4" s="1"/>
  <c r="D22" i="4" s="1"/>
  <c r="F24" i="4" s="1"/>
  <c r="H49" i="4"/>
  <c r="K49" i="4" s="1"/>
  <c r="K58" i="4"/>
  <c r="F23" i="4" l="1"/>
  <c r="F25" i="4"/>
  <c r="F26" i="4"/>
  <c r="J60" i="4"/>
  <c r="H60" i="4"/>
  <c r="K60" i="4"/>
  <c r="C99" i="4"/>
  <c r="D81" i="4" l="1"/>
  <c r="D82" i="4" s="1"/>
  <c r="D87" i="4" s="1"/>
  <c r="D88" i="4" s="1"/>
  <c r="H99" i="4"/>
  <c r="E99" i="4" l="1"/>
  <c r="D83" i="4" l="1"/>
  <c r="E83" i="4" l="1"/>
</calcChain>
</file>

<file path=xl/sharedStrings.xml><?xml version="1.0" encoding="utf-8"?>
<sst xmlns="http://schemas.openxmlformats.org/spreadsheetml/2006/main" count="194" uniqueCount="168">
  <si>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</si>
  <si>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</si>
  <si>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</si>
  <si>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</si>
  <si>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</si>
  <si>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</si>
  <si>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</si>
  <si>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</si>
  <si>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</si>
  <si>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</si>
  <si>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</si>
  <si>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</si>
  <si>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</si>
  <si>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</si>
  <si>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</si>
  <si>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</si>
  <si>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</si>
  <si>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</si>
  <si>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</si>
  <si>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</si>
  <si>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</si>
  <si>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</si>
  <si>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</si>
  <si>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</si>
  <si>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</si>
  <si>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</si>
  <si>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</si>
  <si>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</si>
  <si>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</si>
  <si>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</si>
  <si>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</si>
  <si>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</si>
  <si>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</si>
  <si>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</si>
  <si>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</si>
  <si>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</si>
  <si>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</si>
  <si>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</si>
  <si>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</si>
  <si>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</si>
  <si>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</si>
  <si>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</si>
  <si>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</si>
  <si>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</si>
  <si>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</si>
  <si>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</si>
  <si>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</si>
  <si>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</si>
  <si>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</si>
  <si>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</si>
  <si>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</si>
  <si>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</si>
  <si>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</si>
  <si>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</si>
  <si>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</si>
  <si>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</si>
  <si>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</si>
  <si>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</si>
  <si>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</si>
  <si>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</si>
  <si>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</si>
  <si>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</si>
  <si>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</si>
  <si>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</si>
  <si>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</si>
  <si>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</si>
  <si>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</si>
  <si>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</si>
  <si>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</si>
  <si>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</si>
  <si>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</si>
  <si>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</si>
  <si>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</si>
  <si>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</si>
  <si>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</si>
  <si>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</si>
  <si>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</si>
  <si>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</si>
  <si>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</si>
  <si>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</si>
  <si>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</si>
  <si>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</si>
  <si>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</si>
  <si>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</si>
  <si>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</si>
  <si>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</si>
  <si>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</si>
  <si>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</si>
  <si>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</si>
  <si>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</si>
  <si>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</si>
  <si>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</si>
  <si>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</si>
  <si>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</si>
  <si>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</si>
  <si>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</si>
  <si>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</si>
  <si>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</si>
  <si>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</si>
  <si>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</si>
  <si>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</si>
  <si>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</si>
  <si>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</si>
  <si>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</si>
  <si>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</si>
  <si>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</si>
  <si>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</si>
  <si>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</si>
  <si>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</si>
  <si>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</si>
  <si>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</si>
  <si>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</si>
  <si>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</si>
  <si>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</si>
  <si>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</si>
  <si>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</si>
  <si>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</si>
  <si>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</si>
  <si>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</si>
  <si>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</si>
  <si>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</si>
  <si>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</si>
  <si>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</si>
  <si>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</si>
  <si>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</si>
  <si>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</si>
  <si>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</si>
  <si>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</si>
  <si>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</si>
  <si>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</si>
  <si>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</si>
  <si>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</si>
  <si>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</si>
  <si>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</si>
  <si>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</si>
  <si>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</si>
  <si>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</si>
  <si>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</si>
  <si>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</si>
  <si>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</si>
  <si>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</si>
  <si>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</si>
  <si>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</si>
  <si>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</si>
  <si>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</si>
  <si>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</si>
  <si>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</si>
  <si>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</si>
  <si>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</si>
  <si>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</si>
  <si>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</si>
  <si>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</si>
  <si>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</si>
  <si>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</si>
  <si>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</si>
  <si>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</si>
  <si>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</si>
  <si>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</si>
  <si>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</si>
  <si>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</si>
  <si>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</si>
  <si>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</si>
  <si>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Yes</t>
  </si>
  <si>
    <t>DR $89,041. Relates to 2016 consumption, but recorded in the GL in 2017.</t>
  </si>
  <si>
    <t>DR $1,609. Relates to prior year consumption, but recorded in the GL in 2017.</t>
  </si>
  <si>
    <t>Summary</t>
  </si>
  <si>
    <t xml:space="preserve">Actual GA Rate vs Estimated GA Rate - Customer Specific </t>
  </si>
  <si>
    <t>Actual 2016 Unbilled vs Estimated 2016 Unbilled and Prior Period Billing Adjustments and Unreconciled Difference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</si>
</sst>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 numFmtId="170" formatCode="0.000%"/>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62">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3"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7" fontId="3" fillId="0" borderId="16" xfId="1" applyNumberFormat="1" applyFont="1" applyBorder="1"/>
    <xf numFmtId="167"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169" fontId="2" fillId="2" borderId="2" xfId="5" applyNumberFormat="1" applyFont="1" applyFill="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3" xfId="1" applyFont="1" applyBorder="1"/>
    <xf numFmtId="16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9" fontId="2" fillId="2" borderId="1" xfId="5" applyNumberFormat="1" applyFont="1" applyFill="1" applyBorder="1"/>
    <xf numFmtId="169" fontId="2" fillId="2" borderId="11" xfId="5" applyNumberFormat="1" applyFont="1" applyFill="1" applyBorder="1"/>
    <xf numFmtId="0" fontId="3" fillId="2" borderId="3" xfId="0" applyFont="1" applyFill="1" applyBorder="1" applyAlignment="1">
      <alignment horizontal="center"/>
    </xf>
    <xf numFmtId="169" fontId="3" fillId="0" borderId="16"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6" fontId="7" fillId="0" borderId="2" xfId="4" applyNumberFormat="1" applyFont="1" applyFill="1" applyBorder="1"/>
    <xf numFmtId="166" fontId="7" fillId="0" borderId="16"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6" xfId="1" applyNumberFormat="1" applyFont="1" applyFill="1" applyBorder="1"/>
    <xf numFmtId="168"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7" fontId="2" fillId="2" borderId="2" xfId="1" applyNumberFormat="1" applyFont="1" applyFill="1" applyBorder="1" applyAlignment="1">
      <alignment horizontal="center"/>
    </xf>
    <xf numFmtId="165" fontId="2" fillId="0" borderId="0" xfId="5" applyFont="1"/>
    <xf numFmtId="0" fontId="7" fillId="2" borderId="2" xfId="0" applyFont="1" applyFill="1" applyBorder="1" applyAlignment="1">
      <alignment horizontal="left"/>
    </xf>
    <xf numFmtId="169" fontId="7" fillId="0" borderId="16" xfId="5" applyNumberFormat="1" applyFont="1" applyFill="1" applyBorder="1" applyAlignment="1">
      <alignment vertical="center"/>
    </xf>
    <xf numFmtId="169" fontId="7" fillId="2" borderId="25" xfId="5" applyNumberFormat="1" applyFont="1" applyFill="1" applyBorder="1" applyAlignment="1">
      <alignment vertical="center"/>
    </xf>
    <xf numFmtId="169" fontId="7" fillId="2" borderId="2"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164" fontId="2" fillId="0" borderId="0" xfId="0" applyNumberFormat="1" applyFont="1"/>
    <xf numFmtId="0" fontId="6" fillId="0" borderId="0" xfId="0" applyFont="1" applyBorder="1"/>
    <xf numFmtId="167" fontId="7" fillId="0" borderId="0" xfId="0" applyNumberFormat="1" applyFont="1" applyFill="1" applyBorder="1"/>
    <xf numFmtId="167" fontId="2" fillId="0" borderId="0" xfId="1" applyNumberFormat="1" applyFont="1" applyFill="1"/>
    <xf numFmtId="167"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7" fontId="6" fillId="0" borderId="13" xfId="1" applyNumberFormat="1" applyFont="1" applyBorder="1"/>
    <xf numFmtId="167" fontId="7" fillId="4" borderId="2" xfId="1" applyNumberFormat="1" applyFont="1" applyFill="1" applyBorder="1"/>
    <xf numFmtId="167"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170" fontId="2" fillId="0" borderId="24" xfId="4" applyNumberFormat="1" applyFont="1" applyBorder="1"/>
    <xf numFmtId="0" fontId="3" fillId="0" borderId="9" xfId="0" applyFont="1" applyBorder="1" applyAlignment="1">
      <alignment horizontal="left" wrapText="1"/>
    </xf>
    <xf numFmtId="0" fontId="3" fillId="0" borderId="1" xfId="0" applyFont="1" applyBorder="1" applyAlignment="1">
      <alignment horizontal="left" wrapText="1"/>
    </xf>
    <xf numFmtId="165" fontId="7" fillId="0" borderId="0" xfId="5" applyFont="1" applyBorder="1"/>
    <xf numFmtId="169" fontId="7" fillId="0" borderId="0" xfId="5" applyNumberFormat="1" applyFont="1" applyBorder="1"/>
    <xf numFmtId="167" fontId="2" fillId="0" borderId="23" xfId="1" applyNumberFormat="1" applyFont="1" applyBorder="1"/>
    <xf numFmtId="0" fontId="10" fillId="0" borderId="0" xfId="0" applyFont="1" applyAlignment="1">
      <alignment horizontal="left"/>
    </xf>
    <xf numFmtId="0" fontId="10" fillId="0" borderId="0" xfId="0" applyFont="1" applyAlignment="1">
      <alignment horizontal="left" wrapText="1"/>
    </xf>
    <xf numFmtId="0" fontId="14" fillId="0" borderId="0" xfId="0" applyFont="1" applyAlignment="1">
      <alignment horizontal="left" wrapText="1"/>
    </xf>
    <xf numFmtId="0" fontId="10" fillId="0" borderId="0" xfId="0" applyFont="1" applyAlignment="1">
      <alignment horizontal="left" vertical="top" wrapText="1"/>
    </xf>
    <xf numFmtId="0" fontId="2" fillId="2" borderId="2" xfId="0" applyFont="1" applyFill="1" applyBorder="1" applyAlignment="1">
      <alignment horizontal="left" wrapText="1"/>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3" fillId="0" borderId="2" xfId="0" applyFont="1" applyBorder="1" applyAlignment="1">
      <alignment horizontal="center"/>
    </xf>
    <xf numFmtId="0" fontId="6"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latin typeface="Arial" panose="020B0604020202020204" pitchFamily="34" charset="0"/>
              <a:cs typeface="Arial" panose="020B0604020202020204" pitchFamily="34" charset="0"/>
            </a:rPr>
            <a:t>All non-RPP Class B customers were billed using the Actual</a:t>
          </a:r>
          <a:r>
            <a:rPr lang="en-CA" sz="1100" baseline="0">
              <a:latin typeface="Arial" panose="020B0604020202020204" pitchFamily="34" charset="0"/>
              <a:cs typeface="Arial" panose="020B0604020202020204" pitchFamily="34" charset="0"/>
            </a:rPr>
            <a:t> GA Rate</a:t>
          </a:r>
          <a:r>
            <a:rPr lang="en-CA" sz="1100">
              <a:latin typeface="Arial" panose="020B0604020202020204" pitchFamily="34" charset="0"/>
              <a:cs typeface="Arial" panose="020B0604020202020204" pitchFamily="34" charset="0"/>
            </a:rPr>
            <a:t> beginning</a:t>
          </a:r>
          <a:r>
            <a:rPr lang="en-CA" sz="1100" baseline="0">
              <a:latin typeface="Arial" panose="020B0604020202020204" pitchFamily="34" charset="0"/>
              <a:cs typeface="Arial" panose="020B0604020202020204" pitchFamily="34" charset="0"/>
            </a:rPr>
            <a:t> in February 2017. Some consumption for January 2017 (1,611,357 kWh) was billed using the January 2017 First Estimate.</a:t>
          </a: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102</xdr:row>
      <xdr:rowOff>123825</xdr:rowOff>
    </xdr:from>
    <xdr:to>
      <xdr:col>8</xdr:col>
      <xdr:colOff>0</xdr:colOff>
      <xdr:row>114</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22" zoomScaleNormal="100" zoomScaleSheetLayoutView="85" workbookViewId="0">
      <selection activeCell="B29" sqref="B29:C29"/>
    </sheetView>
  </sheetViews>
  <sheetFormatPr defaultColWidth="9.140625" defaultRowHeight="15" x14ac:dyDescent="0.2"/>
  <cols>
    <col min="1" max="1" width="5.5703125" style="42" customWidth="1"/>
    <col min="2" max="2" width="16.140625" style="82" customWidth="1"/>
    <col min="3" max="3" width="164.5703125" style="40" customWidth="1"/>
    <col min="4" max="16384" width="9.140625" style="40"/>
  </cols>
  <sheetData>
    <row r="10" spans="1:3" ht="15.75" x14ac:dyDescent="0.25">
      <c r="C10" s="137" t="s">
        <v>161</v>
      </c>
    </row>
    <row r="11" spans="1:3" ht="15.75" x14ac:dyDescent="0.2">
      <c r="A11" s="43" t="s">
        <v>122</v>
      </c>
    </row>
    <row r="13" spans="1:3" ht="15.75" x14ac:dyDescent="0.2">
      <c r="A13" s="44" t="s">
        <v>31</v>
      </c>
    </row>
    <row r="14" spans="1:3" ht="34.5" customHeight="1" x14ac:dyDescent="0.2">
      <c r="A14" s="145" t="s">
        <v>154</v>
      </c>
      <c r="B14" s="145"/>
      <c r="C14" s="145"/>
    </row>
    <row r="16" spans="1:3" ht="15.75" x14ac:dyDescent="0.2">
      <c r="A16" s="44" t="s">
        <v>46</v>
      </c>
    </row>
    <row r="17" spans="1:26" x14ac:dyDescent="0.2">
      <c r="A17" s="42" t="s">
        <v>47</v>
      </c>
    </row>
    <row r="18" spans="1:26" ht="33" customHeight="1" x14ac:dyDescent="0.2">
      <c r="A18" s="147" t="s">
        <v>85</v>
      </c>
      <c r="B18" s="147"/>
      <c r="C18" s="147"/>
    </row>
    <row r="20" spans="1:26" x14ac:dyDescent="0.2">
      <c r="A20" s="42">
        <v>1</v>
      </c>
      <c r="B20" s="144" t="s">
        <v>140</v>
      </c>
      <c r="C20" s="144"/>
    </row>
    <row r="21" spans="1:26" x14ac:dyDescent="0.2">
      <c r="B21" s="133"/>
      <c r="C21" s="133"/>
    </row>
    <row r="23" spans="1:26" ht="31.5" customHeight="1" x14ac:dyDescent="0.2">
      <c r="A23" s="42">
        <v>2</v>
      </c>
      <c r="B23" s="145" t="s">
        <v>86</v>
      </c>
      <c r="C23" s="145"/>
    </row>
    <row r="24" spans="1:26" x14ac:dyDescent="0.2">
      <c r="B24" s="132"/>
      <c r="C24" s="132"/>
    </row>
    <row r="26" spans="1:26" x14ac:dyDescent="0.2">
      <c r="A26" s="42">
        <v>3</v>
      </c>
      <c r="B26" s="146" t="s">
        <v>109</v>
      </c>
      <c r="C26" s="146"/>
    </row>
    <row r="27" spans="1:26" ht="32.25" customHeight="1" x14ac:dyDescent="0.2">
      <c r="B27" s="145" t="s">
        <v>117</v>
      </c>
      <c r="C27" s="145"/>
    </row>
    <row r="28" spans="1:26" ht="63" customHeight="1" x14ac:dyDescent="0.2">
      <c r="B28" s="145" t="s">
        <v>129</v>
      </c>
      <c r="C28" s="145"/>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45" t="s">
        <v>118</v>
      </c>
      <c r="C29" s="145"/>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5" t="s">
        <v>43</v>
      </c>
    </row>
    <row r="31" spans="1:26" x14ac:dyDescent="0.2">
      <c r="B31" s="85"/>
    </row>
    <row r="32" spans="1:26" x14ac:dyDescent="0.2">
      <c r="B32" s="85"/>
    </row>
    <row r="33" spans="1:3" ht="35.25" customHeight="1" x14ac:dyDescent="0.2">
      <c r="A33" s="145" t="s">
        <v>155</v>
      </c>
      <c r="B33" s="145"/>
      <c r="C33" s="145"/>
    </row>
    <row r="34" spans="1:3" x14ac:dyDescent="0.2">
      <c r="B34" s="132"/>
      <c r="C34" s="132"/>
    </row>
    <row r="35" spans="1:3" x14ac:dyDescent="0.2">
      <c r="B35" s="84"/>
    </row>
    <row r="36" spans="1:3" x14ac:dyDescent="0.2">
      <c r="A36" s="42">
        <v>4</v>
      </c>
      <c r="B36" s="146" t="s">
        <v>141</v>
      </c>
      <c r="C36" s="146"/>
    </row>
    <row r="37" spans="1:3" ht="78.75" customHeight="1" x14ac:dyDescent="0.2">
      <c r="B37" s="145" t="s">
        <v>142</v>
      </c>
      <c r="C37" s="145"/>
    </row>
    <row r="38" spans="1:3" ht="65.25" customHeight="1" x14ac:dyDescent="0.2">
      <c r="B38" s="145" t="s">
        <v>124</v>
      </c>
      <c r="C38" s="145"/>
    </row>
    <row r="39" spans="1:3" ht="31.5" customHeight="1" x14ac:dyDescent="0.2">
      <c r="B39" s="145" t="s">
        <v>123</v>
      </c>
      <c r="C39" s="145"/>
    </row>
    <row r="40" spans="1:3" ht="30" customHeight="1" x14ac:dyDescent="0.2">
      <c r="B40" s="145" t="s">
        <v>125</v>
      </c>
      <c r="C40" s="145"/>
    </row>
    <row r="41" spans="1:3" x14ac:dyDescent="0.2">
      <c r="B41" s="132"/>
      <c r="C41" s="132"/>
    </row>
    <row r="42" spans="1:3" ht="47.25" customHeight="1" x14ac:dyDescent="0.2">
      <c r="B42" s="89" t="s">
        <v>110</v>
      </c>
      <c r="C42" s="41" t="s">
        <v>87</v>
      </c>
    </row>
    <row r="43" spans="1:3" ht="33.75" customHeight="1" x14ac:dyDescent="0.2">
      <c r="B43" s="89" t="s">
        <v>112</v>
      </c>
      <c r="C43" s="41" t="s">
        <v>111</v>
      </c>
    </row>
    <row r="44" spans="1:3" x14ac:dyDescent="0.2">
      <c r="B44" s="89" t="s">
        <v>115</v>
      </c>
      <c r="C44" s="41" t="s">
        <v>113</v>
      </c>
    </row>
    <row r="45" spans="1:3" x14ac:dyDescent="0.2">
      <c r="B45" s="90" t="s">
        <v>116</v>
      </c>
      <c r="C45" s="83" t="s">
        <v>114</v>
      </c>
    </row>
    <row r="46" spans="1:3" x14ac:dyDescent="0.2">
      <c r="B46" s="87"/>
      <c r="C46" s="83"/>
    </row>
    <row r="48" spans="1:3" x14ac:dyDescent="0.2">
      <c r="A48" s="42">
        <v>5</v>
      </c>
      <c r="B48" s="88" t="s">
        <v>119</v>
      </c>
    </row>
    <row r="49" spans="2:3" ht="29.25" customHeight="1" x14ac:dyDescent="0.2">
      <c r="B49" s="145" t="s">
        <v>135</v>
      </c>
      <c r="C49" s="145"/>
    </row>
    <row r="51" spans="2:3" ht="30" customHeight="1" x14ac:dyDescent="0.2">
      <c r="B51" s="145" t="s">
        <v>120</v>
      </c>
      <c r="C51" s="145"/>
    </row>
    <row r="52" spans="2:3" ht="30" customHeight="1" x14ac:dyDescent="0.2">
      <c r="B52" s="145" t="s">
        <v>88</v>
      </c>
      <c r="C52" s="145"/>
    </row>
    <row r="53" spans="2:3" x14ac:dyDescent="0.2">
      <c r="B53" s="132"/>
      <c r="C53" s="132"/>
    </row>
    <row r="54" spans="2:3" x14ac:dyDescent="0.2">
      <c r="B54" s="135" t="s">
        <v>89</v>
      </c>
    </row>
    <row r="55" spans="2:3" x14ac:dyDescent="0.2">
      <c r="B55" s="91" t="s">
        <v>90</v>
      </c>
      <c r="C55" s="41" t="s">
        <v>91</v>
      </c>
    </row>
    <row r="56" spans="2:3" ht="45" x14ac:dyDescent="0.2">
      <c r="B56" s="91"/>
      <c r="C56" s="41" t="s">
        <v>156</v>
      </c>
    </row>
    <row r="57" spans="2:3" x14ac:dyDescent="0.2">
      <c r="B57" s="91"/>
      <c r="C57" s="40" t="s">
        <v>92</v>
      </c>
    </row>
    <row r="58" spans="2:3" x14ac:dyDescent="0.2">
      <c r="B58" s="91"/>
      <c r="C58" s="40" t="s">
        <v>93</v>
      </c>
    </row>
    <row r="59" spans="2:3" ht="21" customHeight="1" x14ac:dyDescent="0.2">
      <c r="B59" s="92" t="s">
        <v>96</v>
      </c>
      <c r="C59" s="40" t="s">
        <v>95</v>
      </c>
    </row>
    <row r="60" spans="2:3" ht="18.75" customHeight="1" x14ac:dyDescent="0.2">
      <c r="B60" s="92"/>
      <c r="C60" s="41" t="s">
        <v>94</v>
      </c>
    </row>
    <row r="61" spans="2:3" x14ac:dyDescent="0.2">
      <c r="B61" s="92"/>
      <c r="C61" s="40" t="s">
        <v>97</v>
      </c>
    </row>
    <row r="62" spans="2:3" x14ac:dyDescent="0.2">
      <c r="B62" s="92"/>
      <c r="C62" s="40" t="s">
        <v>98</v>
      </c>
    </row>
    <row r="63" spans="2:3" x14ac:dyDescent="0.2">
      <c r="B63" s="92" t="s">
        <v>100</v>
      </c>
      <c r="C63" s="40" t="s">
        <v>99</v>
      </c>
    </row>
    <row r="64" spans="2:3" ht="45" x14ac:dyDescent="0.2">
      <c r="B64" s="92"/>
      <c r="C64" s="132" t="s">
        <v>101</v>
      </c>
    </row>
    <row r="65" spans="1:3" x14ac:dyDescent="0.2">
      <c r="B65" s="92"/>
      <c r="C65" s="40" t="s">
        <v>102</v>
      </c>
    </row>
    <row r="66" spans="1:3" x14ac:dyDescent="0.2">
      <c r="B66" s="92"/>
      <c r="C66" s="40" t="s">
        <v>126</v>
      </c>
    </row>
    <row r="67" spans="1:3" x14ac:dyDescent="0.2">
      <c r="B67" s="92" t="s">
        <v>104</v>
      </c>
      <c r="C67" s="40" t="s">
        <v>103</v>
      </c>
    </row>
    <row r="68" spans="1:3" ht="45" x14ac:dyDescent="0.2">
      <c r="B68" s="92"/>
      <c r="C68" s="132" t="s">
        <v>144</v>
      </c>
    </row>
    <row r="69" spans="1:3" ht="30" x14ac:dyDescent="0.2">
      <c r="B69" s="92"/>
      <c r="C69" s="132" t="s">
        <v>145</v>
      </c>
    </row>
    <row r="70" spans="1:3" x14ac:dyDescent="0.2">
      <c r="B70" s="92" t="s">
        <v>106</v>
      </c>
      <c r="C70" s="40" t="s">
        <v>105</v>
      </c>
    </row>
    <row r="71" spans="1:3" ht="30" x14ac:dyDescent="0.2">
      <c r="B71" s="92"/>
      <c r="C71" s="132" t="s">
        <v>107</v>
      </c>
    </row>
    <row r="72" spans="1:3" x14ac:dyDescent="0.2">
      <c r="B72" s="92" t="s">
        <v>146</v>
      </c>
      <c r="C72" s="132" t="s">
        <v>137</v>
      </c>
    </row>
    <row r="73" spans="1:3" ht="45" x14ac:dyDescent="0.2">
      <c r="B73" s="92"/>
      <c r="C73" s="132" t="s">
        <v>148</v>
      </c>
    </row>
    <row r="74" spans="1:3" x14ac:dyDescent="0.2">
      <c r="B74" s="92" t="s">
        <v>147</v>
      </c>
      <c r="C74" s="132" t="s">
        <v>149</v>
      </c>
    </row>
    <row r="75" spans="1:3" ht="30" x14ac:dyDescent="0.2">
      <c r="B75" s="92"/>
      <c r="C75" s="132" t="s">
        <v>127</v>
      </c>
    </row>
    <row r="76" spans="1:3" x14ac:dyDescent="0.2">
      <c r="B76" s="92"/>
      <c r="C76" s="132"/>
    </row>
    <row r="77" spans="1:3" x14ac:dyDescent="0.2">
      <c r="A77" s="42">
        <v>6</v>
      </c>
      <c r="B77" s="136" t="s">
        <v>151</v>
      </c>
      <c r="C77" s="132"/>
    </row>
    <row r="78" spans="1:3" ht="59.25" customHeight="1" x14ac:dyDescent="0.2">
      <c r="B78" s="147" t="s">
        <v>152</v>
      </c>
      <c r="C78" s="147"/>
    </row>
    <row r="79" spans="1:3" x14ac:dyDescent="0.2">
      <c r="B79" s="86"/>
      <c r="C79" s="132"/>
    </row>
    <row r="81" spans="1:3" ht="30.75" customHeight="1" x14ac:dyDescent="0.2">
      <c r="A81" s="42">
        <v>7</v>
      </c>
      <c r="B81" s="145" t="s">
        <v>153</v>
      </c>
      <c r="C81" s="145"/>
    </row>
    <row r="82" spans="1:3" x14ac:dyDescent="0.2">
      <c r="B82" s="132"/>
      <c r="C82" s="132"/>
    </row>
    <row r="83" spans="1:3" ht="15.75" customHeight="1" x14ac:dyDescent="0.2">
      <c r="B83" s="144" t="s">
        <v>108</v>
      </c>
      <c r="C83" s="144"/>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scale="6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2:R110"/>
  <sheetViews>
    <sheetView tabSelected="1" topLeftCell="A57" zoomScale="75" zoomScaleNormal="75" zoomScaleSheetLayoutView="100" workbookViewId="0">
      <selection activeCell="A74" sqref="A74:XFD74"/>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6384" width="9.140625" style="1"/>
  </cols>
  <sheetData>
    <row r="12" spans="1:18" ht="15" x14ac:dyDescent="0.25">
      <c r="A12" s="47" t="s">
        <v>48</v>
      </c>
      <c r="B12" s="4"/>
      <c r="C12" s="47"/>
    </row>
    <row r="13" spans="1:18" x14ac:dyDescent="0.2">
      <c r="A13" s="4"/>
      <c r="B13" s="4"/>
      <c r="C13" s="4"/>
    </row>
    <row r="14" spans="1:18" ht="15" x14ac:dyDescent="0.2">
      <c r="A14" s="4"/>
      <c r="B14" s="4" t="s">
        <v>32</v>
      </c>
      <c r="C14" s="23"/>
      <c r="D14" s="4"/>
      <c r="E14" s="4"/>
      <c r="F14" s="4"/>
      <c r="R14" s="1">
        <v>2014</v>
      </c>
    </row>
    <row r="15" spans="1:18" ht="15" x14ac:dyDescent="0.2">
      <c r="A15" s="4"/>
      <c r="B15" s="4" t="s">
        <v>60</v>
      </c>
      <c r="C15" s="55"/>
      <c r="D15" s="4"/>
      <c r="E15" s="4"/>
      <c r="F15" s="4"/>
    </row>
    <row r="16" spans="1:18" ht="15" x14ac:dyDescent="0.2">
      <c r="A16" s="4"/>
      <c r="B16" s="14"/>
      <c r="C16" s="14"/>
      <c r="D16" s="4"/>
      <c r="E16" s="4"/>
      <c r="F16" s="4"/>
      <c r="R16" s="1">
        <v>2015</v>
      </c>
    </row>
    <row r="17" spans="1:18" ht="15" x14ac:dyDescent="0.2">
      <c r="A17" s="4" t="s">
        <v>33</v>
      </c>
      <c r="B17" s="14" t="s">
        <v>130</v>
      </c>
      <c r="C17" s="24">
        <v>2017</v>
      </c>
      <c r="D17" s="4"/>
      <c r="E17" s="4"/>
      <c r="F17" s="4"/>
      <c r="R17" s="1">
        <v>2016</v>
      </c>
    </row>
    <row r="18" spans="1:18" ht="15" x14ac:dyDescent="0.2">
      <c r="A18" s="4"/>
      <c r="B18" s="14"/>
      <c r="C18" s="14"/>
      <c r="D18" s="4"/>
      <c r="E18" s="4"/>
      <c r="F18" s="4"/>
    </row>
    <row r="19" spans="1:18" ht="15" x14ac:dyDescent="0.2">
      <c r="A19" s="4"/>
      <c r="B19" s="14"/>
      <c r="C19" s="14"/>
      <c r="D19" s="4"/>
      <c r="E19" s="4"/>
      <c r="F19" s="4"/>
    </row>
    <row r="20" spans="1:18" ht="15" x14ac:dyDescent="0.2">
      <c r="A20" s="4" t="s">
        <v>34</v>
      </c>
      <c r="B20" s="22" t="s">
        <v>82</v>
      </c>
      <c r="C20" s="21"/>
      <c r="D20" s="21"/>
      <c r="E20" s="21"/>
      <c r="F20" s="21"/>
      <c r="I20" s="78"/>
      <c r="J20" s="78"/>
      <c r="K20" s="78"/>
      <c r="L20" s="78"/>
      <c r="M20" s="78"/>
      <c r="N20" s="78"/>
      <c r="O20" s="78"/>
      <c r="P20" s="78"/>
      <c r="Q20" s="78"/>
    </row>
    <row r="21" spans="1:18" ht="15" x14ac:dyDescent="0.2">
      <c r="A21" s="4"/>
      <c r="B21" s="149" t="s">
        <v>25</v>
      </c>
      <c r="C21" s="149"/>
      <c r="D21" s="24"/>
      <c r="E21" s="150"/>
      <c r="F21" s="151"/>
      <c r="G21" s="78"/>
      <c r="H21" s="78"/>
      <c r="I21" s="78"/>
      <c r="J21" s="78"/>
      <c r="K21" s="78"/>
      <c r="L21" s="78"/>
      <c r="M21" s="78"/>
      <c r="N21" s="78"/>
      <c r="O21" s="78"/>
      <c r="P21" s="78"/>
      <c r="Q21" s="78"/>
    </row>
    <row r="22" spans="1:18" ht="15" thickBot="1" x14ac:dyDescent="0.25">
      <c r="A22" s="4"/>
      <c r="B22" s="5" t="s">
        <v>3</v>
      </c>
      <c r="C22" s="5" t="s">
        <v>2</v>
      </c>
      <c r="D22" s="116">
        <f>D23+D24</f>
        <v>1164435207.2</v>
      </c>
      <c r="E22" s="6" t="s">
        <v>0</v>
      </c>
      <c r="F22" s="7">
        <v>1</v>
      </c>
      <c r="G22" s="78"/>
      <c r="H22" s="78"/>
      <c r="I22" s="78"/>
      <c r="J22" s="78"/>
      <c r="K22" s="78"/>
      <c r="L22" s="78"/>
      <c r="M22" s="78"/>
      <c r="N22" s="78"/>
      <c r="O22" s="78"/>
      <c r="P22" s="78"/>
      <c r="Q22" s="78"/>
    </row>
    <row r="23" spans="1:18" x14ac:dyDescent="0.2">
      <c r="B23" s="5" t="s">
        <v>7</v>
      </c>
      <c r="C23" s="5" t="s">
        <v>1</v>
      </c>
      <c r="D23" s="117">
        <v>526127849</v>
      </c>
      <c r="E23" s="6" t="s">
        <v>0</v>
      </c>
      <c r="F23" s="8">
        <f>IFERROR(D23/$D$22,0)</f>
        <v>0.45183093550144932</v>
      </c>
    </row>
    <row r="24" spans="1:18" ht="15" thickBot="1" x14ac:dyDescent="0.25">
      <c r="B24" s="5" t="s">
        <v>8</v>
      </c>
      <c r="C24" s="5" t="s">
        <v>6</v>
      </c>
      <c r="D24" s="116">
        <f>D25+D26</f>
        <v>638307358.20000005</v>
      </c>
      <c r="E24" s="6" t="s">
        <v>0</v>
      </c>
      <c r="F24" s="8">
        <f>IFERROR(D24/$D$22,0)</f>
        <v>0.54816906449855063</v>
      </c>
    </row>
    <row r="25" spans="1:18" x14ac:dyDescent="0.2">
      <c r="B25" s="5" t="s">
        <v>9</v>
      </c>
      <c r="C25" s="5" t="s">
        <v>4</v>
      </c>
      <c r="D25" s="117">
        <v>54341326</v>
      </c>
      <c r="E25" s="6" t="s">
        <v>0</v>
      </c>
      <c r="F25" s="8">
        <f>IFERROR(D25/$D$22,0)</f>
        <v>4.6667539476643885E-2</v>
      </c>
    </row>
    <row r="26" spans="1:18" x14ac:dyDescent="0.2">
      <c r="B26" s="5" t="s">
        <v>61</v>
      </c>
      <c r="C26" s="5" t="s">
        <v>5</v>
      </c>
      <c r="D26" s="118">
        <v>583966032.20000005</v>
      </c>
      <c r="E26" s="6" t="s">
        <v>0</v>
      </c>
      <c r="F26" s="8">
        <f>IFERROR(D26/$D$22,0)</f>
        <v>0.50150152502190681</v>
      </c>
      <c r="G26" s="29"/>
      <c r="H26" s="29"/>
    </row>
    <row r="27" spans="1:18" ht="34.5" customHeight="1" x14ac:dyDescent="0.2">
      <c r="B27" s="152" t="s">
        <v>77</v>
      </c>
      <c r="C27" s="152"/>
      <c r="D27" s="152"/>
      <c r="E27" s="152"/>
      <c r="F27" s="152"/>
      <c r="G27" s="153"/>
      <c r="H27" s="153"/>
    </row>
    <row r="28" spans="1:18" x14ac:dyDescent="0.2">
      <c r="D28" s="119"/>
      <c r="E28" s="35"/>
      <c r="F28" s="35"/>
      <c r="G28" s="35"/>
    </row>
    <row r="29" spans="1:18" ht="15" x14ac:dyDescent="0.25">
      <c r="A29" s="1" t="s">
        <v>35</v>
      </c>
      <c r="B29" s="3" t="s">
        <v>41</v>
      </c>
    </row>
    <row r="30" spans="1:18" ht="15" x14ac:dyDescent="0.25">
      <c r="B30" s="3"/>
    </row>
    <row r="31" spans="1:18" ht="15" x14ac:dyDescent="0.25">
      <c r="B31" s="2" t="s">
        <v>22</v>
      </c>
      <c r="C31" s="52" t="s">
        <v>28</v>
      </c>
      <c r="E31" s="78"/>
      <c r="F31" s="35"/>
      <c r="G31" s="35"/>
      <c r="H31" s="35"/>
      <c r="I31" s="35"/>
      <c r="J31" s="35"/>
      <c r="K31" s="35"/>
    </row>
    <row r="32" spans="1:18" x14ac:dyDescent="0.2">
      <c r="E32" s="78"/>
      <c r="F32" s="35"/>
      <c r="G32" s="35"/>
      <c r="H32" s="35"/>
      <c r="I32" s="35"/>
      <c r="J32" s="35"/>
      <c r="K32" s="35"/>
    </row>
    <row r="33" spans="1:17" ht="15" x14ac:dyDescent="0.25">
      <c r="B33" s="2" t="s">
        <v>42</v>
      </c>
    </row>
    <row r="34" spans="1:17" ht="15" customHeight="1" x14ac:dyDescent="0.25">
      <c r="B34" s="36"/>
      <c r="C34" s="36"/>
      <c r="D34" s="36"/>
      <c r="E34" s="36"/>
      <c r="F34" s="36"/>
      <c r="G34" s="36"/>
      <c r="H34" s="36"/>
    </row>
    <row r="35" spans="1:17" ht="15" customHeight="1" x14ac:dyDescent="0.25">
      <c r="B35" s="36"/>
      <c r="C35" s="36"/>
      <c r="D35" s="36"/>
      <c r="E35" s="36"/>
      <c r="F35" s="36"/>
      <c r="G35" s="36"/>
      <c r="H35" s="36"/>
    </row>
    <row r="36" spans="1:17" ht="15" customHeight="1" x14ac:dyDescent="0.25">
      <c r="B36" s="36"/>
      <c r="C36" s="36"/>
      <c r="D36" s="36"/>
      <c r="E36" s="36"/>
      <c r="F36" s="36"/>
      <c r="G36" s="36"/>
      <c r="H36" s="36"/>
    </row>
    <row r="37" spans="1:17" ht="15" customHeight="1" x14ac:dyDescent="0.25">
      <c r="B37" s="36"/>
      <c r="C37" s="36"/>
      <c r="D37" s="36"/>
      <c r="E37" s="36"/>
      <c r="F37" s="36"/>
      <c r="G37" s="36"/>
      <c r="H37" s="36"/>
    </row>
    <row r="38" spans="1:17" ht="14.25" customHeight="1" x14ac:dyDescent="0.25">
      <c r="B38" s="36"/>
      <c r="C38" s="36"/>
      <c r="D38" s="36"/>
      <c r="E38" s="36"/>
      <c r="F38" s="36"/>
      <c r="G38" s="36"/>
      <c r="H38" s="36"/>
    </row>
    <row r="39" spans="1:17" ht="14.25" customHeight="1" x14ac:dyDescent="0.25">
      <c r="B39" s="36"/>
      <c r="C39" s="36"/>
      <c r="D39" s="36"/>
      <c r="E39" s="36"/>
      <c r="F39" s="36"/>
      <c r="G39" s="36"/>
      <c r="H39" s="36"/>
    </row>
    <row r="40" spans="1:17" s="35" customFormat="1" ht="14.25" customHeight="1" x14ac:dyDescent="0.25">
      <c r="B40" s="36"/>
      <c r="C40" s="36"/>
      <c r="D40" s="36"/>
      <c r="E40" s="36"/>
      <c r="F40" s="36"/>
      <c r="G40" s="36"/>
      <c r="H40" s="36"/>
    </row>
    <row r="41" spans="1:17" s="35" customFormat="1" ht="14.25" customHeight="1" x14ac:dyDescent="0.25">
      <c r="B41" s="36"/>
      <c r="C41" s="36"/>
      <c r="D41" s="36"/>
      <c r="E41" s="36"/>
      <c r="F41" s="36"/>
      <c r="G41" s="36"/>
      <c r="H41" s="36"/>
    </row>
    <row r="43" spans="1:17" ht="15" x14ac:dyDescent="0.25">
      <c r="A43" s="1" t="s">
        <v>36</v>
      </c>
      <c r="B43" s="47" t="s">
        <v>141</v>
      </c>
      <c r="C43" s="3"/>
    </row>
    <row r="44" spans="1:17" ht="15.75" thickBot="1" x14ac:dyDescent="0.3">
      <c r="B44" s="2" t="s">
        <v>25</v>
      </c>
      <c r="C44" s="95">
        <v>2017</v>
      </c>
      <c r="D44" s="78"/>
      <c r="E44" s="78"/>
      <c r="F44" s="79"/>
      <c r="G44" s="33"/>
      <c r="H44" s="33"/>
      <c r="I44" s="33"/>
      <c r="J44" s="33"/>
      <c r="K44" s="33"/>
      <c r="N44" s="3" t="s">
        <v>29</v>
      </c>
    </row>
    <row r="45" spans="1:17" s="9" customFormat="1" ht="80.25" customHeight="1" thickBot="1" x14ac:dyDescent="0.3">
      <c r="B45" s="50" t="s">
        <v>39</v>
      </c>
      <c r="C45" s="61" t="s">
        <v>139</v>
      </c>
      <c r="D45" s="80" t="s">
        <v>83</v>
      </c>
      <c r="E45" s="81" t="s">
        <v>84</v>
      </c>
      <c r="F45" s="66" t="s">
        <v>128</v>
      </c>
      <c r="G45" s="26" t="s">
        <v>49</v>
      </c>
      <c r="H45" s="26" t="s">
        <v>23</v>
      </c>
      <c r="I45" s="26" t="s">
        <v>50</v>
      </c>
      <c r="J45" s="26" t="s">
        <v>76</v>
      </c>
      <c r="K45" s="67" t="s">
        <v>78</v>
      </c>
      <c r="N45" s="11"/>
      <c r="O45" s="157">
        <v>2017</v>
      </c>
      <c r="P45" s="157"/>
      <c r="Q45" s="157"/>
    </row>
    <row r="46" spans="1:17" s="9" customFormat="1" ht="30" x14ac:dyDescent="0.25">
      <c r="B46" s="12"/>
      <c r="C46" s="62" t="s">
        <v>40</v>
      </c>
      <c r="D46" s="62" t="s">
        <v>38</v>
      </c>
      <c r="E46" s="63" t="s">
        <v>53</v>
      </c>
      <c r="F46" s="63" t="s">
        <v>54</v>
      </c>
      <c r="G46" s="63" t="s">
        <v>55</v>
      </c>
      <c r="H46" s="64" t="s">
        <v>56</v>
      </c>
      <c r="I46" s="63" t="s">
        <v>57</v>
      </c>
      <c r="J46" s="64" t="s">
        <v>58</v>
      </c>
      <c r="K46" s="65" t="s">
        <v>59</v>
      </c>
      <c r="N46" s="18" t="s">
        <v>30</v>
      </c>
      <c r="O46" s="100" t="s">
        <v>26</v>
      </c>
      <c r="P46" s="100" t="s">
        <v>27</v>
      </c>
      <c r="Q46" s="100" t="s">
        <v>28</v>
      </c>
    </row>
    <row r="47" spans="1:17" x14ac:dyDescent="0.2">
      <c r="B47" s="13" t="s">
        <v>10</v>
      </c>
      <c r="C47" s="93">
        <v>55498361.469999999</v>
      </c>
      <c r="D47" s="93"/>
      <c r="E47" s="60"/>
      <c r="F47" s="51">
        <f>C47-D47+E47</f>
        <v>55498361.469999999</v>
      </c>
      <c r="G47" s="110">
        <f>Q47</f>
        <v>8.2269999999999996E-2</v>
      </c>
      <c r="H47" s="15">
        <f>F47*G47</f>
        <v>4565850.1981368996</v>
      </c>
      <c r="I47" s="110">
        <f>Q47</f>
        <v>8.2269999999999996E-2</v>
      </c>
      <c r="J47" s="17">
        <f>F47*I47</f>
        <v>4565850.1981368996</v>
      </c>
      <c r="K47" s="16">
        <f>J47-H47</f>
        <v>0</v>
      </c>
      <c r="N47" s="11" t="s">
        <v>10</v>
      </c>
      <c r="O47" s="19">
        <v>6.6870000000000013E-2</v>
      </c>
      <c r="P47" s="19"/>
      <c r="Q47" s="19">
        <v>8.2269999999999996E-2</v>
      </c>
    </row>
    <row r="48" spans="1:17" x14ac:dyDescent="0.2">
      <c r="B48" s="13" t="s">
        <v>10</v>
      </c>
      <c r="C48" s="93">
        <v>1611356.9</v>
      </c>
      <c r="D48" s="93"/>
      <c r="E48" s="60"/>
      <c r="F48" s="51">
        <f>C48-D48+E48</f>
        <v>1611356.9</v>
      </c>
      <c r="G48" s="110">
        <f>O47</f>
        <v>6.6870000000000013E-2</v>
      </c>
      <c r="H48" s="15">
        <f>F48*G48</f>
        <v>107751.43590300002</v>
      </c>
      <c r="I48" s="110">
        <f>Q47</f>
        <v>8.2269999999999996E-2</v>
      </c>
      <c r="J48" s="17">
        <f>F48*I48</f>
        <v>132566.33216299998</v>
      </c>
      <c r="K48" s="16">
        <f>J48-H48</f>
        <v>24814.896259999965</v>
      </c>
      <c r="N48" s="11" t="s">
        <v>11</v>
      </c>
      <c r="O48" s="20">
        <v>0.10559</v>
      </c>
      <c r="P48" s="20"/>
      <c r="Q48" s="20">
        <v>8.6390000000000008E-2</v>
      </c>
    </row>
    <row r="49" spans="1:18" x14ac:dyDescent="0.2">
      <c r="B49" s="13" t="s">
        <v>11</v>
      </c>
      <c r="C49" s="93">
        <v>50629575.18</v>
      </c>
      <c r="D49" s="93"/>
      <c r="E49" s="60"/>
      <c r="F49" s="51">
        <f t="shared" ref="F49:F59" si="0">C49-D49+E49</f>
        <v>50629575.18</v>
      </c>
      <c r="G49" s="110">
        <f t="shared" ref="G49:G59" si="1">Q48</f>
        <v>8.6390000000000008E-2</v>
      </c>
      <c r="H49" s="15">
        <f t="shared" ref="H49:H59" si="2">F49*G49</f>
        <v>4373888.9998002006</v>
      </c>
      <c r="I49" s="110">
        <f t="shared" ref="I49:I59" si="3">Q48</f>
        <v>8.6390000000000008E-2</v>
      </c>
      <c r="J49" s="17">
        <f t="shared" ref="J49:J59" si="4">F49*I49</f>
        <v>4373888.9998002006</v>
      </c>
      <c r="K49" s="16">
        <f t="shared" ref="K49:K59" si="5">J49-H49</f>
        <v>0</v>
      </c>
      <c r="N49" s="11" t="s">
        <v>12</v>
      </c>
      <c r="O49" s="20">
        <v>8.4090000000000012E-2</v>
      </c>
      <c r="P49" s="20"/>
      <c r="Q49" s="20">
        <v>7.1349999999999997E-2</v>
      </c>
    </row>
    <row r="50" spans="1:18" x14ac:dyDescent="0.2">
      <c r="B50" s="13" t="s">
        <v>12</v>
      </c>
      <c r="C50" s="93">
        <v>57170142.710000001</v>
      </c>
      <c r="D50" s="93"/>
      <c r="E50" s="60"/>
      <c r="F50" s="51">
        <f t="shared" si="0"/>
        <v>57170142.710000001</v>
      </c>
      <c r="G50" s="110">
        <f t="shared" si="1"/>
        <v>7.1349999999999997E-2</v>
      </c>
      <c r="H50" s="15">
        <f t="shared" si="2"/>
        <v>4079089.6823585001</v>
      </c>
      <c r="I50" s="110">
        <f t="shared" si="3"/>
        <v>7.1349999999999997E-2</v>
      </c>
      <c r="J50" s="17">
        <f t="shared" si="4"/>
        <v>4079089.6823585001</v>
      </c>
      <c r="K50" s="16">
        <f t="shared" si="5"/>
        <v>0</v>
      </c>
      <c r="N50" s="11" t="s">
        <v>13</v>
      </c>
      <c r="O50" s="20">
        <v>6.8739999999999996E-2</v>
      </c>
      <c r="P50" s="20"/>
      <c r="Q50" s="20">
        <v>0.10778</v>
      </c>
    </row>
    <row r="51" spans="1:18" x14ac:dyDescent="0.2">
      <c r="B51" s="13" t="s">
        <v>13</v>
      </c>
      <c r="C51" s="93">
        <v>50532769.949999996</v>
      </c>
      <c r="D51" s="93"/>
      <c r="E51" s="60"/>
      <c r="F51" s="51">
        <f t="shared" si="0"/>
        <v>50532769.949999996</v>
      </c>
      <c r="G51" s="110">
        <f t="shared" si="1"/>
        <v>0.10778</v>
      </c>
      <c r="H51" s="15">
        <f t="shared" si="2"/>
        <v>5446421.9452109998</v>
      </c>
      <c r="I51" s="110">
        <f t="shared" si="3"/>
        <v>0.10778</v>
      </c>
      <c r="J51" s="17">
        <f t="shared" si="4"/>
        <v>5446421.9452109998</v>
      </c>
      <c r="K51" s="16">
        <f t="shared" si="5"/>
        <v>0</v>
      </c>
      <c r="N51" s="11" t="s">
        <v>14</v>
      </c>
      <c r="O51" s="20">
        <v>0.10623</v>
      </c>
      <c r="P51" s="20"/>
      <c r="Q51" s="20">
        <v>0.12307</v>
      </c>
    </row>
    <row r="52" spans="1:18" x14ac:dyDescent="0.2">
      <c r="B52" s="13" t="s">
        <v>14</v>
      </c>
      <c r="C52" s="93">
        <v>53482695.010000005</v>
      </c>
      <c r="D52" s="93"/>
      <c r="E52" s="60"/>
      <c r="F52" s="51">
        <f t="shared" si="0"/>
        <v>53482695.010000005</v>
      </c>
      <c r="G52" s="110">
        <f t="shared" si="1"/>
        <v>0.12307</v>
      </c>
      <c r="H52" s="15">
        <f t="shared" si="2"/>
        <v>6582115.2748807007</v>
      </c>
      <c r="I52" s="110">
        <f t="shared" si="3"/>
        <v>0.12307</v>
      </c>
      <c r="J52" s="17">
        <f t="shared" si="4"/>
        <v>6582115.2748807007</v>
      </c>
      <c r="K52" s="16">
        <f t="shared" si="5"/>
        <v>0</v>
      </c>
      <c r="N52" s="11" t="s">
        <v>15</v>
      </c>
      <c r="O52" s="20">
        <v>0.11954000000000001</v>
      </c>
      <c r="P52" s="20"/>
      <c r="Q52" s="20">
        <v>0.11848</v>
      </c>
    </row>
    <row r="53" spans="1:18" x14ac:dyDescent="0.2">
      <c r="B53" s="13" t="s">
        <v>15</v>
      </c>
      <c r="C53" s="93">
        <v>57111285.619999997</v>
      </c>
      <c r="D53" s="93"/>
      <c r="E53" s="60"/>
      <c r="F53" s="51">
        <f t="shared" si="0"/>
        <v>57111285.619999997</v>
      </c>
      <c r="G53" s="110">
        <f t="shared" si="1"/>
        <v>0.11848</v>
      </c>
      <c r="H53" s="15">
        <f t="shared" si="2"/>
        <v>6766545.1202576002</v>
      </c>
      <c r="I53" s="110">
        <f t="shared" si="3"/>
        <v>0.11848</v>
      </c>
      <c r="J53" s="17">
        <f t="shared" si="4"/>
        <v>6766545.1202576002</v>
      </c>
      <c r="K53" s="16">
        <f t="shared" si="5"/>
        <v>0</v>
      </c>
      <c r="N53" s="11" t="s">
        <v>16</v>
      </c>
      <c r="O53" s="20">
        <v>0.10652</v>
      </c>
      <c r="P53" s="20"/>
      <c r="Q53" s="20">
        <v>0.1128</v>
      </c>
    </row>
    <row r="54" spans="1:18" x14ac:dyDescent="0.2">
      <c r="B54" s="13" t="s">
        <v>16</v>
      </c>
      <c r="C54" s="60">
        <v>51692174.559999995</v>
      </c>
      <c r="D54" s="93"/>
      <c r="E54" s="60"/>
      <c r="F54" s="51">
        <f t="shared" si="0"/>
        <v>51692174.559999995</v>
      </c>
      <c r="G54" s="110">
        <f t="shared" si="1"/>
        <v>0.1128</v>
      </c>
      <c r="H54" s="15">
        <f t="shared" si="2"/>
        <v>5830877.2903679991</v>
      </c>
      <c r="I54" s="110">
        <f t="shared" si="3"/>
        <v>0.1128</v>
      </c>
      <c r="J54" s="17">
        <f t="shared" si="4"/>
        <v>5830877.2903679991</v>
      </c>
      <c r="K54" s="16">
        <f t="shared" si="5"/>
        <v>0</v>
      </c>
      <c r="N54" s="11" t="s">
        <v>17</v>
      </c>
      <c r="O54" s="20">
        <v>0.115</v>
      </c>
      <c r="P54" s="20"/>
      <c r="Q54" s="20">
        <v>0.10109</v>
      </c>
    </row>
    <row r="55" spans="1:18" x14ac:dyDescent="0.2">
      <c r="B55" s="13" t="s">
        <v>17</v>
      </c>
      <c r="C55" s="60">
        <v>51044801.600000001</v>
      </c>
      <c r="D55" s="93"/>
      <c r="E55" s="60">
        <v>588.72</v>
      </c>
      <c r="F55" s="51">
        <f t="shared" si="0"/>
        <v>51045390.32</v>
      </c>
      <c r="G55" s="110">
        <f t="shared" si="1"/>
        <v>0.10109</v>
      </c>
      <c r="H55" s="15">
        <f t="shared" si="2"/>
        <v>5160178.5074487999</v>
      </c>
      <c r="I55" s="110">
        <f t="shared" si="3"/>
        <v>0.10109</v>
      </c>
      <c r="J55" s="17">
        <f t="shared" si="4"/>
        <v>5160178.5074487999</v>
      </c>
      <c r="K55" s="16">
        <f t="shared" si="5"/>
        <v>0</v>
      </c>
      <c r="N55" s="11" t="s">
        <v>18</v>
      </c>
      <c r="O55" s="20">
        <v>0.12739</v>
      </c>
      <c r="P55" s="20"/>
      <c r="Q55" s="20">
        <v>8.8639999999999997E-2</v>
      </c>
    </row>
    <row r="56" spans="1:18" x14ac:dyDescent="0.2">
      <c r="B56" s="13" t="s">
        <v>18</v>
      </c>
      <c r="C56" s="60">
        <v>46906422.170000002</v>
      </c>
      <c r="D56" s="93"/>
      <c r="E56" s="60">
        <v>1767.22</v>
      </c>
      <c r="F56" s="51">
        <f t="shared" si="0"/>
        <v>46908189.390000001</v>
      </c>
      <c r="G56" s="110">
        <f t="shared" si="1"/>
        <v>8.8639999999999997E-2</v>
      </c>
      <c r="H56" s="15">
        <f t="shared" si="2"/>
        <v>4157941.9075296</v>
      </c>
      <c r="I56" s="110">
        <f t="shared" si="3"/>
        <v>8.8639999999999997E-2</v>
      </c>
      <c r="J56" s="17">
        <f t="shared" si="4"/>
        <v>4157941.9075296</v>
      </c>
      <c r="K56" s="16">
        <f t="shared" si="5"/>
        <v>0</v>
      </c>
      <c r="N56" s="11" t="s">
        <v>19</v>
      </c>
      <c r="O56" s="20">
        <v>0.10212</v>
      </c>
      <c r="P56" s="20"/>
      <c r="Q56" s="20">
        <v>0.12562999999999999</v>
      </c>
    </row>
    <row r="57" spans="1:18" x14ac:dyDescent="0.2">
      <c r="B57" s="13" t="s">
        <v>19</v>
      </c>
      <c r="C57" s="60">
        <v>43718392.789999999</v>
      </c>
      <c r="D57" s="93"/>
      <c r="E57" s="60">
        <v>669.31000000000131</v>
      </c>
      <c r="F57" s="51">
        <f t="shared" si="0"/>
        <v>43719062.100000001</v>
      </c>
      <c r="G57" s="110">
        <f t="shared" si="1"/>
        <v>0.12562999999999999</v>
      </c>
      <c r="H57" s="15">
        <f t="shared" si="2"/>
        <v>5492425.7716229996</v>
      </c>
      <c r="I57" s="110">
        <f t="shared" si="3"/>
        <v>0.12562999999999999</v>
      </c>
      <c r="J57" s="17">
        <f t="shared" si="4"/>
        <v>5492425.7716229996</v>
      </c>
      <c r="K57" s="16">
        <f t="shared" si="5"/>
        <v>0</v>
      </c>
      <c r="N57" s="11" t="s">
        <v>20</v>
      </c>
      <c r="O57" s="20">
        <v>0.11164</v>
      </c>
      <c r="P57" s="20"/>
      <c r="Q57" s="20">
        <v>9.7040000000000001E-2</v>
      </c>
    </row>
    <row r="58" spans="1:18" x14ac:dyDescent="0.2">
      <c r="B58" s="13" t="s">
        <v>20</v>
      </c>
      <c r="C58" s="60">
        <v>42232332.140000001</v>
      </c>
      <c r="D58" s="93"/>
      <c r="E58" s="60">
        <v>1065835.0699999998</v>
      </c>
      <c r="F58" s="51">
        <f t="shared" si="0"/>
        <v>43298167.210000001</v>
      </c>
      <c r="G58" s="110">
        <f t="shared" si="1"/>
        <v>9.7040000000000001E-2</v>
      </c>
      <c r="H58" s="15">
        <f t="shared" si="2"/>
        <v>4201654.1460584002</v>
      </c>
      <c r="I58" s="110">
        <f t="shared" si="3"/>
        <v>9.7040000000000001E-2</v>
      </c>
      <c r="J58" s="17">
        <f t="shared" si="4"/>
        <v>4201654.1460584002</v>
      </c>
      <c r="K58" s="16">
        <f t="shared" si="5"/>
        <v>0</v>
      </c>
      <c r="N58" s="27" t="s">
        <v>21</v>
      </c>
      <c r="O58" s="28">
        <v>8.3909999999999998E-2</v>
      </c>
      <c r="P58" s="28"/>
      <c r="Q58" s="28">
        <v>9.2069999999999999E-2</v>
      </c>
    </row>
    <row r="59" spans="1:18" x14ac:dyDescent="0.2">
      <c r="B59" s="13" t="s">
        <v>21</v>
      </c>
      <c r="C59" s="94"/>
      <c r="D59" s="93"/>
      <c r="E59" s="60">
        <v>48447558.07</v>
      </c>
      <c r="F59" s="51">
        <f t="shared" si="0"/>
        <v>48447558.07</v>
      </c>
      <c r="G59" s="110">
        <f t="shared" si="1"/>
        <v>9.2069999999999999E-2</v>
      </c>
      <c r="H59" s="15">
        <f t="shared" si="2"/>
        <v>4460566.6715048999</v>
      </c>
      <c r="I59" s="110">
        <f t="shared" si="3"/>
        <v>9.2069999999999999E-2</v>
      </c>
      <c r="J59" s="17">
        <f t="shared" si="4"/>
        <v>4460566.6715048999</v>
      </c>
      <c r="K59" s="16">
        <f t="shared" si="5"/>
        <v>0</v>
      </c>
      <c r="N59" s="31"/>
      <c r="O59" s="32"/>
      <c r="P59" s="32"/>
      <c r="Q59" s="32"/>
    </row>
    <row r="60" spans="1:18" ht="30.75" thickBot="1" x14ac:dyDescent="0.3">
      <c r="B60" s="127" t="s">
        <v>133</v>
      </c>
      <c r="C60" s="96">
        <f>SUM(C47:C59)</f>
        <v>561630310.10000002</v>
      </c>
      <c r="D60" s="96">
        <f>SUM(D47:D59)</f>
        <v>0</v>
      </c>
      <c r="E60" s="96">
        <f>SUM(E47:E59)</f>
        <v>49516418.390000001</v>
      </c>
      <c r="F60" s="96">
        <f>SUM(F47:F59)</f>
        <v>611146728.49000001</v>
      </c>
      <c r="G60" s="37"/>
      <c r="H60" s="38">
        <f>SUM(H47:H59)</f>
        <v>61225306.951080605</v>
      </c>
      <c r="I60" s="37"/>
      <c r="J60" s="38">
        <f>SUM(J47:J59)</f>
        <v>61250121.847340606</v>
      </c>
      <c r="K60" s="39">
        <f>SUM(K47:K59)</f>
        <v>24814.896259999965</v>
      </c>
      <c r="N60" s="29"/>
      <c r="O60" s="30"/>
      <c r="P60" s="30"/>
      <c r="Q60" s="30"/>
    </row>
    <row r="61" spans="1:18" x14ac:dyDescent="0.2">
      <c r="G61" s="4"/>
      <c r="H61" s="4"/>
      <c r="I61" s="4"/>
      <c r="J61" s="68"/>
      <c r="K61" s="125"/>
      <c r="N61" s="29"/>
      <c r="O61" s="30"/>
      <c r="P61" s="30"/>
      <c r="Q61" s="30"/>
    </row>
    <row r="62" spans="1:18" x14ac:dyDescent="0.2">
      <c r="A62" s="1" t="s">
        <v>143</v>
      </c>
      <c r="N62" s="29"/>
      <c r="O62" s="30"/>
      <c r="P62" s="30"/>
      <c r="Q62" s="30"/>
    </row>
    <row r="63" spans="1:18" ht="15" x14ac:dyDescent="0.25">
      <c r="B63" s="47" t="s">
        <v>136</v>
      </c>
      <c r="C63" s="2"/>
      <c r="K63" s="114"/>
      <c r="N63" s="29"/>
      <c r="O63" s="29"/>
      <c r="P63" s="29"/>
      <c r="Q63" s="29"/>
    </row>
    <row r="64" spans="1:18" ht="15" x14ac:dyDescent="0.25">
      <c r="A64" s="11"/>
      <c r="B64" s="3"/>
      <c r="C64" s="2"/>
      <c r="K64" s="122"/>
      <c r="O64" s="29"/>
      <c r="P64" s="29"/>
      <c r="Q64" s="29"/>
      <c r="R64" s="29"/>
    </row>
    <row r="65" spans="1:18" ht="30.75" customHeight="1" x14ac:dyDescent="0.25">
      <c r="A65" s="139"/>
      <c r="B65" s="101" t="s">
        <v>45</v>
      </c>
      <c r="C65" s="48" t="s">
        <v>67</v>
      </c>
      <c r="D65" s="48" t="s">
        <v>121</v>
      </c>
      <c r="E65" s="158" t="s">
        <v>44</v>
      </c>
      <c r="F65" s="158"/>
      <c r="G65" s="158"/>
      <c r="H65" s="158"/>
      <c r="I65" s="158"/>
      <c r="K65" s="120"/>
      <c r="O65" s="29"/>
      <c r="P65" s="29"/>
      <c r="Q65" s="29"/>
      <c r="R65" s="29"/>
    </row>
    <row r="66" spans="1:18" ht="30" x14ac:dyDescent="0.25">
      <c r="A66" s="69"/>
      <c r="B66" s="139" t="s">
        <v>134</v>
      </c>
      <c r="C66" s="140"/>
      <c r="D66" s="126">
        <v>-65597.320000000531</v>
      </c>
      <c r="E66" s="159"/>
      <c r="F66" s="160"/>
      <c r="G66" s="160"/>
      <c r="H66" s="160"/>
      <c r="I66" s="161"/>
      <c r="K66" s="120"/>
      <c r="O66" s="29"/>
      <c r="P66" s="29"/>
      <c r="Q66" s="29"/>
      <c r="R66" s="29"/>
    </row>
    <row r="67" spans="1:18" ht="28.5" x14ac:dyDescent="0.2">
      <c r="A67" s="69" t="s">
        <v>51</v>
      </c>
      <c r="B67" s="49" t="s">
        <v>62</v>
      </c>
      <c r="C67" s="111"/>
      <c r="D67" s="97"/>
      <c r="E67" s="148"/>
      <c r="F67" s="148"/>
      <c r="G67" s="148"/>
      <c r="H67" s="148"/>
      <c r="I67" s="148"/>
      <c r="K67" s="120"/>
      <c r="L67" s="78"/>
      <c r="M67" s="78"/>
      <c r="N67" s="78"/>
      <c r="O67" s="78"/>
      <c r="P67" s="78"/>
      <c r="Q67" s="78"/>
    </row>
    <row r="68" spans="1:18" ht="28.5" x14ac:dyDescent="0.2">
      <c r="A68" s="69" t="s">
        <v>52</v>
      </c>
      <c r="B68" s="49" t="s">
        <v>79</v>
      </c>
      <c r="C68" s="112"/>
      <c r="D68" s="113"/>
      <c r="E68" s="154"/>
      <c r="F68" s="155"/>
      <c r="G68" s="155"/>
      <c r="H68" s="155"/>
      <c r="I68" s="156"/>
      <c r="J68" s="78"/>
      <c r="K68" s="121"/>
      <c r="L68" s="78"/>
      <c r="M68" s="78"/>
      <c r="N68" s="78"/>
      <c r="O68" s="78"/>
      <c r="P68" s="78"/>
      <c r="Q68" s="78"/>
    </row>
    <row r="69" spans="1:18" ht="28.5" x14ac:dyDescent="0.2">
      <c r="A69" s="69" t="s">
        <v>65</v>
      </c>
      <c r="B69" s="49" t="s">
        <v>64</v>
      </c>
      <c r="C69" s="111" t="s">
        <v>162</v>
      </c>
      <c r="D69" s="113">
        <v>89041</v>
      </c>
      <c r="E69" s="154" t="s">
        <v>163</v>
      </c>
      <c r="F69" s="155"/>
      <c r="G69" s="155"/>
      <c r="H69" s="155"/>
      <c r="I69" s="156"/>
      <c r="J69" s="78"/>
      <c r="K69" s="121"/>
      <c r="L69" s="78"/>
      <c r="M69" s="78"/>
      <c r="N69" s="78"/>
      <c r="O69" s="78"/>
      <c r="P69" s="78"/>
      <c r="Q69" s="78"/>
    </row>
    <row r="70" spans="1:18" ht="28.5" x14ac:dyDescent="0.2">
      <c r="A70" s="69" t="s">
        <v>66</v>
      </c>
      <c r="B70" s="49" t="s">
        <v>63</v>
      </c>
      <c r="C70" s="112"/>
      <c r="D70" s="113"/>
      <c r="E70" s="154"/>
      <c r="F70" s="155"/>
      <c r="G70" s="155"/>
      <c r="H70" s="155"/>
      <c r="I70" s="156"/>
      <c r="J70" s="78"/>
      <c r="K70" s="124"/>
      <c r="L70" s="78"/>
      <c r="M70" s="78"/>
      <c r="N70" s="78"/>
      <c r="O70" s="78"/>
      <c r="P70" s="78"/>
      <c r="Q70" s="78"/>
    </row>
    <row r="71" spans="1:18" ht="28.5" x14ac:dyDescent="0.2">
      <c r="A71" s="69" t="s">
        <v>69</v>
      </c>
      <c r="B71" s="49" t="s">
        <v>71</v>
      </c>
      <c r="C71" s="111"/>
      <c r="D71" s="97"/>
      <c r="E71" s="148"/>
      <c r="F71" s="148"/>
      <c r="G71" s="148"/>
      <c r="H71" s="148"/>
      <c r="I71" s="148"/>
      <c r="J71" s="78"/>
      <c r="K71" s="124"/>
      <c r="L71" s="78"/>
      <c r="M71" s="78"/>
      <c r="N71" s="78"/>
      <c r="O71" s="78"/>
      <c r="P71" s="78"/>
      <c r="Q71" s="78"/>
    </row>
    <row r="72" spans="1:18" ht="33.75" customHeight="1" x14ac:dyDescent="0.2">
      <c r="A72" s="69" t="s">
        <v>70</v>
      </c>
      <c r="B72" s="49" t="s">
        <v>72</v>
      </c>
      <c r="C72" s="111"/>
      <c r="D72" s="97"/>
      <c r="E72" s="148"/>
      <c r="F72" s="148"/>
      <c r="G72" s="148"/>
      <c r="H72" s="148"/>
      <c r="I72" s="148"/>
      <c r="J72" s="78"/>
      <c r="K72" s="124"/>
      <c r="L72" s="78"/>
      <c r="M72" s="78"/>
      <c r="N72" s="78"/>
      <c r="O72" s="78"/>
      <c r="P72" s="78"/>
      <c r="Q72" s="78"/>
    </row>
    <row r="73" spans="1:18" x14ac:dyDescent="0.2">
      <c r="A73" s="69">
        <v>4</v>
      </c>
      <c r="B73" s="49" t="s">
        <v>68</v>
      </c>
      <c r="C73" s="111"/>
      <c r="D73" s="97"/>
      <c r="E73" s="148"/>
      <c r="F73" s="148"/>
      <c r="G73" s="148"/>
      <c r="H73" s="148"/>
      <c r="I73" s="148"/>
      <c r="J73" s="78"/>
      <c r="K73" s="124"/>
      <c r="L73" s="78"/>
      <c r="M73" s="78"/>
      <c r="N73" s="78"/>
      <c r="O73" s="78"/>
      <c r="P73" s="78"/>
      <c r="Q73" s="78"/>
    </row>
    <row r="74" spans="1:18" ht="42.75" x14ac:dyDescent="0.2">
      <c r="A74" s="69">
        <v>5</v>
      </c>
      <c r="B74" s="49" t="s">
        <v>81</v>
      </c>
      <c r="C74" s="111" t="s">
        <v>162</v>
      </c>
      <c r="D74" s="97">
        <v>1609</v>
      </c>
      <c r="E74" s="148" t="s">
        <v>164</v>
      </c>
      <c r="F74" s="148"/>
      <c r="G74" s="148"/>
      <c r="H74" s="148"/>
      <c r="I74" s="148"/>
      <c r="J74" s="78"/>
      <c r="K74" s="124"/>
    </row>
    <row r="75" spans="1:18" ht="28.5" x14ac:dyDescent="0.2">
      <c r="A75" s="54">
        <v>6</v>
      </c>
      <c r="B75" s="128" t="s">
        <v>137</v>
      </c>
      <c r="C75" s="111"/>
      <c r="D75" s="97"/>
      <c r="E75" s="148"/>
      <c r="F75" s="148"/>
      <c r="G75" s="148"/>
      <c r="H75" s="148"/>
      <c r="I75" s="148"/>
      <c r="K75" s="29"/>
    </row>
    <row r="76" spans="1:18" x14ac:dyDescent="0.2">
      <c r="A76" s="54">
        <v>7</v>
      </c>
      <c r="B76" s="46"/>
      <c r="C76" s="111"/>
      <c r="D76" s="97"/>
      <c r="E76" s="148"/>
      <c r="F76" s="148"/>
      <c r="G76" s="148"/>
      <c r="H76" s="148"/>
      <c r="I76" s="148"/>
    </row>
    <row r="77" spans="1:18" x14ac:dyDescent="0.2">
      <c r="A77" s="54">
        <v>8</v>
      </c>
      <c r="B77" s="46"/>
      <c r="C77" s="111"/>
      <c r="D77" s="97"/>
      <c r="E77" s="148"/>
      <c r="F77" s="148"/>
      <c r="G77" s="148"/>
      <c r="H77" s="148"/>
      <c r="I77" s="148"/>
    </row>
    <row r="78" spans="1:18" x14ac:dyDescent="0.2">
      <c r="A78" s="54">
        <v>9</v>
      </c>
      <c r="B78" s="46"/>
      <c r="C78" s="10"/>
      <c r="D78" s="97"/>
      <c r="E78" s="154"/>
      <c r="F78" s="155"/>
      <c r="G78" s="155"/>
      <c r="H78" s="155"/>
      <c r="I78" s="156"/>
    </row>
    <row r="79" spans="1:18" x14ac:dyDescent="0.2">
      <c r="A79" s="1" t="s">
        <v>150</v>
      </c>
      <c r="B79" s="46"/>
      <c r="C79" s="10"/>
      <c r="D79" s="97"/>
      <c r="E79" s="148"/>
      <c r="F79" s="148"/>
      <c r="G79" s="148"/>
      <c r="H79" s="148"/>
      <c r="I79" s="148"/>
    </row>
    <row r="80" spans="1:18" ht="15" x14ac:dyDescent="0.25">
      <c r="B80" s="2" t="s">
        <v>131</v>
      </c>
      <c r="C80" s="2"/>
      <c r="D80" s="98">
        <f>SUM(D66:D79)</f>
        <v>25052.679999999469</v>
      </c>
      <c r="E80" s="25"/>
      <c r="F80" s="25"/>
      <c r="G80" s="25"/>
      <c r="H80" s="25"/>
    </row>
    <row r="81" spans="1:17" ht="15" x14ac:dyDescent="0.25">
      <c r="B81" s="123" t="s">
        <v>132</v>
      </c>
      <c r="C81" s="70"/>
      <c r="D81" s="98">
        <f>K60</f>
        <v>24814.896259999965</v>
      </c>
      <c r="E81" s="25"/>
      <c r="F81" s="25"/>
      <c r="G81" s="25"/>
      <c r="H81" s="25"/>
    </row>
    <row r="82" spans="1:17" ht="15" x14ac:dyDescent="0.25">
      <c r="B82" s="70" t="s">
        <v>24</v>
      </c>
      <c r="C82" s="70"/>
      <c r="D82" s="99">
        <f>D80-D81</f>
        <v>237.78373999950418</v>
      </c>
      <c r="L82" s="35"/>
    </row>
    <row r="83" spans="1:17" ht="15.75" thickBot="1" x14ac:dyDescent="0.3">
      <c r="B83" s="134" t="s">
        <v>73</v>
      </c>
      <c r="C83" s="71"/>
      <c r="D83" s="138">
        <f>IF(ISERROR(D82/J60),0,D82/J60)</f>
        <v>3.8821757872115713E-6</v>
      </c>
      <c r="E83" s="103" t="str">
        <f>IF(AND(D83&lt;0.01,D83&gt;-0.01),"","Unresolved differences of greater than + or - 1% should be explained")</f>
        <v/>
      </c>
      <c r="G83" s="78"/>
      <c r="H83" s="35"/>
      <c r="I83" s="35"/>
      <c r="J83" s="35"/>
      <c r="K83" s="35"/>
    </row>
    <row r="84" spans="1:17" ht="15.75" thickTop="1" x14ac:dyDescent="0.25">
      <c r="B84" s="2"/>
      <c r="C84" s="56"/>
      <c r="D84" s="59"/>
      <c r="G84" s="78"/>
    </row>
    <row r="85" spans="1:17" ht="15" x14ac:dyDescent="0.25">
      <c r="B85" s="2" t="s">
        <v>165</v>
      </c>
      <c r="C85" s="56"/>
      <c r="D85" s="59"/>
      <c r="G85" s="78"/>
    </row>
    <row r="86" spans="1:17" ht="15" x14ac:dyDescent="0.25">
      <c r="B86" s="2" t="s">
        <v>166</v>
      </c>
      <c r="C86" s="56"/>
      <c r="D86" s="98">
        <v>24815</v>
      </c>
      <c r="G86" s="78"/>
    </row>
    <row r="87" spans="1:17" ht="45" x14ac:dyDescent="0.25">
      <c r="B87" s="9" t="s">
        <v>167</v>
      </c>
      <c r="C87" s="56"/>
      <c r="D87" s="98">
        <f>-(D69+D74-D82)</f>
        <v>-90412.216260000496</v>
      </c>
      <c r="G87" s="78"/>
    </row>
    <row r="88" spans="1:17" ht="15" x14ac:dyDescent="0.25">
      <c r="B88" s="2"/>
      <c r="C88" s="56"/>
      <c r="D88" s="143">
        <f>SUM(D86:D87)</f>
        <v>-65597.216260000496</v>
      </c>
      <c r="G88" s="78"/>
    </row>
    <row r="89" spans="1:17" ht="15" x14ac:dyDescent="0.25">
      <c r="B89" s="2"/>
      <c r="C89" s="56"/>
      <c r="D89" s="142"/>
      <c r="G89" s="78"/>
    </row>
    <row r="90" spans="1:17" ht="15" x14ac:dyDescent="0.25">
      <c r="B90" s="2"/>
      <c r="C90" s="56"/>
      <c r="D90" s="141"/>
      <c r="G90" s="78"/>
    </row>
    <row r="91" spans="1:17" ht="15" x14ac:dyDescent="0.25">
      <c r="A91" s="1" t="s">
        <v>75</v>
      </c>
      <c r="B91" s="2"/>
      <c r="C91" s="56"/>
      <c r="D91" s="34"/>
    </row>
    <row r="92" spans="1:17" ht="15" x14ac:dyDescent="0.25">
      <c r="B92" s="72" t="s">
        <v>138</v>
      </c>
      <c r="C92" s="58"/>
      <c r="D92" s="59"/>
    </row>
    <row r="93" spans="1:17" ht="15" x14ac:dyDescent="0.25">
      <c r="B93" s="57"/>
      <c r="C93" s="58"/>
      <c r="D93" s="59"/>
      <c r="L93" s="35"/>
      <c r="M93" s="35"/>
      <c r="N93" s="35"/>
      <c r="O93" s="35"/>
      <c r="P93" s="35"/>
      <c r="Q93" s="35"/>
    </row>
    <row r="94" spans="1:17" ht="75" x14ac:dyDescent="0.25">
      <c r="B94" s="102" t="s">
        <v>25</v>
      </c>
      <c r="C94" s="48" t="s">
        <v>157</v>
      </c>
      <c r="D94" s="48" t="s">
        <v>158</v>
      </c>
      <c r="E94" s="48" t="s">
        <v>159</v>
      </c>
      <c r="F94" s="73" t="s">
        <v>131</v>
      </c>
      <c r="G94" s="48" t="s">
        <v>24</v>
      </c>
      <c r="H94" s="75" t="s">
        <v>160</v>
      </c>
      <c r="I94" s="48" t="s">
        <v>73</v>
      </c>
      <c r="J94" s="78"/>
      <c r="K94" s="78"/>
      <c r="L94" s="35"/>
      <c r="M94" s="35"/>
      <c r="N94" s="35"/>
      <c r="O94" s="35"/>
      <c r="P94" s="35"/>
      <c r="Q94" s="35"/>
    </row>
    <row r="95" spans="1:17" x14ac:dyDescent="0.2">
      <c r="B95" s="115"/>
      <c r="C95" s="106"/>
      <c r="D95" s="106"/>
      <c r="E95" s="107"/>
      <c r="F95" s="130">
        <f>SUM(D95:E95)</f>
        <v>0</v>
      </c>
      <c r="G95" s="108">
        <f>F95-C95</f>
        <v>0</v>
      </c>
      <c r="H95" s="107"/>
      <c r="I95" s="104">
        <f>IF(ISERROR(G95/H95),0,G95/H95)</f>
        <v>0</v>
      </c>
      <c r="J95" s="78"/>
      <c r="K95" s="78"/>
      <c r="L95" s="35"/>
      <c r="M95" s="35"/>
      <c r="N95" s="35"/>
      <c r="O95" s="35"/>
      <c r="P95" s="35"/>
      <c r="Q95" s="35"/>
    </row>
    <row r="96" spans="1:17" x14ac:dyDescent="0.2">
      <c r="B96" s="115"/>
      <c r="C96" s="106"/>
      <c r="D96" s="106"/>
      <c r="E96" s="107"/>
      <c r="F96" s="130">
        <f t="shared" ref="F96:F98" si="6">SUM(D96:E96)</f>
        <v>0</v>
      </c>
      <c r="G96" s="108">
        <f>F96-C96</f>
        <v>0</v>
      </c>
      <c r="H96" s="107"/>
      <c r="I96" s="104">
        <f>IF(ISERROR(G96/H96),0,G96/H96)</f>
        <v>0</v>
      </c>
      <c r="J96" s="78"/>
      <c r="K96" s="78"/>
      <c r="L96" s="35"/>
      <c r="M96" s="35"/>
      <c r="N96" s="35"/>
      <c r="O96" s="35"/>
      <c r="P96" s="35"/>
      <c r="Q96" s="35"/>
    </row>
    <row r="97" spans="2:17" x14ac:dyDescent="0.2">
      <c r="B97" s="115"/>
      <c r="C97" s="106"/>
      <c r="D97" s="106"/>
      <c r="E97" s="107"/>
      <c r="F97" s="130">
        <f t="shared" si="6"/>
        <v>0</v>
      </c>
      <c r="G97" s="108">
        <f>F97-C97</f>
        <v>0</v>
      </c>
      <c r="H97" s="107"/>
      <c r="I97" s="104">
        <f>IF(ISERROR(G97/H97),0,G97/H97)</f>
        <v>0</v>
      </c>
      <c r="J97" s="78"/>
      <c r="K97" s="78"/>
      <c r="L97" s="35"/>
      <c r="M97" s="35"/>
      <c r="N97" s="35"/>
      <c r="O97" s="35"/>
      <c r="P97" s="35"/>
      <c r="Q97" s="35"/>
    </row>
    <row r="98" spans="2:17" ht="15" thickBot="1" x14ac:dyDescent="0.25">
      <c r="B98" s="115"/>
      <c r="C98" s="109"/>
      <c r="D98" s="109"/>
      <c r="E98" s="109"/>
      <c r="F98" s="130">
        <f t="shared" si="6"/>
        <v>0</v>
      </c>
      <c r="G98" s="108">
        <f>F98-C98</f>
        <v>0</v>
      </c>
      <c r="H98" s="109"/>
      <c r="I98" s="105">
        <f>IF(ISERROR(G98/H98),0,G98/H98)</f>
        <v>0</v>
      </c>
      <c r="J98" s="78"/>
      <c r="K98" s="78"/>
      <c r="L98" s="35"/>
      <c r="M98" s="35"/>
      <c r="N98" s="35"/>
      <c r="O98" s="35"/>
      <c r="P98" s="35"/>
      <c r="Q98" s="35"/>
    </row>
    <row r="99" spans="2:17" ht="15.75" thickBot="1" x14ac:dyDescent="0.3">
      <c r="B99" s="74" t="s">
        <v>74</v>
      </c>
      <c r="C99" s="129">
        <f t="shared" ref="C99:H99" si="7">SUM(C95:C98)</f>
        <v>0</v>
      </c>
      <c r="D99" s="129">
        <f t="shared" si="7"/>
        <v>0</v>
      </c>
      <c r="E99" s="129">
        <f t="shared" si="7"/>
        <v>0</v>
      </c>
      <c r="F99" s="131">
        <f t="shared" si="7"/>
        <v>0</v>
      </c>
      <c r="G99" s="129">
        <f>SUM(G95:G98)</f>
        <v>0</v>
      </c>
      <c r="H99" s="76">
        <f t="shared" si="7"/>
        <v>0</v>
      </c>
      <c r="I99" s="77" t="s">
        <v>80</v>
      </c>
      <c r="J99" s="78"/>
      <c r="K99" s="78"/>
      <c r="L99" s="35"/>
      <c r="M99" s="35"/>
      <c r="N99" s="35"/>
      <c r="O99" s="35"/>
      <c r="P99" s="35"/>
      <c r="Q99" s="35"/>
    </row>
    <row r="100" spans="2:17" x14ac:dyDescent="0.2">
      <c r="B100" s="4"/>
      <c r="C100" s="4"/>
      <c r="D100" s="4"/>
      <c r="E100" s="4"/>
      <c r="F100" s="4"/>
      <c r="G100" s="4"/>
      <c r="J100" s="78"/>
      <c r="K100" s="78"/>
      <c r="L100" s="35"/>
      <c r="M100" s="35"/>
      <c r="N100" s="35"/>
      <c r="O100" s="35"/>
      <c r="P100" s="35"/>
      <c r="Q100" s="35"/>
    </row>
    <row r="101" spans="2:17" x14ac:dyDescent="0.2">
      <c r="J101" s="78"/>
      <c r="K101" s="78"/>
    </row>
    <row r="102" spans="2:17" ht="15" x14ac:dyDescent="0.25">
      <c r="B102" s="3" t="s">
        <v>37</v>
      </c>
      <c r="J102" s="78"/>
      <c r="K102" s="78"/>
    </row>
    <row r="103" spans="2:17" x14ac:dyDescent="0.2">
      <c r="B103" s="53"/>
      <c r="C103" s="53"/>
      <c r="D103" s="53"/>
      <c r="E103" s="53"/>
      <c r="F103" s="53"/>
      <c r="G103" s="53"/>
      <c r="H103" s="53"/>
      <c r="J103" s="78"/>
      <c r="K103" s="78"/>
    </row>
    <row r="104" spans="2:17" x14ac:dyDescent="0.2">
      <c r="B104" s="53"/>
      <c r="C104" s="53"/>
      <c r="D104" s="53"/>
      <c r="E104" s="53"/>
      <c r="F104" s="53"/>
      <c r="G104" s="53"/>
      <c r="H104" s="53"/>
      <c r="J104" s="78"/>
      <c r="K104" s="78"/>
    </row>
    <row r="105" spans="2:17" x14ac:dyDescent="0.2">
      <c r="B105" s="53"/>
      <c r="C105" s="53"/>
      <c r="D105" s="53"/>
      <c r="E105" s="53"/>
      <c r="F105" s="53"/>
      <c r="G105" s="53"/>
      <c r="H105" s="53"/>
    </row>
    <row r="106" spans="2:17" x14ac:dyDescent="0.2">
      <c r="B106" s="53"/>
      <c r="C106" s="53"/>
      <c r="D106" s="53"/>
      <c r="E106" s="53"/>
      <c r="F106" s="53"/>
      <c r="G106" s="53"/>
      <c r="H106" s="53"/>
    </row>
    <row r="107" spans="2:17" x14ac:dyDescent="0.2">
      <c r="B107" s="53"/>
      <c r="C107" s="53"/>
      <c r="D107" s="53"/>
      <c r="E107" s="53"/>
      <c r="F107" s="53"/>
      <c r="G107" s="53"/>
      <c r="H107" s="53"/>
    </row>
    <row r="108" spans="2:17" x14ac:dyDescent="0.2">
      <c r="B108" s="53"/>
      <c r="C108" s="53"/>
      <c r="D108" s="53"/>
      <c r="E108" s="53"/>
      <c r="F108" s="53"/>
      <c r="G108" s="53"/>
      <c r="H108" s="53"/>
    </row>
    <row r="109" spans="2:17" x14ac:dyDescent="0.2">
      <c r="B109" s="53"/>
      <c r="C109" s="53"/>
      <c r="D109" s="53"/>
      <c r="E109" s="53"/>
      <c r="F109" s="53"/>
      <c r="G109" s="53"/>
      <c r="H109" s="53"/>
    </row>
    <row r="110" spans="2:17" x14ac:dyDescent="0.2">
      <c r="B110" s="53"/>
      <c r="C110" s="53"/>
      <c r="D110" s="53"/>
      <c r="E110" s="53"/>
      <c r="F110" s="53"/>
      <c r="G110" s="53"/>
      <c r="H110" s="53"/>
    </row>
  </sheetData>
  <mergeCells count="19">
    <mergeCell ref="E78:I78"/>
    <mergeCell ref="E79:I79"/>
    <mergeCell ref="E72:I72"/>
    <mergeCell ref="E73:I73"/>
    <mergeCell ref="E74:I74"/>
    <mergeCell ref="E75:I75"/>
    <mergeCell ref="E76:I76"/>
    <mergeCell ref="E77:I77"/>
    <mergeCell ref="O45:Q45"/>
    <mergeCell ref="E65:I65"/>
    <mergeCell ref="E67:I67"/>
    <mergeCell ref="E68:I68"/>
    <mergeCell ref="E69:I69"/>
    <mergeCell ref="E66:I66"/>
    <mergeCell ref="E71:I71"/>
    <mergeCell ref="B21:C21"/>
    <mergeCell ref="E21:F21"/>
    <mergeCell ref="B27:H27"/>
    <mergeCell ref="E70:I70"/>
  </mergeCells>
  <dataValidations disablePrompts="1" count="1">
    <dataValidation type="list" sqref="C31">
      <formula1>"1st Estimate, 2nd Estimate, Actual, Other"</formula1>
    </dataValidation>
  </dataValidations>
  <pageMargins left="0.70866141732283505" right="0.70866141732283505" top="0.74803149606299202" bottom="0.74803149606299202" header="0.31496062992126" footer="0.31496062992126"/>
  <pageSetup scale="49"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2017</vt:lpstr>
      <vt:lpstr>'GA Analysis 2017'!Print_Area</vt:lpstr>
      <vt:lpstr>Instructions!Print_Area</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NPEI</cp:lastModifiedBy>
  <cp:lastPrinted>2018-10-05T13:56:59Z</cp:lastPrinted>
  <dcterms:created xsi:type="dcterms:W3CDTF">2017-05-01T19:29:01Z</dcterms:created>
  <dcterms:modified xsi:type="dcterms:W3CDTF">2018-10-12T15:17:26Z</dcterms:modified>
</cp:coreProperties>
</file>