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19 IRM\October 18 Submission\"/>
    </mc:Choice>
  </mc:AlternateContent>
  <bookViews>
    <workbookView xWindow="0" yWindow="0" windowWidth="41280" windowHeight="13536"/>
  </bookViews>
  <sheets>
    <sheet name="2013 COS DVA JEs summary" sheetId="1" r:id="rId1"/>
  </sheets>
  <definedNames>
    <definedName name="_xlnm._FilterDatabase" localSheetId="0" hidden="1">'2013 COS DVA JEs summary'!$A$2:$J$2</definedName>
  </definedNames>
  <calcPr calcId="162913"/>
</workbook>
</file>

<file path=xl/calcChain.xml><?xml version="1.0" encoding="utf-8"?>
<calcChain xmlns="http://schemas.openxmlformats.org/spreadsheetml/2006/main">
  <c r="N18" i="1" l="1"/>
  <c r="O18" i="1"/>
  <c r="P18" i="1"/>
  <c r="P17" i="1"/>
  <c r="N17" i="1"/>
  <c r="L15" i="1"/>
  <c r="P37" i="1"/>
  <c r="P36" i="1"/>
  <c r="L16" i="1"/>
  <c r="P15" i="1"/>
  <c r="P7" i="1"/>
  <c r="P6" i="1"/>
  <c r="P14" i="1"/>
  <c r="P13" i="1"/>
  <c r="P12" i="1"/>
  <c r="P11" i="1"/>
  <c r="P10" i="1"/>
  <c r="P9" i="1"/>
  <c r="P8" i="1" l="1"/>
  <c r="N6" i="1" l="1"/>
  <c r="M6" i="1"/>
  <c r="L6" i="1"/>
  <c r="N16" i="1"/>
  <c r="P16" i="1" s="1"/>
  <c r="M16" i="1"/>
  <c r="M15" i="1"/>
  <c r="N15" i="1"/>
  <c r="M14" i="1"/>
  <c r="L14" i="1"/>
  <c r="N14" i="1" s="1"/>
  <c r="N13" i="1"/>
  <c r="M13" i="1"/>
  <c r="L13" i="1"/>
  <c r="N12" i="1"/>
  <c r="N11" i="1"/>
  <c r="M12" i="1"/>
  <c r="L12" i="1"/>
  <c r="M11" i="1"/>
  <c r="L11" i="1"/>
  <c r="N10" i="1"/>
  <c r="N9" i="1"/>
  <c r="N8" i="1"/>
  <c r="N7" i="1"/>
  <c r="M10" i="1"/>
  <c r="L10" i="1"/>
  <c r="M9" i="1"/>
  <c r="L9" i="1"/>
  <c r="M8" i="1"/>
  <c r="L8" i="1"/>
  <c r="M7" i="1"/>
  <c r="L7" i="1"/>
  <c r="I4" i="1" l="1"/>
  <c r="I29" i="1" l="1"/>
  <c r="J29" i="1"/>
  <c r="J4" i="1"/>
  <c r="I5" i="1"/>
  <c r="J5" i="1"/>
  <c r="I6" i="1"/>
  <c r="J6" i="1"/>
  <c r="I8" i="1"/>
  <c r="J8" i="1"/>
  <c r="I9" i="1"/>
  <c r="J9" i="1"/>
  <c r="I13" i="1"/>
  <c r="J13" i="1"/>
  <c r="I15" i="1"/>
  <c r="J15" i="1"/>
  <c r="I17" i="1"/>
  <c r="J17" i="1"/>
  <c r="I19" i="1"/>
  <c r="J19" i="1"/>
  <c r="I21" i="1"/>
  <c r="J21" i="1"/>
  <c r="I14" i="1"/>
  <c r="J14" i="1"/>
  <c r="I16" i="1"/>
  <c r="J16" i="1"/>
  <c r="I18" i="1"/>
  <c r="J18" i="1"/>
  <c r="I20" i="1"/>
  <c r="J20" i="1"/>
  <c r="I22" i="1"/>
  <c r="J22" i="1"/>
  <c r="I33" i="1"/>
  <c r="J33" i="1"/>
  <c r="I32" i="1"/>
  <c r="J32" i="1"/>
  <c r="I31" i="1"/>
  <c r="J31" i="1"/>
  <c r="I35" i="1"/>
  <c r="J35" i="1"/>
  <c r="I30" i="1"/>
  <c r="J30" i="1"/>
  <c r="I7" i="1"/>
  <c r="J7" i="1"/>
  <c r="I10" i="1"/>
  <c r="J10" i="1"/>
  <c r="I11" i="1"/>
  <c r="J11" i="1"/>
  <c r="I12" i="1"/>
  <c r="J12" i="1"/>
  <c r="I36" i="1"/>
  <c r="J36" i="1"/>
  <c r="I34" i="1"/>
  <c r="J34" i="1"/>
  <c r="I39" i="1"/>
  <c r="J39" i="1"/>
  <c r="I38" i="1"/>
  <c r="J38" i="1"/>
  <c r="I40" i="1"/>
  <c r="J40" i="1"/>
  <c r="I41" i="1"/>
  <c r="J41" i="1"/>
  <c r="I42" i="1"/>
  <c r="J42" i="1"/>
  <c r="I43" i="1"/>
  <c r="J43" i="1"/>
  <c r="I37" i="1"/>
  <c r="J37" i="1"/>
  <c r="I25" i="1"/>
  <c r="J25" i="1"/>
  <c r="I26" i="1"/>
  <c r="J26" i="1"/>
  <c r="I28" i="1"/>
  <c r="J28" i="1"/>
  <c r="I44" i="1"/>
  <c r="J44" i="1"/>
  <c r="I23" i="1"/>
  <c r="J23" i="1"/>
  <c r="I24" i="1"/>
  <c r="J24" i="1"/>
  <c r="I27" i="1"/>
  <c r="J27" i="1"/>
  <c r="J3" i="1"/>
  <c r="I3" i="1"/>
  <c r="G46" i="1"/>
  <c r="F46" i="1"/>
  <c r="D46" i="1"/>
  <c r="C46" i="1"/>
  <c r="G48" i="1" l="1"/>
</calcChain>
</file>

<file path=xl/sharedStrings.xml><?xml version="1.0" encoding="utf-8"?>
<sst xmlns="http://schemas.openxmlformats.org/spreadsheetml/2006/main" count="116" uniqueCount="108">
  <si>
    <t>Account</t>
  </si>
  <si>
    <t>Description</t>
  </si>
  <si>
    <t>Debit</t>
  </si>
  <si>
    <t>Credit</t>
  </si>
  <si>
    <t>1.00.1518.800.000</t>
  </si>
  <si>
    <t>RCVA Retail Service Agreements</t>
  </si>
  <si>
    <t>1.00.1518.801.000</t>
  </si>
  <si>
    <t>RCVA Retail Distributor-Consolidated Billing</t>
  </si>
  <si>
    <t>1.00.1518.802.000</t>
  </si>
  <si>
    <t>RCVA Retail Retailer-Consolidated Billing</t>
  </si>
  <si>
    <t>1.00.1518.803.000</t>
  </si>
  <si>
    <t>RCVA Retail Split Billing</t>
  </si>
  <si>
    <t>1.00.1548.800.000</t>
  </si>
  <si>
    <t>RCVA STR Request Fee</t>
  </si>
  <si>
    <t>1.00.1548.801.000</t>
  </si>
  <si>
    <t>RCVA STR Processing Fee</t>
  </si>
  <si>
    <t>1.00.1580.800.000</t>
  </si>
  <si>
    <t>RSVA WMS</t>
  </si>
  <si>
    <t>1.00.1582.800.000</t>
  </si>
  <si>
    <t>RSVA One Time</t>
  </si>
  <si>
    <t>1.00.1584.800.000</t>
  </si>
  <si>
    <t>RSVA NW</t>
  </si>
  <si>
    <t>1.00.1586.800.000</t>
  </si>
  <si>
    <t>RSVA CN</t>
  </si>
  <si>
    <t>1.00.1588.800.000</t>
  </si>
  <si>
    <t>RSVA Power</t>
  </si>
  <si>
    <t>1.00.1580.801.000</t>
  </si>
  <si>
    <t>RSVA WMS Carrying Chgs</t>
  </si>
  <si>
    <t>1.00.1582.801.000</t>
  </si>
  <si>
    <t>RSVA One Time Carrying Chgs</t>
  </si>
  <si>
    <t>1.00.1584.801.000</t>
  </si>
  <si>
    <t>RSVA NW Carrying Chgs</t>
  </si>
  <si>
    <t>1.00.1586.801.000</t>
  </si>
  <si>
    <t>RSVA CN Carrying Chgs</t>
  </si>
  <si>
    <t>1.00.1588.801.000</t>
  </si>
  <si>
    <t>RSVA Power Carrying Chgs</t>
  </si>
  <si>
    <t>1.00.2425.800.115</t>
  </si>
  <si>
    <t>Recovery of Regulatory Assets - GS&gt;50</t>
  </si>
  <si>
    <t>1.00.2425.800.110</t>
  </si>
  <si>
    <t>Recovery of Regulatory Assets - GS&lt;50</t>
  </si>
  <si>
    <t>1.00.2425.800.100</t>
  </si>
  <si>
    <t>Recovery of Regulatory Assets - Residential</t>
  </si>
  <si>
    <t>1.00.2425.800.125</t>
  </si>
  <si>
    <t>Recovery of Regulatory Assets - Sentinel Lights</t>
  </si>
  <si>
    <t>1.00.2425.800.000</t>
  </si>
  <si>
    <t>Interest Rate differntial VECC-costs incurred</t>
  </si>
  <si>
    <t>1.00.1518.811.000</t>
  </si>
  <si>
    <t>RCVA Retail Carrying Charges</t>
  </si>
  <si>
    <t>1.00.1548.811.000</t>
  </si>
  <si>
    <t>RCVA STR Carrying Charges</t>
  </si>
  <si>
    <t>1.00.1550.900.000</t>
  </si>
  <si>
    <t>LV Variance Account</t>
  </si>
  <si>
    <t>1.00.1550.901.000</t>
  </si>
  <si>
    <t>LV Variance Acct - Crry Charges</t>
  </si>
  <si>
    <t>1.00.2425.800.130</t>
  </si>
  <si>
    <t>Recovery of Regulatory Assets - USL</t>
  </si>
  <si>
    <t>1.00.2425.800.120</t>
  </si>
  <si>
    <t>Recovery of Regulatory Assets - Street lighting</t>
  </si>
  <si>
    <t>1.00.2425.801.110</t>
  </si>
  <si>
    <t>Recov of Reg Ass Crry Chgs - GS&lt;50</t>
  </si>
  <si>
    <t>1.00.2425.801.100</t>
  </si>
  <si>
    <t>Recov of Reg Ass Crry Chgs - Residential</t>
  </si>
  <si>
    <t>1.00.2425.801.115</t>
  </si>
  <si>
    <t>Recov of Reg Ass Crry Chgs - GS&gt;50</t>
  </si>
  <si>
    <t>1.00.2425.801.120</t>
  </si>
  <si>
    <t>Recov of Reg Ass Crry Chgs - Street Lights</t>
  </si>
  <si>
    <t>1.00.2425.801.125</t>
  </si>
  <si>
    <t>Recov of Reg Ass Crry Chgs - Sentinal Lights</t>
  </si>
  <si>
    <t>1.00.2425.801.130</t>
  </si>
  <si>
    <t>Recov of Reg Ass Crry Chgs - USL</t>
  </si>
  <si>
    <t>1.00.2425.801.000</t>
  </si>
  <si>
    <t>Reg Assets - VECC Costs Crry Chgs</t>
  </si>
  <si>
    <t>1.00.1592.801.000</t>
  </si>
  <si>
    <t>PST Savings Contra</t>
  </si>
  <si>
    <t>1.00.1595.800.102</t>
  </si>
  <si>
    <t>2010 IRM DVA Disposition</t>
  </si>
  <si>
    <t>1.00.1595.801.102</t>
  </si>
  <si>
    <t>2010 IRM DVA Interest Disposition</t>
  </si>
  <si>
    <t>1.00.2425.805.000</t>
  </si>
  <si>
    <t>Reg Liability - H1</t>
  </si>
  <si>
    <t>1.00.1589.800.000</t>
  </si>
  <si>
    <t>RSVA Global Adjustment</t>
  </si>
  <si>
    <t>1.00.1589.801.000</t>
  </si>
  <si>
    <t>RSVA Global Adj Carrying Chgs</t>
  </si>
  <si>
    <t>1.00.1595.800.106</t>
  </si>
  <si>
    <t>2013 COS DVA Disposition</t>
  </si>
  <si>
    <t>1.00.1595.801.106</t>
  </si>
  <si>
    <t>2013 COS DVA Interest Disposition</t>
  </si>
  <si>
    <t>JE 383935</t>
  </si>
  <si>
    <t>JE 383383</t>
  </si>
  <si>
    <t>DR</t>
  </si>
  <si>
    <t>CR</t>
  </si>
  <si>
    <t>Variance</t>
  </si>
  <si>
    <t>Principal</t>
  </si>
  <si>
    <t>Interest</t>
  </si>
  <si>
    <t>Total</t>
  </si>
  <si>
    <t xml:space="preserve"> </t>
  </si>
  <si>
    <t xml:space="preserve">  </t>
  </si>
  <si>
    <t>Match to Settlement</t>
  </si>
  <si>
    <t>Notes:</t>
  </si>
  <si>
    <t xml:space="preserve">In the 1st JE (383383) the Deferred IFRS transition costs of $306,703.12 were posted as a credit to </t>
  </si>
  <si>
    <t>the 2013 COS DVA Dispsotion. The actual amount was a credit of $299,035 with interest of $9,429</t>
  </si>
  <si>
    <t>for a total of $308,464.</t>
  </si>
  <si>
    <t>In the corrected JE (383935) the amount of $248,860.30 was posted as a credit to the 2013 DVA Disposition</t>
  </si>
  <si>
    <t>as the principal balance and $57,756.82 as interest for a revised total of $306,617.12.</t>
  </si>
  <si>
    <t>Settlement</t>
  </si>
  <si>
    <t>1st JE</t>
  </si>
  <si>
    <t>2nd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</si>
</sst>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&quot;$&quot;#,##0.00;[Red]&quot;$&quot;#,##0.00"/>
    <numFmt numFmtId="168" formatCode="_(&quot;$&quot;* #,##0.00_);_(&quot;$&quot;* \(#,##0.00\);_(&quot;$&quot;* &quot;-&quot;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0" fillId="33" borderId="0" xfId="0" applyFill="1"/>
    <xf numFmtId="164" fontId="0" fillId="33" borderId="0" xfId="0" applyNumberFormat="1" applyFill="1"/>
    <xf numFmtId="165" fontId="0" fillId="0" borderId="0" xfId="1" applyFont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65" fontId="16" fillId="0" borderId="10" xfId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6" fontId="0" fillId="0" borderId="0" xfId="0" applyNumberFormat="1"/>
    <xf numFmtId="164" fontId="0" fillId="0" borderId="10" xfId="0" applyNumberFormat="1" applyBorder="1"/>
    <xf numFmtId="164" fontId="0" fillId="0" borderId="0" xfId="0" applyNumberFormat="1" applyFont="1"/>
    <xf numFmtId="0" fontId="0" fillId="34" borderId="0" xfId="0" applyFill="1"/>
    <xf numFmtId="168" fontId="0" fillId="0" borderId="0" xfId="43" applyNumberFormat="1" applyFont="1"/>
    <xf numFmtId="168" fontId="0" fillId="33" borderId="0" xfId="43" applyNumberFormat="1" applyFont="1" applyFill="1"/>
    <xf numFmtId="44" fontId="0" fillId="0" borderId="0" xfId="0" applyNumberFormat="1"/>
    <xf numFmtId="166" fontId="0" fillId="0" borderId="0" xfId="0" applyNumberFormat="1" applyFont="1"/>
    <xf numFmtId="168" fontId="0" fillId="0" borderId="0" xfId="0" applyNumberFormat="1"/>
    <xf numFmtId="43" fontId="0" fillId="0" borderId="0" xfId="0" applyNumberFormat="1"/>
    <xf numFmtId="44" fontId="0" fillId="0" borderId="0" xfId="43" applyFont="1"/>
    <xf numFmtId="0" fontId="16" fillId="0" borderId="0" xfId="0" applyFont="1" applyAlignment="1">
      <alignment horizontal="center"/>
    </xf>
    <xf numFmtId="165" fontId="16" fillId="0" borderId="0" xfId="1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4" workbookViewId="0">
      <selection activeCell="N19" sqref="N19"/>
    </sheetView>
  </sheetViews>
  <sheetFormatPr defaultRowHeight="14.4" x14ac:dyDescent="0.3"/>
  <cols>
    <col min="1" max="1" width="54.88671875" bestFit="1" customWidth="1"/>
    <col min="2" max="2" width="39.44140625" bestFit="1" customWidth="1"/>
    <col min="3" max="3" width="13.6640625" bestFit="1" customWidth="1"/>
    <col min="4" max="4" width="12.44140625" bestFit="1" customWidth="1"/>
    <col min="5" max="5" width="1.88671875" customWidth="1"/>
    <col min="6" max="7" width="12.44140625" bestFit="1" customWidth="1"/>
    <col min="8" max="8" width="2.44140625" customWidth="1"/>
    <col min="9" max="9" width="8.88671875" style="4" customWidth="1"/>
    <col min="10" max="10" width="10.6640625" style="4" bestFit="1" customWidth="1"/>
    <col min="12" max="12" width="12.5546875" customWidth="1"/>
    <col min="13" max="13" width="13.109375" customWidth="1"/>
    <col min="14" max="14" width="13" customWidth="1"/>
    <col min="15" max="15" width="19.33203125" customWidth="1"/>
    <col min="16" max="16" width="14.77734375" customWidth="1"/>
  </cols>
  <sheetData>
    <row r="1" spans="1:16" s="5" customFormat="1" x14ac:dyDescent="0.3">
      <c r="C1" s="21" t="s">
        <v>88</v>
      </c>
      <c r="D1" s="21"/>
      <c r="F1" s="21" t="s">
        <v>89</v>
      </c>
      <c r="G1" s="21"/>
      <c r="I1" s="22" t="s">
        <v>92</v>
      </c>
      <c r="J1" s="22"/>
    </row>
    <row r="2" spans="1:16" s="5" customFormat="1" x14ac:dyDescent="0.3">
      <c r="A2" s="6" t="s">
        <v>0</v>
      </c>
      <c r="B2" s="6" t="s">
        <v>1</v>
      </c>
      <c r="C2" s="6" t="s">
        <v>2</v>
      </c>
      <c r="D2" s="6" t="s">
        <v>3</v>
      </c>
      <c r="E2" s="6"/>
      <c r="F2" s="6" t="s">
        <v>2</v>
      </c>
      <c r="G2" s="6" t="s">
        <v>3</v>
      </c>
      <c r="H2" s="6"/>
      <c r="I2" s="7" t="s">
        <v>90</v>
      </c>
      <c r="J2" s="7" t="s">
        <v>91</v>
      </c>
      <c r="L2" s="5" t="s">
        <v>93</v>
      </c>
      <c r="M2" s="5" t="s">
        <v>94</v>
      </c>
      <c r="N2" s="5" t="s">
        <v>95</v>
      </c>
    </row>
    <row r="3" spans="1:16" x14ac:dyDescent="0.3">
      <c r="A3" s="13" t="s">
        <v>4</v>
      </c>
      <c r="B3" t="s">
        <v>5</v>
      </c>
      <c r="C3" s="14">
        <v>0</v>
      </c>
      <c r="D3" s="1">
        <v>25110.31</v>
      </c>
      <c r="F3" s="1"/>
      <c r="G3" s="1">
        <v>25110.31</v>
      </c>
      <c r="I3" s="4">
        <f t="shared" ref="I3:I44" si="0">C3-F3</f>
        <v>0</v>
      </c>
      <c r="J3" s="4">
        <f t="shared" ref="J3:J44" si="1">D3-G3</f>
        <v>0</v>
      </c>
      <c r="K3" s="9" t="s">
        <v>96</v>
      </c>
      <c r="L3" s="1" t="s">
        <v>97</v>
      </c>
      <c r="M3" s="16" t="s">
        <v>96</v>
      </c>
      <c r="N3" s="10" t="s">
        <v>96</v>
      </c>
    </row>
    <row r="4" spans="1:16" x14ac:dyDescent="0.3">
      <c r="A4" t="s">
        <v>6</v>
      </c>
      <c r="B4" t="s">
        <v>7</v>
      </c>
      <c r="C4" s="14">
        <v>7811.4</v>
      </c>
      <c r="D4" s="1">
        <v>0</v>
      </c>
      <c r="F4" s="1">
        <v>7811.4</v>
      </c>
      <c r="G4" s="1"/>
      <c r="I4" s="4">
        <f t="shared" si="0"/>
        <v>0</v>
      </c>
      <c r="J4" s="4">
        <f t="shared" si="1"/>
        <v>0</v>
      </c>
      <c r="L4" s="11"/>
    </row>
    <row r="5" spans="1:16" x14ac:dyDescent="0.3">
      <c r="A5" t="s">
        <v>8</v>
      </c>
      <c r="B5" t="s">
        <v>9</v>
      </c>
      <c r="C5" s="14">
        <v>0</v>
      </c>
      <c r="D5" s="1">
        <v>12722.86</v>
      </c>
      <c r="F5" s="1"/>
      <c r="G5" s="1">
        <v>12722.86</v>
      </c>
      <c r="I5" s="4">
        <f t="shared" si="0"/>
        <v>0</v>
      </c>
      <c r="J5" s="4">
        <f t="shared" si="1"/>
        <v>0</v>
      </c>
      <c r="L5" s="8" t="s">
        <v>93</v>
      </c>
      <c r="M5" s="8" t="s">
        <v>94</v>
      </c>
      <c r="N5" s="8" t="s">
        <v>95</v>
      </c>
      <c r="O5" s="8" t="s">
        <v>98</v>
      </c>
    </row>
    <row r="6" spans="1:16" x14ac:dyDescent="0.3">
      <c r="A6" t="s">
        <v>10</v>
      </c>
      <c r="B6" t="s">
        <v>11</v>
      </c>
      <c r="C6" s="14">
        <v>0</v>
      </c>
      <c r="D6" s="1">
        <v>2387</v>
      </c>
      <c r="F6" s="1"/>
      <c r="G6" s="1">
        <v>2387</v>
      </c>
      <c r="I6" s="4">
        <f t="shared" si="0"/>
        <v>0</v>
      </c>
      <c r="J6" s="4">
        <f t="shared" si="1"/>
        <v>0</v>
      </c>
      <c r="K6" s="9">
        <v>1518</v>
      </c>
      <c r="L6" s="10">
        <f>-C4+D3+D5+D6</f>
        <v>32408.770000000004</v>
      </c>
      <c r="M6" s="18">
        <f>-C7</f>
        <v>-1072</v>
      </c>
      <c r="N6" s="10">
        <f>L6+M6</f>
        <v>31336.770000000004</v>
      </c>
      <c r="O6" s="20">
        <v>31337</v>
      </c>
      <c r="P6" s="10">
        <f>N6-O6</f>
        <v>-0.22999999999592546</v>
      </c>
    </row>
    <row r="7" spans="1:16" x14ac:dyDescent="0.3">
      <c r="A7" t="s">
        <v>46</v>
      </c>
      <c r="B7" t="s">
        <v>47</v>
      </c>
      <c r="C7" s="14">
        <v>1072</v>
      </c>
      <c r="D7" s="1">
        <v>0</v>
      </c>
      <c r="F7" s="1">
        <v>1072</v>
      </c>
      <c r="G7" s="1"/>
      <c r="I7" s="4">
        <f t="shared" si="0"/>
        <v>0</v>
      </c>
      <c r="J7" s="4">
        <f t="shared" si="1"/>
        <v>0</v>
      </c>
      <c r="K7" s="9">
        <v>1548</v>
      </c>
      <c r="L7" s="17">
        <f>D8+D9</f>
        <v>71663.600000000006</v>
      </c>
      <c r="M7" s="1">
        <f>D10</f>
        <v>13974</v>
      </c>
      <c r="N7" s="10">
        <f>L7+M7</f>
        <v>85637.6</v>
      </c>
      <c r="O7" s="20">
        <v>85638</v>
      </c>
      <c r="P7" s="10">
        <f>N7-O7</f>
        <v>-0.39999999999417923</v>
      </c>
    </row>
    <row r="8" spans="1:16" x14ac:dyDescent="0.3">
      <c r="A8" s="13" t="s">
        <v>12</v>
      </c>
      <c r="B8" t="s">
        <v>13</v>
      </c>
      <c r="C8" s="14">
        <v>0</v>
      </c>
      <c r="D8" s="1">
        <v>43779.78</v>
      </c>
      <c r="F8" s="1"/>
      <c r="G8" s="1">
        <v>43779.78</v>
      </c>
      <c r="I8" s="4">
        <f t="shared" si="0"/>
        <v>0</v>
      </c>
      <c r="J8" s="4">
        <f t="shared" si="1"/>
        <v>0</v>
      </c>
      <c r="K8" s="9">
        <v>1550</v>
      </c>
      <c r="L8" s="1">
        <f>-C11</f>
        <v>-46364</v>
      </c>
      <c r="M8" s="1">
        <f>D12</f>
        <v>1672</v>
      </c>
      <c r="N8" s="10">
        <f>L8+M8</f>
        <v>-44692</v>
      </c>
      <c r="O8" s="20">
        <v>-44692</v>
      </c>
      <c r="P8" s="10">
        <f>N8-O8</f>
        <v>0</v>
      </c>
    </row>
    <row r="9" spans="1:16" x14ac:dyDescent="0.3">
      <c r="A9" t="s">
        <v>14</v>
      </c>
      <c r="B9" t="s">
        <v>15</v>
      </c>
      <c r="C9" s="14">
        <v>0</v>
      </c>
      <c r="D9" s="1">
        <v>27883.82</v>
      </c>
      <c r="F9" s="1"/>
      <c r="G9" s="1">
        <v>27883.82</v>
      </c>
      <c r="I9" s="4">
        <f t="shared" si="0"/>
        <v>0</v>
      </c>
      <c r="J9" s="4">
        <f t="shared" si="1"/>
        <v>0</v>
      </c>
      <c r="K9" s="9">
        <v>1580</v>
      </c>
      <c r="L9" s="12">
        <f>-C13</f>
        <v>-291192</v>
      </c>
      <c r="M9" s="1">
        <f>-C14</f>
        <v>-5869</v>
      </c>
      <c r="N9" s="10">
        <f>L9+M9</f>
        <v>-297061</v>
      </c>
      <c r="O9" s="20">
        <v>-297061</v>
      </c>
      <c r="P9" s="10">
        <f>N9-O9</f>
        <v>0</v>
      </c>
    </row>
    <row r="10" spans="1:16" x14ac:dyDescent="0.3">
      <c r="A10" t="s">
        <v>48</v>
      </c>
      <c r="B10" t="s">
        <v>49</v>
      </c>
      <c r="C10" s="14">
        <v>0</v>
      </c>
      <c r="D10" s="1">
        <v>13974</v>
      </c>
      <c r="F10" s="1"/>
      <c r="G10" s="1">
        <v>13974</v>
      </c>
      <c r="I10" s="4">
        <f t="shared" si="0"/>
        <v>0</v>
      </c>
      <c r="J10" s="4">
        <f t="shared" si="1"/>
        <v>0</v>
      </c>
      <c r="K10" s="9">
        <v>1582</v>
      </c>
      <c r="L10" s="12">
        <f>D15</f>
        <v>71180.350000000006</v>
      </c>
      <c r="M10" s="1">
        <f>D16</f>
        <v>11962.18</v>
      </c>
      <c r="N10" s="10">
        <f>L10+M10</f>
        <v>83142.53</v>
      </c>
      <c r="O10" s="20">
        <v>83141</v>
      </c>
      <c r="P10" s="10">
        <f t="shared" ref="P10:P17" si="2">N10-O10</f>
        <v>1.5299999999988358</v>
      </c>
    </row>
    <row r="11" spans="1:16" x14ac:dyDescent="0.3">
      <c r="A11" t="s">
        <v>50</v>
      </c>
      <c r="B11" t="s">
        <v>51</v>
      </c>
      <c r="C11" s="14">
        <v>46364</v>
      </c>
      <c r="D11" s="1">
        <v>0</v>
      </c>
      <c r="F11" s="1">
        <v>46364</v>
      </c>
      <c r="G11" s="1"/>
      <c r="I11" s="4">
        <f t="shared" si="0"/>
        <v>0</v>
      </c>
      <c r="J11" s="4">
        <f t="shared" si="1"/>
        <v>0</v>
      </c>
      <c r="K11" s="9">
        <v>1584</v>
      </c>
      <c r="L11" s="12">
        <f>-C17</f>
        <v>-20724</v>
      </c>
      <c r="M11" s="1">
        <f>D18</f>
        <v>714</v>
      </c>
      <c r="N11" s="10">
        <f t="shared" ref="N11:N17" si="3">L11+M11</f>
        <v>-20010</v>
      </c>
      <c r="O11" s="20">
        <v>-20010</v>
      </c>
      <c r="P11" s="10">
        <f t="shared" si="2"/>
        <v>0</v>
      </c>
    </row>
    <row r="12" spans="1:16" x14ac:dyDescent="0.3">
      <c r="A12" t="s">
        <v>52</v>
      </c>
      <c r="B12" t="s">
        <v>53</v>
      </c>
      <c r="C12" s="14">
        <v>0</v>
      </c>
      <c r="D12" s="1">
        <v>1672</v>
      </c>
      <c r="F12" s="1"/>
      <c r="G12" s="1">
        <v>1672</v>
      </c>
      <c r="I12" s="4">
        <f t="shared" si="0"/>
        <v>0</v>
      </c>
      <c r="J12" s="4">
        <f t="shared" si="1"/>
        <v>0</v>
      </c>
      <c r="K12" s="9">
        <v>1586</v>
      </c>
      <c r="L12" s="12">
        <f>-C19</f>
        <v>-99359</v>
      </c>
      <c r="M12" s="1">
        <f>-C20</f>
        <v>-1689</v>
      </c>
      <c r="N12" s="10">
        <f t="shared" si="3"/>
        <v>-101048</v>
      </c>
      <c r="O12" s="20">
        <v>-101048</v>
      </c>
      <c r="P12" s="10">
        <f t="shared" si="2"/>
        <v>0</v>
      </c>
    </row>
    <row r="13" spans="1:16" x14ac:dyDescent="0.3">
      <c r="A13" s="13" t="s">
        <v>16</v>
      </c>
      <c r="B13" t="s">
        <v>17</v>
      </c>
      <c r="C13" s="14">
        <v>291192</v>
      </c>
      <c r="D13" s="1">
        <v>0</v>
      </c>
      <c r="F13" s="1">
        <v>291192</v>
      </c>
      <c r="G13" s="1"/>
      <c r="I13" s="4">
        <f t="shared" si="0"/>
        <v>0</v>
      </c>
      <c r="J13" s="4">
        <f t="shared" si="1"/>
        <v>0</v>
      </c>
      <c r="K13" s="9">
        <v>1588</v>
      </c>
      <c r="L13" s="12">
        <f>-C21</f>
        <v>-248519</v>
      </c>
      <c r="M13" s="1">
        <f>-C22</f>
        <v>-5052</v>
      </c>
      <c r="N13" s="10">
        <f t="shared" si="3"/>
        <v>-253571</v>
      </c>
      <c r="O13" s="20">
        <v>-253571</v>
      </c>
      <c r="P13" s="10">
        <f t="shared" si="2"/>
        <v>0</v>
      </c>
    </row>
    <row r="14" spans="1:16" x14ac:dyDescent="0.3">
      <c r="A14" t="s">
        <v>26</v>
      </c>
      <c r="B14" t="s">
        <v>27</v>
      </c>
      <c r="C14" s="14">
        <v>5869</v>
      </c>
      <c r="D14" s="1">
        <v>0</v>
      </c>
      <c r="F14" s="1">
        <v>5869</v>
      </c>
      <c r="G14" s="1"/>
      <c r="I14" s="4">
        <f t="shared" si="0"/>
        <v>0</v>
      </c>
      <c r="J14" s="4">
        <f t="shared" si="1"/>
        <v>0</v>
      </c>
      <c r="K14" s="9">
        <v>1589</v>
      </c>
      <c r="L14" s="1">
        <f>D23</f>
        <v>441977</v>
      </c>
      <c r="M14" s="1">
        <f>D24</f>
        <v>16132</v>
      </c>
      <c r="N14" s="10">
        <f t="shared" si="3"/>
        <v>458109</v>
      </c>
      <c r="O14" s="20">
        <v>458109</v>
      </c>
      <c r="P14" s="10">
        <f t="shared" si="2"/>
        <v>0</v>
      </c>
    </row>
    <row r="15" spans="1:16" x14ac:dyDescent="0.3">
      <c r="A15" s="13" t="s">
        <v>18</v>
      </c>
      <c r="B15" t="s">
        <v>19</v>
      </c>
      <c r="C15" s="14">
        <v>0</v>
      </c>
      <c r="D15" s="1">
        <v>71180.350000000006</v>
      </c>
      <c r="F15" s="1"/>
      <c r="G15" s="1">
        <v>71180.350000000006</v>
      </c>
      <c r="I15" s="4">
        <f t="shared" si="0"/>
        <v>0</v>
      </c>
      <c r="J15" s="4">
        <f t="shared" si="1"/>
        <v>0</v>
      </c>
      <c r="K15" s="9">
        <v>1595</v>
      </c>
      <c r="L15" s="10">
        <f>-C26+D27</f>
        <v>241677.59</v>
      </c>
      <c r="M15" s="16">
        <f>-C28+D29</f>
        <v>-29164.200000000004</v>
      </c>
      <c r="N15" s="10">
        <f t="shared" si="3"/>
        <v>212513.38999999998</v>
      </c>
      <c r="O15" s="20">
        <v>-94192</v>
      </c>
      <c r="P15" s="10">
        <f t="shared" si="2"/>
        <v>306705.39</v>
      </c>
    </row>
    <row r="16" spans="1:16" x14ac:dyDescent="0.3">
      <c r="A16" t="s">
        <v>28</v>
      </c>
      <c r="B16" t="s">
        <v>29</v>
      </c>
      <c r="C16" s="14">
        <v>0</v>
      </c>
      <c r="D16" s="1">
        <v>11962.18</v>
      </c>
      <c r="F16" s="1"/>
      <c r="G16" s="1">
        <v>11876.18</v>
      </c>
      <c r="I16" s="4">
        <f t="shared" si="0"/>
        <v>0</v>
      </c>
      <c r="J16" s="4">
        <f t="shared" si="1"/>
        <v>86</v>
      </c>
      <c r="K16" s="9">
        <v>2425</v>
      </c>
      <c r="L16" s="16">
        <f>-C31+-C32+-C33+-C34+-C35+-C36+-C44+D30</f>
        <v>-102572.31000000003</v>
      </c>
      <c r="M16" s="16">
        <f>D37+-C38+-C39+-C40+-C41+-C42+-C43</f>
        <v>-1607.98</v>
      </c>
      <c r="N16" s="10">
        <f t="shared" si="3"/>
        <v>-104180.29000000002</v>
      </c>
      <c r="O16" s="20">
        <v>-98782</v>
      </c>
      <c r="P16" s="10">
        <f t="shared" si="2"/>
        <v>-5398.2900000000227</v>
      </c>
    </row>
    <row r="17" spans="1:16" x14ac:dyDescent="0.3">
      <c r="A17" s="13" t="s">
        <v>20</v>
      </c>
      <c r="B17" t="s">
        <v>21</v>
      </c>
      <c r="C17" s="14">
        <v>20724</v>
      </c>
      <c r="D17" s="1">
        <v>0</v>
      </c>
      <c r="F17" s="1">
        <v>20724</v>
      </c>
      <c r="G17" s="1"/>
      <c r="I17" s="4">
        <f t="shared" si="0"/>
        <v>0</v>
      </c>
      <c r="J17" s="4">
        <f t="shared" si="1"/>
        <v>0</v>
      </c>
      <c r="K17" s="9">
        <v>1592</v>
      </c>
      <c r="L17" s="10">
        <v>-50177</v>
      </c>
      <c r="M17" s="1">
        <v>0</v>
      </c>
      <c r="N17" s="10">
        <f t="shared" si="3"/>
        <v>-50177</v>
      </c>
      <c r="O17" s="20">
        <v>-50177</v>
      </c>
      <c r="P17" s="10">
        <f t="shared" si="2"/>
        <v>0</v>
      </c>
    </row>
    <row r="18" spans="1:16" x14ac:dyDescent="0.3">
      <c r="A18" t="s">
        <v>30</v>
      </c>
      <c r="B18" t="s">
        <v>31</v>
      </c>
      <c r="C18" s="14">
        <v>0</v>
      </c>
      <c r="D18" s="1">
        <v>714</v>
      </c>
      <c r="F18" s="1"/>
      <c r="G18" s="1">
        <v>714</v>
      </c>
      <c r="I18" s="4">
        <f t="shared" si="0"/>
        <v>0</v>
      </c>
      <c r="J18" s="4">
        <f t="shared" si="1"/>
        <v>0</v>
      </c>
      <c r="N18" s="10">
        <f>SUM(N6:N17)</f>
        <v>0</v>
      </c>
      <c r="O18" s="16">
        <f>SUM(O6:O17)</f>
        <v>-301308</v>
      </c>
      <c r="P18" s="10">
        <f>SUM(P6:P17)</f>
        <v>301308</v>
      </c>
    </row>
    <row r="19" spans="1:16" x14ac:dyDescent="0.3">
      <c r="A19" s="13" t="s">
        <v>22</v>
      </c>
      <c r="B19" t="s">
        <v>23</v>
      </c>
      <c r="C19" s="14">
        <v>99359</v>
      </c>
      <c r="D19" s="1">
        <v>0</v>
      </c>
      <c r="F19" s="1">
        <v>99359</v>
      </c>
      <c r="G19" s="1"/>
      <c r="I19" s="4">
        <f t="shared" si="0"/>
        <v>0</v>
      </c>
      <c r="J19" s="4">
        <f t="shared" si="1"/>
        <v>0</v>
      </c>
    </row>
    <row r="20" spans="1:16" x14ac:dyDescent="0.3">
      <c r="A20" t="s">
        <v>32</v>
      </c>
      <c r="B20" t="s">
        <v>33</v>
      </c>
      <c r="C20" s="14">
        <v>1689</v>
      </c>
      <c r="D20" s="1">
        <v>0</v>
      </c>
      <c r="F20" s="1">
        <v>1689</v>
      </c>
      <c r="G20" s="1"/>
      <c r="I20" s="4">
        <f t="shared" si="0"/>
        <v>0</v>
      </c>
      <c r="J20" s="4">
        <f t="shared" si="1"/>
        <v>0</v>
      </c>
    </row>
    <row r="21" spans="1:16" x14ac:dyDescent="0.3">
      <c r="A21" s="13" t="s">
        <v>24</v>
      </c>
      <c r="B21" t="s">
        <v>25</v>
      </c>
      <c r="C21" s="14">
        <v>248519</v>
      </c>
      <c r="D21" s="1">
        <v>0</v>
      </c>
      <c r="F21" s="1">
        <v>248519</v>
      </c>
      <c r="G21" s="1"/>
      <c r="I21" s="4">
        <f t="shared" si="0"/>
        <v>0</v>
      </c>
      <c r="J21" s="4">
        <f t="shared" si="1"/>
        <v>0</v>
      </c>
    </row>
    <row r="22" spans="1:16" x14ac:dyDescent="0.3">
      <c r="A22" t="s">
        <v>34</v>
      </c>
      <c r="B22" t="s">
        <v>35</v>
      </c>
      <c r="C22" s="14">
        <v>5052</v>
      </c>
      <c r="D22" s="1">
        <v>0</v>
      </c>
      <c r="F22" s="1">
        <v>5052</v>
      </c>
      <c r="G22" s="1"/>
      <c r="I22" s="4">
        <f t="shared" si="0"/>
        <v>0</v>
      </c>
      <c r="J22" s="4">
        <f t="shared" si="1"/>
        <v>0</v>
      </c>
      <c r="K22" s="10" t="s">
        <v>96</v>
      </c>
    </row>
    <row r="23" spans="1:16" x14ac:dyDescent="0.3">
      <c r="A23" s="13" t="s">
        <v>80</v>
      </c>
      <c r="B23" t="s">
        <v>81</v>
      </c>
      <c r="C23" s="14">
        <v>0</v>
      </c>
      <c r="D23" s="1">
        <v>441977</v>
      </c>
      <c r="F23" s="1"/>
      <c r="G23" s="1">
        <v>441977</v>
      </c>
      <c r="I23" s="4">
        <f t="shared" si="0"/>
        <v>0</v>
      </c>
      <c r="J23" s="4">
        <f t="shared" si="1"/>
        <v>0</v>
      </c>
    </row>
    <row r="24" spans="1:16" x14ac:dyDescent="0.3">
      <c r="A24" t="s">
        <v>82</v>
      </c>
      <c r="B24" t="s">
        <v>83</v>
      </c>
      <c r="C24" s="14">
        <v>0</v>
      </c>
      <c r="D24" s="1">
        <v>16132</v>
      </c>
      <c r="F24" s="1"/>
      <c r="G24" s="1">
        <v>16132</v>
      </c>
      <c r="I24" s="4">
        <f t="shared" si="0"/>
        <v>0</v>
      </c>
      <c r="J24" s="4">
        <f t="shared" si="1"/>
        <v>0</v>
      </c>
    </row>
    <row r="25" spans="1:16" x14ac:dyDescent="0.3">
      <c r="A25" s="13" t="s">
        <v>72</v>
      </c>
      <c r="B25" t="s">
        <v>73</v>
      </c>
      <c r="C25" s="14">
        <v>50177</v>
      </c>
      <c r="D25" s="1">
        <v>0</v>
      </c>
      <c r="F25" s="1">
        <v>50177</v>
      </c>
      <c r="G25" s="1"/>
      <c r="I25" s="4">
        <f t="shared" si="0"/>
        <v>0</v>
      </c>
      <c r="J25" s="4">
        <f t="shared" si="1"/>
        <v>0</v>
      </c>
    </row>
    <row r="26" spans="1:16" x14ac:dyDescent="0.3">
      <c r="A26" t="s">
        <v>74</v>
      </c>
      <c r="B26" t="s">
        <v>75</v>
      </c>
      <c r="C26" s="14">
        <v>7182.71</v>
      </c>
      <c r="D26" s="1">
        <v>0</v>
      </c>
      <c r="F26" s="1">
        <v>7182.71</v>
      </c>
      <c r="G26" s="1"/>
      <c r="I26" s="4">
        <f t="shared" si="0"/>
        <v>0</v>
      </c>
      <c r="J26" s="4">
        <f t="shared" si="1"/>
        <v>0</v>
      </c>
      <c r="L26" s="9" t="s">
        <v>99</v>
      </c>
    </row>
    <row r="27" spans="1:16" x14ac:dyDescent="0.3">
      <c r="A27" s="2" t="s">
        <v>84</v>
      </c>
      <c r="B27" s="2" t="s">
        <v>85</v>
      </c>
      <c r="C27" s="15">
        <v>0</v>
      </c>
      <c r="D27" s="3">
        <v>248860.3</v>
      </c>
      <c r="F27" s="1"/>
      <c r="G27" s="1">
        <v>306703.12</v>
      </c>
      <c r="I27" s="4">
        <f t="shared" si="0"/>
        <v>0</v>
      </c>
      <c r="J27" s="4">
        <f t="shared" si="1"/>
        <v>-57842.820000000007</v>
      </c>
      <c r="L27" s="19"/>
    </row>
    <row r="28" spans="1:16" x14ac:dyDescent="0.3">
      <c r="A28" t="s">
        <v>76</v>
      </c>
      <c r="B28" t="s">
        <v>77</v>
      </c>
      <c r="C28" s="14">
        <v>86921.02</v>
      </c>
      <c r="D28" s="1">
        <v>0</v>
      </c>
      <c r="F28" s="1">
        <v>86921.02</v>
      </c>
      <c r="G28" s="1"/>
      <c r="I28" s="4">
        <f t="shared" si="0"/>
        <v>0</v>
      </c>
      <c r="J28" s="4">
        <f t="shared" si="1"/>
        <v>0</v>
      </c>
      <c r="L28" t="s">
        <v>100</v>
      </c>
    </row>
    <row r="29" spans="1:16" x14ac:dyDescent="0.3">
      <c r="A29" t="s">
        <v>86</v>
      </c>
      <c r="B29" t="s">
        <v>87</v>
      </c>
      <c r="C29" s="14">
        <v>0</v>
      </c>
      <c r="D29" s="1">
        <v>57756.82</v>
      </c>
      <c r="F29" s="1"/>
      <c r="G29" s="1">
        <v>0</v>
      </c>
      <c r="I29" s="4">
        <f t="shared" si="0"/>
        <v>0</v>
      </c>
      <c r="J29" s="4">
        <f t="shared" si="1"/>
        <v>57756.82</v>
      </c>
      <c r="L29" t="s">
        <v>101</v>
      </c>
    </row>
    <row r="30" spans="1:16" x14ac:dyDescent="0.3">
      <c r="A30" t="s">
        <v>44</v>
      </c>
      <c r="B30" t="s">
        <v>45</v>
      </c>
      <c r="C30" s="14">
        <v>0</v>
      </c>
      <c r="D30" s="1">
        <v>27589.65</v>
      </c>
      <c r="F30" s="1"/>
      <c r="G30" s="1">
        <v>27589.65</v>
      </c>
      <c r="I30" s="4">
        <f t="shared" si="0"/>
        <v>0</v>
      </c>
      <c r="J30" s="4">
        <f t="shared" si="1"/>
        <v>0</v>
      </c>
      <c r="L30" t="s">
        <v>102</v>
      </c>
    </row>
    <row r="31" spans="1:16" x14ac:dyDescent="0.3">
      <c r="A31" t="s">
        <v>40</v>
      </c>
      <c r="B31" t="s">
        <v>41</v>
      </c>
      <c r="C31" s="14">
        <v>47834.9</v>
      </c>
      <c r="D31" s="1">
        <v>0</v>
      </c>
      <c r="F31" s="1">
        <v>47834.9</v>
      </c>
      <c r="G31" s="1"/>
      <c r="I31" s="4">
        <f t="shared" si="0"/>
        <v>0</v>
      </c>
      <c r="J31" s="4">
        <f t="shared" si="1"/>
        <v>0</v>
      </c>
    </row>
    <row r="32" spans="1:16" x14ac:dyDescent="0.3">
      <c r="A32" t="s">
        <v>38</v>
      </c>
      <c r="B32" t="s">
        <v>39</v>
      </c>
      <c r="C32" s="14">
        <v>3043.22</v>
      </c>
      <c r="D32" s="1">
        <v>0</v>
      </c>
      <c r="F32" s="1">
        <v>3043.22</v>
      </c>
      <c r="G32" s="1"/>
      <c r="I32" s="4">
        <f t="shared" si="0"/>
        <v>0</v>
      </c>
      <c r="J32" s="4">
        <f t="shared" si="1"/>
        <v>0</v>
      </c>
      <c r="L32" t="s">
        <v>103</v>
      </c>
    </row>
    <row r="33" spans="1:16" x14ac:dyDescent="0.3">
      <c r="A33" s="13" t="s">
        <v>36</v>
      </c>
      <c r="B33" t="s">
        <v>37</v>
      </c>
      <c r="C33" s="14">
        <v>4708.1499999999996</v>
      </c>
      <c r="D33" s="1">
        <v>0</v>
      </c>
      <c r="F33" s="1">
        <v>4708.1499999999996</v>
      </c>
      <c r="G33" s="1"/>
      <c r="I33" s="4">
        <f t="shared" si="0"/>
        <v>0</v>
      </c>
      <c r="J33" s="4">
        <f t="shared" si="1"/>
        <v>0</v>
      </c>
      <c r="L33" t="s">
        <v>104</v>
      </c>
    </row>
    <row r="34" spans="1:16" x14ac:dyDescent="0.3">
      <c r="A34" t="s">
        <v>56</v>
      </c>
      <c r="B34" t="s">
        <v>57</v>
      </c>
      <c r="C34" s="14">
        <v>7652.86</v>
      </c>
      <c r="D34" s="1">
        <v>0</v>
      </c>
      <c r="F34" s="1">
        <v>7652.86</v>
      </c>
      <c r="G34" s="1"/>
      <c r="I34" s="4">
        <f t="shared" si="0"/>
        <v>0</v>
      </c>
      <c r="J34" s="4">
        <f t="shared" si="1"/>
        <v>0</v>
      </c>
    </row>
    <row r="35" spans="1:16" x14ac:dyDescent="0.3">
      <c r="A35" t="s">
        <v>42</v>
      </c>
      <c r="B35" t="s">
        <v>43</v>
      </c>
      <c r="C35" s="14">
        <v>210.76</v>
      </c>
      <c r="D35" s="1">
        <v>0</v>
      </c>
      <c r="F35" s="1">
        <v>210.76</v>
      </c>
      <c r="G35" s="1"/>
      <c r="I35" s="4">
        <f t="shared" si="0"/>
        <v>0</v>
      </c>
      <c r="J35" s="4">
        <f t="shared" si="1"/>
        <v>0</v>
      </c>
      <c r="N35" s="9" t="s">
        <v>105</v>
      </c>
      <c r="O35" s="20">
        <v>308464</v>
      </c>
    </row>
    <row r="36" spans="1:16" x14ac:dyDescent="0.3">
      <c r="A36" t="s">
        <v>54</v>
      </c>
      <c r="B36" t="s">
        <v>55</v>
      </c>
      <c r="C36" s="14">
        <v>661.44</v>
      </c>
      <c r="D36" s="1">
        <v>0</v>
      </c>
      <c r="F36" s="1">
        <v>661.44</v>
      </c>
      <c r="G36" s="1"/>
      <c r="I36" s="4">
        <f t="shared" si="0"/>
        <v>0</v>
      </c>
      <c r="J36" s="4">
        <f t="shared" si="1"/>
        <v>0</v>
      </c>
      <c r="N36" s="9" t="s">
        <v>106</v>
      </c>
      <c r="O36" s="20">
        <v>306703.12</v>
      </c>
      <c r="P36" s="16">
        <f>O35-O36</f>
        <v>1760.8800000000047</v>
      </c>
    </row>
    <row r="37" spans="1:16" x14ac:dyDescent="0.3">
      <c r="A37" t="s">
        <v>70</v>
      </c>
      <c r="B37" t="s">
        <v>71</v>
      </c>
      <c r="C37" s="14">
        <v>0</v>
      </c>
      <c r="D37" s="1">
        <v>1220.8399999999999</v>
      </c>
      <c r="F37" s="1"/>
      <c r="G37" s="1">
        <v>1220.8399999999999</v>
      </c>
      <c r="I37" s="4">
        <f t="shared" si="0"/>
        <v>0</v>
      </c>
      <c r="J37" s="4">
        <f t="shared" si="1"/>
        <v>0</v>
      </c>
      <c r="N37" s="9" t="s">
        <v>107</v>
      </c>
      <c r="O37" s="20">
        <v>306617.12</v>
      </c>
      <c r="P37" s="16">
        <f>O35-O37</f>
        <v>1846.8800000000047</v>
      </c>
    </row>
    <row r="38" spans="1:16" x14ac:dyDescent="0.3">
      <c r="A38" t="s">
        <v>60</v>
      </c>
      <c r="B38" t="s">
        <v>61</v>
      </c>
      <c r="C38" s="14">
        <v>2102.4299999999998</v>
      </c>
      <c r="D38" s="1">
        <v>0</v>
      </c>
      <c r="F38" s="1">
        <v>2102.4299999999998</v>
      </c>
      <c r="G38" s="1"/>
      <c r="I38" s="4">
        <f t="shared" si="0"/>
        <v>0</v>
      </c>
      <c r="J38" s="4">
        <f t="shared" si="1"/>
        <v>0</v>
      </c>
    </row>
    <row r="39" spans="1:16" x14ac:dyDescent="0.3">
      <c r="A39" t="s">
        <v>58</v>
      </c>
      <c r="B39" t="s">
        <v>59</v>
      </c>
      <c r="C39" s="14">
        <v>141.5</v>
      </c>
      <c r="D39" s="1">
        <v>0</v>
      </c>
      <c r="F39" s="1">
        <v>141.5</v>
      </c>
      <c r="G39" s="1"/>
      <c r="I39" s="4">
        <f t="shared" si="0"/>
        <v>0</v>
      </c>
      <c r="J39" s="4">
        <f t="shared" si="1"/>
        <v>0</v>
      </c>
    </row>
    <row r="40" spans="1:16" x14ac:dyDescent="0.3">
      <c r="A40" t="s">
        <v>62</v>
      </c>
      <c r="B40" t="s">
        <v>63</v>
      </c>
      <c r="C40" s="14">
        <v>207.48</v>
      </c>
      <c r="D40" s="1">
        <v>0</v>
      </c>
      <c r="F40" s="1">
        <v>207.48</v>
      </c>
      <c r="G40" s="1"/>
      <c r="I40" s="4">
        <f t="shared" si="0"/>
        <v>0</v>
      </c>
      <c r="J40" s="4">
        <f t="shared" si="1"/>
        <v>0</v>
      </c>
    </row>
    <row r="41" spans="1:16" x14ac:dyDescent="0.3">
      <c r="A41" t="s">
        <v>64</v>
      </c>
      <c r="B41" t="s">
        <v>65</v>
      </c>
      <c r="C41" s="14">
        <v>337.43</v>
      </c>
      <c r="D41" s="1">
        <v>0</v>
      </c>
      <c r="F41" s="1">
        <v>337.43</v>
      </c>
      <c r="G41" s="1"/>
      <c r="I41" s="4">
        <f t="shared" si="0"/>
        <v>0</v>
      </c>
      <c r="J41" s="4">
        <f t="shared" si="1"/>
        <v>0</v>
      </c>
    </row>
    <row r="42" spans="1:16" x14ac:dyDescent="0.3">
      <c r="A42" t="s">
        <v>66</v>
      </c>
      <c r="B42" t="s">
        <v>67</v>
      </c>
      <c r="C42" s="14">
        <v>11.13</v>
      </c>
      <c r="D42" s="1">
        <v>0</v>
      </c>
      <c r="F42" s="1">
        <v>11.13</v>
      </c>
      <c r="G42" s="1"/>
      <c r="I42" s="4">
        <f t="shared" si="0"/>
        <v>0</v>
      </c>
      <c r="J42" s="4">
        <f t="shared" si="1"/>
        <v>0</v>
      </c>
    </row>
    <row r="43" spans="1:16" x14ac:dyDescent="0.3">
      <c r="A43" t="s">
        <v>68</v>
      </c>
      <c r="B43" t="s">
        <v>69</v>
      </c>
      <c r="C43" s="14">
        <v>28.85</v>
      </c>
      <c r="D43" s="1">
        <v>0</v>
      </c>
      <c r="F43" s="1">
        <v>28.85</v>
      </c>
      <c r="G43" s="1"/>
      <c r="I43" s="4">
        <f t="shared" si="0"/>
        <v>0</v>
      </c>
      <c r="J43" s="4">
        <f t="shared" si="1"/>
        <v>0</v>
      </c>
    </row>
    <row r="44" spans="1:16" x14ac:dyDescent="0.3">
      <c r="A44" t="s">
        <v>78</v>
      </c>
      <c r="B44" t="s">
        <v>79</v>
      </c>
      <c r="C44" s="14">
        <v>66050.63</v>
      </c>
      <c r="D44" s="1">
        <v>0</v>
      </c>
      <c r="F44" s="1">
        <v>66050.63</v>
      </c>
      <c r="G44" s="1"/>
      <c r="I44" s="4">
        <f t="shared" si="0"/>
        <v>0</v>
      </c>
      <c r="J44" s="4">
        <f t="shared" si="1"/>
        <v>0</v>
      </c>
    </row>
    <row r="45" spans="1:16" x14ac:dyDescent="0.3">
      <c r="C45" s="14"/>
      <c r="F45" s="1"/>
      <c r="G45" s="1"/>
    </row>
    <row r="46" spans="1:16" x14ac:dyDescent="0.3">
      <c r="C46" s="14">
        <f>SUM(C2:C45)</f>
        <v>1004922.91</v>
      </c>
      <c r="D46" s="1">
        <f>SUM(D2:D45)</f>
        <v>1004922.91</v>
      </c>
      <c r="F46" s="1">
        <f>SUM(F2:F45)</f>
        <v>1004922.91</v>
      </c>
      <c r="G46" s="1">
        <f>SUM(G2:G45)</f>
        <v>1004922.91</v>
      </c>
    </row>
    <row r="48" spans="1:16" x14ac:dyDescent="0.3">
      <c r="G48" s="1">
        <f>F46-G46</f>
        <v>0</v>
      </c>
    </row>
  </sheetData>
  <autoFilter ref="A2:J2">
    <sortState ref="A3:J44">
      <sortCondition ref="A2"/>
    </sortState>
  </autoFilter>
  <mergeCells count="3">
    <mergeCell ref="C1:D1"/>
    <mergeCell ref="F1:G1"/>
    <mergeCell ref="I1:J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COS DVA JEs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Semenov</dc:creator>
  <cp:lastModifiedBy>Brenda Pinke</cp:lastModifiedBy>
  <dcterms:created xsi:type="dcterms:W3CDTF">2018-10-19T13:55:58Z</dcterms:created>
  <dcterms:modified xsi:type="dcterms:W3CDTF">2018-10-23T13:26:30Z</dcterms:modified>
</cp:coreProperties>
</file>