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Alectra\Alectra 2019 Rates\"/>
    </mc:Choice>
  </mc:AlternateContent>
  <xr:revisionPtr revIDLastSave="0" documentId="13_ncr:1_{565DD491-9216-4E30-A5C9-77B5C1D22602}" xr6:coauthVersionLast="37" xr6:coauthVersionMax="37" xr10:uidLastSave="{00000000-0000-0000-0000-000000000000}"/>
  <bookViews>
    <workbookView xWindow="0" yWindow="0" windowWidth="15372" windowHeight="7452" xr2:uid="{3AAE0195-0840-420D-87B5-10527526A8AE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C67" i="1"/>
  <c r="B67" i="1"/>
  <c r="C58" i="1"/>
  <c r="C50" i="1"/>
  <c r="C48" i="1"/>
  <c r="C47" i="1"/>
  <c r="C40" i="1"/>
  <c r="C32" i="1"/>
  <c r="C30" i="1"/>
  <c r="C29" i="1"/>
  <c r="C22" i="1"/>
  <c r="C14" i="1"/>
  <c r="C12" i="1"/>
  <c r="C11" i="1"/>
  <c r="B54" i="1"/>
  <c r="B57" i="1" s="1"/>
  <c r="C57" i="1" s="1"/>
  <c r="B53" i="1"/>
  <c r="B36" i="1"/>
  <c r="B39" i="1" s="1"/>
  <c r="C39" i="1" s="1"/>
  <c r="C41" i="1" s="1"/>
  <c r="C42" i="1" s="1"/>
  <c r="C43" i="1" s="1"/>
  <c r="C31" i="1" s="1"/>
  <c r="B35" i="1"/>
  <c r="B21" i="1"/>
  <c r="C21" i="1" s="1"/>
  <c r="C23" i="1" s="1"/>
  <c r="C24" i="1" s="1"/>
  <c r="C25" i="1" s="1"/>
  <c r="C13" i="1" s="1"/>
  <c r="C15" i="1" s="1"/>
  <c r="C4" i="1" s="1"/>
  <c r="B18" i="1"/>
  <c r="B17" i="1"/>
  <c r="B19" i="1" s="1"/>
  <c r="B23" i="1" s="1"/>
  <c r="B24" i="1" s="1"/>
  <c r="B13" i="1" l="1"/>
  <c r="B15" i="1" s="1"/>
  <c r="B4" i="1" s="1"/>
  <c r="B25" i="1"/>
  <c r="B55" i="1"/>
  <c r="B59" i="1" s="1"/>
  <c r="B60" i="1" s="1"/>
  <c r="B61" i="1" s="1"/>
  <c r="C59" i="1"/>
  <c r="C60" i="1" s="1"/>
  <c r="C61" i="1" s="1"/>
  <c r="C49" i="1" s="1"/>
  <c r="C51" i="1" s="1"/>
  <c r="C5" i="1" s="1"/>
  <c r="B37" i="1"/>
  <c r="C33" i="1"/>
  <c r="C6" i="1" s="1"/>
  <c r="B41" i="1" l="1"/>
  <c r="B42" i="1" s="1"/>
  <c r="B49" i="1"/>
  <c r="B51" i="1" s="1"/>
  <c r="B5" i="1" s="1"/>
  <c r="C7" i="1"/>
  <c r="B43" i="1" l="1"/>
  <c r="B31" i="1"/>
  <c r="B33" i="1" s="1"/>
  <c r="B6" i="1" s="1"/>
  <c r="B7" i="1" s="1"/>
</calcChain>
</file>

<file path=xl/sharedStrings.xml><?xml version="1.0" encoding="utf-8"?>
<sst xmlns="http://schemas.openxmlformats.org/spreadsheetml/2006/main" count="71" uniqueCount="33">
  <si>
    <t>BRZ</t>
  </si>
  <si>
    <t>Comment</t>
  </si>
  <si>
    <t>ERZ</t>
  </si>
  <si>
    <t>HRZ</t>
  </si>
  <si>
    <t>Due to shareholder</t>
  </si>
  <si>
    <t>Due to customers</t>
  </si>
  <si>
    <t>Totals</t>
  </si>
  <si>
    <t>Alectra Method</t>
  </si>
  <si>
    <t>Traditional Method</t>
  </si>
  <si>
    <t>Brampton Rate Zone</t>
  </si>
  <si>
    <t>OM&amp;A Impact</t>
  </si>
  <si>
    <t>Depreciation Impact</t>
  </si>
  <si>
    <t>Revenue Requirement Calculation</t>
  </si>
  <si>
    <t>PILS Impact</t>
  </si>
  <si>
    <t>Return on Capital Impact</t>
  </si>
  <si>
    <t>Total Rev. Req. Impact</t>
  </si>
  <si>
    <t>PILs Calculation</t>
  </si>
  <si>
    <t>Change in Net Income before tax</t>
  </si>
  <si>
    <t>Add back depreciation</t>
  </si>
  <si>
    <t>Change in ROE</t>
  </si>
  <si>
    <t>Deduct CCA</t>
  </si>
  <si>
    <t>Change in Taxable Income</t>
  </si>
  <si>
    <t>Tax at 26.5%</t>
  </si>
  <si>
    <t>Grossed-up Tax</t>
  </si>
  <si>
    <t xml:space="preserve">OM&amp;A Impact </t>
  </si>
  <si>
    <t>Enersource Rate Zone</t>
  </si>
  <si>
    <t>Horizon Rate Zone</t>
  </si>
  <si>
    <t>Summary Table</t>
  </si>
  <si>
    <t>Adjustment for Capitalization Policy Change Using Account 1576</t>
  </si>
  <si>
    <t>Component</t>
  </si>
  <si>
    <t>Increase (-Decrease) in rate base due to higher (lower) capitalized OM&amp;A</t>
  </si>
  <si>
    <t>Decrease (-Increase) in rate base due to higher (lower) depreciation</t>
  </si>
  <si>
    <t>Net Increase (-Decrease) in rate base and therefore credit (debit) to 1576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</si>
</sst>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3" fontId="0" fillId="0" borderId="1" xfId="0" applyNumberFormat="1" applyBorder="1"/>
    <xf numFmtId="168" fontId="0" fillId="0" borderId="0" xfId="0" applyNumberForma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68" fontId="0" fillId="0" borderId="1" xfId="0" applyNumberFormat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AB3E-CF82-499D-A2B1-47F54CEC2A94}">
  <sheetPr>
    <pageSetUpPr fitToPage="1"/>
  </sheetPr>
  <dimension ref="A2:D67"/>
  <sheetViews>
    <sheetView tabSelected="1" topLeftCell="A66" workbookViewId="0">
      <selection activeCell="F78" sqref="F78:G78"/>
    </sheetView>
  </sheetViews>
  <sheetFormatPr defaultRowHeight="14.4" x14ac:dyDescent="0.3"/>
  <cols>
    <col min="1" max="1" width="29.44140625" customWidth="1"/>
    <col min="2" max="2" width="16.21875" customWidth="1"/>
    <col min="3" max="3" width="18.5546875" customWidth="1"/>
    <col min="4" max="4" width="20.88671875" customWidth="1"/>
  </cols>
  <sheetData>
    <row r="2" spans="1:4" x14ac:dyDescent="0.3">
      <c r="A2" s="4" t="s">
        <v>27</v>
      </c>
    </row>
    <row r="3" spans="1:4" ht="15" customHeight="1" x14ac:dyDescent="0.3">
      <c r="A3" s="1"/>
      <c r="B3" s="6" t="s">
        <v>7</v>
      </c>
      <c r="C3" s="6" t="s">
        <v>8</v>
      </c>
      <c r="D3" s="1" t="s">
        <v>1</v>
      </c>
    </row>
    <row r="4" spans="1:4" ht="15" customHeight="1" x14ac:dyDescent="0.3">
      <c r="A4" s="1" t="s">
        <v>0</v>
      </c>
      <c r="B4" s="2">
        <f>+B15</f>
        <v>1211710.585</v>
      </c>
      <c r="C4" s="2">
        <f>+C15</f>
        <v>1671302.6394557822</v>
      </c>
      <c r="D4" s="1" t="s">
        <v>4</v>
      </c>
    </row>
    <row r="5" spans="1:4" ht="15" customHeight="1" x14ac:dyDescent="0.3">
      <c r="A5" s="1" t="s">
        <v>3</v>
      </c>
      <c r="B5" s="2">
        <f>+B51</f>
        <v>-3663089.1799999997</v>
      </c>
      <c r="C5" s="2">
        <f>+C51</f>
        <v>-5022497.782312925</v>
      </c>
      <c r="D5" s="1" t="s">
        <v>5</v>
      </c>
    </row>
    <row r="6" spans="1:4" ht="15" customHeight="1" x14ac:dyDescent="0.3">
      <c r="A6" s="1" t="s">
        <v>2</v>
      </c>
      <c r="B6" s="2">
        <f>+B33</f>
        <v>-1247500.2649999999</v>
      </c>
      <c r="C6" s="2">
        <f>+C33</f>
        <v>-1716774.9795918367</v>
      </c>
      <c r="D6" s="1" t="s">
        <v>5</v>
      </c>
    </row>
    <row r="7" spans="1:4" ht="15" customHeight="1" x14ac:dyDescent="0.3">
      <c r="A7" s="1" t="s">
        <v>6</v>
      </c>
      <c r="B7" s="2">
        <f>SUM(B4:B6)</f>
        <v>-3698878.8599999994</v>
      </c>
      <c r="C7" s="2">
        <f>SUM(C4:C6)</f>
        <v>-5067970.1224489789</v>
      </c>
      <c r="D7" s="1" t="s">
        <v>5</v>
      </c>
    </row>
    <row r="8" spans="1:4" ht="15" customHeight="1" x14ac:dyDescent="0.3"/>
    <row r="9" spans="1:4" ht="15" customHeight="1" x14ac:dyDescent="0.3">
      <c r="A9" s="5" t="s">
        <v>9</v>
      </c>
      <c r="B9" s="1"/>
      <c r="C9" s="1"/>
    </row>
    <row r="10" spans="1:4" ht="15" customHeight="1" x14ac:dyDescent="0.3">
      <c r="A10" s="6" t="s">
        <v>12</v>
      </c>
      <c r="B10" s="1"/>
      <c r="C10" s="1"/>
    </row>
    <row r="11" spans="1:4" ht="15" customHeight="1" x14ac:dyDescent="0.3">
      <c r="A11" s="1" t="s">
        <v>24</v>
      </c>
      <c r="B11" s="7">
        <v>1830532</v>
      </c>
      <c r="C11" s="7">
        <f>+B11</f>
        <v>1830532</v>
      </c>
    </row>
    <row r="12" spans="1:4" x14ac:dyDescent="0.3">
      <c r="A12" s="1" t="s">
        <v>11</v>
      </c>
      <c r="B12" s="7">
        <v>-22882</v>
      </c>
      <c r="C12" s="7">
        <f>+B12</f>
        <v>-22882</v>
      </c>
    </row>
    <row r="13" spans="1:4" x14ac:dyDescent="0.3">
      <c r="A13" s="1" t="s">
        <v>13</v>
      </c>
      <c r="B13" s="7">
        <f>+B24</f>
        <v>-465687.41500000004</v>
      </c>
      <c r="C13" s="7">
        <f>+C25</f>
        <v>-6095.3605442176877</v>
      </c>
    </row>
    <row r="14" spans="1:4" x14ac:dyDescent="0.3">
      <c r="A14" s="1" t="s">
        <v>14</v>
      </c>
      <c r="B14" s="7">
        <v>-130252</v>
      </c>
      <c r="C14" s="7">
        <f>+B14</f>
        <v>-130252</v>
      </c>
    </row>
    <row r="15" spans="1:4" x14ac:dyDescent="0.3">
      <c r="A15" s="1" t="s">
        <v>15</v>
      </c>
      <c r="B15" s="7">
        <f>SUM(B11:B14)</f>
        <v>1211710.585</v>
      </c>
      <c r="C15" s="7">
        <f>SUM(C11:C14)</f>
        <v>1671302.6394557822</v>
      </c>
    </row>
    <row r="16" spans="1:4" x14ac:dyDescent="0.3">
      <c r="A16" s="6" t="s">
        <v>16</v>
      </c>
      <c r="B16" s="7"/>
      <c r="C16" s="7"/>
    </row>
    <row r="17" spans="1:3" x14ac:dyDescent="0.3">
      <c r="A17" s="1" t="s">
        <v>10</v>
      </c>
      <c r="B17" s="7">
        <f>-B11</f>
        <v>-1830532</v>
      </c>
      <c r="C17" s="7"/>
    </row>
    <row r="18" spans="1:3" x14ac:dyDescent="0.3">
      <c r="A18" s="1" t="s">
        <v>11</v>
      </c>
      <c r="B18" s="7">
        <f>-B12</f>
        <v>22882</v>
      </c>
      <c r="C18" s="7"/>
    </row>
    <row r="19" spans="1:3" x14ac:dyDescent="0.3">
      <c r="A19" s="1" t="s">
        <v>17</v>
      </c>
      <c r="B19" s="7">
        <f>+B17+B18</f>
        <v>-1807650</v>
      </c>
      <c r="C19" s="7"/>
    </row>
    <row r="20" spans="1:3" x14ac:dyDescent="0.3">
      <c r="A20" s="1" t="s">
        <v>19</v>
      </c>
      <c r="B20" s="7"/>
      <c r="C20" s="7">
        <v>-67245</v>
      </c>
    </row>
    <row r="21" spans="1:3" x14ac:dyDescent="0.3">
      <c r="A21" s="1" t="s">
        <v>18</v>
      </c>
      <c r="B21" s="7">
        <f>-B18</f>
        <v>-22882</v>
      </c>
      <c r="C21" s="7">
        <f>+B21</f>
        <v>-22882</v>
      </c>
    </row>
    <row r="22" spans="1:3" x14ac:dyDescent="0.3">
      <c r="A22" s="1" t="s">
        <v>20</v>
      </c>
      <c r="B22" s="7">
        <v>73221</v>
      </c>
      <c r="C22" s="7">
        <f>+B22</f>
        <v>73221</v>
      </c>
    </row>
    <row r="23" spans="1:3" x14ac:dyDescent="0.3">
      <c r="A23" s="1" t="s">
        <v>21</v>
      </c>
      <c r="B23" s="7">
        <f>+B19+B21+B22</f>
        <v>-1757311</v>
      </c>
      <c r="C23" s="7">
        <f>+C20+C21+C22</f>
        <v>-16906</v>
      </c>
    </row>
    <row r="24" spans="1:3" x14ac:dyDescent="0.3">
      <c r="A24" s="1" t="s">
        <v>22</v>
      </c>
      <c r="B24" s="7">
        <f>+B23*0.265</f>
        <v>-465687.41500000004</v>
      </c>
      <c r="C24" s="7">
        <f>+C23*0.265</f>
        <v>-4480.09</v>
      </c>
    </row>
    <row r="25" spans="1:3" x14ac:dyDescent="0.3">
      <c r="A25" s="1" t="s">
        <v>23</v>
      </c>
      <c r="B25" s="7">
        <f>+B24/(1-0.265)</f>
        <v>-633588.31972789124</v>
      </c>
      <c r="C25" s="7">
        <f>+C24/(1-0.265)</f>
        <v>-6095.3605442176877</v>
      </c>
    </row>
    <row r="26" spans="1:3" x14ac:dyDescent="0.3">
      <c r="B26" s="3"/>
      <c r="C26" s="3"/>
    </row>
    <row r="27" spans="1:3" x14ac:dyDescent="0.3">
      <c r="A27" s="5" t="s">
        <v>25</v>
      </c>
      <c r="B27" s="1"/>
      <c r="C27" s="1"/>
    </row>
    <row r="28" spans="1:3" x14ac:dyDescent="0.3">
      <c r="A28" s="6" t="s">
        <v>12</v>
      </c>
      <c r="B28" s="1"/>
      <c r="C28" s="1"/>
    </row>
    <row r="29" spans="1:3" x14ac:dyDescent="0.3">
      <c r="A29" s="1" t="s">
        <v>24</v>
      </c>
      <c r="B29" s="7">
        <v>-1866041</v>
      </c>
      <c r="C29" s="7">
        <f>+B29</f>
        <v>-1866041</v>
      </c>
    </row>
    <row r="30" spans="1:3" x14ac:dyDescent="0.3">
      <c r="A30" s="1" t="s">
        <v>11</v>
      </c>
      <c r="B30" s="7">
        <v>23968</v>
      </c>
      <c r="C30" s="7">
        <f>+B30</f>
        <v>23968</v>
      </c>
    </row>
    <row r="31" spans="1:3" x14ac:dyDescent="0.3">
      <c r="A31" s="1" t="s">
        <v>13</v>
      </c>
      <c r="B31" s="7">
        <f>+B42</f>
        <v>474720.73500000004</v>
      </c>
      <c r="C31" s="7">
        <f>+C43</f>
        <v>5446.0204081632655</v>
      </c>
    </row>
    <row r="32" spans="1:3" x14ac:dyDescent="0.3">
      <c r="A32" s="1" t="s">
        <v>14</v>
      </c>
      <c r="B32" s="7">
        <v>119852</v>
      </c>
      <c r="C32" s="7">
        <f>+B32</f>
        <v>119852</v>
      </c>
    </row>
    <row r="33" spans="1:3" x14ac:dyDescent="0.3">
      <c r="A33" s="1" t="s">
        <v>15</v>
      </c>
      <c r="B33" s="7">
        <f>SUM(B29:B32)</f>
        <v>-1247500.2649999999</v>
      </c>
      <c r="C33" s="7">
        <f>SUM(C29:C32)</f>
        <v>-1716774.9795918367</v>
      </c>
    </row>
    <row r="34" spans="1:3" x14ac:dyDescent="0.3">
      <c r="A34" s="6" t="s">
        <v>16</v>
      </c>
      <c r="B34" s="7"/>
      <c r="C34" s="7"/>
    </row>
    <row r="35" spans="1:3" x14ac:dyDescent="0.3">
      <c r="A35" s="1" t="s">
        <v>10</v>
      </c>
      <c r="B35" s="7">
        <f>-B29</f>
        <v>1866041</v>
      </c>
      <c r="C35" s="7"/>
    </row>
    <row r="36" spans="1:3" x14ac:dyDescent="0.3">
      <c r="A36" s="1" t="s">
        <v>11</v>
      </c>
      <c r="B36" s="7">
        <f>-B30</f>
        <v>-23968</v>
      </c>
      <c r="C36" s="7"/>
    </row>
    <row r="37" spans="1:3" x14ac:dyDescent="0.3">
      <c r="A37" s="1" t="s">
        <v>17</v>
      </c>
      <c r="B37" s="7">
        <f>+B35+B36</f>
        <v>1842073</v>
      </c>
      <c r="C37" s="7"/>
    </row>
    <row r="38" spans="1:3" x14ac:dyDescent="0.3">
      <c r="A38" s="1" t="s">
        <v>19</v>
      </c>
      <c r="B38" s="7"/>
      <c r="C38" s="7">
        <v>65779</v>
      </c>
    </row>
    <row r="39" spans="1:3" x14ac:dyDescent="0.3">
      <c r="A39" s="1" t="s">
        <v>18</v>
      </c>
      <c r="B39" s="7">
        <f>-B36</f>
        <v>23968</v>
      </c>
      <c r="C39" s="7">
        <f>+B39</f>
        <v>23968</v>
      </c>
    </row>
    <row r="40" spans="1:3" x14ac:dyDescent="0.3">
      <c r="A40" s="1" t="s">
        <v>20</v>
      </c>
      <c r="B40" s="7">
        <v>-74642</v>
      </c>
      <c r="C40" s="7">
        <f>+B40</f>
        <v>-74642</v>
      </c>
    </row>
    <row r="41" spans="1:3" x14ac:dyDescent="0.3">
      <c r="A41" s="1" t="s">
        <v>21</v>
      </c>
      <c r="B41" s="7">
        <f>+B37+B39+B40</f>
        <v>1791399</v>
      </c>
      <c r="C41" s="7">
        <f>+C38+C39+C40</f>
        <v>15105</v>
      </c>
    </row>
    <row r="42" spans="1:3" x14ac:dyDescent="0.3">
      <c r="A42" s="1" t="s">
        <v>22</v>
      </c>
      <c r="B42" s="7">
        <f>+B41*0.265</f>
        <v>474720.73500000004</v>
      </c>
      <c r="C42" s="7">
        <f>+C41*0.265</f>
        <v>4002.8250000000003</v>
      </c>
    </row>
    <row r="43" spans="1:3" x14ac:dyDescent="0.3">
      <c r="A43" s="1" t="s">
        <v>23</v>
      </c>
      <c r="B43" s="7">
        <f>+B42/(1-0.265)</f>
        <v>645878.55102040828</v>
      </c>
      <c r="C43" s="7">
        <f>+C42/(1-0.265)</f>
        <v>5446.0204081632655</v>
      </c>
    </row>
    <row r="44" spans="1:3" x14ac:dyDescent="0.3">
      <c r="B44" s="3"/>
      <c r="C44" s="3"/>
    </row>
    <row r="45" spans="1:3" x14ac:dyDescent="0.3">
      <c r="A45" s="5" t="s">
        <v>26</v>
      </c>
      <c r="B45" s="1"/>
      <c r="C45" s="1"/>
    </row>
    <row r="46" spans="1:3" x14ac:dyDescent="0.3">
      <c r="A46" s="6" t="s">
        <v>12</v>
      </c>
      <c r="B46" s="1"/>
      <c r="C46" s="1"/>
    </row>
    <row r="47" spans="1:3" x14ac:dyDescent="0.3">
      <c r="A47" s="1" t="s">
        <v>24</v>
      </c>
      <c r="B47" s="7">
        <v>-5398529</v>
      </c>
      <c r="C47" s="7">
        <f>+B47</f>
        <v>-5398529</v>
      </c>
    </row>
    <row r="48" spans="1:3" x14ac:dyDescent="0.3">
      <c r="A48" s="1" t="s">
        <v>11</v>
      </c>
      <c r="B48" s="7">
        <v>67482</v>
      </c>
      <c r="C48" s="7">
        <f>+B48</f>
        <v>67482</v>
      </c>
    </row>
    <row r="49" spans="1:4" x14ac:dyDescent="0.3">
      <c r="A49" s="1" t="s">
        <v>13</v>
      </c>
      <c r="B49" s="7">
        <f>+B60</f>
        <v>1373385.82</v>
      </c>
      <c r="C49" s="7">
        <f>+C61</f>
        <v>13977.217687074832</v>
      </c>
    </row>
    <row r="50" spans="1:4" x14ac:dyDescent="0.3">
      <c r="A50" s="1" t="s">
        <v>14</v>
      </c>
      <c r="B50" s="7">
        <v>294572</v>
      </c>
      <c r="C50" s="7">
        <f>+B50</f>
        <v>294572</v>
      </c>
    </row>
    <row r="51" spans="1:4" x14ac:dyDescent="0.3">
      <c r="A51" s="1" t="s">
        <v>15</v>
      </c>
      <c r="B51" s="7">
        <f>SUM(B47:B50)</f>
        <v>-3663089.1799999997</v>
      </c>
      <c r="C51" s="7">
        <f>SUM(C47:C50)</f>
        <v>-5022497.782312925</v>
      </c>
    </row>
    <row r="52" spans="1:4" x14ac:dyDescent="0.3">
      <c r="A52" s="6" t="s">
        <v>16</v>
      </c>
      <c r="B52" s="7"/>
      <c r="C52" s="7"/>
    </row>
    <row r="53" spans="1:4" x14ac:dyDescent="0.3">
      <c r="A53" s="1" t="s">
        <v>10</v>
      </c>
      <c r="B53" s="7">
        <f>-B47</f>
        <v>5398529</v>
      </c>
      <c r="C53" s="7"/>
    </row>
    <row r="54" spans="1:4" x14ac:dyDescent="0.3">
      <c r="A54" s="1" t="s">
        <v>11</v>
      </c>
      <c r="B54" s="7">
        <f>-B48</f>
        <v>-67482</v>
      </c>
      <c r="C54" s="7"/>
    </row>
    <row r="55" spans="1:4" x14ac:dyDescent="0.3">
      <c r="A55" s="1" t="s">
        <v>17</v>
      </c>
      <c r="B55" s="7">
        <f>+B53+B54</f>
        <v>5331047</v>
      </c>
      <c r="C55" s="7"/>
    </row>
    <row r="56" spans="1:4" x14ac:dyDescent="0.3">
      <c r="A56" s="1" t="s">
        <v>19</v>
      </c>
      <c r="B56" s="7"/>
      <c r="C56" s="7">
        <v>187226</v>
      </c>
    </row>
    <row r="57" spans="1:4" x14ac:dyDescent="0.3">
      <c r="A57" s="1" t="s">
        <v>18</v>
      </c>
      <c r="B57" s="7">
        <f>-B54</f>
        <v>67482</v>
      </c>
      <c r="C57" s="7">
        <f>+B57</f>
        <v>67482</v>
      </c>
    </row>
    <row r="58" spans="1:4" x14ac:dyDescent="0.3">
      <c r="A58" s="1" t="s">
        <v>20</v>
      </c>
      <c r="B58" s="7">
        <v>-215941</v>
      </c>
      <c r="C58" s="7">
        <f>+B58</f>
        <v>-215941</v>
      </c>
    </row>
    <row r="59" spans="1:4" x14ac:dyDescent="0.3">
      <c r="A59" s="1" t="s">
        <v>21</v>
      </c>
      <c r="B59" s="7">
        <f>+B55+B57+B58</f>
        <v>5182588</v>
      </c>
      <c r="C59" s="7">
        <f>+C56+C57+C58</f>
        <v>38767</v>
      </c>
    </row>
    <row r="60" spans="1:4" x14ac:dyDescent="0.3">
      <c r="A60" s="1" t="s">
        <v>22</v>
      </c>
      <c r="B60" s="7">
        <f>+B59*0.265</f>
        <v>1373385.82</v>
      </c>
      <c r="C60" s="7">
        <f>+C59*0.265</f>
        <v>10273.255000000001</v>
      </c>
    </row>
    <row r="61" spans="1:4" x14ac:dyDescent="0.3">
      <c r="A61" s="1" t="s">
        <v>23</v>
      </c>
      <c r="B61" s="7">
        <f>+B60/(1-0.265)</f>
        <v>1868552.1360544218</v>
      </c>
      <c r="C61" s="7">
        <f>+C60/(1-0.265)</f>
        <v>13977.217687074832</v>
      </c>
    </row>
    <row r="63" spans="1:4" x14ac:dyDescent="0.3">
      <c r="A63" s="8" t="s">
        <v>28</v>
      </c>
      <c r="B63" s="9"/>
      <c r="C63" s="9"/>
      <c r="D63" s="9"/>
    </row>
    <row r="64" spans="1:4" x14ac:dyDescent="0.3">
      <c r="A64" s="10" t="s">
        <v>29</v>
      </c>
      <c r="B64" s="10" t="s">
        <v>0</v>
      </c>
      <c r="C64" s="10" t="s">
        <v>2</v>
      </c>
      <c r="D64" s="10" t="s">
        <v>3</v>
      </c>
    </row>
    <row r="65" spans="1:4" ht="43.2" x14ac:dyDescent="0.3">
      <c r="A65" s="11" t="s">
        <v>30</v>
      </c>
      <c r="B65" s="7">
        <v>-1830532</v>
      </c>
      <c r="C65" s="7">
        <v>1866041</v>
      </c>
      <c r="D65" s="7">
        <v>5398529</v>
      </c>
    </row>
    <row r="66" spans="1:4" ht="28.8" x14ac:dyDescent="0.3">
      <c r="A66" s="11" t="s">
        <v>31</v>
      </c>
      <c r="B66" s="7">
        <v>22882</v>
      </c>
      <c r="C66" s="7">
        <v>-23968</v>
      </c>
      <c r="D66" s="7">
        <v>-67482</v>
      </c>
    </row>
    <row r="67" spans="1:4" ht="43.2" x14ac:dyDescent="0.3">
      <c r="A67" s="11" t="s">
        <v>32</v>
      </c>
      <c r="B67" s="7">
        <f>+B65+B66</f>
        <v>-1807650</v>
      </c>
      <c r="C67" s="7">
        <f t="shared" ref="C67:D67" si="0">+C65+C66</f>
        <v>1842073</v>
      </c>
      <c r="D67" s="7">
        <f t="shared" si="0"/>
        <v>5331047</v>
      </c>
    </row>
  </sheetData>
  <pageMargins left="0.7" right="0.7" top="0.75" bottom="0.75" header="0.3" footer="0.3"/>
  <pageSetup paperSize="9" scale="70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cp:lastPrinted>2018-10-31T23:19:33Z</cp:lastPrinted>
  <dcterms:created xsi:type="dcterms:W3CDTF">2018-10-16T17:26:25Z</dcterms:created>
  <dcterms:modified xsi:type="dcterms:W3CDTF">2018-10-31T23:20:36Z</dcterms:modified>
</cp:coreProperties>
</file>