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hel\Documents\"/>
    </mc:Choice>
  </mc:AlternateContent>
  <bookViews>
    <workbookView xWindow="0" yWindow="0" windowWidth="28800" windowHeight="11700"/>
  </bookViews>
  <sheets>
    <sheet name="April 17" sheetId="21" r:id="rId1"/>
    <sheet name="May 17" sheetId="20" r:id="rId2"/>
    <sheet name="June 17" sheetId="19" r:id="rId3"/>
    <sheet name="July 17" sheetId="18" r:id="rId4"/>
    <sheet name="Aug 17" sheetId="17" r:id="rId5"/>
    <sheet name="Sept 17" sheetId="16" r:id="rId6"/>
    <sheet name="Oct 17" sheetId="15" r:id="rId7"/>
    <sheet name="Nov 17" sheetId="11" r:id="rId8"/>
    <sheet name="Dec 17" sheetId="14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1" l="1"/>
  <c r="K28" i="21"/>
  <c r="K33" i="21"/>
  <c r="A26" i="14" l="1"/>
  <c r="A16" i="14"/>
  <c r="A5" i="14"/>
  <c r="A26" i="11"/>
  <c r="A16" i="11"/>
  <c r="A5" i="11"/>
  <c r="A26" i="15"/>
  <c r="A16" i="15"/>
  <c r="A5" i="15"/>
  <c r="A26" i="16"/>
  <c r="A16" i="16"/>
  <c r="A5" i="16"/>
  <c r="A26" i="17"/>
  <c r="A16" i="17"/>
  <c r="A5" i="17"/>
  <c r="A26" i="18"/>
  <c r="A16" i="18"/>
  <c r="A5" i="18"/>
  <c r="A26" i="19"/>
  <c r="A16" i="19"/>
  <c r="A5" i="19"/>
  <c r="A26" i="20"/>
  <c r="A16" i="20"/>
  <c r="A5" i="20"/>
  <c r="K35" i="21" l="1"/>
  <c r="G32" i="21" l="1"/>
  <c r="D32" i="21"/>
  <c r="C32" i="21"/>
  <c r="B32" i="21"/>
  <c r="G31" i="21"/>
  <c r="D31" i="21"/>
  <c r="C31" i="21"/>
  <c r="B31" i="21"/>
  <c r="G30" i="21"/>
  <c r="D30" i="21"/>
  <c r="C30" i="21"/>
  <c r="B30" i="21"/>
  <c r="G29" i="21"/>
  <c r="D29" i="21"/>
  <c r="C29" i="21"/>
  <c r="B29" i="21"/>
  <c r="G28" i="21"/>
  <c r="D28" i="21"/>
  <c r="C28" i="21"/>
  <c r="B28" i="21"/>
  <c r="G23" i="21"/>
  <c r="J22" i="21"/>
  <c r="I22" i="21"/>
  <c r="H22" i="21"/>
  <c r="H32" i="21" s="1"/>
  <c r="E22" i="21"/>
  <c r="F22" i="21" s="1"/>
  <c r="J21" i="21"/>
  <c r="I21" i="21"/>
  <c r="H21" i="21"/>
  <c r="H31" i="21" s="1"/>
  <c r="E21" i="21"/>
  <c r="F21" i="21" s="1"/>
  <c r="J20" i="21"/>
  <c r="I20" i="21"/>
  <c r="H20" i="21"/>
  <c r="H30" i="21" s="1"/>
  <c r="E20" i="21"/>
  <c r="F20" i="21" s="1"/>
  <c r="J19" i="21"/>
  <c r="I19" i="21"/>
  <c r="H19" i="21"/>
  <c r="E19" i="21"/>
  <c r="F19" i="21" s="1"/>
  <c r="J18" i="21"/>
  <c r="J23" i="21" s="1"/>
  <c r="I18" i="21"/>
  <c r="I23" i="21" s="1"/>
  <c r="H18" i="21"/>
  <c r="H28" i="21" s="1"/>
  <c r="E18" i="21"/>
  <c r="F18" i="21" s="1"/>
  <c r="G12" i="21"/>
  <c r="J11" i="21"/>
  <c r="I11" i="21"/>
  <c r="H11" i="21"/>
  <c r="E11" i="21"/>
  <c r="F11" i="21" s="1"/>
  <c r="J10" i="21"/>
  <c r="I10" i="21"/>
  <c r="I31" i="21" s="1"/>
  <c r="H10" i="21"/>
  <c r="E10" i="21"/>
  <c r="E31" i="21" s="1"/>
  <c r="J9" i="21"/>
  <c r="J30" i="21" s="1"/>
  <c r="I9" i="21"/>
  <c r="I30" i="21" s="1"/>
  <c r="H9" i="21"/>
  <c r="E9" i="21"/>
  <c r="F9" i="21" s="1"/>
  <c r="J8" i="21"/>
  <c r="I8" i="21"/>
  <c r="H8" i="21"/>
  <c r="H29" i="21" s="1"/>
  <c r="E8" i="21"/>
  <c r="J7" i="21"/>
  <c r="J28" i="21" s="1"/>
  <c r="I7" i="21"/>
  <c r="H7" i="21"/>
  <c r="H12" i="21" s="1"/>
  <c r="E7" i="21"/>
  <c r="F7" i="21" s="1"/>
  <c r="G32" i="20"/>
  <c r="D32" i="20"/>
  <c r="C32" i="20"/>
  <c r="B32" i="20"/>
  <c r="G31" i="20"/>
  <c r="D31" i="20"/>
  <c r="C31" i="20"/>
  <c r="B31" i="20"/>
  <c r="G30" i="20"/>
  <c r="D30" i="20"/>
  <c r="C30" i="20"/>
  <c r="B30" i="20"/>
  <c r="G29" i="20"/>
  <c r="D29" i="20"/>
  <c r="C29" i="20"/>
  <c r="B29" i="20"/>
  <c r="G28" i="20"/>
  <c r="D28" i="20"/>
  <c r="C28" i="20"/>
  <c r="B28" i="20"/>
  <c r="G23" i="20"/>
  <c r="J22" i="20"/>
  <c r="I22" i="20"/>
  <c r="H22" i="20"/>
  <c r="E22" i="20"/>
  <c r="F22" i="20" s="1"/>
  <c r="J21" i="20"/>
  <c r="I21" i="20"/>
  <c r="H21" i="20"/>
  <c r="K21" i="20" s="1"/>
  <c r="F21" i="20"/>
  <c r="E21" i="20"/>
  <c r="J20" i="20"/>
  <c r="I20" i="20"/>
  <c r="H20" i="20"/>
  <c r="E20" i="20"/>
  <c r="F20" i="20" s="1"/>
  <c r="J19" i="20"/>
  <c r="I19" i="20"/>
  <c r="H19" i="20"/>
  <c r="E19" i="20"/>
  <c r="F19" i="20" s="1"/>
  <c r="J18" i="20"/>
  <c r="I18" i="20"/>
  <c r="I23" i="20" s="1"/>
  <c r="H18" i="20"/>
  <c r="E18" i="20"/>
  <c r="F18" i="20" s="1"/>
  <c r="G12" i="20"/>
  <c r="J11" i="20"/>
  <c r="I11" i="20"/>
  <c r="H11" i="20"/>
  <c r="K11" i="20" s="1"/>
  <c r="E11" i="20"/>
  <c r="J10" i="20"/>
  <c r="I10" i="20"/>
  <c r="H10" i="20"/>
  <c r="K10" i="20" s="1"/>
  <c r="E10" i="20"/>
  <c r="E31" i="20" s="1"/>
  <c r="J9" i="20"/>
  <c r="I9" i="20"/>
  <c r="H9" i="20"/>
  <c r="K9" i="20" s="1"/>
  <c r="E9" i="20"/>
  <c r="J8" i="20"/>
  <c r="I8" i="20"/>
  <c r="H8" i="20"/>
  <c r="E8" i="20"/>
  <c r="E29" i="20" s="1"/>
  <c r="J7" i="20"/>
  <c r="J12" i="20" s="1"/>
  <c r="I7" i="20"/>
  <c r="I12" i="20" s="1"/>
  <c r="H7" i="20"/>
  <c r="E7" i="20"/>
  <c r="E28" i="20" s="1"/>
  <c r="G32" i="19"/>
  <c r="D32" i="19"/>
  <c r="C32" i="19"/>
  <c r="B32" i="19"/>
  <c r="G31" i="19"/>
  <c r="D31" i="19"/>
  <c r="C31" i="19"/>
  <c r="B31" i="19"/>
  <c r="G30" i="19"/>
  <c r="D30" i="19"/>
  <c r="C30" i="19"/>
  <c r="B30" i="19"/>
  <c r="G29" i="19"/>
  <c r="D29" i="19"/>
  <c r="C29" i="19"/>
  <c r="B29" i="19"/>
  <c r="G28" i="19"/>
  <c r="D28" i="19"/>
  <c r="C28" i="19"/>
  <c r="B28" i="19"/>
  <c r="G23" i="19"/>
  <c r="J22" i="19"/>
  <c r="I22" i="19"/>
  <c r="H22" i="19"/>
  <c r="E22" i="19"/>
  <c r="F22" i="19" s="1"/>
  <c r="J21" i="19"/>
  <c r="I21" i="19"/>
  <c r="H21" i="19"/>
  <c r="E21" i="19"/>
  <c r="F21" i="19" s="1"/>
  <c r="J20" i="19"/>
  <c r="I20" i="19"/>
  <c r="H20" i="19"/>
  <c r="E20" i="19"/>
  <c r="F20" i="19" s="1"/>
  <c r="J19" i="19"/>
  <c r="I19" i="19"/>
  <c r="H19" i="19"/>
  <c r="H29" i="19" s="1"/>
  <c r="E19" i="19"/>
  <c r="F19" i="19" s="1"/>
  <c r="J18" i="19"/>
  <c r="J23" i="19" s="1"/>
  <c r="I18" i="19"/>
  <c r="I23" i="19" s="1"/>
  <c r="H18" i="19"/>
  <c r="H28" i="19" s="1"/>
  <c r="E18" i="19"/>
  <c r="F18" i="19" s="1"/>
  <c r="G12" i="19"/>
  <c r="J11" i="19"/>
  <c r="I11" i="19"/>
  <c r="I32" i="19" s="1"/>
  <c r="H11" i="19"/>
  <c r="E11" i="19"/>
  <c r="J10" i="19"/>
  <c r="I10" i="19"/>
  <c r="I31" i="19" s="1"/>
  <c r="H10" i="19"/>
  <c r="E10" i="19"/>
  <c r="J9" i="19"/>
  <c r="I9" i="19"/>
  <c r="I30" i="19" s="1"/>
  <c r="H9" i="19"/>
  <c r="E9" i="19"/>
  <c r="F9" i="19" s="1"/>
  <c r="J8" i="19"/>
  <c r="I8" i="19"/>
  <c r="I29" i="19" s="1"/>
  <c r="H8" i="19"/>
  <c r="E8" i="19"/>
  <c r="J7" i="19"/>
  <c r="I7" i="19"/>
  <c r="H7" i="19"/>
  <c r="E7" i="19"/>
  <c r="F7" i="19" s="1"/>
  <c r="G32" i="18"/>
  <c r="D32" i="18"/>
  <c r="C32" i="18"/>
  <c r="B32" i="18"/>
  <c r="G31" i="18"/>
  <c r="D31" i="18"/>
  <c r="C31" i="18"/>
  <c r="B31" i="18"/>
  <c r="G30" i="18"/>
  <c r="D30" i="18"/>
  <c r="C30" i="18"/>
  <c r="B30" i="18"/>
  <c r="G29" i="18"/>
  <c r="D29" i="18"/>
  <c r="C29" i="18"/>
  <c r="B29" i="18"/>
  <c r="G28" i="18"/>
  <c r="D28" i="18"/>
  <c r="C28" i="18"/>
  <c r="B28" i="18"/>
  <c r="G23" i="18"/>
  <c r="J22" i="18"/>
  <c r="I22" i="18"/>
  <c r="H22" i="18"/>
  <c r="E22" i="18"/>
  <c r="F22" i="18" s="1"/>
  <c r="J21" i="18"/>
  <c r="I21" i="18"/>
  <c r="H21" i="18"/>
  <c r="E21" i="18"/>
  <c r="F21" i="18" s="1"/>
  <c r="J20" i="18"/>
  <c r="I20" i="18"/>
  <c r="H20" i="18"/>
  <c r="E20" i="18"/>
  <c r="F20" i="18" s="1"/>
  <c r="J19" i="18"/>
  <c r="I19" i="18"/>
  <c r="H19" i="18"/>
  <c r="E19" i="18"/>
  <c r="F19" i="18" s="1"/>
  <c r="J18" i="18"/>
  <c r="I18" i="18"/>
  <c r="I23" i="18" s="1"/>
  <c r="H18" i="18"/>
  <c r="E18" i="18"/>
  <c r="F18" i="18" s="1"/>
  <c r="G12" i="18"/>
  <c r="J11" i="18"/>
  <c r="I11" i="18"/>
  <c r="H11" i="18"/>
  <c r="H32" i="18" s="1"/>
  <c r="E11" i="18"/>
  <c r="E32" i="18" s="1"/>
  <c r="J10" i="18"/>
  <c r="I10" i="18"/>
  <c r="H10" i="18"/>
  <c r="E10" i="18"/>
  <c r="E31" i="18" s="1"/>
  <c r="J9" i="18"/>
  <c r="J30" i="18" s="1"/>
  <c r="I9" i="18"/>
  <c r="H9" i="18"/>
  <c r="E9" i="18"/>
  <c r="E30" i="18" s="1"/>
  <c r="J8" i="18"/>
  <c r="J29" i="18" s="1"/>
  <c r="I8" i="18"/>
  <c r="H8" i="18"/>
  <c r="E8" i="18"/>
  <c r="E29" i="18" s="1"/>
  <c r="J7" i="18"/>
  <c r="I7" i="18"/>
  <c r="H7" i="18"/>
  <c r="H12" i="18" s="1"/>
  <c r="E7" i="18"/>
  <c r="E28" i="18" s="1"/>
  <c r="G32" i="17"/>
  <c r="D32" i="17"/>
  <c r="C32" i="17"/>
  <c r="B32" i="17"/>
  <c r="G31" i="17"/>
  <c r="D31" i="17"/>
  <c r="C31" i="17"/>
  <c r="B31" i="17"/>
  <c r="G30" i="17"/>
  <c r="D30" i="17"/>
  <c r="C30" i="17"/>
  <c r="B30" i="17"/>
  <c r="G29" i="17"/>
  <c r="D29" i="17"/>
  <c r="C29" i="17"/>
  <c r="B29" i="17"/>
  <c r="G28" i="17"/>
  <c r="D28" i="17"/>
  <c r="C28" i="17"/>
  <c r="B28" i="17"/>
  <c r="G23" i="17"/>
  <c r="J22" i="17"/>
  <c r="I22" i="17"/>
  <c r="H22" i="17"/>
  <c r="E22" i="17"/>
  <c r="F22" i="17" s="1"/>
  <c r="J21" i="17"/>
  <c r="I21" i="17"/>
  <c r="H21" i="17"/>
  <c r="E21" i="17"/>
  <c r="F21" i="17" s="1"/>
  <c r="J20" i="17"/>
  <c r="I20" i="17"/>
  <c r="H20" i="17"/>
  <c r="E20" i="17"/>
  <c r="F20" i="17" s="1"/>
  <c r="J19" i="17"/>
  <c r="I19" i="17"/>
  <c r="H19" i="17"/>
  <c r="E19" i="17"/>
  <c r="F19" i="17" s="1"/>
  <c r="J18" i="17"/>
  <c r="J23" i="17" s="1"/>
  <c r="I18" i="17"/>
  <c r="H18" i="17"/>
  <c r="E18" i="17"/>
  <c r="F18" i="17" s="1"/>
  <c r="G12" i="17"/>
  <c r="J11" i="17"/>
  <c r="I11" i="17"/>
  <c r="H11" i="17"/>
  <c r="E11" i="17"/>
  <c r="E32" i="17" s="1"/>
  <c r="J10" i="17"/>
  <c r="I10" i="17"/>
  <c r="H10" i="17"/>
  <c r="E10" i="17"/>
  <c r="E31" i="17" s="1"/>
  <c r="J9" i="17"/>
  <c r="I9" i="17"/>
  <c r="H9" i="17"/>
  <c r="H30" i="17" s="1"/>
  <c r="E9" i="17"/>
  <c r="J8" i="17"/>
  <c r="J29" i="17" s="1"/>
  <c r="I8" i="17"/>
  <c r="H8" i="17"/>
  <c r="E8" i="17"/>
  <c r="J7" i="17"/>
  <c r="I7" i="17"/>
  <c r="I28" i="17" s="1"/>
  <c r="H7" i="17"/>
  <c r="E7" i="17"/>
  <c r="E28" i="17" s="1"/>
  <c r="G32" i="16"/>
  <c r="D32" i="16"/>
  <c r="C32" i="16"/>
  <c r="B32" i="16"/>
  <c r="G31" i="16"/>
  <c r="D31" i="16"/>
  <c r="C31" i="16"/>
  <c r="B31" i="16"/>
  <c r="G30" i="16"/>
  <c r="D30" i="16"/>
  <c r="C30" i="16"/>
  <c r="B30" i="16"/>
  <c r="G29" i="16"/>
  <c r="D29" i="16"/>
  <c r="C29" i="16"/>
  <c r="B29" i="16"/>
  <c r="G28" i="16"/>
  <c r="G33" i="16" s="1"/>
  <c r="D28" i="16"/>
  <c r="C28" i="16"/>
  <c r="B28" i="16"/>
  <c r="G23" i="16"/>
  <c r="J22" i="16"/>
  <c r="I22" i="16"/>
  <c r="I23" i="16" s="1"/>
  <c r="H22" i="16"/>
  <c r="E22" i="16"/>
  <c r="F22" i="16" s="1"/>
  <c r="J21" i="16"/>
  <c r="I21" i="16"/>
  <c r="H21" i="16"/>
  <c r="E21" i="16"/>
  <c r="J20" i="16"/>
  <c r="I20" i="16"/>
  <c r="H20" i="16"/>
  <c r="E20" i="16"/>
  <c r="F20" i="16" s="1"/>
  <c r="J19" i="16"/>
  <c r="J29" i="16" s="1"/>
  <c r="I19" i="16"/>
  <c r="H19" i="16"/>
  <c r="E19" i="16"/>
  <c r="E29" i="16" s="1"/>
  <c r="J18" i="16"/>
  <c r="J23" i="16" s="1"/>
  <c r="I18" i="16"/>
  <c r="H18" i="16"/>
  <c r="E18" i="16"/>
  <c r="F18" i="16" s="1"/>
  <c r="G12" i="16"/>
  <c r="J11" i="16"/>
  <c r="I11" i="16"/>
  <c r="H11" i="16"/>
  <c r="E11" i="16"/>
  <c r="F11" i="16" s="1"/>
  <c r="J10" i="16"/>
  <c r="I10" i="16"/>
  <c r="H10" i="16"/>
  <c r="E10" i="16"/>
  <c r="F10" i="16" s="1"/>
  <c r="J9" i="16"/>
  <c r="I9" i="16"/>
  <c r="H9" i="16"/>
  <c r="E9" i="16"/>
  <c r="F9" i="16" s="1"/>
  <c r="J8" i="16"/>
  <c r="I8" i="16"/>
  <c r="I29" i="16" s="1"/>
  <c r="H8" i="16"/>
  <c r="K8" i="16" s="1"/>
  <c r="E8" i="16"/>
  <c r="F8" i="16" s="1"/>
  <c r="J7" i="16"/>
  <c r="I7" i="16"/>
  <c r="H7" i="16"/>
  <c r="E7" i="16"/>
  <c r="F7" i="16" s="1"/>
  <c r="G32" i="15"/>
  <c r="D32" i="15"/>
  <c r="C32" i="15"/>
  <c r="B32" i="15"/>
  <c r="G31" i="15"/>
  <c r="D31" i="15"/>
  <c r="C31" i="15"/>
  <c r="B31" i="15"/>
  <c r="G30" i="15"/>
  <c r="D30" i="15"/>
  <c r="C30" i="15"/>
  <c r="B30" i="15"/>
  <c r="G29" i="15"/>
  <c r="D29" i="15"/>
  <c r="C29" i="15"/>
  <c r="B29" i="15"/>
  <c r="G28" i="15"/>
  <c r="D28" i="15"/>
  <c r="C28" i="15"/>
  <c r="B28" i="15"/>
  <c r="G23" i="15"/>
  <c r="J22" i="15"/>
  <c r="I22" i="15"/>
  <c r="H22" i="15"/>
  <c r="E22" i="15"/>
  <c r="F22" i="15" s="1"/>
  <c r="J21" i="15"/>
  <c r="I21" i="15"/>
  <c r="H21" i="15"/>
  <c r="E21" i="15"/>
  <c r="F21" i="15" s="1"/>
  <c r="J20" i="15"/>
  <c r="I20" i="15"/>
  <c r="H20" i="15"/>
  <c r="E20" i="15"/>
  <c r="J19" i="15"/>
  <c r="I19" i="15"/>
  <c r="H19" i="15"/>
  <c r="E19" i="15"/>
  <c r="F19" i="15" s="1"/>
  <c r="J18" i="15"/>
  <c r="I18" i="15"/>
  <c r="H18" i="15"/>
  <c r="E18" i="15"/>
  <c r="F18" i="15" s="1"/>
  <c r="G12" i="15"/>
  <c r="J11" i="15"/>
  <c r="J32" i="15" s="1"/>
  <c r="I11" i="15"/>
  <c r="H11" i="15"/>
  <c r="E11" i="15"/>
  <c r="J10" i="15"/>
  <c r="I10" i="15"/>
  <c r="H10" i="15"/>
  <c r="E10" i="15"/>
  <c r="E31" i="15" s="1"/>
  <c r="J9" i="15"/>
  <c r="I9" i="15"/>
  <c r="I30" i="15" s="1"/>
  <c r="H9" i="15"/>
  <c r="E9" i="15"/>
  <c r="F9" i="15" s="1"/>
  <c r="J8" i="15"/>
  <c r="I8" i="15"/>
  <c r="H8" i="15"/>
  <c r="E8" i="15"/>
  <c r="E29" i="15" s="1"/>
  <c r="J7" i="15"/>
  <c r="J28" i="15" s="1"/>
  <c r="I7" i="15"/>
  <c r="H7" i="15"/>
  <c r="E7" i="15"/>
  <c r="F7" i="15" s="1"/>
  <c r="G32" i="14"/>
  <c r="D32" i="14"/>
  <c r="C32" i="14"/>
  <c r="B32" i="14"/>
  <c r="G31" i="14"/>
  <c r="D31" i="14"/>
  <c r="C31" i="14"/>
  <c r="B31" i="14"/>
  <c r="G30" i="14"/>
  <c r="D30" i="14"/>
  <c r="C30" i="14"/>
  <c r="B30" i="14"/>
  <c r="G29" i="14"/>
  <c r="D29" i="14"/>
  <c r="C29" i="14"/>
  <c r="B29" i="14"/>
  <c r="G28" i="14"/>
  <c r="D28" i="14"/>
  <c r="C28" i="14"/>
  <c r="B28" i="14"/>
  <c r="G23" i="14"/>
  <c r="J22" i="14"/>
  <c r="I22" i="14"/>
  <c r="H22" i="14"/>
  <c r="E22" i="14"/>
  <c r="F22" i="14" s="1"/>
  <c r="J21" i="14"/>
  <c r="I21" i="14"/>
  <c r="H21" i="14"/>
  <c r="E21" i="14"/>
  <c r="F21" i="14" s="1"/>
  <c r="J20" i="14"/>
  <c r="I20" i="14"/>
  <c r="H20" i="14"/>
  <c r="E20" i="14"/>
  <c r="F20" i="14" s="1"/>
  <c r="J19" i="14"/>
  <c r="I19" i="14"/>
  <c r="H19" i="14"/>
  <c r="E19" i="14"/>
  <c r="F19" i="14" s="1"/>
  <c r="J18" i="14"/>
  <c r="I18" i="14"/>
  <c r="H18" i="14"/>
  <c r="E18" i="14"/>
  <c r="F18" i="14" s="1"/>
  <c r="G12" i="14"/>
  <c r="J11" i="14"/>
  <c r="I11" i="14"/>
  <c r="H11" i="14"/>
  <c r="E11" i="14"/>
  <c r="J10" i="14"/>
  <c r="I10" i="14"/>
  <c r="H10" i="14"/>
  <c r="E10" i="14"/>
  <c r="F10" i="14" s="1"/>
  <c r="J9" i="14"/>
  <c r="I9" i="14"/>
  <c r="H9" i="14"/>
  <c r="E9" i="14"/>
  <c r="J8" i="14"/>
  <c r="I8" i="14"/>
  <c r="H8" i="14"/>
  <c r="E8" i="14"/>
  <c r="F8" i="14" s="1"/>
  <c r="J7" i="14"/>
  <c r="J12" i="14" s="1"/>
  <c r="I7" i="14"/>
  <c r="H7" i="14"/>
  <c r="E7" i="14"/>
  <c r="J32" i="14" l="1"/>
  <c r="K11" i="14"/>
  <c r="H29" i="14"/>
  <c r="K11" i="15"/>
  <c r="K10" i="15"/>
  <c r="J29" i="15"/>
  <c r="J30" i="17"/>
  <c r="H30" i="18"/>
  <c r="K30" i="18" s="1"/>
  <c r="K9" i="19"/>
  <c r="I32" i="20"/>
  <c r="J29" i="21"/>
  <c r="I32" i="21"/>
  <c r="I29" i="14"/>
  <c r="E28" i="14"/>
  <c r="I31" i="14"/>
  <c r="I12" i="14"/>
  <c r="K7" i="14"/>
  <c r="E32" i="15"/>
  <c r="F28" i="15"/>
  <c r="I28" i="15"/>
  <c r="K28" i="15" s="1"/>
  <c r="F11" i="15"/>
  <c r="F32" i="15" s="1"/>
  <c r="E30" i="15"/>
  <c r="I29" i="15"/>
  <c r="I32" i="16"/>
  <c r="E31" i="16"/>
  <c r="I32" i="17"/>
  <c r="E30" i="17"/>
  <c r="K20" i="18"/>
  <c r="I31" i="18"/>
  <c r="I30" i="18"/>
  <c r="I12" i="18"/>
  <c r="E30" i="20"/>
  <c r="H31" i="14"/>
  <c r="H23" i="14"/>
  <c r="H30" i="15"/>
  <c r="H29" i="16"/>
  <c r="H31" i="16"/>
  <c r="H32" i="16"/>
  <c r="K22" i="17"/>
  <c r="H32" i="17"/>
  <c r="H31" i="19"/>
  <c r="H32" i="19"/>
  <c r="H33" i="19" s="1"/>
  <c r="H12" i="19"/>
  <c r="E32" i="14"/>
  <c r="J23" i="14"/>
  <c r="F31" i="14"/>
  <c r="E30" i="14"/>
  <c r="K19" i="14"/>
  <c r="F29" i="14"/>
  <c r="F20" i="15"/>
  <c r="F30" i="15" s="1"/>
  <c r="K8" i="15"/>
  <c r="E28" i="15"/>
  <c r="F30" i="16"/>
  <c r="F28" i="16"/>
  <c r="J31" i="17"/>
  <c r="K20" i="17"/>
  <c r="E29" i="17"/>
  <c r="K18" i="17"/>
  <c r="F10" i="17"/>
  <c r="F31" i="17" s="1"/>
  <c r="K10" i="17"/>
  <c r="F8" i="17"/>
  <c r="F29" i="17" s="1"/>
  <c r="K22" i="18"/>
  <c r="K18" i="18"/>
  <c r="J23" i="18"/>
  <c r="K8" i="18"/>
  <c r="E32" i="19"/>
  <c r="E31" i="19"/>
  <c r="E30" i="19"/>
  <c r="J30" i="19"/>
  <c r="E29" i="19"/>
  <c r="J28" i="19"/>
  <c r="F11" i="19"/>
  <c r="J32" i="19"/>
  <c r="K32" i="19" s="1"/>
  <c r="E28" i="19"/>
  <c r="J32" i="20"/>
  <c r="E32" i="20"/>
  <c r="K19" i="20"/>
  <c r="J31" i="20"/>
  <c r="J30" i="20"/>
  <c r="E32" i="21"/>
  <c r="J32" i="21"/>
  <c r="E30" i="21"/>
  <c r="E29" i="21"/>
  <c r="E28" i="21"/>
  <c r="K21" i="14"/>
  <c r="J30" i="14"/>
  <c r="I23" i="14"/>
  <c r="H32" i="14"/>
  <c r="G33" i="14"/>
  <c r="I32" i="14"/>
  <c r="K10" i="14"/>
  <c r="J31" i="14"/>
  <c r="H30" i="14"/>
  <c r="K9" i="14"/>
  <c r="I30" i="14"/>
  <c r="K8" i="14"/>
  <c r="J29" i="14"/>
  <c r="K29" i="14" s="1"/>
  <c r="H28" i="14"/>
  <c r="J28" i="14"/>
  <c r="I23" i="15"/>
  <c r="J30" i="15"/>
  <c r="I32" i="15"/>
  <c r="H32" i="15"/>
  <c r="K32" i="15" s="1"/>
  <c r="I31" i="15"/>
  <c r="H12" i="15"/>
  <c r="J31" i="15"/>
  <c r="K9" i="15"/>
  <c r="J12" i="15"/>
  <c r="H28" i="15"/>
  <c r="I12" i="15"/>
  <c r="K7" i="15"/>
  <c r="K12" i="15" s="1"/>
  <c r="G33" i="15"/>
  <c r="I30" i="16"/>
  <c r="I31" i="16"/>
  <c r="J32" i="16"/>
  <c r="J31" i="16"/>
  <c r="H12" i="16"/>
  <c r="J12" i="16"/>
  <c r="I12" i="16"/>
  <c r="J30" i="16"/>
  <c r="H30" i="16"/>
  <c r="H28" i="16"/>
  <c r="I23" i="17"/>
  <c r="H23" i="17"/>
  <c r="I30" i="17"/>
  <c r="H28" i="17"/>
  <c r="J12" i="17"/>
  <c r="I12" i="17"/>
  <c r="J32" i="17"/>
  <c r="H31" i="17"/>
  <c r="I31" i="17"/>
  <c r="G33" i="17"/>
  <c r="H29" i="17"/>
  <c r="I29" i="17"/>
  <c r="J28" i="17"/>
  <c r="H12" i="17"/>
  <c r="I28" i="18"/>
  <c r="J28" i="18"/>
  <c r="J31" i="18"/>
  <c r="J32" i="18"/>
  <c r="H23" i="18"/>
  <c r="I32" i="18"/>
  <c r="K10" i="18"/>
  <c r="G33" i="18"/>
  <c r="I29" i="18"/>
  <c r="H28" i="18"/>
  <c r="I28" i="19"/>
  <c r="I12" i="19"/>
  <c r="K11" i="19"/>
  <c r="J31" i="19"/>
  <c r="H30" i="19"/>
  <c r="J29" i="19"/>
  <c r="K29" i="19" s="1"/>
  <c r="G33" i="19"/>
  <c r="K7" i="19"/>
  <c r="J12" i="19"/>
  <c r="H23" i="20"/>
  <c r="J23" i="20"/>
  <c r="H12" i="20"/>
  <c r="J29" i="20"/>
  <c r="H28" i="20"/>
  <c r="H32" i="20"/>
  <c r="H31" i="20"/>
  <c r="I31" i="20"/>
  <c r="G33" i="20"/>
  <c r="H30" i="20"/>
  <c r="I30" i="20"/>
  <c r="K8" i="20"/>
  <c r="I29" i="20"/>
  <c r="H29" i="20"/>
  <c r="J28" i="20"/>
  <c r="I29" i="21"/>
  <c r="I33" i="21" s="1"/>
  <c r="K32" i="21"/>
  <c r="K11" i="21"/>
  <c r="J12" i="21"/>
  <c r="J31" i="21"/>
  <c r="K31" i="21" s="1"/>
  <c r="K30" i="21"/>
  <c r="K9" i="21"/>
  <c r="I12" i="21"/>
  <c r="G33" i="21"/>
  <c r="K7" i="21"/>
  <c r="I28" i="21"/>
  <c r="F28" i="21"/>
  <c r="F32" i="21"/>
  <c r="H33" i="21"/>
  <c r="F30" i="21"/>
  <c r="K19" i="21"/>
  <c r="K21" i="21"/>
  <c r="H23" i="21"/>
  <c r="F8" i="21"/>
  <c r="F29" i="21" s="1"/>
  <c r="K8" i="21"/>
  <c r="F10" i="21"/>
  <c r="F31" i="21" s="1"/>
  <c r="K10" i="21"/>
  <c r="K18" i="21"/>
  <c r="K20" i="21"/>
  <c r="K22" i="21"/>
  <c r="F7" i="20"/>
  <c r="F28" i="20" s="1"/>
  <c r="K7" i="20"/>
  <c r="F9" i="20"/>
  <c r="F30" i="20" s="1"/>
  <c r="F11" i="20"/>
  <c r="F32" i="20" s="1"/>
  <c r="I28" i="20"/>
  <c r="F8" i="20"/>
  <c r="F29" i="20" s="1"/>
  <c r="F10" i="20"/>
  <c r="F31" i="20" s="1"/>
  <c r="K18" i="20"/>
  <c r="K20" i="20"/>
  <c r="K22" i="20"/>
  <c r="F28" i="19"/>
  <c r="F32" i="19"/>
  <c r="I33" i="19"/>
  <c r="F30" i="19"/>
  <c r="K21" i="19"/>
  <c r="H23" i="19"/>
  <c r="K19" i="19"/>
  <c r="F8" i="19"/>
  <c r="F29" i="19" s="1"/>
  <c r="K8" i="19"/>
  <c r="F10" i="19"/>
  <c r="F31" i="19" s="1"/>
  <c r="K10" i="19"/>
  <c r="K18" i="19"/>
  <c r="K20" i="19"/>
  <c r="K22" i="19"/>
  <c r="F7" i="18"/>
  <c r="F28" i="18" s="1"/>
  <c r="K7" i="18"/>
  <c r="F9" i="18"/>
  <c r="F30" i="18" s="1"/>
  <c r="K9" i="18"/>
  <c r="F11" i="18"/>
  <c r="F32" i="18" s="1"/>
  <c r="K11" i="18"/>
  <c r="J12" i="18"/>
  <c r="K19" i="18"/>
  <c r="K21" i="18"/>
  <c r="H29" i="18"/>
  <c r="H31" i="18"/>
  <c r="F8" i="18"/>
  <c r="F29" i="18" s="1"/>
  <c r="F10" i="18"/>
  <c r="F31" i="18" s="1"/>
  <c r="F7" i="17"/>
  <c r="F28" i="17" s="1"/>
  <c r="K7" i="17"/>
  <c r="F9" i="17"/>
  <c r="F30" i="17" s="1"/>
  <c r="K9" i="17"/>
  <c r="F11" i="17"/>
  <c r="F32" i="17" s="1"/>
  <c r="K11" i="17"/>
  <c r="K19" i="17"/>
  <c r="K21" i="17"/>
  <c r="K8" i="17"/>
  <c r="F32" i="16"/>
  <c r="K29" i="16"/>
  <c r="K7" i="16"/>
  <c r="K9" i="16"/>
  <c r="K11" i="16"/>
  <c r="E28" i="16"/>
  <c r="I28" i="16"/>
  <c r="E30" i="16"/>
  <c r="E32" i="16"/>
  <c r="F19" i="16"/>
  <c r="F29" i="16" s="1"/>
  <c r="K19" i="16"/>
  <c r="F21" i="16"/>
  <c r="F31" i="16" s="1"/>
  <c r="K21" i="16"/>
  <c r="H23" i="16"/>
  <c r="J28" i="16"/>
  <c r="K10" i="16"/>
  <c r="K18" i="16"/>
  <c r="K20" i="16"/>
  <c r="K22" i="16"/>
  <c r="K19" i="15"/>
  <c r="K21" i="15"/>
  <c r="H23" i="15"/>
  <c r="H29" i="15"/>
  <c r="H31" i="15"/>
  <c r="F8" i="15"/>
  <c r="F29" i="15" s="1"/>
  <c r="F10" i="15"/>
  <c r="F31" i="15" s="1"/>
  <c r="K18" i="15"/>
  <c r="K20" i="15"/>
  <c r="K22" i="15"/>
  <c r="J23" i="15"/>
  <c r="H12" i="14"/>
  <c r="E29" i="14"/>
  <c r="E31" i="14"/>
  <c r="F7" i="14"/>
  <c r="F28" i="14" s="1"/>
  <c r="F9" i="14"/>
  <c r="F30" i="14" s="1"/>
  <c r="F11" i="14"/>
  <c r="F32" i="14" s="1"/>
  <c r="I28" i="14"/>
  <c r="K18" i="14"/>
  <c r="K20" i="14"/>
  <c r="K22" i="14"/>
  <c r="B28" i="11"/>
  <c r="D31" i="11"/>
  <c r="D29" i="11"/>
  <c r="D32" i="11"/>
  <c r="E10" i="11"/>
  <c r="D30" i="11"/>
  <c r="E8" i="11"/>
  <c r="D28" i="11"/>
  <c r="K31" i="14" l="1"/>
  <c r="K29" i="15"/>
  <c r="I33" i="16"/>
  <c r="K30" i="17"/>
  <c r="K28" i="18"/>
  <c r="K30" i="19"/>
  <c r="K28" i="19"/>
  <c r="K33" i="19" s="1"/>
  <c r="K12" i="21"/>
  <c r="I33" i="15"/>
  <c r="K31" i="16"/>
  <c r="K31" i="17"/>
  <c r="K32" i="18"/>
  <c r="I33" i="18"/>
  <c r="K12" i="14"/>
  <c r="K30" i="15"/>
  <c r="K32" i="16"/>
  <c r="K32" i="17"/>
  <c r="K31" i="19"/>
  <c r="K31" i="20"/>
  <c r="J33" i="15"/>
  <c r="J33" i="17"/>
  <c r="K28" i="17"/>
  <c r="K23" i="18"/>
  <c r="K31" i="18"/>
  <c r="K32" i="20"/>
  <c r="J33" i="20"/>
  <c r="K23" i="21"/>
  <c r="J33" i="21"/>
  <c r="H33" i="14"/>
  <c r="I33" i="14"/>
  <c r="K32" i="14"/>
  <c r="K30" i="14"/>
  <c r="J33" i="14"/>
  <c r="K31" i="15"/>
  <c r="J33" i="16"/>
  <c r="H33" i="16"/>
  <c r="K12" i="16"/>
  <c r="K30" i="16"/>
  <c r="K23" i="17"/>
  <c r="I33" i="17"/>
  <c r="H33" i="17"/>
  <c r="K29" i="17"/>
  <c r="J33" i="18"/>
  <c r="K23" i="19"/>
  <c r="J33" i="19"/>
  <c r="K12" i="19"/>
  <c r="K29" i="20"/>
  <c r="K12" i="20"/>
  <c r="K30" i="20"/>
  <c r="H33" i="20"/>
  <c r="I33" i="20"/>
  <c r="K28" i="20"/>
  <c r="K23" i="20"/>
  <c r="K29" i="18"/>
  <c r="H33" i="18"/>
  <c r="K12" i="18"/>
  <c r="K12" i="17"/>
  <c r="K23" i="16"/>
  <c r="K28" i="16"/>
  <c r="H33" i="15"/>
  <c r="K23" i="15"/>
  <c r="K28" i="14"/>
  <c r="K23" i="14"/>
  <c r="B29" i="11"/>
  <c r="B32" i="11"/>
  <c r="B30" i="11"/>
  <c r="B31" i="11"/>
  <c r="E7" i="11"/>
  <c r="E9" i="11"/>
  <c r="E11" i="11"/>
  <c r="F8" i="11"/>
  <c r="F10" i="11"/>
  <c r="K33" i="16" l="1"/>
  <c r="K33" i="15"/>
  <c r="K33" i="17"/>
  <c r="K33" i="18"/>
  <c r="K33" i="14"/>
  <c r="K33" i="20"/>
  <c r="C28" i="11"/>
  <c r="E18" i="11"/>
  <c r="F18" i="11" s="1"/>
  <c r="E20" i="11"/>
  <c r="F20" i="11" s="1"/>
  <c r="C30" i="11"/>
  <c r="C29" i="11"/>
  <c r="E19" i="11"/>
  <c r="C32" i="11"/>
  <c r="E22" i="11"/>
  <c r="F22" i="11" s="1"/>
  <c r="E21" i="11"/>
  <c r="E31" i="11" s="1"/>
  <c r="C31" i="11"/>
  <c r="F9" i="11"/>
  <c r="F11" i="11"/>
  <c r="F32" i="11" s="1"/>
  <c r="F7" i="11"/>
  <c r="E32" i="11" l="1"/>
  <c r="I20" i="11"/>
  <c r="E28" i="11"/>
  <c r="F28" i="11"/>
  <c r="G28" i="11"/>
  <c r="F21" i="11"/>
  <c r="F31" i="11" s="1"/>
  <c r="F30" i="11"/>
  <c r="G31" i="11"/>
  <c r="G30" i="11"/>
  <c r="E30" i="11"/>
  <c r="F19" i="11"/>
  <c r="F29" i="11" s="1"/>
  <c r="E29" i="11"/>
  <c r="J19" i="11"/>
  <c r="I21" i="11"/>
  <c r="J21" i="11"/>
  <c r="H21" i="11"/>
  <c r="I18" i="11"/>
  <c r="H18" i="11"/>
  <c r="J18" i="11"/>
  <c r="H22" i="11"/>
  <c r="J22" i="11"/>
  <c r="I22" i="11"/>
  <c r="G32" i="11" l="1"/>
  <c r="J20" i="11"/>
  <c r="J23" i="11" s="1"/>
  <c r="H20" i="11"/>
  <c r="K20" i="11" s="1"/>
  <c r="G23" i="11"/>
  <c r="G29" i="11"/>
  <c r="G33" i="11" s="1"/>
  <c r="J9" i="11"/>
  <c r="H9" i="11"/>
  <c r="H30" i="11" s="1"/>
  <c r="I9" i="11"/>
  <c r="I30" i="11" s="1"/>
  <c r="J7" i="11"/>
  <c r="J28" i="11" s="1"/>
  <c r="I7" i="11"/>
  <c r="H7" i="11"/>
  <c r="H28" i="11" s="1"/>
  <c r="G12" i="11"/>
  <c r="J11" i="11"/>
  <c r="J32" i="11" s="1"/>
  <c r="I11" i="11"/>
  <c r="I32" i="11" s="1"/>
  <c r="H11" i="11"/>
  <c r="H32" i="11" s="1"/>
  <c r="I8" i="11"/>
  <c r="J8" i="11"/>
  <c r="J29" i="11" s="1"/>
  <c r="H8" i="11"/>
  <c r="I10" i="11"/>
  <c r="I31" i="11" s="1"/>
  <c r="J10" i="11"/>
  <c r="J31" i="11" s="1"/>
  <c r="H10" i="11"/>
  <c r="H31" i="11" s="1"/>
  <c r="I19" i="11"/>
  <c r="H19" i="11"/>
  <c r="H23" i="11" s="1"/>
  <c r="K21" i="11"/>
  <c r="K22" i="11"/>
  <c r="K18" i="11"/>
  <c r="J30" i="11" l="1"/>
  <c r="K30" i="11" s="1"/>
  <c r="I29" i="11"/>
  <c r="I23" i="11"/>
  <c r="I12" i="11"/>
  <c r="H29" i="11"/>
  <c r="J12" i="11"/>
  <c r="K11" i="11"/>
  <c r="K19" i="11"/>
  <c r="K23" i="11" s="1"/>
  <c r="K31" i="11"/>
  <c r="K10" i="11"/>
  <c r="K8" i="11"/>
  <c r="H12" i="11"/>
  <c r="K7" i="11"/>
  <c r="K9" i="11"/>
  <c r="I28" i="11"/>
  <c r="K32" i="11"/>
  <c r="H33" i="11"/>
  <c r="J33" i="11" l="1"/>
  <c r="K29" i="11"/>
  <c r="I33" i="11"/>
  <c r="K12" i="11"/>
  <c r="K28" i="11"/>
  <c r="K33" i="11" l="1"/>
</calcChain>
</file>

<file path=xl/sharedStrings.xml><?xml version="1.0" encoding="utf-8"?>
<sst xmlns="http://schemas.openxmlformats.org/spreadsheetml/2006/main" count="471" uniqueCount="36">
  <si>
    <t>Tier 1</t>
  </si>
  <si>
    <t>Tier 2</t>
  </si>
  <si>
    <t>TOU Off-peak</t>
  </si>
  <si>
    <t>TOU On-peak</t>
  </si>
  <si>
    <t>TOU Mid-peak</t>
  </si>
  <si>
    <t>Difference</t>
  </si>
  <si>
    <t>kWh Volumes</t>
  </si>
  <si>
    <t>RPP Rate</t>
  </si>
  <si>
    <t>Estimated RPP Revenue</t>
  </si>
  <si>
    <t>Day 4 Initial RPP Settlement Calculation:</t>
  </si>
  <si>
    <t>Actual RPP Revenue</t>
  </si>
  <si>
    <t>Total Commodity</t>
  </si>
  <si>
    <t>GA Actual</t>
  </si>
  <si>
    <t>Estimated RPP Settlement</t>
  </si>
  <si>
    <t>Actual RPP Settlement</t>
  </si>
  <si>
    <t>RPP Settlement True-UP</t>
  </si>
  <si>
    <t>True-Up RPP Revenue</t>
  </si>
  <si>
    <t>RPP Revenue Prices</t>
  </si>
  <si>
    <t>Estimated GA</t>
  </si>
  <si>
    <t>Actual GA</t>
  </si>
  <si>
    <t>Estimated HOEP</t>
  </si>
  <si>
    <t>Actual HOEP</t>
  </si>
  <si>
    <t>True-up HOEP</t>
  </si>
  <si>
    <t>True-up GA</t>
  </si>
  <si>
    <t xml:space="preserve"> RPP Settlement Calculation based on Actual GA Price:</t>
  </si>
  <si>
    <t>RPP Settlement True-up based on Actual GA Price:</t>
  </si>
  <si>
    <t>GA Price Difference</t>
  </si>
  <si>
    <t>True-Up elements</t>
  </si>
  <si>
    <t>RPP Settlement - 1st True-UP</t>
  </si>
  <si>
    <t>Estimated RPP Revenue and Actual GA Price:</t>
  </si>
  <si>
    <t>HOEP Difference</t>
  </si>
  <si>
    <t>Settlement kWh Volumes</t>
  </si>
  <si>
    <t>Actual kWh Volumes</t>
  </si>
  <si>
    <t>Actual RPP Revenue and Actual GA Price:</t>
  </si>
  <si>
    <t xml:space="preserve"> RPP Settlement Calculation based on Actual RPP Revenue:</t>
  </si>
  <si>
    <t>True-up of 2nd Estimated RPP to Actual 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</si>
</sst>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??_);_(@_)"/>
    <numFmt numFmtId="169" formatCode="_-&quot;$&quot;* #,##0.0000_-;\-&quot;$&quot;* #,##0.0000_-;_-&quot;$&quot;* &quot;-&quot;??_-;_-@_-"/>
    <numFmt numFmtId="170" formatCode="_-&quot;$&quot;* #,##0.00000_-;\-&quot;$&quot;* #,##0.000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7" fontId="0" fillId="0" borderId="0" xfId="1" applyNumberFormat="1" applyFont="1"/>
    <xf numFmtId="167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165" fontId="0" fillId="0" borderId="1" xfId="0" applyNumberFormat="1" applyBorder="1"/>
    <xf numFmtId="165" fontId="0" fillId="0" borderId="0" xfId="2" applyNumberFormat="1" applyFont="1"/>
    <xf numFmtId="167" fontId="0" fillId="0" borderId="1" xfId="1" applyNumberFormat="1" applyFont="1" applyBorder="1"/>
    <xf numFmtId="0" fontId="3" fillId="0" borderId="0" xfId="0" applyFont="1"/>
    <xf numFmtId="167" fontId="0" fillId="0" borderId="0" xfId="1" applyNumberFormat="1" applyFont="1" applyBorder="1"/>
    <xf numFmtId="170" fontId="0" fillId="0" borderId="0" xfId="0" applyNumberFormat="1"/>
    <xf numFmtId="0" fontId="2" fillId="0" borderId="0" xfId="0" applyFont="1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165" fontId="0" fillId="0" borderId="0" xfId="0" applyNumberFormat="1" applyBorder="1"/>
    <xf numFmtId="167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8" fontId="0" fillId="0" borderId="0" xfId="0" applyNumberFormat="1" applyBorder="1"/>
    <xf numFmtId="165" fontId="0" fillId="0" borderId="0" xfId="2" applyNumberFormat="1" applyFont="1" applyBorder="1"/>
    <xf numFmtId="164" fontId="0" fillId="0" borderId="0" xfId="0" applyNumberFormat="1"/>
    <xf numFmtId="0" fontId="3" fillId="0" borderId="0" xfId="0" applyFont="1" applyBorder="1"/>
    <xf numFmtId="0" fontId="2" fillId="0" borderId="0" xfId="0" applyFont="1" applyBorder="1" applyAlignment="1">
      <alignment wrapText="1"/>
    </xf>
    <xf numFmtId="166" fontId="0" fillId="0" borderId="0" xfId="1" applyNumberFormat="1" applyFont="1" applyBorder="1"/>
    <xf numFmtId="169" fontId="0" fillId="0" borderId="0" xfId="0" applyNumberFormat="1" applyBorder="1"/>
    <xf numFmtId="170" fontId="0" fillId="0" borderId="0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168" fontId="0" fillId="0" borderId="4" xfId="0" applyNumberFormat="1" applyBorder="1"/>
    <xf numFmtId="166" fontId="0" fillId="0" borderId="4" xfId="1" applyNumberFormat="1" applyFont="1" applyBorder="1"/>
    <xf numFmtId="169" fontId="0" fillId="0" borderId="4" xfId="0" applyNumberFormat="1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6" fontId="0" fillId="0" borderId="7" xfId="1" applyNumberFormat="1" applyFont="1" applyBorder="1"/>
    <xf numFmtId="169" fontId="0" fillId="0" borderId="7" xfId="0" applyNumberFormat="1" applyBorder="1"/>
    <xf numFmtId="167" fontId="0" fillId="0" borderId="1" xfId="1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tabSelected="1" zoomScale="80" zoomScaleNormal="80" workbookViewId="0">
      <selection activeCell="M11" sqref="M11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29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31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0.10299999999999999</v>
      </c>
      <c r="C7" s="32">
        <v>9.6600000000000002E-3</v>
      </c>
      <c r="D7" s="32">
        <v>0.10778</v>
      </c>
      <c r="E7" s="32">
        <f>+C7+D7</f>
        <v>0.11744</v>
      </c>
      <c r="F7" s="33">
        <f>+B7-E7</f>
        <v>-1.4440000000000008E-2</v>
      </c>
      <c r="G7" s="7">
        <v>4308014.5999999996</v>
      </c>
      <c r="H7" s="1">
        <f>+G7*B7</f>
        <v>443725.50379999995</v>
      </c>
      <c r="I7" s="1">
        <f>+G7*C7</f>
        <v>41615.421036</v>
      </c>
      <c r="J7" s="1">
        <f>+G7*D7</f>
        <v>464317.81358799996</v>
      </c>
      <c r="K7" s="1">
        <f>+H7-I7-J7</f>
        <v>-62207.730824000027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0.121</v>
      </c>
      <c r="C8" s="24">
        <v>9.6600000000000002E-3</v>
      </c>
      <c r="D8" s="24">
        <v>0.10778</v>
      </c>
      <c r="E8" s="24">
        <f t="shared" ref="E8:E11" si="0">+C8+D8</f>
        <v>0.11744</v>
      </c>
      <c r="F8" s="25">
        <f t="shared" ref="F8:F11" si="1">+B8-E8</f>
        <v>3.5599999999999937E-3</v>
      </c>
      <c r="G8" s="7">
        <v>3546649.91</v>
      </c>
      <c r="H8" s="1">
        <f t="shared" ref="H8:H11" si="2">+G8*B8</f>
        <v>429144.63910999999</v>
      </c>
      <c r="I8" s="1">
        <f t="shared" ref="I8:I11" si="3">+G8*C8</f>
        <v>34260.638130600004</v>
      </c>
      <c r="J8" s="1">
        <f t="shared" ref="J8:J11" si="4">+G8*D8</f>
        <v>382257.92729980004</v>
      </c>
      <c r="K8" s="1">
        <f t="shared" ref="K8:K11" si="5">+H8-I8-J8</f>
        <v>12626.073679599969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8.6999999999999994E-2</v>
      </c>
      <c r="C9" s="24">
        <v>9.6600000000000002E-3</v>
      </c>
      <c r="D9" s="24">
        <v>0.10778</v>
      </c>
      <c r="E9" s="24">
        <f t="shared" si="0"/>
        <v>0.11744</v>
      </c>
      <c r="F9" s="25">
        <f t="shared" si="1"/>
        <v>-3.0440000000000009E-2</v>
      </c>
      <c r="G9" s="7">
        <v>35600625.229999997</v>
      </c>
      <c r="H9" s="1">
        <f t="shared" si="2"/>
        <v>3097254.3950099996</v>
      </c>
      <c r="I9" s="1">
        <f t="shared" si="3"/>
        <v>343902.03972179996</v>
      </c>
      <c r="J9" s="1">
        <f t="shared" si="4"/>
        <v>3837035.3872893997</v>
      </c>
      <c r="K9" s="1">
        <f t="shared" si="5"/>
        <v>-1083683.0320012001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0.13200000000000001</v>
      </c>
      <c r="C10" s="24">
        <v>9.6600000000000002E-3</v>
      </c>
      <c r="D10" s="24">
        <v>0.10778</v>
      </c>
      <c r="E10" s="24">
        <f t="shared" si="0"/>
        <v>0.11744</v>
      </c>
      <c r="F10" s="25">
        <f t="shared" si="1"/>
        <v>1.4560000000000003E-2</v>
      </c>
      <c r="G10" s="7">
        <v>10122054.82</v>
      </c>
      <c r="H10" s="1">
        <f t="shared" si="2"/>
        <v>1336111.23624</v>
      </c>
      <c r="I10" s="1">
        <f t="shared" si="3"/>
        <v>97779.049561200009</v>
      </c>
      <c r="J10" s="1">
        <f t="shared" si="4"/>
        <v>1090955.0684996</v>
      </c>
      <c r="K10" s="1">
        <f t="shared" si="5"/>
        <v>147377.11817919998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0.18</v>
      </c>
      <c r="C11" s="37">
        <v>9.6600000000000002E-3</v>
      </c>
      <c r="D11" s="37">
        <v>0.10778</v>
      </c>
      <c r="E11" s="37">
        <f t="shared" si="0"/>
        <v>0.11744</v>
      </c>
      <c r="F11" s="38">
        <f t="shared" si="1"/>
        <v>6.2559999999999991E-2</v>
      </c>
      <c r="G11" s="7">
        <v>10758553.380000001</v>
      </c>
      <c r="H11" s="1">
        <f t="shared" si="2"/>
        <v>1936539.6084</v>
      </c>
      <c r="I11" s="1">
        <f t="shared" si="3"/>
        <v>103927.62565080001</v>
      </c>
      <c r="J11" s="1">
        <f t="shared" si="4"/>
        <v>1159556.8832964001</v>
      </c>
      <c r="K11" s="1">
        <f t="shared" si="5"/>
        <v>673055.09945279988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64335897.939999998</v>
      </c>
      <c r="H12" s="8">
        <f t="shared" ref="H12:J12" si="6">SUM(H7:H11)</f>
        <v>7242775.3825599998</v>
      </c>
      <c r="I12" s="8">
        <f t="shared" si="6"/>
        <v>621484.77410040004</v>
      </c>
      <c r="J12" s="8">
        <f t="shared" si="6"/>
        <v>6934123.0799732003</v>
      </c>
      <c r="K12" s="39">
        <f>SUM(K7:K11)</f>
        <v>-312832.47151360032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34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33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32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0.10299999999999999</v>
      </c>
      <c r="C18" s="32">
        <v>9.6600000000000002E-3</v>
      </c>
      <c r="D18" s="32">
        <v>0.10778</v>
      </c>
      <c r="E18" s="32">
        <f>+C18+D18</f>
        <v>0.11744</v>
      </c>
      <c r="F18" s="33">
        <f>+B18-E18</f>
        <v>-1.4440000000000008E-2</v>
      </c>
      <c r="G18" s="7">
        <v>3717931.94</v>
      </c>
      <c r="H18" s="1">
        <f>+G18*B18</f>
        <v>382946.98981999996</v>
      </c>
      <c r="I18" s="1">
        <f>+G18*C18</f>
        <v>35915.222540399998</v>
      </c>
      <c r="J18" s="1">
        <f>+G18*D18</f>
        <v>400718.7044932</v>
      </c>
      <c r="K18" s="1">
        <f>+H18-I18-J18</f>
        <v>-53686.937213600031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0.121</v>
      </c>
      <c r="C19" s="24">
        <v>9.6600000000000002E-3</v>
      </c>
      <c r="D19" s="24">
        <v>0.10778</v>
      </c>
      <c r="E19" s="24">
        <f t="shared" ref="E19:E22" si="7">+C19+D19</f>
        <v>0.11744</v>
      </c>
      <c r="F19" s="25">
        <f t="shared" ref="F19:F22" si="8">+B19-E19</f>
        <v>3.5599999999999937E-3</v>
      </c>
      <c r="G19" s="7">
        <v>2519587.0099999998</v>
      </c>
      <c r="H19" s="1">
        <f t="shared" ref="H19:H22" si="9">+G19*B19</f>
        <v>304870.02820999996</v>
      </c>
      <c r="I19" s="1">
        <f t="shared" ref="I19:I22" si="10">+G19*C19</f>
        <v>24339.2105166</v>
      </c>
      <c r="J19" s="1">
        <f t="shared" ref="J19:J22" si="11">+G19*D19</f>
        <v>271561.08793779998</v>
      </c>
      <c r="K19" s="1">
        <f t="shared" ref="K19:K22" si="12">+H19-I19-J19</f>
        <v>8969.729755599983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8.6999999999999994E-2</v>
      </c>
      <c r="C20" s="24">
        <v>9.6600000000000002E-3</v>
      </c>
      <c r="D20" s="24">
        <v>0.10778</v>
      </c>
      <c r="E20" s="24">
        <f t="shared" si="7"/>
        <v>0.11744</v>
      </c>
      <c r="F20" s="25">
        <f t="shared" si="8"/>
        <v>-3.0440000000000009E-2</v>
      </c>
      <c r="G20" s="7">
        <v>26549427.510000002</v>
      </c>
      <c r="H20" s="1">
        <f t="shared" si="9"/>
        <v>2309800.19337</v>
      </c>
      <c r="I20" s="1">
        <f t="shared" si="10"/>
        <v>256467.46974660002</v>
      </c>
      <c r="J20" s="1">
        <f t="shared" si="11"/>
        <v>2861497.2970278002</v>
      </c>
      <c r="K20" s="1">
        <f t="shared" si="12"/>
        <v>-808164.57340440014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0.13200000000000001</v>
      </c>
      <c r="C21" s="24">
        <v>9.6600000000000002E-3</v>
      </c>
      <c r="D21" s="24">
        <v>0.10778</v>
      </c>
      <c r="E21" s="24">
        <f t="shared" si="7"/>
        <v>0.11744</v>
      </c>
      <c r="F21" s="25">
        <f t="shared" si="8"/>
        <v>1.4560000000000003E-2</v>
      </c>
      <c r="G21" s="7">
        <v>6604791.2199999997</v>
      </c>
      <c r="H21" s="1">
        <f t="shared" si="9"/>
        <v>871832.44104000006</v>
      </c>
      <c r="I21" s="1">
        <f t="shared" si="10"/>
        <v>63802.283185200002</v>
      </c>
      <c r="J21" s="1">
        <f t="shared" si="11"/>
        <v>711864.39769160002</v>
      </c>
      <c r="K21" s="1">
        <f t="shared" si="12"/>
        <v>96165.760163200088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0.18</v>
      </c>
      <c r="C22" s="37">
        <v>9.6600000000000002E-3</v>
      </c>
      <c r="D22" s="37">
        <v>0.10778</v>
      </c>
      <c r="E22" s="37">
        <f t="shared" si="7"/>
        <v>0.11744</v>
      </c>
      <c r="F22" s="38">
        <f t="shared" si="8"/>
        <v>6.2559999999999991E-2</v>
      </c>
      <c r="G22" s="7">
        <v>6853514.9699999997</v>
      </c>
      <c r="H22" s="1">
        <f t="shared" si="9"/>
        <v>1233632.6945999998</v>
      </c>
      <c r="I22" s="1">
        <f t="shared" si="10"/>
        <v>66204.954610200002</v>
      </c>
      <c r="J22" s="1">
        <f t="shared" si="11"/>
        <v>738671.84346659994</v>
      </c>
      <c r="K22" s="1">
        <f t="shared" si="12"/>
        <v>428755.89652319998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46245252.649999999</v>
      </c>
      <c r="H23" s="39">
        <f t="shared" ref="H23:J23" si="13">SUM(H18:H22)</f>
        <v>5103082.3470399994</v>
      </c>
      <c r="I23" s="8">
        <f t="shared" si="13"/>
        <v>446729.14059900003</v>
      </c>
      <c r="J23" s="8">
        <f t="shared" si="13"/>
        <v>4984313.3306169994</v>
      </c>
      <c r="K23" s="8">
        <f>SUM(K18:K22)</f>
        <v>-327960.12417600013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35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30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0</v>
      </c>
      <c r="E28" s="32">
        <f t="shared" si="14"/>
        <v>0</v>
      </c>
      <c r="F28" s="33">
        <f t="shared" si="14"/>
        <v>0</v>
      </c>
      <c r="G28" s="7">
        <f t="shared" si="14"/>
        <v>590082.65999999968</v>
      </c>
      <c r="H28" s="1">
        <f>+H18-H7</f>
        <v>-60778.513979999989</v>
      </c>
      <c r="I28" s="1">
        <f t="shared" ref="I28:J32" si="15">+I18-I7</f>
        <v>-5700.1984956000015</v>
      </c>
      <c r="J28" s="1">
        <f t="shared" si="15"/>
        <v>-63599.109094799962</v>
      </c>
      <c r="K28" s="1">
        <f>+H28-I28-J28</f>
        <v>8520.7936103999746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0</v>
      </c>
      <c r="E29" s="24">
        <f t="shared" si="14"/>
        <v>0</v>
      </c>
      <c r="F29" s="25">
        <f t="shared" si="14"/>
        <v>0</v>
      </c>
      <c r="G29" s="7">
        <f t="shared" si="14"/>
        <v>1027062.9000000004</v>
      </c>
      <c r="H29" s="1">
        <f>+H19-H8</f>
        <v>-124274.61090000003</v>
      </c>
      <c r="I29" s="1">
        <f t="shared" si="15"/>
        <v>-9921.4276140000038</v>
      </c>
      <c r="J29" s="1">
        <f t="shared" si="15"/>
        <v>-110696.83936200006</v>
      </c>
      <c r="K29" s="1">
        <f>+H29-I29-J29</f>
        <v>-3656.3439239999716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0</v>
      </c>
      <c r="E30" s="24">
        <f t="shared" si="14"/>
        <v>0</v>
      </c>
      <c r="F30" s="25">
        <f t="shared" si="14"/>
        <v>0</v>
      </c>
      <c r="G30" s="7">
        <f t="shared" si="14"/>
        <v>9051197.7199999951</v>
      </c>
      <c r="H30" s="1">
        <f>+H20-H9</f>
        <v>-787454.20163999964</v>
      </c>
      <c r="I30" s="1">
        <f t="shared" si="15"/>
        <v>-87434.569975199935</v>
      </c>
      <c r="J30" s="1">
        <f t="shared" si="15"/>
        <v>-975538.09026159951</v>
      </c>
      <c r="K30" s="1">
        <f t="shared" ref="K29:K32" si="16">+H30-I30-J30</f>
        <v>275518.45859679976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0</v>
      </c>
      <c r="E31" s="24">
        <f t="shared" si="14"/>
        <v>0</v>
      </c>
      <c r="F31" s="25">
        <f t="shared" si="14"/>
        <v>0</v>
      </c>
      <c r="G31" s="7">
        <f t="shared" si="14"/>
        <v>3517263.6000000006</v>
      </c>
      <c r="H31" s="1">
        <f>+H21-H10</f>
        <v>-464278.79519999993</v>
      </c>
      <c r="I31" s="1">
        <f t="shared" si="15"/>
        <v>-33976.766376000007</v>
      </c>
      <c r="J31" s="1">
        <f t="shared" si="15"/>
        <v>-379090.67080800002</v>
      </c>
      <c r="K31" s="1">
        <f t="shared" si="16"/>
        <v>-51211.358015999896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0</v>
      </c>
      <c r="E32" s="37">
        <f t="shared" si="14"/>
        <v>0</v>
      </c>
      <c r="F32" s="38">
        <f t="shared" si="14"/>
        <v>0</v>
      </c>
      <c r="G32" s="7">
        <f t="shared" si="14"/>
        <v>3905038.4100000011</v>
      </c>
      <c r="H32" s="1">
        <f>+H22-H11</f>
        <v>-702906.91380000021</v>
      </c>
      <c r="I32" s="1">
        <f t="shared" si="15"/>
        <v>-37722.671040600006</v>
      </c>
      <c r="J32" s="1">
        <f t="shared" si="15"/>
        <v>-420885.03982980014</v>
      </c>
      <c r="K32" s="1">
        <f t="shared" si="16"/>
        <v>-244299.20292960003</v>
      </c>
      <c r="M32" s="2"/>
      <c r="N32" s="21"/>
    </row>
    <row r="33" spans="7:11" ht="15.75" thickBot="1" x14ac:dyDescent="0.3">
      <c r="G33" s="6">
        <f>SUM(G28:G32)</f>
        <v>18090645.289999995</v>
      </c>
      <c r="H33" s="8">
        <f t="shared" ref="H33:J33" si="17">SUM(H28:H32)</f>
        <v>-2139693.0355199999</v>
      </c>
      <c r="I33" s="8">
        <f t="shared" si="17"/>
        <v>-174755.63350139995</v>
      </c>
      <c r="J33" s="8">
        <f t="shared" si="17"/>
        <v>-1949809.7493561998</v>
      </c>
      <c r="K33" s="8">
        <f>SUM(K28:K32)</f>
        <v>-15127.652662400156</v>
      </c>
    </row>
    <row r="34" spans="7:11" ht="15.75" thickTop="1" x14ac:dyDescent="0.25"/>
    <row r="35" spans="7:11" x14ac:dyDescent="0.25">
      <c r="K35" s="2">
        <f>SUM(K33,'May 17'!K33,'June 17'!K33,'July 17'!K33,'Aug 17'!K33,'Sept 17'!K33,'Oct 17'!K33,'Nov 17'!K33,'Dec 17'!K33)</f>
        <v>-398902.21413970029</v>
      </c>
    </row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K33" sqref="K33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tr">
        <f>'April 17'!A5</f>
        <v>Estimated RPP Revenue and Actual GA Price: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31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9.0999999999999998E-2</v>
      </c>
      <c r="C7" s="32">
        <v>2.5600000000000002E-3</v>
      </c>
      <c r="D7" s="32">
        <v>0.12307</v>
      </c>
      <c r="E7" s="32">
        <f>+C7+D7</f>
        <v>0.12562999999999999</v>
      </c>
      <c r="F7" s="33">
        <f>+B7-E7</f>
        <v>-3.4629999999999994E-2</v>
      </c>
      <c r="G7" s="7">
        <v>2994535.91</v>
      </c>
      <c r="H7" s="1">
        <f>+G7*B7</f>
        <v>272502.76780999999</v>
      </c>
      <c r="I7" s="1">
        <f>+G7*C7</f>
        <v>7666.0119296000012</v>
      </c>
      <c r="J7" s="1">
        <f>+G7*D7</f>
        <v>368537.53444369999</v>
      </c>
      <c r="K7" s="1">
        <f>+H7-I7-J7</f>
        <v>-103700.77856329997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0.106</v>
      </c>
      <c r="C8" s="24">
        <v>2.5600000000000002E-3</v>
      </c>
      <c r="D8" s="24">
        <v>0.12307</v>
      </c>
      <c r="E8" s="24">
        <f t="shared" ref="E8:E11" si="0">+C8+D8</f>
        <v>0.12562999999999999</v>
      </c>
      <c r="F8" s="25">
        <f t="shared" ref="F8:F11" si="1">+B8-E8</f>
        <v>-1.9629999999999995E-2</v>
      </c>
      <c r="G8" s="7">
        <v>2385681.9700000002</v>
      </c>
      <c r="H8" s="1">
        <f t="shared" ref="H8:H11" si="2">+G8*B8</f>
        <v>252882.28882000002</v>
      </c>
      <c r="I8" s="1">
        <f t="shared" ref="I8:I11" si="3">+G8*C8</f>
        <v>6107.3458432000007</v>
      </c>
      <c r="J8" s="1">
        <f t="shared" ref="J8:J11" si="4">+G8*D8</f>
        <v>293605.88004790002</v>
      </c>
      <c r="K8" s="1">
        <f t="shared" ref="K8:K11" si="5">+H8-I8-J8</f>
        <v>-46830.937071099994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7.6999999999999999E-2</v>
      </c>
      <c r="C9" s="24">
        <v>2.5600000000000002E-3</v>
      </c>
      <c r="D9" s="24">
        <v>0.12307</v>
      </c>
      <c r="E9" s="24">
        <f t="shared" si="0"/>
        <v>0.12562999999999999</v>
      </c>
      <c r="F9" s="25">
        <f t="shared" si="1"/>
        <v>-4.8629999999999993E-2</v>
      </c>
      <c r="G9" s="7">
        <v>31111940.440000001</v>
      </c>
      <c r="H9" s="1">
        <f t="shared" si="2"/>
        <v>2395619.4138799999</v>
      </c>
      <c r="I9" s="1">
        <f t="shared" si="3"/>
        <v>79646.567526400017</v>
      </c>
      <c r="J9" s="1">
        <f t="shared" si="4"/>
        <v>3828946.5099508003</v>
      </c>
      <c r="K9" s="1">
        <f t="shared" si="5"/>
        <v>-1512973.6635972005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0.113</v>
      </c>
      <c r="C10" s="24">
        <v>2.5600000000000002E-3</v>
      </c>
      <c r="D10" s="24">
        <v>0.12307</v>
      </c>
      <c r="E10" s="24">
        <f t="shared" si="0"/>
        <v>0.12562999999999999</v>
      </c>
      <c r="F10" s="25">
        <f t="shared" si="1"/>
        <v>-1.2629999999999988E-2</v>
      </c>
      <c r="G10" s="7">
        <v>8757636.3100000005</v>
      </c>
      <c r="H10" s="1">
        <f t="shared" si="2"/>
        <v>989612.90303000004</v>
      </c>
      <c r="I10" s="1">
        <f t="shared" si="3"/>
        <v>22419.548953600002</v>
      </c>
      <c r="J10" s="1">
        <f t="shared" si="4"/>
        <v>1077802.3006717002</v>
      </c>
      <c r="K10" s="1">
        <f t="shared" si="5"/>
        <v>-110608.94659530011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0.157</v>
      </c>
      <c r="C11" s="37">
        <v>2.5600000000000002E-3</v>
      </c>
      <c r="D11" s="37">
        <v>0.12307</v>
      </c>
      <c r="E11" s="37">
        <f t="shared" si="0"/>
        <v>0.12562999999999999</v>
      </c>
      <c r="F11" s="38">
        <f t="shared" si="1"/>
        <v>3.1370000000000009E-2</v>
      </c>
      <c r="G11" s="7">
        <v>8986027.3499999996</v>
      </c>
      <c r="H11" s="1">
        <f t="shared" si="2"/>
        <v>1410806.2939499998</v>
      </c>
      <c r="I11" s="1">
        <f t="shared" si="3"/>
        <v>23004.230016000001</v>
      </c>
      <c r="J11" s="1">
        <f t="shared" si="4"/>
        <v>1105910.3859645</v>
      </c>
      <c r="K11" s="1">
        <f t="shared" si="5"/>
        <v>281891.67796949972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54235821.980000004</v>
      </c>
      <c r="H12" s="8">
        <f t="shared" ref="H12:J12" si="6">SUM(H7:H11)</f>
        <v>5321423.6674899999</v>
      </c>
      <c r="I12" s="8">
        <f t="shared" si="6"/>
        <v>138843.70426880004</v>
      </c>
      <c r="J12" s="8">
        <f t="shared" si="6"/>
        <v>6674802.6110786004</v>
      </c>
      <c r="K12" s="39">
        <f>SUM(K7:K11)</f>
        <v>-1492222.6478574008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tr">
        <f>'April 17'!A16</f>
        <v>Actual RPP Revenue and Actual GA Price: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32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9.0999999999999998E-2</v>
      </c>
      <c r="C18" s="32">
        <v>2.5600000000000002E-3</v>
      </c>
      <c r="D18" s="32">
        <v>0.12307</v>
      </c>
      <c r="E18" s="32">
        <f>+C18+D18</f>
        <v>0.12562999999999999</v>
      </c>
      <c r="F18" s="33">
        <f>+B18-E18</f>
        <v>-3.4629999999999994E-2</v>
      </c>
      <c r="G18" s="7">
        <v>3312761.34</v>
      </c>
      <c r="H18" s="1">
        <f>+G18*B18</f>
        <v>301461.28193999996</v>
      </c>
      <c r="I18" s="1">
        <f>+G18*C18</f>
        <v>8480.6690304000003</v>
      </c>
      <c r="J18" s="1">
        <f>+G18*D18</f>
        <v>407701.53811379999</v>
      </c>
      <c r="K18" s="1">
        <f>+H18-I18-J18</f>
        <v>-114720.92520420003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0.106</v>
      </c>
      <c r="C19" s="24">
        <v>2.5600000000000002E-3</v>
      </c>
      <c r="D19" s="24">
        <v>0.12307</v>
      </c>
      <c r="E19" s="24">
        <f t="shared" ref="E19:E22" si="7">+C19+D19</f>
        <v>0.12562999999999999</v>
      </c>
      <c r="F19" s="25">
        <f t="shared" ref="F19:F22" si="8">+B19-E19</f>
        <v>-1.9629999999999995E-2</v>
      </c>
      <c r="G19" s="7">
        <v>2944830.68</v>
      </c>
      <c r="H19" s="1">
        <f t="shared" ref="H19:H22" si="9">+G19*B19</f>
        <v>312152.05207999999</v>
      </c>
      <c r="I19" s="1">
        <f t="shared" ref="I19:I22" si="10">+G19*C19</f>
        <v>7538.7665408000012</v>
      </c>
      <c r="J19" s="1">
        <f t="shared" ref="J19:J22" si="11">+G19*D19</f>
        <v>362420.31178759999</v>
      </c>
      <c r="K19" s="1">
        <f t="shared" ref="K19:K22" si="12">+H19-I19-J19</f>
        <v>-57807.026248399983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7.6999999999999999E-2</v>
      </c>
      <c r="C20" s="24">
        <v>2.5600000000000002E-3</v>
      </c>
      <c r="D20" s="24">
        <v>0.12307</v>
      </c>
      <c r="E20" s="24">
        <f t="shared" si="7"/>
        <v>0.12562999999999999</v>
      </c>
      <c r="F20" s="25">
        <f t="shared" si="8"/>
        <v>-4.8629999999999993E-2</v>
      </c>
      <c r="G20" s="7">
        <v>24923681.68</v>
      </c>
      <c r="H20" s="1">
        <f t="shared" si="9"/>
        <v>1919123.48936</v>
      </c>
      <c r="I20" s="1">
        <f t="shared" si="10"/>
        <v>63804.625100800004</v>
      </c>
      <c r="J20" s="1">
        <f t="shared" si="11"/>
        <v>3067357.5043576001</v>
      </c>
      <c r="K20" s="1">
        <f t="shared" si="12"/>
        <v>-1212038.6400984002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0.113</v>
      </c>
      <c r="C21" s="24">
        <v>2.5600000000000002E-3</v>
      </c>
      <c r="D21" s="24">
        <v>0.12307</v>
      </c>
      <c r="E21" s="24">
        <f t="shared" si="7"/>
        <v>0.12562999999999999</v>
      </c>
      <c r="F21" s="25">
        <f t="shared" si="8"/>
        <v>-1.2629999999999988E-2</v>
      </c>
      <c r="G21" s="7">
        <v>7777400.4800000004</v>
      </c>
      <c r="H21" s="1">
        <f t="shared" si="9"/>
        <v>878846.25424000004</v>
      </c>
      <c r="I21" s="1">
        <f t="shared" si="10"/>
        <v>19910.145228800004</v>
      </c>
      <c r="J21" s="1">
        <f t="shared" si="11"/>
        <v>957164.6770736</v>
      </c>
      <c r="K21" s="1">
        <f t="shared" si="12"/>
        <v>-98228.56806239998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0.157</v>
      </c>
      <c r="C22" s="37">
        <v>2.5600000000000002E-3</v>
      </c>
      <c r="D22" s="37">
        <v>0.12307</v>
      </c>
      <c r="E22" s="37">
        <f t="shared" si="7"/>
        <v>0.12562999999999999</v>
      </c>
      <c r="F22" s="38">
        <f t="shared" si="8"/>
        <v>3.1370000000000009E-2</v>
      </c>
      <c r="G22" s="7">
        <v>7575794.3899999997</v>
      </c>
      <c r="H22" s="1">
        <f t="shared" si="9"/>
        <v>1189399.7192299999</v>
      </c>
      <c r="I22" s="1">
        <f t="shared" si="10"/>
        <v>19394.0336384</v>
      </c>
      <c r="J22" s="1">
        <f t="shared" si="11"/>
        <v>932353.01557729999</v>
      </c>
      <c r="K22" s="1">
        <f t="shared" si="12"/>
        <v>237652.67001429992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46534468.57</v>
      </c>
      <c r="H23" s="39">
        <f t="shared" ref="H23:J23" si="13">SUM(H18:H22)</f>
        <v>4600982.7968499996</v>
      </c>
      <c r="I23" s="8">
        <f t="shared" si="13"/>
        <v>119128.2395392</v>
      </c>
      <c r="J23" s="8">
        <f t="shared" si="13"/>
        <v>5726997.0469099004</v>
      </c>
      <c r="K23" s="8">
        <f>SUM(K18:K22)</f>
        <v>-1245142.4895991003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tr">
        <f>'April 17'!A26</f>
        <v>True-up of 2nd Estimated RPP to Actual RPP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30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0</v>
      </c>
      <c r="E28" s="32">
        <f t="shared" si="14"/>
        <v>0</v>
      </c>
      <c r="F28" s="33">
        <f t="shared" si="14"/>
        <v>0</v>
      </c>
      <c r="G28" s="7">
        <f t="shared" si="14"/>
        <v>-318225.4299999997</v>
      </c>
      <c r="H28" s="1">
        <f>+H18-H7</f>
        <v>28958.514129999967</v>
      </c>
      <c r="I28" s="1">
        <f t="shared" ref="I28:J32" si="15">+I18-I7</f>
        <v>814.65710079999917</v>
      </c>
      <c r="J28" s="1">
        <f t="shared" si="15"/>
        <v>39164.003670100006</v>
      </c>
      <c r="K28" s="1">
        <f>+H28-I28-J28</f>
        <v>-11020.146640900039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0</v>
      </c>
      <c r="E29" s="24">
        <f t="shared" si="14"/>
        <v>0</v>
      </c>
      <c r="F29" s="25">
        <f t="shared" si="14"/>
        <v>0</v>
      </c>
      <c r="G29" s="7">
        <f t="shared" si="14"/>
        <v>-559148.71</v>
      </c>
      <c r="H29" s="1">
        <f>+H19-H8</f>
        <v>59269.763259999978</v>
      </c>
      <c r="I29" s="1">
        <f t="shared" si="15"/>
        <v>1431.4206976000005</v>
      </c>
      <c r="J29" s="1">
        <f t="shared" si="15"/>
        <v>68814.431739699969</v>
      </c>
      <c r="K29" s="1">
        <f t="shared" ref="K29:K32" si="16">+H29-I29-J29</f>
        <v>-10976.089177299989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0</v>
      </c>
      <c r="E30" s="24">
        <f t="shared" si="14"/>
        <v>0</v>
      </c>
      <c r="F30" s="25">
        <f t="shared" si="14"/>
        <v>0</v>
      </c>
      <c r="G30" s="7">
        <f t="shared" si="14"/>
        <v>6188258.7600000016</v>
      </c>
      <c r="H30" s="1">
        <f>+H20-H9</f>
        <v>-476495.92451999988</v>
      </c>
      <c r="I30" s="1">
        <f t="shared" si="15"/>
        <v>-15841.942425600013</v>
      </c>
      <c r="J30" s="1">
        <f t="shared" si="15"/>
        <v>-761589.00559320021</v>
      </c>
      <c r="K30" s="1">
        <f t="shared" si="16"/>
        <v>300935.02349880035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0</v>
      </c>
      <c r="E31" s="24">
        <f t="shared" si="14"/>
        <v>0</v>
      </c>
      <c r="F31" s="25">
        <f t="shared" si="14"/>
        <v>0</v>
      </c>
      <c r="G31" s="7">
        <f t="shared" si="14"/>
        <v>980235.83000000007</v>
      </c>
      <c r="H31" s="1">
        <f>+H21-H10</f>
        <v>-110766.64879000001</v>
      </c>
      <c r="I31" s="1">
        <f t="shared" si="15"/>
        <v>-2509.4037247999986</v>
      </c>
      <c r="J31" s="1">
        <f t="shared" si="15"/>
        <v>-120637.62359810015</v>
      </c>
      <c r="K31" s="1">
        <f t="shared" si="16"/>
        <v>12380.37853290014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0</v>
      </c>
      <c r="E32" s="37">
        <f t="shared" si="14"/>
        <v>0</v>
      </c>
      <c r="F32" s="38">
        <f t="shared" si="14"/>
        <v>0</v>
      </c>
      <c r="G32" s="7">
        <f t="shared" si="14"/>
        <v>1410232.96</v>
      </c>
      <c r="H32" s="1">
        <f>+H22-H11</f>
        <v>-221406.57471999992</v>
      </c>
      <c r="I32" s="1">
        <f t="shared" si="15"/>
        <v>-3610.1963776000011</v>
      </c>
      <c r="J32" s="1">
        <f t="shared" si="15"/>
        <v>-173557.37038720003</v>
      </c>
      <c r="K32" s="1">
        <f t="shared" si="16"/>
        <v>-44239.007955199893</v>
      </c>
      <c r="M32" s="2"/>
      <c r="N32" s="21"/>
    </row>
    <row r="33" spans="7:11" ht="15.75" thickBot="1" x14ac:dyDescent="0.3">
      <c r="G33" s="6">
        <f>SUM(G28:G32)</f>
        <v>7701353.410000002</v>
      </c>
      <c r="H33" s="8">
        <f t="shared" ref="H33:J33" si="17">SUM(H28:H32)</f>
        <v>-720440.87063999986</v>
      </c>
      <c r="I33" s="8">
        <f t="shared" si="17"/>
        <v>-19715.464729600011</v>
      </c>
      <c r="J33" s="8">
        <f t="shared" si="17"/>
        <v>-947805.56416870048</v>
      </c>
      <c r="K33" s="8">
        <f>SUM(K28:K32)</f>
        <v>247080.15825830054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G38" sqref="G38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tr">
        <f>'April 17'!A5</f>
        <v>Estimated RPP Revenue and Actual GA Price: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31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9.0999999999999998E-2</v>
      </c>
      <c r="C7" s="32">
        <v>4.7299999999999998E-3</v>
      </c>
      <c r="D7" s="32">
        <v>0.11848</v>
      </c>
      <c r="E7" s="32">
        <f>+C7+D7</f>
        <v>0.12321</v>
      </c>
      <c r="F7" s="33">
        <f>+B7-E7</f>
        <v>-3.2210000000000003E-2</v>
      </c>
      <c r="G7" s="7">
        <v>3480431.65</v>
      </c>
      <c r="H7" s="1">
        <f>+G7*B7</f>
        <v>316719.28015000001</v>
      </c>
      <c r="I7" s="1">
        <f>+G7*C7</f>
        <v>16462.441704499997</v>
      </c>
      <c r="J7" s="1">
        <f>+G7*D7</f>
        <v>412361.54189200001</v>
      </c>
      <c r="K7" s="1">
        <f>+H7-I7-J7</f>
        <v>-112104.7034465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0.106</v>
      </c>
      <c r="C8" s="24">
        <v>4.7299999999999998E-3</v>
      </c>
      <c r="D8" s="24">
        <v>0.11848</v>
      </c>
      <c r="E8" s="24">
        <f t="shared" ref="E8:E11" si="0">+C8+D8</f>
        <v>0.12321</v>
      </c>
      <c r="F8" s="25">
        <f t="shared" ref="F8:F11" si="1">+B8-E8</f>
        <v>-1.7210000000000003E-2</v>
      </c>
      <c r="G8" s="7">
        <v>3024644.95</v>
      </c>
      <c r="H8" s="1">
        <f t="shared" ref="H8:H11" si="2">+G8*B8</f>
        <v>320612.36470000003</v>
      </c>
      <c r="I8" s="1">
        <f t="shared" ref="I8:I11" si="3">+G8*C8</f>
        <v>14306.5706135</v>
      </c>
      <c r="J8" s="1">
        <f t="shared" ref="J8:J11" si="4">+G8*D8</f>
        <v>358359.93367600004</v>
      </c>
      <c r="K8" s="1">
        <f t="shared" ref="K8:K11" si="5">+H8-I8-J8</f>
        <v>-52054.139589500031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7.6999999999999999E-2</v>
      </c>
      <c r="C9" s="24">
        <v>4.7299999999999998E-3</v>
      </c>
      <c r="D9" s="24">
        <v>0.11848</v>
      </c>
      <c r="E9" s="24">
        <f t="shared" si="0"/>
        <v>0.12321</v>
      </c>
      <c r="F9" s="25">
        <f t="shared" si="1"/>
        <v>-4.6210000000000001E-2</v>
      </c>
      <c r="G9" s="7">
        <v>25422168.859999999</v>
      </c>
      <c r="H9" s="1">
        <f t="shared" si="2"/>
        <v>1957507.0022199999</v>
      </c>
      <c r="I9" s="1">
        <f t="shared" si="3"/>
        <v>120246.8587078</v>
      </c>
      <c r="J9" s="1">
        <f t="shared" si="4"/>
        <v>3012018.5665328</v>
      </c>
      <c r="K9" s="1">
        <f t="shared" si="5"/>
        <v>-1174758.4230206001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0.113</v>
      </c>
      <c r="C10" s="24">
        <v>4.7299999999999998E-3</v>
      </c>
      <c r="D10" s="24">
        <v>0.11848</v>
      </c>
      <c r="E10" s="24">
        <f t="shared" si="0"/>
        <v>0.12321</v>
      </c>
      <c r="F10" s="25">
        <f t="shared" si="1"/>
        <v>-1.0209999999999997E-2</v>
      </c>
      <c r="G10" s="7">
        <v>7449815.9100000001</v>
      </c>
      <c r="H10" s="1">
        <f t="shared" si="2"/>
        <v>841829.19783000008</v>
      </c>
      <c r="I10" s="1">
        <f t="shared" si="3"/>
        <v>35237.629254300002</v>
      </c>
      <c r="J10" s="1">
        <f t="shared" si="4"/>
        <v>882654.18901680002</v>
      </c>
      <c r="K10" s="1">
        <f t="shared" si="5"/>
        <v>-76062.620441099978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0.157</v>
      </c>
      <c r="C11" s="37">
        <v>4.7299999999999998E-3</v>
      </c>
      <c r="D11" s="37">
        <v>0.11848</v>
      </c>
      <c r="E11" s="37">
        <f t="shared" si="0"/>
        <v>0.12321</v>
      </c>
      <c r="F11" s="38">
        <f t="shared" si="1"/>
        <v>3.3790000000000001E-2</v>
      </c>
      <c r="G11" s="7">
        <v>7349890.0899999999</v>
      </c>
      <c r="H11" s="1">
        <f t="shared" si="2"/>
        <v>1153932.74413</v>
      </c>
      <c r="I11" s="1">
        <f t="shared" si="3"/>
        <v>34764.9801257</v>
      </c>
      <c r="J11" s="1">
        <f t="shared" si="4"/>
        <v>870814.97786320001</v>
      </c>
      <c r="K11" s="1">
        <f t="shared" si="5"/>
        <v>248352.78614110011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46726951.460000008</v>
      </c>
      <c r="H12" s="8">
        <f t="shared" ref="H12:J12" si="6">SUM(H7:H11)</f>
        <v>4590600.5890299994</v>
      </c>
      <c r="I12" s="8">
        <f t="shared" si="6"/>
        <v>221018.48040580002</v>
      </c>
      <c r="J12" s="8">
        <f t="shared" si="6"/>
        <v>5536209.2089808006</v>
      </c>
      <c r="K12" s="39">
        <f>SUM(K7:K11)</f>
        <v>-1166627.1003566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tr">
        <f>'April 17'!A16</f>
        <v>Actual RPP Revenue and Actual GA Price: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32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9.0999999999999998E-2</v>
      </c>
      <c r="C18" s="32">
        <v>4.7299999999999998E-3</v>
      </c>
      <c r="D18" s="32">
        <v>0.11848</v>
      </c>
      <c r="E18" s="32">
        <f>+C18+D18</f>
        <v>0.12321</v>
      </c>
      <c r="F18" s="33">
        <f>+B18-E18</f>
        <v>-3.2210000000000003E-2</v>
      </c>
      <c r="G18" s="7">
        <v>3470392.69</v>
      </c>
      <c r="H18" s="1">
        <f>+G18*B18</f>
        <v>315805.73478999996</v>
      </c>
      <c r="I18" s="1">
        <f>+G18*C18</f>
        <v>16414.957423699998</v>
      </c>
      <c r="J18" s="1">
        <f>+G18*D18</f>
        <v>411172.12591120001</v>
      </c>
      <c r="K18" s="1">
        <f>+H18-I18-J18</f>
        <v>-111781.34854490007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0.106</v>
      </c>
      <c r="C19" s="24">
        <v>4.7299999999999998E-3</v>
      </c>
      <c r="D19" s="24">
        <v>0.11848</v>
      </c>
      <c r="E19" s="24">
        <f t="shared" ref="E19:E22" si="7">+C19+D19</f>
        <v>0.12321</v>
      </c>
      <c r="F19" s="25">
        <f t="shared" ref="F19:F22" si="8">+B19-E19</f>
        <v>-1.7210000000000003E-2</v>
      </c>
      <c r="G19" s="7">
        <v>3206823.82</v>
      </c>
      <c r="H19" s="1">
        <f t="shared" ref="H19:H22" si="9">+G19*B19</f>
        <v>339923.32491999998</v>
      </c>
      <c r="I19" s="1">
        <f t="shared" ref="I19:I22" si="10">+G19*C19</f>
        <v>15168.2766686</v>
      </c>
      <c r="J19" s="1">
        <f t="shared" ref="J19:J22" si="11">+G19*D19</f>
        <v>379944.48619359999</v>
      </c>
      <c r="K19" s="1">
        <f t="shared" ref="K19:K22" si="12">+H19-I19-J19</f>
        <v>-55189.437942199991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7.6999999999999999E-2</v>
      </c>
      <c r="C20" s="24">
        <v>4.7299999999999998E-3</v>
      </c>
      <c r="D20" s="24">
        <v>0.11848</v>
      </c>
      <c r="E20" s="24">
        <f t="shared" si="7"/>
        <v>0.12321</v>
      </c>
      <c r="F20" s="25">
        <f t="shared" si="8"/>
        <v>-4.6210000000000001E-2</v>
      </c>
      <c r="G20" s="7">
        <v>27178158.359999999</v>
      </c>
      <c r="H20" s="1">
        <f t="shared" si="9"/>
        <v>2092718.1937199999</v>
      </c>
      <c r="I20" s="1">
        <f t="shared" si="10"/>
        <v>128552.68904279999</v>
      </c>
      <c r="J20" s="1">
        <f t="shared" si="11"/>
        <v>3220068.2024928001</v>
      </c>
      <c r="K20" s="1">
        <f t="shared" si="12"/>
        <v>-1255902.6978156003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0.113</v>
      </c>
      <c r="C21" s="24">
        <v>4.7299999999999998E-3</v>
      </c>
      <c r="D21" s="24">
        <v>0.11848</v>
      </c>
      <c r="E21" s="24">
        <f t="shared" si="7"/>
        <v>0.12321</v>
      </c>
      <c r="F21" s="25">
        <f t="shared" si="8"/>
        <v>-1.0209999999999997E-2</v>
      </c>
      <c r="G21" s="7">
        <v>8504483.0700000003</v>
      </c>
      <c r="H21" s="1">
        <f t="shared" si="9"/>
        <v>961006.58691000007</v>
      </c>
      <c r="I21" s="1">
        <f t="shared" si="10"/>
        <v>40226.204921099998</v>
      </c>
      <c r="J21" s="1">
        <f t="shared" si="11"/>
        <v>1007611.1541336001</v>
      </c>
      <c r="K21" s="1">
        <f t="shared" si="12"/>
        <v>-86830.772144700051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0.157</v>
      </c>
      <c r="C22" s="37">
        <v>4.7299999999999998E-3</v>
      </c>
      <c r="D22" s="37">
        <v>0.11848</v>
      </c>
      <c r="E22" s="37">
        <f t="shared" si="7"/>
        <v>0.12321</v>
      </c>
      <c r="F22" s="38">
        <f t="shared" si="8"/>
        <v>3.3790000000000001E-2</v>
      </c>
      <c r="G22" s="7">
        <v>8670863.1999999993</v>
      </c>
      <c r="H22" s="1">
        <f t="shared" si="9"/>
        <v>1361325.5223999999</v>
      </c>
      <c r="I22" s="1">
        <f t="shared" si="10"/>
        <v>41013.182935999997</v>
      </c>
      <c r="J22" s="1">
        <f t="shared" si="11"/>
        <v>1027323.871936</v>
      </c>
      <c r="K22" s="1">
        <f t="shared" si="12"/>
        <v>292988.46752800001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51030721.140000001</v>
      </c>
      <c r="H23" s="39">
        <f t="shared" ref="H23:J23" si="13">SUM(H18:H22)</f>
        <v>5070779.3627399998</v>
      </c>
      <c r="I23" s="8">
        <f t="shared" si="13"/>
        <v>241375.31099219999</v>
      </c>
      <c r="J23" s="8">
        <f t="shared" si="13"/>
        <v>6046119.8406672003</v>
      </c>
      <c r="K23" s="8">
        <f>SUM(K18:K22)</f>
        <v>-1216715.7889194004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tr">
        <f>'April 17'!A26</f>
        <v>True-up of 2nd Estimated RPP to Actual RPP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30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0</v>
      </c>
      <c r="E28" s="32">
        <f t="shared" si="14"/>
        <v>0</v>
      </c>
      <c r="F28" s="33">
        <f t="shared" si="14"/>
        <v>0</v>
      </c>
      <c r="G28" s="7">
        <f t="shared" si="14"/>
        <v>10038.959999999963</v>
      </c>
      <c r="H28" s="1">
        <f>+H18-H7</f>
        <v>-913.54536000004737</v>
      </c>
      <c r="I28" s="1">
        <f t="shared" ref="I28:J32" si="15">+I18-I7</f>
        <v>-47.484280799999397</v>
      </c>
      <c r="J28" s="1">
        <f t="shared" si="15"/>
        <v>-1189.4159807999968</v>
      </c>
      <c r="K28" s="1">
        <f>+H28-I28-J28</f>
        <v>323.35490159994879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0</v>
      </c>
      <c r="E29" s="24">
        <f t="shared" si="14"/>
        <v>0</v>
      </c>
      <c r="F29" s="25">
        <f t="shared" si="14"/>
        <v>0</v>
      </c>
      <c r="G29" s="7">
        <f t="shared" si="14"/>
        <v>-182178.86999999965</v>
      </c>
      <c r="H29" s="1">
        <f>+H19-H8</f>
        <v>19310.96021999995</v>
      </c>
      <c r="I29" s="1">
        <f t="shared" si="15"/>
        <v>861.7060550999995</v>
      </c>
      <c r="J29" s="1">
        <f t="shared" si="15"/>
        <v>21584.55251759995</v>
      </c>
      <c r="K29" s="1">
        <f t="shared" ref="K29:K32" si="16">+H29-I29-J29</f>
        <v>-3135.2983526999997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0</v>
      </c>
      <c r="E30" s="24">
        <f t="shared" si="14"/>
        <v>0</v>
      </c>
      <c r="F30" s="25">
        <f t="shared" si="14"/>
        <v>0</v>
      </c>
      <c r="G30" s="7">
        <f t="shared" si="14"/>
        <v>-1755989.5</v>
      </c>
      <c r="H30" s="1">
        <f>+H20-H9</f>
        <v>135211.19149999996</v>
      </c>
      <c r="I30" s="1">
        <f t="shared" si="15"/>
        <v>8305.8303349999915</v>
      </c>
      <c r="J30" s="1">
        <f t="shared" si="15"/>
        <v>208049.6359600001</v>
      </c>
      <c r="K30" s="1">
        <f t="shared" si="16"/>
        <v>-81144.274795000136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0</v>
      </c>
      <c r="E31" s="24">
        <f t="shared" si="14"/>
        <v>0</v>
      </c>
      <c r="F31" s="25">
        <f t="shared" si="14"/>
        <v>0</v>
      </c>
      <c r="G31" s="7">
        <f t="shared" si="14"/>
        <v>-1054667.1600000001</v>
      </c>
      <c r="H31" s="1">
        <f>+H21-H10</f>
        <v>119177.38907999999</v>
      </c>
      <c r="I31" s="1">
        <f t="shared" si="15"/>
        <v>4988.5756667999958</v>
      </c>
      <c r="J31" s="1">
        <f t="shared" si="15"/>
        <v>124956.96511680004</v>
      </c>
      <c r="K31" s="1">
        <f t="shared" si="16"/>
        <v>-10768.151703600044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0</v>
      </c>
      <c r="E32" s="37">
        <f t="shared" si="14"/>
        <v>0</v>
      </c>
      <c r="F32" s="38">
        <f t="shared" si="14"/>
        <v>0</v>
      </c>
      <c r="G32" s="7">
        <f t="shared" si="14"/>
        <v>-1320973.1099999994</v>
      </c>
      <c r="H32" s="1">
        <f>+H22-H11</f>
        <v>207392.77826999989</v>
      </c>
      <c r="I32" s="1">
        <f t="shared" si="15"/>
        <v>6248.2028102999975</v>
      </c>
      <c r="J32" s="1">
        <f t="shared" si="15"/>
        <v>156508.89407279994</v>
      </c>
      <c r="K32" s="1">
        <f t="shared" si="16"/>
        <v>44635.68138689996</v>
      </c>
      <c r="M32" s="2"/>
      <c r="N32" s="21"/>
    </row>
    <row r="33" spans="7:11" ht="15.75" thickBot="1" x14ac:dyDescent="0.3">
      <c r="G33" s="6">
        <f>SUM(G28:G32)</f>
        <v>-4303769.68</v>
      </c>
      <c r="H33" s="8">
        <f t="shared" ref="H33:J33" si="17">SUM(H28:H32)</f>
        <v>480178.77370999975</v>
      </c>
      <c r="I33" s="8">
        <f t="shared" si="17"/>
        <v>20356.830586399985</v>
      </c>
      <c r="J33" s="8">
        <f t="shared" si="17"/>
        <v>509910.63168640004</v>
      </c>
      <c r="K33" s="8">
        <f>SUM(K28:K32)</f>
        <v>-50088.688562800264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G38" sqref="G38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tr">
        <f>'April 17'!A5</f>
        <v>Estimated RPP Revenue and Actual GA Price: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31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1.166E-2</v>
      </c>
      <c r="D7" s="32">
        <v>0.1128</v>
      </c>
      <c r="E7" s="32">
        <f>+C7+D7</f>
        <v>0.12446</v>
      </c>
      <c r="F7" s="33">
        <f>+B7-E7</f>
        <v>-4.7460000000000002E-2</v>
      </c>
      <c r="G7" s="7">
        <v>3649609.03</v>
      </c>
      <c r="H7" s="1">
        <f>+G7*B7</f>
        <v>281019.89530999999</v>
      </c>
      <c r="I7" s="1">
        <f>+G7*C7</f>
        <v>42554.441289800001</v>
      </c>
      <c r="J7" s="1">
        <f>+G7*D7</f>
        <v>411675.89858399995</v>
      </c>
      <c r="K7" s="1">
        <f>+H7-I7-J7</f>
        <v>-173210.44456379995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1.166E-2</v>
      </c>
      <c r="D8" s="24">
        <v>0.1128</v>
      </c>
      <c r="E8" s="24">
        <f t="shared" ref="E8:E11" si="0">+C8+D8</f>
        <v>0.12446</v>
      </c>
      <c r="F8" s="25">
        <f t="shared" ref="F8:F11" si="1">+B8-E8</f>
        <v>-3.4460000000000005E-2</v>
      </c>
      <c r="G8" s="7">
        <v>3252498.78</v>
      </c>
      <c r="H8" s="1">
        <f t="shared" ref="H8:H11" si="2">+G8*B8</f>
        <v>292724.89019999997</v>
      </c>
      <c r="I8" s="1">
        <f t="shared" ref="I8:I11" si="3">+G8*C8</f>
        <v>37924.135774800001</v>
      </c>
      <c r="J8" s="1">
        <f t="shared" ref="J8:J11" si="4">+G8*D8</f>
        <v>366881.86238399998</v>
      </c>
      <c r="K8" s="1">
        <f t="shared" ref="K8:K11" si="5">+H8-I8-J8</f>
        <v>-112081.10795880001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1.166E-2</v>
      </c>
      <c r="D9" s="24">
        <v>0.1128</v>
      </c>
      <c r="E9" s="24">
        <f t="shared" si="0"/>
        <v>0.12446</v>
      </c>
      <c r="F9" s="25">
        <f t="shared" si="1"/>
        <v>-5.9459999999999999E-2</v>
      </c>
      <c r="G9" s="7">
        <v>28165794.91</v>
      </c>
      <c r="H9" s="1">
        <f t="shared" si="2"/>
        <v>1830776.66915</v>
      </c>
      <c r="I9" s="1">
        <f t="shared" si="3"/>
        <v>328413.16865060001</v>
      </c>
      <c r="J9" s="1">
        <f t="shared" si="4"/>
        <v>3177101.665848</v>
      </c>
      <c r="K9" s="1">
        <f t="shared" si="5"/>
        <v>-1674738.1653486001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1.166E-2</v>
      </c>
      <c r="D10" s="24">
        <v>0.1128</v>
      </c>
      <c r="E10" s="24">
        <f t="shared" si="0"/>
        <v>0.12446</v>
      </c>
      <c r="F10" s="25">
        <f t="shared" si="1"/>
        <v>-2.946E-2</v>
      </c>
      <c r="G10" s="7">
        <v>8146714.1699999999</v>
      </c>
      <c r="H10" s="1">
        <f t="shared" si="2"/>
        <v>773937.84615</v>
      </c>
      <c r="I10" s="1">
        <f t="shared" si="3"/>
        <v>94990.687222199995</v>
      </c>
      <c r="J10" s="1">
        <f t="shared" si="4"/>
        <v>918949.35837599996</v>
      </c>
      <c r="K10" s="1">
        <f t="shared" si="5"/>
        <v>-240002.19944819994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1.166E-2</v>
      </c>
      <c r="D11" s="37">
        <v>0.1128</v>
      </c>
      <c r="E11" s="37">
        <f t="shared" si="0"/>
        <v>0.12446</v>
      </c>
      <c r="F11" s="38">
        <f t="shared" si="1"/>
        <v>7.540000000000005E-3</v>
      </c>
      <c r="G11" s="7">
        <v>8364267.46</v>
      </c>
      <c r="H11" s="1">
        <f t="shared" si="2"/>
        <v>1104083.3047200001</v>
      </c>
      <c r="I11" s="1">
        <f t="shared" si="3"/>
        <v>97527.358583599998</v>
      </c>
      <c r="J11" s="1">
        <f t="shared" si="4"/>
        <v>943489.36948799994</v>
      </c>
      <c r="K11" s="1">
        <f t="shared" si="5"/>
        <v>63066.576648400165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51578884.350000001</v>
      </c>
      <c r="H12" s="8">
        <f t="shared" ref="H12:J12" si="6">SUM(H7:H11)</f>
        <v>4282542.6055300003</v>
      </c>
      <c r="I12" s="8">
        <f t="shared" si="6"/>
        <v>601409.79152099998</v>
      </c>
      <c r="J12" s="8">
        <f t="shared" si="6"/>
        <v>5818098.1546799997</v>
      </c>
      <c r="K12" s="39">
        <f>SUM(K7:K11)</f>
        <v>-2136965.3406710001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tr">
        <f>'April 17'!A16</f>
        <v>Actual RPP Revenue and Actual GA Price: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32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1.166E-2</v>
      </c>
      <c r="D18" s="32">
        <v>0.1128</v>
      </c>
      <c r="E18" s="32">
        <f>+C18+D18</f>
        <v>0.12446</v>
      </c>
      <c r="F18" s="33">
        <f>+B18-E18</f>
        <v>-4.7460000000000002E-2</v>
      </c>
      <c r="G18" s="7">
        <v>3715043.39</v>
      </c>
      <c r="H18" s="1">
        <f>+G18*B18</f>
        <v>286058.34103000001</v>
      </c>
      <c r="I18" s="1">
        <f>+G18*C18</f>
        <v>43317.405927400003</v>
      </c>
      <c r="J18" s="1">
        <f>+G18*D18</f>
        <v>419056.89439199999</v>
      </c>
      <c r="K18" s="1">
        <f>+H18-I18-J18</f>
        <v>-176315.95928939997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1.166E-2</v>
      </c>
      <c r="D19" s="24">
        <v>0.1128</v>
      </c>
      <c r="E19" s="24">
        <f t="shared" ref="E19:E22" si="7">+C19+D19</f>
        <v>0.12446</v>
      </c>
      <c r="F19" s="25">
        <f t="shared" ref="F19:F22" si="8">+B19-E19</f>
        <v>-3.4460000000000005E-2</v>
      </c>
      <c r="G19" s="7">
        <v>3507835.44</v>
      </c>
      <c r="H19" s="1">
        <f t="shared" ref="H19:H22" si="9">+G19*B19</f>
        <v>315705.18959999998</v>
      </c>
      <c r="I19" s="1">
        <f t="shared" ref="I19:I22" si="10">+G19*C19</f>
        <v>40901.361230399998</v>
      </c>
      <c r="J19" s="1">
        <f t="shared" ref="J19:J22" si="11">+G19*D19</f>
        <v>395683.83763199998</v>
      </c>
      <c r="K19" s="1">
        <f t="shared" ref="K19:K22" si="12">+H19-I19-J19</f>
        <v>-120880.00926239998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1.166E-2</v>
      </c>
      <c r="D20" s="24">
        <v>0.1128</v>
      </c>
      <c r="E20" s="24">
        <f t="shared" si="7"/>
        <v>0.12446</v>
      </c>
      <c r="F20" s="25">
        <f t="shared" si="8"/>
        <v>-5.9459999999999999E-2</v>
      </c>
      <c r="G20" s="7">
        <v>31652352.48</v>
      </c>
      <c r="H20" s="1">
        <f t="shared" si="9"/>
        <v>2057402.9112000002</v>
      </c>
      <c r="I20" s="1">
        <f t="shared" si="10"/>
        <v>369066.4299168</v>
      </c>
      <c r="J20" s="1">
        <f t="shared" si="11"/>
        <v>3570385.3597439998</v>
      </c>
      <c r="K20" s="1">
        <f t="shared" si="12"/>
        <v>-1882048.8784607996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1.166E-2</v>
      </c>
      <c r="D21" s="24">
        <v>0.1128</v>
      </c>
      <c r="E21" s="24">
        <f t="shared" si="7"/>
        <v>0.12446</v>
      </c>
      <c r="F21" s="25">
        <f t="shared" si="8"/>
        <v>-2.946E-2</v>
      </c>
      <c r="G21" s="7">
        <v>8591295.0700000003</v>
      </c>
      <c r="H21" s="1">
        <f t="shared" si="9"/>
        <v>816173.03165000002</v>
      </c>
      <c r="I21" s="1">
        <f t="shared" si="10"/>
        <v>100174.5005162</v>
      </c>
      <c r="J21" s="1">
        <f t="shared" si="11"/>
        <v>969098.08389600005</v>
      </c>
      <c r="K21" s="1">
        <f t="shared" si="12"/>
        <v>-253099.55276220001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1.166E-2</v>
      </c>
      <c r="D22" s="37">
        <v>0.1128</v>
      </c>
      <c r="E22" s="37">
        <f t="shared" si="7"/>
        <v>0.12446</v>
      </c>
      <c r="F22" s="38">
        <f t="shared" si="8"/>
        <v>7.540000000000005E-3</v>
      </c>
      <c r="G22" s="7">
        <v>9227688.5700000003</v>
      </c>
      <c r="H22" s="1">
        <f t="shared" si="9"/>
        <v>1218054.89124</v>
      </c>
      <c r="I22" s="1">
        <f t="shared" si="10"/>
        <v>107594.84872620001</v>
      </c>
      <c r="J22" s="1">
        <f t="shared" si="11"/>
        <v>1040883.270696</v>
      </c>
      <c r="K22" s="1">
        <f t="shared" si="12"/>
        <v>69576.771817800123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56694214.950000003</v>
      </c>
      <c r="H23" s="39">
        <f t="shared" ref="H23:J23" si="13">SUM(H18:H22)</f>
        <v>4693394.36472</v>
      </c>
      <c r="I23" s="8">
        <f t="shared" si="13"/>
        <v>661054.54631700006</v>
      </c>
      <c r="J23" s="8">
        <f t="shared" si="13"/>
        <v>6395107.4463600004</v>
      </c>
      <c r="K23" s="8">
        <f>SUM(K18:K22)</f>
        <v>-2362767.6279569995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tr">
        <f>'April 17'!A26</f>
        <v>True-up of 2nd Estimated RPP to Actual RPP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30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0</v>
      </c>
      <c r="E28" s="32">
        <f t="shared" si="14"/>
        <v>0</v>
      </c>
      <c r="F28" s="33">
        <f t="shared" si="14"/>
        <v>0</v>
      </c>
      <c r="G28" s="7">
        <f t="shared" si="14"/>
        <v>-65434.360000000335</v>
      </c>
      <c r="H28" s="1">
        <f>+H18-H7</f>
        <v>5038.4457200000179</v>
      </c>
      <c r="I28" s="1">
        <f t="shared" ref="I28:J32" si="15">+I18-I7</f>
        <v>762.96463760000188</v>
      </c>
      <c r="J28" s="1">
        <f t="shared" si="15"/>
        <v>7380.995808000036</v>
      </c>
      <c r="K28" s="1">
        <f>+H28-I28-J28</f>
        <v>-3105.51472560002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0</v>
      </c>
      <c r="E29" s="24">
        <f t="shared" si="14"/>
        <v>0</v>
      </c>
      <c r="F29" s="25">
        <f t="shared" si="14"/>
        <v>0</v>
      </c>
      <c r="G29" s="7">
        <f t="shared" si="14"/>
        <v>-255336.66000000015</v>
      </c>
      <c r="H29" s="1">
        <f>+H19-H8</f>
        <v>22980.299400000018</v>
      </c>
      <c r="I29" s="1">
        <f t="shared" si="15"/>
        <v>2977.2254555999971</v>
      </c>
      <c r="J29" s="1">
        <f t="shared" si="15"/>
        <v>28801.975248000002</v>
      </c>
      <c r="K29" s="1">
        <f t="shared" ref="K29:K32" si="16">+H29-I29-J29</f>
        <v>-8798.9013035999815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0</v>
      </c>
      <c r="E30" s="24">
        <f t="shared" si="14"/>
        <v>0</v>
      </c>
      <c r="F30" s="25">
        <f t="shared" si="14"/>
        <v>0</v>
      </c>
      <c r="G30" s="7">
        <f t="shared" si="14"/>
        <v>-3486557.5700000003</v>
      </c>
      <c r="H30" s="1">
        <f>+H20-H9</f>
        <v>226626.24205000023</v>
      </c>
      <c r="I30" s="1">
        <f t="shared" si="15"/>
        <v>40653.261266199988</v>
      </c>
      <c r="J30" s="1">
        <f t="shared" si="15"/>
        <v>393283.69389599981</v>
      </c>
      <c r="K30" s="1">
        <f t="shared" si="16"/>
        <v>-207310.71311219956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0</v>
      </c>
      <c r="E31" s="24">
        <f t="shared" si="14"/>
        <v>0</v>
      </c>
      <c r="F31" s="25">
        <f t="shared" si="14"/>
        <v>0</v>
      </c>
      <c r="G31" s="7">
        <f t="shared" si="14"/>
        <v>-444580.90000000037</v>
      </c>
      <c r="H31" s="1">
        <f>+H21-H10</f>
        <v>42235.185500000021</v>
      </c>
      <c r="I31" s="1">
        <f t="shared" si="15"/>
        <v>5183.8132940000069</v>
      </c>
      <c r="J31" s="1">
        <f t="shared" si="15"/>
        <v>50148.725520000095</v>
      </c>
      <c r="K31" s="1">
        <f t="shared" si="16"/>
        <v>-13097.35331400008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0</v>
      </c>
      <c r="E32" s="37">
        <f t="shared" si="14"/>
        <v>0</v>
      </c>
      <c r="F32" s="38">
        <f t="shared" si="14"/>
        <v>0</v>
      </c>
      <c r="G32" s="7">
        <f t="shared" si="14"/>
        <v>-863421.11000000034</v>
      </c>
      <c r="H32" s="1">
        <f>+H22-H11</f>
        <v>113971.5865199999</v>
      </c>
      <c r="I32" s="1">
        <f t="shared" si="15"/>
        <v>10067.490142600014</v>
      </c>
      <c r="J32" s="1">
        <f t="shared" si="15"/>
        <v>97393.901208000025</v>
      </c>
      <c r="K32" s="1">
        <f t="shared" si="16"/>
        <v>6510.1951693998562</v>
      </c>
      <c r="M32" s="2"/>
      <c r="N32" s="21"/>
    </row>
    <row r="33" spans="7:11" ht="15.75" thickBot="1" x14ac:dyDescent="0.3">
      <c r="G33" s="6">
        <f>SUM(G28:G32)</f>
        <v>-5115330.6000000015</v>
      </c>
      <c r="H33" s="8">
        <f t="shared" ref="H33:J33" si="17">SUM(H28:H32)</f>
        <v>410851.75919000019</v>
      </c>
      <c r="I33" s="8">
        <f t="shared" si="17"/>
        <v>59644.754796000008</v>
      </c>
      <c r="J33" s="8">
        <f t="shared" si="17"/>
        <v>577009.29168000002</v>
      </c>
      <c r="K33" s="8">
        <f>SUM(K28:K32)</f>
        <v>-225802.2872859998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G38" sqref="G38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tr">
        <f>'April 17'!A5</f>
        <v>Estimated RPP Revenue and Actual GA Price: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31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1.5709999999999998E-2</v>
      </c>
      <c r="D7" s="32">
        <v>0.10109</v>
      </c>
      <c r="E7" s="32">
        <f>+C7+D7</f>
        <v>0.1168</v>
      </c>
      <c r="F7" s="33">
        <f>+B7-E7</f>
        <v>-3.9800000000000002E-2</v>
      </c>
      <c r="G7" s="7">
        <v>3200926</v>
      </c>
      <c r="H7" s="1">
        <f>+G7*B7</f>
        <v>246471.302</v>
      </c>
      <c r="I7" s="1">
        <f>+G7*C7</f>
        <v>50286.547459999994</v>
      </c>
      <c r="J7" s="1">
        <f>+G7*D7</f>
        <v>323581.60934000002</v>
      </c>
      <c r="K7" s="1">
        <f>+H7-I7-J7</f>
        <v>-127396.85480000003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1.5709999999999998E-2</v>
      </c>
      <c r="D8" s="24">
        <v>0.10109</v>
      </c>
      <c r="E8" s="24">
        <f t="shared" ref="E8:E11" si="0">+C8+D8</f>
        <v>0.1168</v>
      </c>
      <c r="F8" s="25">
        <f t="shared" ref="F8:F11" si="1">+B8-E8</f>
        <v>-2.6800000000000004E-2</v>
      </c>
      <c r="G8" s="7">
        <v>3236783.61</v>
      </c>
      <c r="H8" s="1">
        <f t="shared" ref="H8:H11" si="2">+G8*B8</f>
        <v>291310.52489999996</v>
      </c>
      <c r="I8" s="1">
        <f t="shared" ref="I8:I11" si="3">+G8*C8</f>
        <v>50849.870513099995</v>
      </c>
      <c r="J8" s="1">
        <f t="shared" ref="J8:J11" si="4">+G8*D8</f>
        <v>327206.4551349</v>
      </c>
      <c r="K8" s="1">
        <f t="shared" ref="K8:K11" si="5">+H8-I8-J8</f>
        <v>-86745.800748000038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1.5709999999999998E-2</v>
      </c>
      <c r="D9" s="24">
        <v>0.10109</v>
      </c>
      <c r="E9" s="24">
        <f t="shared" si="0"/>
        <v>0.1168</v>
      </c>
      <c r="F9" s="25">
        <f t="shared" si="1"/>
        <v>-5.1799999999999999E-2</v>
      </c>
      <c r="G9" s="7">
        <v>30663478.420000002</v>
      </c>
      <c r="H9" s="1">
        <f t="shared" si="2"/>
        <v>1993126.0973000003</v>
      </c>
      <c r="I9" s="1">
        <f t="shared" si="3"/>
        <v>481723.24597819999</v>
      </c>
      <c r="J9" s="1">
        <f t="shared" si="4"/>
        <v>3099771.0334778</v>
      </c>
      <c r="K9" s="1">
        <f t="shared" si="5"/>
        <v>-1588368.1821559998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1.5709999999999998E-2</v>
      </c>
      <c r="D10" s="24">
        <v>0.10109</v>
      </c>
      <c r="E10" s="24">
        <f t="shared" si="0"/>
        <v>0.1168</v>
      </c>
      <c r="F10" s="25">
        <f t="shared" si="1"/>
        <v>-2.18E-2</v>
      </c>
      <c r="G10" s="7">
        <v>9145326.7200000007</v>
      </c>
      <c r="H10" s="1">
        <f t="shared" si="2"/>
        <v>868806.03840000008</v>
      </c>
      <c r="I10" s="1">
        <f t="shared" si="3"/>
        <v>143673.08277119999</v>
      </c>
      <c r="J10" s="1">
        <f t="shared" si="4"/>
        <v>924501.07812480011</v>
      </c>
      <c r="K10" s="1">
        <f t="shared" si="5"/>
        <v>-199368.12249600003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1.5709999999999998E-2</v>
      </c>
      <c r="D11" s="37">
        <v>0.10109</v>
      </c>
      <c r="E11" s="37">
        <f t="shared" si="0"/>
        <v>0.1168</v>
      </c>
      <c r="F11" s="38">
        <f t="shared" si="1"/>
        <v>1.5200000000000005E-2</v>
      </c>
      <c r="G11" s="7">
        <v>9809814.6600000001</v>
      </c>
      <c r="H11" s="1">
        <f t="shared" si="2"/>
        <v>1294895.5351200001</v>
      </c>
      <c r="I11" s="1">
        <f t="shared" si="3"/>
        <v>154112.18830859999</v>
      </c>
      <c r="J11" s="1">
        <f t="shared" si="4"/>
        <v>991674.16397940007</v>
      </c>
      <c r="K11" s="1">
        <f t="shared" si="5"/>
        <v>149109.1828320002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56056329.409999996</v>
      </c>
      <c r="H12" s="8">
        <f t="shared" ref="H12:J12" si="6">SUM(H7:H11)</f>
        <v>4694609.4977200003</v>
      </c>
      <c r="I12" s="8">
        <f t="shared" si="6"/>
        <v>880644.93503109994</v>
      </c>
      <c r="J12" s="8">
        <f t="shared" si="6"/>
        <v>5666734.3400568999</v>
      </c>
      <c r="K12" s="39">
        <f>SUM(K7:K11)</f>
        <v>-1852769.7773679998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tr">
        <f>'April 17'!A16</f>
        <v>Actual RPP Revenue and Actual GA Price: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32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1.5709999999999998E-2</v>
      </c>
      <c r="D18" s="32">
        <v>0.10109</v>
      </c>
      <c r="E18" s="32">
        <f>+C18+D18</f>
        <v>0.1168</v>
      </c>
      <c r="F18" s="33">
        <f>+B18-E18</f>
        <v>-3.9800000000000002E-2</v>
      </c>
      <c r="G18" s="7">
        <v>3477709.28</v>
      </c>
      <c r="H18" s="1">
        <f>+G18*B18</f>
        <v>267783.61455999996</v>
      </c>
      <c r="I18" s="1">
        <f>+G18*C18</f>
        <v>54634.812788799987</v>
      </c>
      <c r="J18" s="1">
        <f>+G18*D18</f>
        <v>351561.6311152</v>
      </c>
      <c r="K18" s="1">
        <f>+H18-I18-J18</f>
        <v>-138412.82934400003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1.5709999999999998E-2</v>
      </c>
      <c r="D19" s="24">
        <v>0.10109</v>
      </c>
      <c r="E19" s="24">
        <f t="shared" ref="E19:E22" si="7">+C19+D19</f>
        <v>0.1168</v>
      </c>
      <c r="F19" s="25">
        <f t="shared" ref="F19:F22" si="8">+B19-E19</f>
        <v>-2.6800000000000004E-2</v>
      </c>
      <c r="G19" s="7">
        <v>3275990.48</v>
      </c>
      <c r="H19" s="1">
        <f t="shared" ref="H19:H22" si="9">+G19*B19</f>
        <v>294839.14319999999</v>
      </c>
      <c r="I19" s="1">
        <f t="shared" ref="I19:I22" si="10">+G19*C19</f>
        <v>51465.810440799993</v>
      </c>
      <c r="J19" s="1">
        <f t="shared" ref="J19:J22" si="11">+G19*D19</f>
        <v>331169.87762320001</v>
      </c>
      <c r="K19" s="1">
        <f t="shared" ref="K19:K22" si="12">+H19-I19-J19</f>
        <v>-87796.544863999996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1.5709999999999998E-2</v>
      </c>
      <c r="D20" s="24">
        <v>0.10109</v>
      </c>
      <c r="E20" s="24">
        <f t="shared" si="7"/>
        <v>0.1168</v>
      </c>
      <c r="F20" s="25">
        <f t="shared" si="8"/>
        <v>-5.1799999999999999E-2</v>
      </c>
      <c r="G20" s="7">
        <v>27442290.550000001</v>
      </c>
      <c r="H20" s="1">
        <f t="shared" si="9"/>
        <v>1783748.8857500001</v>
      </c>
      <c r="I20" s="1">
        <f t="shared" si="10"/>
        <v>431118.38454049994</v>
      </c>
      <c r="J20" s="1">
        <f t="shared" si="11"/>
        <v>2774141.1516995002</v>
      </c>
      <c r="K20" s="1">
        <f t="shared" si="12"/>
        <v>-1421510.6504899999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1.5709999999999998E-2</v>
      </c>
      <c r="D21" s="24">
        <v>0.10109</v>
      </c>
      <c r="E21" s="24">
        <f t="shared" si="7"/>
        <v>0.1168</v>
      </c>
      <c r="F21" s="25">
        <f t="shared" si="8"/>
        <v>-2.18E-2</v>
      </c>
      <c r="G21" s="7">
        <v>8867231.3300000001</v>
      </c>
      <c r="H21" s="1">
        <f t="shared" si="9"/>
        <v>842386.97635000001</v>
      </c>
      <c r="I21" s="1">
        <f t="shared" si="10"/>
        <v>139304.20419429999</v>
      </c>
      <c r="J21" s="1">
        <f t="shared" si="11"/>
        <v>896388.41514970001</v>
      </c>
      <c r="K21" s="1">
        <f t="shared" si="12"/>
        <v>-193305.64299399999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1.5709999999999998E-2</v>
      </c>
      <c r="D22" s="37">
        <v>0.10109</v>
      </c>
      <c r="E22" s="37">
        <f t="shared" si="7"/>
        <v>0.1168</v>
      </c>
      <c r="F22" s="38">
        <f t="shared" si="8"/>
        <v>1.5200000000000005E-2</v>
      </c>
      <c r="G22" s="7">
        <v>9634871.8399999999</v>
      </c>
      <c r="H22" s="1">
        <f t="shared" si="9"/>
        <v>1271803.0828800001</v>
      </c>
      <c r="I22" s="1">
        <f t="shared" si="10"/>
        <v>151363.83660639997</v>
      </c>
      <c r="J22" s="1">
        <f t="shared" si="11"/>
        <v>973989.19430560002</v>
      </c>
      <c r="K22" s="1">
        <f t="shared" si="12"/>
        <v>146450.05196800001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52698093.480000004</v>
      </c>
      <c r="H23" s="39">
        <f t="shared" ref="H23:J23" si="13">SUM(H18:H22)</f>
        <v>4460561.7027400006</v>
      </c>
      <c r="I23" s="8">
        <f t="shared" si="13"/>
        <v>827887.04857079987</v>
      </c>
      <c r="J23" s="8">
        <f t="shared" si="13"/>
        <v>5327250.2698932001</v>
      </c>
      <c r="K23" s="8">
        <f>SUM(K18:K22)</f>
        <v>-1694575.6157240001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tr">
        <f>'April 17'!A26</f>
        <v>True-up of 2nd Estimated RPP to Actual RPP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30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0</v>
      </c>
      <c r="E28" s="32">
        <f t="shared" si="14"/>
        <v>0</v>
      </c>
      <c r="F28" s="33">
        <f t="shared" si="14"/>
        <v>0</v>
      </c>
      <c r="G28" s="7">
        <f t="shared" si="14"/>
        <v>-276783.2799999998</v>
      </c>
      <c r="H28" s="1">
        <f>+H18-H7</f>
        <v>21312.312559999962</v>
      </c>
      <c r="I28" s="1">
        <f t="shared" ref="I28:J32" si="15">+I18-I7</f>
        <v>4348.2653287999929</v>
      </c>
      <c r="J28" s="1">
        <f t="shared" si="15"/>
        <v>27980.021775199973</v>
      </c>
      <c r="K28" s="1">
        <f>+H28-I28-J28</f>
        <v>-11015.974544000004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0</v>
      </c>
      <c r="E29" s="24">
        <f t="shared" si="14"/>
        <v>0</v>
      </c>
      <c r="F29" s="25">
        <f t="shared" si="14"/>
        <v>0</v>
      </c>
      <c r="G29" s="7">
        <f t="shared" si="14"/>
        <v>-39206.870000000112</v>
      </c>
      <c r="H29" s="1">
        <f>+H19-H8</f>
        <v>3528.618300000031</v>
      </c>
      <c r="I29" s="1">
        <f t="shared" si="15"/>
        <v>615.9399276999975</v>
      </c>
      <c r="J29" s="1">
        <f t="shared" si="15"/>
        <v>3963.4224883000134</v>
      </c>
      <c r="K29" s="1">
        <f t="shared" ref="K29:K32" si="16">+H29-I29-J29</f>
        <v>-1050.7441159999798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0</v>
      </c>
      <c r="E30" s="24">
        <f t="shared" si="14"/>
        <v>0</v>
      </c>
      <c r="F30" s="25">
        <f t="shared" si="14"/>
        <v>0</v>
      </c>
      <c r="G30" s="7">
        <f t="shared" si="14"/>
        <v>3221187.870000001</v>
      </c>
      <c r="H30" s="1">
        <f>+H20-H9</f>
        <v>-209377.21155000012</v>
      </c>
      <c r="I30" s="1">
        <f t="shared" si="15"/>
        <v>-50604.861437700049</v>
      </c>
      <c r="J30" s="1">
        <f t="shared" si="15"/>
        <v>-325629.88177829981</v>
      </c>
      <c r="K30" s="1">
        <f t="shared" si="16"/>
        <v>166857.53166599973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0</v>
      </c>
      <c r="E31" s="24">
        <f t="shared" si="14"/>
        <v>0</v>
      </c>
      <c r="F31" s="25">
        <f t="shared" si="14"/>
        <v>0</v>
      </c>
      <c r="G31" s="7">
        <f t="shared" si="14"/>
        <v>278095.3900000006</v>
      </c>
      <c r="H31" s="1">
        <f>+H21-H10</f>
        <v>-26419.062050000066</v>
      </c>
      <c r="I31" s="1">
        <f t="shared" si="15"/>
        <v>-4368.8785768999951</v>
      </c>
      <c r="J31" s="1">
        <f t="shared" si="15"/>
        <v>-28112.662975100102</v>
      </c>
      <c r="K31" s="1">
        <f t="shared" si="16"/>
        <v>6062.4795020000311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0</v>
      </c>
      <c r="E32" s="37">
        <f t="shared" si="14"/>
        <v>0</v>
      </c>
      <c r="F32" s="38">
        <f t="shared" si="14"/>
        <v>0</v>
      </c>
      <c r="G32" s="7">
        <f t="shared" si="14"/>
        <v>174942.8200000003</v>
      </c>
      <c r="H32" s="1">
        <f>+H22-H11</f>
        <v>-23092.452240000013</v>
      </c>
      <c r="I32" s="1">
        <f t="shared" si="15"/>
        <v>-2748.351702200016</v>
      </c>
      <c r="J32" s="1">
        <f t="shared" si="15"/>
        <v>-17684.969673800049</v>
      </c>
      <c r="K32" s="1">
        <f t="shared" si="16"/>
        <v>-2659.1308639999479</v>
      </c>
      <c r="M32" s="2"/>
      <c r="N32" s="21"/>
    </row>
    <row r="33" spans="7:11" ht="15.75" thickBot="1" x14ac:dyDescent="0.3">
      <c r="G33" s="6">
        <f>SUM(G28:G32)</f>
        <v>3358235.930000002</v>
      </c>
      <c r="H33" s="8">
        <f t="shared" ref="H33:J33" si="17">SUM(H28:H32)</f>
        <v>-234047.79498000021</v>
      </c>
      <c r="I33" s="8">
        <f t="shared" si="17"/>
        <v>-52757.886460300069</v>
      </c>
      <c r="J33" s="8">
        <f t="shared" si="17"/>
        <v>-339484.07016369997</v>
      </c>
      <c r="K33" s="8">
        <f>SUM(K28:K32)</f>
        <v>158194.16164399983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G38" sqref="G38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tr">
        <f>'April 17'!A5</f>
        <v>Estimated RPP Revenue and Actual GA Price: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31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2.035E-2</v>
      </c>
      <c r="D7" s="32">
        <v>8.8639999999999997E-2</v>
      </c>
      <c r="E7" s="32">
        <f>+C7+D7</f>
        <v>0.10899</v>
      </c>
      <c r="F7" s="33">
        <f>+B7-E7</f>
        <v>-3.1990000000000005E-2</v>
      </c>
      <c r="G7" s="7">
        <v>3838749.37</v>
      </c>
      <c r="H7" s="1">
        <f>+G7*B7</f>
        <v>295583.70149000001</v>
      </c>
      <c r="I7" s="1">
        <f>+G7*C7</f>
        <v>78118.549679500007</v>
      </c>
      <c r="J7" s="1">
        <f>+G7*D7</f>
        <v>340266.74415679998</v>
      </c>
      <c r="K7" s="1">
        <f>+H7-I7-J7</f>
        <v>-122801.59234629996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2.035E-2</v>
      </c>
      <c r="D8" s="24">
        <v>8.8639999999999997E-2</v>
      </c>
      <c r="E8" s="24">
        <f t="shared" ref="E8:E11" si="0">+C8+D8</f>
        <v>0.10899</v>
      </c>
      <c r="F8" s="25">
        <f t="shared" ref="F8:F11" si="1">+B8-E8</f>
        <v>-1.8990000000000007E-2</v>
      </c>
      <c r="G8" s="7">
        <v>3280639.05</v>
      </c>
      <c r="H8" s="1">
        <f t="shared" ref="H8:H11" si="2">+G8*B8</f>
        <v>295257.51449999999</v>
      </c>
      <c r="I8" s="1">
        <f t="shared" ref="I8:I11" si="3">+G8*C8</f>
        <v>66761.00466749999</v>
      </c>
      <c r="J8" s="1">
        <f t="shared" ref="J8:J11" si="4">+G8*D8</f>
        <v>290795.84539199999</v>
      </c>
      <c r="K8" s="1">
        <f t="shared" ref="K8:K11" si="5">+H8-I8-J8</f>
        <v>-62299.335559499974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2.035E-2</v>
      </c>
      <c r="D9" s="24">
        <v>8.8639999999999997E-2</v>
      </c>
      <c r="E9" s="24">
        <f t="shared" si="0"/>
        <v>0.10899</v>
      </c>
      <c r="F9" s="25">
        <f t="shared" si="1"/>
        <v>-4.3990000000000001E-2</v>
      </c>
      <c r="G9" s="7">
        <v>27042969.399999999</v>
      </c>
      <c r="H9" s="1">
        <f t="shared" si="2"/>
        <v>1757793.0109999999</v>
      </c>
      <c r="I9" s="1">
        <f t="shared" si="3"/>
        <v>550324.42729000002</v>
      </c>
      <c r="J9" s="1">
        <f t="shared" si="4"/>
        <v>2397088.8076159996</v>
      </c>
      <c r="K9" s="1">
        <f t="shared" si="5"/>
        <v>-1189620.2239059997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2.035E-2</v>
      </c>
      <c r="D10" s="24">
        <v>8.8639999999999997E-2</v>
      </c>
      <c r="E10" s="24">
        <f t="shared" si="0"/>
        <v>0.10899</v>
      </c>
      <c r="F10" s="25">
        <f t="shared" si="1"/>
        <v>-1.3990000000000002E-2</v>
      </c>
      <c r="G10" s="7">
        <v>8119166.7000000002</v>
      </c>
      <c r="H10" s="1">
        <f t="shared" si="2"/>
        <v>771320.83649999998</v>
      </c>
      <c r="I10" s="1">
        <f t="shared" si="3"/>
        <v>165225.04234499999</v>
      </c>
      <c r="J10" s="1">
        <f t="shared" si="4"/>
        <v>719682.93628799997</v>
      </c>
      <c r="K10" s="1">
        <f t="shared" si="5"/>
        <v>-113587.14213299996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2.035E-2</v>
      </c>
      <c r="D11" s="37">
        <v>8.8639999999999997E-2</v>
      </c>
      <c r="E11" s="37">
        <f t="shared" si="0"/>
        <v>0.10899</v>
      </c>
      <c r="F11" s="38">
        <f t="shared" si="1"/>
        <v>2.3010000000000003E-2</v>
      </c>
      <c r="G11" s="7">
        <v>8724465.1099999994</v>
      </c>
      <c r="H11" s="1">
        <f t="shared" si="2"/>
        <v>1151629.3945200001</v>
      </c>
      <c r="I11" s="1">
        <f t="shared" si="3"/>
        <v>177542.86498849999</v>
      </c>
      <c r="J11" s="1">
        <f t="shared" si="4"/>
        <v>773336.58735039993</v>
      </c>
      <c r="K11" s="1">
        <f t="shared" si="5"/>
        <v>200749.94218110014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51005989.630000003</v>
      </c>
      <c r="H12" s="8">
        <f t="shared" ref="H12:J12" si="6">SUM(H7:H11)</f>
        <v>4271584.4580099992</v>
      </c>
      <c r="I12" s="8">
        <f t="shared" si="6"/>
        <v>1037971.8889705</v>
      </c>
      <c r="J12" s="8">
        <f t="shared" si="6"/>
        <v>4521170.9208031995</v>
      </c>
      <c r="K12" s="39">
        <f>SUM(K7:K11)</f>
        <v>-1287558.3517636992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tr">
        <f>'April 17'!A16</f>
        <v>Actual RPP Revenue and Actual GA Price: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32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2.035E-2</v>
      </c>
      <c r="D18" s="32">
        <v>8.8639999999999997E-2</v>
      </c>
      <c r="E18" s="32">
        <f>+C18+D18</f>
        <v>0.10899</v>
      </c>
      <c r="F18" s="33">
        <f>+B18-E18</f>
        <v>-3.1990000000000005E-2</v>
      </c>
      <c r="G18" s="7">
        <v>3716393.89</v>
      </c>
      <c r="H18" s="1">
        <f>+G18*B18</f>
        <v>286162.32952999999</v>
      </c>
      <c r="I18" s="1">
        <f>+G18*C18</f>
        <v>75628.615661500007</v>
      </c>
      <c r="J18" s="1">
        <f>+G18*D18</f>
        <v>329421.15440960001</v>
      </c>
      <c r="K18" s="1">
        <f>+H18-I18-J18</f>
        <v>-118887.44054110005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2.035E-2</v>
      </c>
      <c r="D19" s="24">
        <v>8.8639999999999997E-2</v>
      </c>
      <c r="E19" s="24">
        <f t="shared" ref="E19:E22" si="7">+C19+D19</f>
        <v>0.10899</v>
      </c>
      <c r="F19" s="25">
        <f t="shared" ref="F19:F22" si="8">+B19-E19</f>
        <v>-1.8990000000000007E-2</v>
      </c>
      <c r="G19" s="7">
        <v>3266067.11</v>
      </c>
      <c r="H19" s="1">
        <f t="shared" ref="H19:H22" si="9">+G19*B19</f>
        <v>293946.03989999997</v>
      </c>
      <c r="I19" s="1">
        <f t="shared" ref="I19:I22" si="10">+G19*C19</f>
        <v>66464.4656885</v>
      </c>
      <c r="J19" s="1">
        <f t="shared" ref="J19:J22" si="11">+G19*D19</f>
        <v>289504.18863039999</v>
      </c>
      <c r="K19" s="1">
        <f t="shared" ref="K19:K22" si="12">+H19-I19-J19</f>
        <v>-62022.614418900019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2.035E-2</v>
      </c>
      <c r="D20" s="24">
        <v>8.8639999999999997E-2</v>
      </c>
      <c r="E20" s="24">
        <f t="shared" si="7"/>
        <v>0.10899</v>
      </c>
      <c r="F20" s="25">
        <f t="shared" si="8"/>
        <v>-4.3990000000000001E-2</v>
      </c>
      <c r="G20" s="7">
        <v>28485468.48</v>
      </c>
      <c r="H20" s="1">
        <f t="shared" si="9"/>
        <v>1851555.4512</v>
      </c>
      <c r="I20" s="1">
        <f t="shared" si="10"/>
        <v>579679.28356799996</v>
      </c>
      <c r="J20" s="1">
        <f t="shared" si="11"/>
        <v>2524951.9260672</v>
      </c>
      <c r="K20" s="1">
        <f t="shared" si="12"/>
        <v>-1253075.7584352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2.035E-2</v>
      </c>
      <c r="D21" s="24">
        <v>8.8639999999999997E-2</v>
      </c>
      <c r="E21" s="24">
        <f t="shared" si="7"/>
        <v>0.10899</v>
      </c>
      <c r="F21" s="25">
        <f t="shared" si="8"/>
        <v>-1.3990000000000002E-2</v>
      </c>
      <c r="G21" s="7">
        <v>8006793.4299999997</v>
      </c>
      <c r="H21" s="1">
        <f t="shared" si="9"/>
        <v>760645.37584999995</v>
      </c>
      <c r="I21" s="1">
        <f t="shared" si="10"/>
        <v>162938.2463005</v>
      </c>
      <c r="J21" s="1">
        <f t="shared" si="11"/>
        <v>709722.16963519994</v>
      </c>
      <c r="K21" s="1">
        <f t="shared" si="12"/>
        <v>-112015.04008569999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2.035E-2</v>
      </c>
      <c r="D22" s="37">
        <v>8.8639999999999997E-2</v>
      </c>
      <c r="E22" s="37">
        <f t="shared" si="7"/>
        <v>0.10899</v>
      </c>
      <c r="F22" s="38">
        <f t="shared" si="8"/>
        <v>2.3010000000000003E-2</v>
      </c>
      <c r="G22" s="7">
        <v>8444217.3699999992</v>
      </c>
      <c r="H22" s="1">
        <f t="shared" si="9"/>
        <v>1114636.6928399999</v>
      </c>
      <c r="I22" s="1">
        <f t="shared" si="10"/>
        <v>171839.82347949999</v>
      </c>
      <c r="J22" s="1">
        <f t="shared" si="11"/>
        <v>748495.42767679994</v>
      </c>
      <c r="K22" s="1">
        <f t="shared" si="12"/>
        <v>194301.44168369996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51918940.280000001</v>
      </c>
      <c r="H23" s="39">
        <f t="shared" ref="H23:J23" si="13">SUM(H18:H22)</f>
        <v>4306945.8893200001</v>
      </c>
      <c r="I23" s="8">
        <f t="shared" si="13"/>
        <v>1056550.4346979999</v>
      </c>
      <c r="J23" s="8">
        <f t="shared" si="13"/>
        <v>4602094.8664191999</v>
      </c>
      <c r="K23" s="8">
        <f>SUM(K18:K22)</f>
        <v>-1351699.4117972003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tr">
        <f>'April 17'!A26</f>
        <v>True-up of 2nd Estimated RPP to Actual RPP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30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0</v>
      </c>
      <c r="E28" s="32">
        <f t="shared" si="14"/>
        <v>0</v>
      </c>
      <c r="F28" s="33">
        <f t="shared" si="14"/>
        <v>0</v>
      </c>
      <c r="G28" s="7">
        <f t="shared" si="14"/>
        <v>122355.47999999998</v>
      </c>
      <c r="H28" s="1">
        <f>+H18-H7</f>
        <v>-9421.3719600000186</v>
      </c>
      <c r="I28" s="1">
        <f t="shared" ref="I28:J32" si="15">+I18-I7</f>
        <v>-2489.9340179999999</v>
      </c>
      <c r="J28" s="1">
        <f t="shared" si="15"/>
        <v>-10845.589747199963</v>
      </c>
      <c r="K28" s="1">
        <f>+H28-I28-J28</f>
        <v>3914.1518051999446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0</v>
      </c>
      <c r="E29" s="24">
        <f t="shared" si="14"/>
        <v>0</v>
      </c>
      <c r="F29" s="25">
        <f t="shared" si="14"/>
        <v>0</v>
      </c>
      <c r="G29" s="7">
        <f t="shared" si="14"/>
        <v>14571.939999999944</v>
      </c>
      <c r="H29" s="1">
        <f>+H19-H8</f>
        <v>-1311.4746000000159</v>
      </c>
      <c r="I29" s="1">
        <f t="shared" si="15"/>
        <v>-296.53897899998992</v>
      </c>
      <c r="J29" s="1">
        <f t="shared" si="15"/>
        <v>-1291.6567615999957</v>
      </c>
      <c r="K29" s="1">
        <f t="shared" ref="K29:K32" si="16">+H29-I29-J29</f>
        <v>276.72114059996966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0</v>
      </c>
      <c r="E30" s="24">
        <f t="shared" si="14"/>
        <v>0</v>
      </c>
      <c r="F30" s="25">
        <f t="shared" si="14"/>
        <v>0</v>
      </c>
      <c r="G30" s="7">
        <f t="shared" si="14"/>
        <v>-1442499.0800000019</v>
      </c>
      <c r="H30" s="1">
        <f>+H20-H9</f>
        <v>93762.44020000007</v>
      </c>
      <c r="I30" s="1">
        <f t="shared" si="15"/>
        <v>29354.856277999934</v>
      </c>
      <c r="J30" s="1">
        <f t="shared" si="15"/>
        <v>127863.11845120043</v>
      </c>
      <c r="K30" s="1">
        <f t="shared" si="16"/>
        <v>-63455.534529200289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0</v>
      </c>
      <c r="E31" s="24">
        <f t="shared" si="14"/>
        <v>0</v>
      </c>
      <c r="F31" s="25">
        <f t="shared" si="14"/>
        <v>0</v>
      </c>
      <c r="G31" s="7">
        <f t="shared" si="14"/>
        <v>112373.27000000048</v>
      </c>
      <c r="H31" s="1">
        <f>+H21-H10</f>
        <v>-10675.460650000023</v>
      </c>
      <c r="I31" s="1">
        <f t="shared" si="15"/>
        <v>-2286.7960444999917</v>
      </c>
      <c r="J31" s="1">
        <f t="shared" si="15"/>
        <v>-9960.7666528000263</v>
      </c>
      <c r="K31" s="1">
        <f t="shared" si="16"/>
        <v>1572.1020472999953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0</v>
      </c>
      <c r="E32" s="37">
        <f t="shared" si="14"/>
        <v>0</v>
      </c>
      <c r="F32" s="38">
        <f t="shared" si="14"/>
        <v>0</v>
      </c>
      <c r="G32" s="7">
        <f t="shared" si="14"/>
        <v>280247.74000000022</v>
      </c>
      <c r="H32" s="1">
        <f>+H22-H11</f>
        <v>-36992.701680000173</v>
      </c>
      <c r="I32" s="1">
        <f t="shared" si="15"/>
        <v>-5703.0415090000024</v>
      </c>
      <c r="J32" s="1">
        <f t="shared" si="15"/>
        <v>-24841.159673599992</v>
      </c>
      <c r="K32" s="1">
        <f t="shared" si="16"/>
        <v>-6448.5004974001786</v>
      </c>
      <c r="M32" s="2"/>
      <c r="N32" s="21"/>
    </row>
    <row r="33" spans="7:11" ht="15.75" thickBot="1" x14ac:dyDescent="0.3">
      <c r="G33" s="6">
        <f>SUM(G28:G32)</f>
        <v>-912950.6500000013</v>
      </c>
      <c r="H33" s="8">
        <f t="shared" ref="H33:J33" si="17">SUM(H28:H32)</f>
        <v>35361.43130999984</v>
      </c>
      <c r="I33" s="8">
        <f t="shared" si="17"/>
        <v>18578.54572749995</v>
      </c>
      <c r="J33" s="8">
        <f t="shared" si="17"/>
        <v>80923.945616000448</v>
      </c>
      <c r="K33" s="8">
        <f>SUM(K28:K32)</f>
        <v>-64141.060033500558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G38" sqref="G38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tr">
        <f>'April 17'!A5</f>
        <v>Estimated RPP Revenue and Actual GA Price: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31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7.9500000000000005E-3</v>
      </c>
      <c r="D7" s="32">
        <v>0.12562999999999999</v>
      </c>
      <c r="E7" s="32">
        <f>+C7+D7</f>
        <v>0.13358</v>
      </c>
      <c r="F7" s="33">
        <f>+B7-E7</f>
        <v>-5.6580000000000005E-2</v>
      </c>
      <c r="G7" s="7">
        <v>3624807</v>
      </c>
      <c r="H7" s="1">
        <f>+G7*B7</f>
        <v>279110.13900000002</v>
      </c>
      <c r="I7" s="1">
        <f>+G7*C7</f>
        <v>28817.215650000002</v>
      </c>
      <c r="J7" s="1">
        <f>+G7*D7</f>
        <v>455384.50340999995</v>
      </c>
      <c r="K7" s="1">
        <f>+H7-I7-J7</f>
        <v>-205091.58005999992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7.9500000000000005E-3</v>
      </c>
      <c r="D8" s="24">
        <v>0.12562999999999999</v>
      </c>
      <c r="E8" s="24">
        <f t="shared" ref="E8:E11" si="0">+C8+D8</f>
        <v>0.13358</v>
      </c>
      <c r="F8" s="25">
        <f t="shared" ref="F8:F11" si="1">+B8-E8</f>
        <v>-4.3580000000000008E-2</v>
      </c>
      <c r="G8" s="7">
        <v>3057002.41</v>
      </c>
      <c r="H8" s="1">
        <f t="shared" ref="H8:H11" si="2">+G8*B8</f>
        <v>275130.2169</v>
      </c>
      <c r="I8" s="1">
        <f t="shared" ref="I8:I11" si="3">+G8*C8</f>
        <v>24303.169159500001</v>
      </c>
      <c r="J8" s="1">
        <f t="shared" ref="J8:J11" si="4">+G8*D8</f>
        <v>384051.21276829997</v>
      </c>
      <c r="K8" s="1">
        <f t="shared" ref="K8:K11" si="5">+H8-I8-J8</f>
        <v>-133224.16502779996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7.9500000000000005E-3</v>
      </c>
      <c r="D9" s="24">
        <v>0.12562999999999999</v>
      </c>
      <c r="E9" s="24">
        <f t="shared" si="0"/>
        <v>0.13358</v>
      </c>
      <c r="F9" s="25">
        <f t="shared" si="1"/>
        <v>-6.8580000000000002E-2</v>
      </c>
      <c r="G9" s="7">
        <v>27948372.969999999</v>
      </c>
      <c r="H9" s="1">
        <f t="shared" si="2"/>
        <v>1816644.2430499999</v>
      </c>
      <c r="I9" s="1">
        <f t="shared" si="3"/>
        <v>222189.56511150001</v>
      </c>
      <c r="J9" s="1">
        <f t="shared" si="4"/>
        <v>3511154.0962210996</v>
      </c>
      <c r="K9" s="1">
        <f t="shared" si="5"/>
        <v>-1916699.4182825997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7.9500000000000005E-3</v>
      </c>
      <c r="D10" s="24">
        <v>0.12562999999999999</v>
      </c>
      <c r="E10" s="24">
        <f t="shared" si="0"/>
        <v>0.13358</v>
      </c>
      <c r="F10" s="25">
        <f t="shared" si="1"/>
        <v>-3.8580000000000003E-2</v>
      </c>
      <c r="G10" s="7">
        <v>8145684.2999999998</v>
      </c>
      <c r="H10" s="1">
        <f t="shared" si="2"/>
        <v>773840.0085</v>
      </c>
      <c r="I10" s="1">
        <f t="shared" si="3"/>
        <v>64758.190184999999</v>
      </c>
      <c r="J10" s="1">
        <f t="shared" si="4"/>
        <v>1023342.318609</v>
      </c>
      <c r="K10" s="1">
        <f t="shared" si="5"/>
        <v>-314260.50029399991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7.9500000000000005E-3</v>
      </c>
      <c r="D11" s="37">
        <v>0.12562999999999999</v>
      </c>
      <c r="E11" s="37">
        <f t="shared" si="0"/>
        <v>0.13358</v>
      </c>
      <c r="F11" s="38">
        <f t="shared" si="1"/>
        <v>-1.5799999999999981E-3</v>
      </c>
      <c r="G11" s="7">
        <v>8508775.0199999996</v>
      </c>
      <c r="H11" s="1">
        <f t="shared" si="2"/>
        <v>1123158.3026399999</v>
      </c>
      <c r="I11" s="1">
        <f t="shared" si="3"/>
        <v>67644.761408999999</v>
      </c>
      <c r="J11" s="1">
        <f t="shared" si="4"/>
        <v>1068957.4057625998</v>
      </c>
      <c r="K11" s="1">
        <f t="shared" si="5"/>
        <v>-13443.864531599917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51284641.699999988</v>
      </c>
      <c r="H12" s="8">
        <f t="shared" ref="H12:J12" si="6">SUM(H7:H11)</f>
        <v>4267882.9100899994</v>
      </c>
      <c r="I12" s="8">
        <f t="shared" si="6"/>
        <v>407712.90151500003</v>
      </c>
      <c r="J12" s="8">
        <f t="shared" si="6"/>
        <v>6442889.5367709994</v>
      </c>
      <c r="K12" s="39">
        <f>SUM(K7:K11)</f>
        <v>-2582719.5281959996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tr">
        <f>'April 17'!A16</f>
        <v>Actual RPP Revenue and Actual GA Price: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32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7.9500000000000005E-3</v>
      </c>
      <c r="D18" s="32">
        <v>0.12562999999999999</v>
      </c>
      <c r="E18" s="32">
        <f>+C18+D18</f>
        <v>0.13358</v>
      </c>
      <c r="F18" s="33">
        <f>+B18-E18</f>
        <v>-5.6580000000000005E-2</v>
      </c>
      <c r="G18" s="7">
        <v>3770284.33</v>
      </c>
      <c r="H18" s="1">
        <f>+G18*B18</f>
        <v>290311.89341000002</v>
      </c>
      <c r="I18" s="1">
        <f>+G18*C18</f>
        <v>29973.760423500004</v>
      </c>
      <c r="J18" s="1">
        <f>+G18*D18</f>
        <v>473660.82037789997</v>
      </c>
      <c r="K18" s="1">
        <f>+H18-I18-J18</f>
        <v>-213322.68739139996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7.9500000000000005E-3</v>
      </c>
      <c r="D19" s="24">
        <v>0.12562999999999999</v>
      </c>
      <c r="E19" s="24">
        <f t="shared" ref="E19:E22" si="7">+C19+D19</f>
        <v>0.13358</v>
      </c>
      <c r="F19" s="25">
        <f t="shared" ref="F19:F22" si="8">+B19-E19</f>
        <v>-4.3580000000000008E-2</v>
      </c>
      <c r="G19" s="7">
        <v>3252865.71</v>
      </c>
      <c r="H19" s="1">
        <f t="shared" ref="H19:H22" si="9">+G19*B19</f>
        <v>292757.91389999999</v>
      </c>
      <c r="I19" s="1">
        <f t="shared" ref="I19:I22" si="10">+G19*C19</f>
        <v>25860.282394500002</v>
      </c>
      <c r="J19" s="1">
        <f t="shared" ref="J19:J22" si="11">+G19*D19</f>
        <v>408657.51914729999</v>
      </c>
      <c r="K19" s="1">
        <f t="shared" ref="K19:K22" si="12">+H19-I19-J19</f>
        <v>-141759.88764179999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7.9500000000000005E-3</v>
      </c>
      <c r="D20" s="24">
        <v>0.12562999999999999</v>
      </c>
      <c r="E20" s="24">
        <f t="shared" si="7"/>
        <v>0.13358</v>
      </c>
      <c r="F20" s="25">
        <f t="shared" si="8"/>
        <v>-6.8580000000000002E-2</v>
      </c>
      <c r="G20" s="7">
        <v>26691640.699999999</v>
      </c>
      <c r="H20" s="1">
        <f t="shared" si="9"/>
        <v>1734956.6455000001</v>
      </c>
      <c r="I20" s="1">
        <f t="shared" si="10"/>
        <v>212198.543565</v>
      </c>
      <c r="J20" s="1">
        <f t="shared" si="11"/>
        <v>3353270.8211409999</v>
      </c>
      <c r="K20" s="1">
        <f t="shared" si="12"/>
        <v>-1830512.7192059997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7.9500000000000005E-3</v>
      </c>
      <c r="D21" s="24">
        <v>0.12562999999999999</v>
      </c>
      <c r="E21" s="24">
        <f t="shared" si="7"/>
        <v>0.13358</v>
      </c>
      <c r="F21" s="25">
        <f t="shared" si="8"/>
        <v>-3.8580000000000003E-2</v>
      </c>
      <c r="G21" s="7">
        <v>7729488.9500000002</v>
      </c>
      <c r="H21" s="1">
        <f t="shared" si="9"/>
        <v>734301.45024999999</v>
      </c>
      <c r="I21" s="1">
        <f t="shared" si="10"/>
        <v>61449.437152500002</v>
      </c>
      <c r="J21" s="1">
        <f t="shared" si="11"/>
        <v>971055.69678849995</v>
      </c>
      <c r="K21" s="1">
        <f t="shared" si="12"/>
        <v>-298203.68369099998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7.9500000000000005E-3</v>
      </c>
      <c r="D22" s="37">
        <v>0.12562999999999999</v>
      </c>
      <c r="E22" s="37">
        <f t="shared" si="7"/>
        <v>0.13358</v>
      </c>
      <c r="F22" s="38">
        <f t="shared" si="8"/>
        <v>-1.5799999999999981E-3</v>
      </c>
      <c r="G22" s="7">
        <v>7335312.4199999999</v>
      </c>
      <c r="H22" s="1">
        <f t="shared" si="9"/>
        <v>968261.23944000003</v>
      </c>
      <c r="I22" s="1">
        <f t="shared" si="10"/>
        <v>58315.733739000003</v>
      </c>
      <c r="J22" s="1">
        <f t="shared" si="11"/>
        <v>921535.29932459991</v>
      </c>
      <c r="K22" s="1">
        <f t="shared" si="12"/>
        <v>-11589.793623599922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48779592.110000007</v>
      </c>
      <c r="H23" s="39">
        <f t="shared" ref="H23:J23" si="13">SUM(H18:H22)</f>
        <v>4020589.1425000005</v>
      </c>
      <c r="I23" s="8">
        <f t="shared" si="13"/>
        <v>387797.75727450004</v>
      </c>
      <c r="J23" s="8">
        <f t="shared" si="13"/>
        <v>6128180.1567792995</v>
      </c>
      <c r="K23" s="8">
        <f>SUM(K18:K22)</f>
        <v>-2495388.7715537995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tr">
        <f>'April 17'!A26</f>
        <v>True-up of 2nd Estimated RPP to Actual RPP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30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0</v>
      </c>
      <c r="E28" s="32">
        <f t="shared" si="14"/>
        <v>0</v>
      </c>
      <c r="F28" s="33">
        <f t="shared" si="14"/>
        <v>0</v>
      </c>
      <c r="G28" s="7">
        <f t="shared" si="14"/>
        <v>-145477.33000000007</v>
      </c>
      <c r="H28" s="1">
        <f>+H18-H7</f>
        <v>11201.754409999994</v>
      </c>
      <c r="I28" s="1">
        <f t="shared" ref="I28:J32" si="15">+I18-I7</f>
        <v>1156.5447735000016</v>
      </c>
      <c r="J28" s="1">
        <f t="shared" si="15"/>
        <v>18276.316967900028</v>
      </c>
      <c r="K28" s="1">
        <f>+H28-I28-J28</f>
        <v>-8231.107331400035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0</v>
      </c>
      <c r="E29" s="24">
        <f t="shared" si="14"/>
        <v>0</v>
      </c>
      <c r="F29" s="25">
        <f t="shared" si="14"/>
        <v>0</v>
      </c>
      <c r="G29" s="7">
        <f t="shared" si="14"/>
        <v>-195863.29999999981</v>
      </c>
      <c r="H29" s="1">
        <f>+H19-H8</f>
        <v>17627.696999999986</v>
      </c>
      <c r="I29" s="1">
        <f t="shared" si="15"/>
        <v>1557.1132350000007</v>
      </c>
      <c r="J29" s="1">
        <f t="shared" si="15"/>
        <v>24606.306379000016</v>
      </c>
      <c r="K29" s="1">
        <f t="shared" ref="K29:K32" si="16">+H29-I29-J29</f>
        <v>-8535.7226140000312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0</v>
      </c>
      <c r="E30" s="24">
        <f t="shared" si="14"/>
        <v>0</v>
      </c>
      <c r="F30" s="25">
        <f t="shared" si="14"/>
        <v>0</v>
      </c>
      <c r="G30" s="7">
        <f t="shared" si="14"/>
        <v>1256732.2699999996</v>
      </c>
      <c r="H30" s="1">
        <f>+H20-H9</f>
        <v>-81687.597549999831</v>
      </c>
      <c r="I30" s="1">
        <f t="shared" si="15"/>
        <v>-9991.0215465000074</v>
      </c>
      <c r="J30" s="1">
        <f t="shared" si="15"/>
        <v>-157883.2750800997</v>
      </c>
      <c r="K30" s="1">
        <f t="shared" si="16"/>
        <v>86186.699076599878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0</v>
      </c>
      <c r="E31" s="24">
        <f t="shared" si="14"/>
        <v>0</v>
      </c>
      <c r="F31" s="25">
        <f t="shared" si="14"/>
        <v>0</v>
      </c>
      <c r="G31" s="7">
        <f t="shared" si="14"/>
        <v>416195.34999999963</v>
      </c>
      <c r="H31" s="1">
        <f>+H21-H10</f>
        <v>-39538.558250000002</v>
      </c>
      <c r="I31" s="1">
        <f t="shared" si="15"/>
        <v>-3308.7530324999971</v>
      </c>
      <c r="J31" s="1">
        <f t="shared" si="15"/>
        <v>-52286.621820500004</v>
      </c>
      <c r="K31" s="1">
        <f t="shared" si="16"/>
        <v>16056.816602999999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0</v>
      </c>
      <c r="E32" s="37">
        <f t="shared" si="14"/>
        <v>0</v>
      </c>
      <c r="F32" s="38">
        <f t="shared" si="14"/>
        <v>0</v>
      </c>
      <c r="G32" s="7">
        <f t="shared" si="14"/>
        <v>1173462.5999999996</v>
      </c>
      <c r="H32" s="1">
        <f>+H22-H11</f>
        <v>-154897.06319999986</v>
      </c>
      <c r="I32" s="1">
        <f t="shared" si="15"/>
        <v>-9329.0276699999959</v>
      </c>
      <c r="J32" s="1">
        <f t="shared" si="15"/>
        <v>-147422.10643799987</v>
      </c>
      <c r="K32" s="1">
        <f t="shared" si="16"/>
        <v>1854.0709079999942</v>
      </c>
      <c r="M32" s="2"/>
      <c r="N32" s="21"/>
    </row>
    <row r="33" spans="7:11" ht="15.75" thickBot="1" x14ac:dyDescent="0.3">
      <c r="G33" s="6">
        <f>SUM(G28:G32)</f>
        <v>2505049.5899999989</v>
      </c>
      <c r="H33" s="8">
        <f t="shared" ref="H33:J33" si="17">SUM(H28:H32)</f>
        <v>-247293.76758999971</v>
      </c>
      <c r="I33" s="8">
        <f t="shared" si="17"/>
        <v>-19915.144240499998</v>
      </c>
      <c r="J33" s="8">
        <f t="shared" si="17"/>
        <v>-314709.37999169953</v>
      </c>
      <c r="K33" s="8">
        <f>SUM(K28:K32)</f>
        <v>87330.756642199805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G38" sqref="G38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tr">
        <f>'April 17'!A5</f>
        <v>Estimated RPP Revenue and Actual GA Price: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31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1.299E-2</v>
      </c>
      <c r="D7" s="32">
        <v>9.7040000000000001E-2</v>
      </c>
      <c r="E7" s="32">
        <f>+C7+D7</f>
        <v>0.11003</v>
      </c>
      <c r="F7" s="33">
        <f>+B7-E7</f>
        <v>-3.3030000000000004E-2</v>
      </c>
      <c r="G7" s="7">
        <v>4215321.07</v>
      </c>
      <c r="H7" s="1">
        <f>+G7*B7</f>
        <v>324579.72239000001</v>
      </c>
      <c r="I7" s="1">
        <f>+G7*C7</f>
        <v>54757.020699300003</v>
      </c>
      <c r="J7" s="1">
        <f>+G7*D7</f>
        <v>409054.75663280004</v>
      </c>
      <c r="K7" s="1">
        <f>+H7-I7-J7</f>
        <v>-139232.05494210002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1.299E-2</v>
      </c>
      <c r="D8" s="24">
        <v>9.7040000000000001E-2</v>
      </c>
      <c r="E8" s="24">
        <f t="shared" ref="E8:E11" si="0">+C8+D8</f>
        <v>0.11003</v>
      </c>
      <c r="F8" s="25">
        <f t="shared" ref="F8:F11" si="1">+B8-E8</f>
        <v>-2.0030000000000006E-2</v>
      </c>
      <c r="G8" s="7">
        <v>3323548.45</v>
      </c>
      <c r="H8" s="1">
        <f t="shared" ref="H8:H11" si="2">+G8*B8</f>
        <v>299119.36050000001</v>
      </c>
      <c r="I8" s="1">
        <f t="shared" ref="I8:I11" si="3">+G8*C8</f>
        <v>43172.894365500004</v>
      </c>
      <c r="J8" s="1">
        <f t="shared" ref="J8:J11" si="4">+G8*D8</f>
        <v>322517.141588</v>
      </c>
      <c r="K8" s="1">
        <f t="shared" ref="K8:K11" si="5">+H8-I8-J8</f>
        <v>-66570.675453500007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1.299E-2</v>
      </c>
      <c r="D9" s="24">
        <v>9.7040000000000001E-2</v>
      </c>
      <c r="E9" s="24">
        <f t="shared" si="0"/>
        <v>0.11003</v>
      </c>
      <c r="F9" s="25">
        <f t="shared" si="1"/>
        <v>-4.5030000000000001E-2</v>
      </c>
      <c r="G9" s="7">
        <v>27652286.010000002</v>
      </c>
      <c r="H9" s="1">
        <f t="shared" si="2"/>
        <v>1797398.5906500001</v>
      </c>
      <c r="I9" s="1">
        <f t="shared" si="3"/>
        <v>359203.19526990002</v>
      </c>
      <c r="J9" s="1">
        <f t="shared" si="4"/>
        <v>2683377.8344104001</v>
      </c>
      <c r="K9" s="1">
        <f t="shared" si="5"/>
        <v>-1245182.4390302999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1.299E-2</v>
      </c>
      <c r="D10" s="24">
        <v>9.7040000000000001E-2</v>
      </c>
      <c r="E10" s="24">
        <f t="shared" si="0"/>
        <v>0.11003</v>
      </c>
      <c r="F10" s="25">
        <f t="shared" si="1"/>
        <v>-1.5030000000000002E-2</v>
      </c>
      <c r="G10" s="7">
        <v>8168560.5800000001</v>
      </c>
      <c r="H10" s="1">
        <f t="shared" si="2"/>
        <v>776013.25510000007</v>
      </c>
      <c r="I10" s="1">
        <f t="shared" si="3"/>
        <v>106109.60193419999</v>
      </c>
      <c r="J10" s="1">
        <f t="shared" si="4"/>
        <v>792677.11868319998</v>
      </c>
      <c r="K10" s="1">
        <f t="shared" si="5"/>
        <v>-122773.46551739995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1.299E-2</v>
      </c>
      <c r="D11" s="37">
        <v>9.7040000000000001E-2</v>
      </c>
      <c r="E11" s="37">
        <f t="shared" si="0"/>
        <v>0.11003</v>
      </c>
      <c r="F11" s="38">
        <f t="shared" si="1"/>
        <v>2.1970000000000003E-2</v>
      </c>
      <c r="G11" s="7">
        <v>8113046.7300000004</v>
      </c>
      <c r="H11" s="1">
        <f t="shared" si="2"/>
        <v>1070922.16836</v>
      </c>
      <c r="I11" s="1">
        <f t="shared" si="3"/>
        <v>105388.4770227</v>
      </c>
      <c r="J11" s="1">
        <f t="shared" si="4"/>
        <v>787290.05467920005</v>
      </c>
      <c r="K11" s="1">
        <f t="shared" si="5"/>
        <v>178243.63665809995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51472762.840000004</v>
      </c>
      <c r="H12" s="8">
        <f t="shared" ref="H12:J12" si="6">SUM(H7:H11)</f>
        <v>4268033.0970000001</v>
      </c>
      <c r="I12" s="8">
        <f t="shared" si="6"/>
        <v>668631.18929160002</v>
      </c>
      <c r="J12" s="8">
        <f t="shared" si="6"/>
        <v>4994916.9059936004</v>
      </c>
      <c r="K12" s="39">
        <f>SUM(K7:K11)</f>
        <v>-1395514.9982852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tr">
        <f>'April 17'!A16</f>
        <v>Actual RPP Revenue and Actual GA Price: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32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1.299E-2</v>
      </c>
      <c r="D18" s="32">
        <v>9.7040000000000001E-2</v>
      </c>
      <c r="E18" s="32">
        <f>+C18+D18</f>
        <v>0.11003</v>
      </c>
      <c r="F18" s="33">
        <f>+B18-E18</f>
        <v>-3.3030000000000004E-2</v>
      </c>
      <c r="G18" s="7">
        <v>4300770.0199999996</v>
      </c>
      <c r="H18" s="1">
        <f>+G18*B18</f>
        <v>331159.29153999995</v>
      </c>
      <c r="I18" s="1">
        <f>+G18*C18</f>
        <v>55867.002559799992</v>
      </c>
      <c r="J18" s="1">
        <f>+G18*D18</f>
        <v>417346.72274079995</v>
      </c>
      <c r="K18" s="1">
        <f>+H18-I18-J18</f>
        <v>-142054.43376059999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1.299E-2</v>
      </c>
      <c r="D19" s="24">
        <v>9.7040000000000001E-2</v>
      </c>
      <c r="E19" s="24">
        <f t="shared" ref="E19:E22" si="7">+C19+D19</f>
        <v>0.11003</v>
      </c>
      <c r="F19" s="25">
        <f t="shared" ref="F19:F22" si="8">+B19-E19</f>
        <v>-2.0030000000000006E-2</v>
      </c>
      <c r="G19" s="7">
        <v>3084637.21</v>
      </c>
      <c r="H19" s="1">
        <f t="shared" ref="H19:H22" si="9">+G19*B19</f>
        <v>277617.34889999998</v>
      </c>
      <c r="I19" s="1">
        <f t="shared" ref="I19:I22" si="10">+G19*C19</f>
        <v>40069.437357900002</v>
      </c>
      <c r="J19" s="1">
        <f t="shared" ref="J19:J22" si="11">+G19*D19</f>
        <v>299333.19485839998</v>
      </c>
      <c r="K19" s="1">
        <f t="shared" ref="K19:K22" si="12">+H19-I19-J19</f>
        <v>-61785.283316299989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1.299E-2</v>
      </c>
      <c r="D20" s="24">
        <v>9.7040000000000001E-2</v>
      </c>
      <c r="E20" s="24">
        <f t="shared" si="7"/>
        <v>0.11003</v>
      </c>
      <c r="F20" s="25">
        <f t="shared" si="8"/>
        <v>-4.5030000000000001E-2</v>
      </c>
      <c r="G20" s="7">
        <v>28407758.920000002</v>
      </c>
      <c r="H20" s="1">
        <f t="shared" si="9"/>
        <v>1846504.3298000002</v>
      </c>
      <c r="I20" s="1">
        <f t="shared" si="10"/>
        <v>369016.78837080003</v>
      </c>
      <c r="J20" s="1">
        <f t="shared" si="11"/>
        <v>2756688.9255968002</v>
      </c>
      <c r="K20" s="1">
        <f t="shared" si="12"/>
        <v>-1279201.3841676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1.299E-2</v>
      </c>
      <c r="D21" s="24">
        <v>9.7040000000000001E-2</v>
      </c>
      <c r="E21" s="24">
        <f t="shared" si="7"/>
        <v>0.11003</v>
      </c>
      <c r="F21" s="25">
        <f t="shared" si="8"/>
        <v>-1.5030000000000002E-2</v>
      </c>
      <c r="G21" s="7">
        <v>8553578.3200000003</v>
      </c>
      <c r="H21" s="1">
        <f t="shared" si="9"/>
        <v>812589.94040000008</v>
      </c>
      <c r="I21" s="1">
        <f t="shared" si="10"/>
        <v>111110.98237680001</v>
      </c>
      <c r="J21" s="1">
        <f t="shared" si="11"/>
        <v>830039.24017280003</v>
      </c>
      <c r="K21" s="1">
        <f t="shared" si="12"/>
        <v>-128560.28214959998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1.299E-2</v>
      </c>
      <c r="D22" s="37">
        <v>9.7040000000000001E-2</v>
      </c>
      <c r="E22" s="37">
        <f t="shared" si="7"/>
        <v>0.11003</v>
      </c>
      <c r="F22" s="38">
        <f t="shared" si="8"/>
        <v>2.1970000000000003E-2</v>
      </c>
      <c r="G22" s="7">
        <v>9370350.1999999993</v>
      </c>
      <c r="H22" s="1">
        <f t="shared" si="9"/>
        <v>1236886.2264</v>
      </c>
      <c r="I22" s="1">
        <f t="shared" si="10"/>
        <v>121720.84909799999</v>
      </c>
      <c r="J22" s="1">
        <f t="shared" si="11"/>
        <v>909298.7834079999</v>
      </c>
      <c r="K22" s="1">
        <f t="shared" si="12"/>
        <v>205866.59389400017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53717094.670000002</v>
      </c>
      <c r="H23" s="39">
        <f t="shared" ref="H23:J23" si="13">SUM(H18:H22)</f>
        <v>4504757.1370400004</v>
      </c>
      <c r="I23" s="8">
        <f t="shared" si="13"/>
        <v>697785.0597633</v>
      </c>
      <c r="J23" s="8">
        <f t="shared" si="13"/>
        <v>5212706.8667767998</v>
      </c>
      <c r="K23" s="8">
        <f>SUM(K18:K22)</f>
        <v>-1405734.7895000996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tr">
        <f>'April 17'!A26</f>
        <v>True-up of 2nd Estimated RPP to Actual RPP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30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>
        <f t="shared" ref="C28:D28" si="14">+C7-C18</f>
        <v>0</v>
      </c>
      <c r="D28" s="32">
        <f t="shared" si="14"/>
        <v>0</v>
      </c>
      <c r="E28" s="32">
        <f t="shared" ref="E28:G32" si="15">+E7-E18</f>
        <v>0</v>
      </c>
      <c r="F28" s="33">
        <f t="shared" si="15"/>
        <v>0</v>
      </c>
      <c r="G28" s="7">
        <f t="shared" si="15"/>
        <v>-85448.949999999255</v>
      </c>
      <c r="H28" s="1">
        <f>+H18-H7</f>
        <v>6579.5691499999375</v>
      </c>
      <c r="I28" s="1">
        <f t="shared" ref="I28:J28" si="16">+I18-I7</f>
        <v>1109.9818604999891</v>
      </c>
      <c r="J28" s="1">
        <f t="shared" si="16"/>
        <v>8291.9661079999059</v>
      </c>
      <c r="K28" s="1">
        <f>+H28-I28-J28</f>
        <v>-2822.3788184999576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>
        <f t="shared" ref="C29:D32" si="17">+C8-C19</f>
        <v>0</v>
      </c>
      <c r="D29" s="24">
        <f t="shared" si="17"/>
        <v>0</v>
      </c>
      <c r="E29" s="24">
        <f t="shared" si="15"/>
        <v>0</v>
      </c>
      <c r="F29" s="25">
        <f t="shared" si="15"/>
        <v>0</v>
      </c>
      <c r="G29" s="7">
        <f t="shared" si="15"/>
        <v>238911.24000000022</v>
      </c>
      <c r="H29" s="1">
        <f>+H19-H8</f>
        <v>-21502.011600000027</v>
      </c>
      <c r="I29" s="1">
        <f t="shared" ref="I29:J32" si="18">+I19-I8</f>
        <v>-3103.4570076000018</v>
      </c>
      <c r="J29" s="1">
        <f t="shared" si="18"/>
        <v>-23183.946729600022</v>
      </c>
      <c r="K29" s="1">
        <f t="shared" ref="K29:K32" si="19">+H29-I29-J29</f>
        <v>4785.3921371999968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>
        <f t="shared" si="17"/>
        <v>0</v>
      </c>
      <c r="D30" s="24">
        <f t="shared" si="17"/>
        <v>0</v>
      </c>
      <c r="E30" s="24">
        <f t="shared" si="15"/>
        <v>0</v>
      </c>
      <c r="F30" s="25">
        <f t="shared" si="15"/>
        <v>0</v>
      </c>
      <c r="G30" s="7">
        <f t="shared" si="15"/>
        <v>-755472.91000000015</v>
      </c>
      <c r="H30" s="1">
        <f>+H20-H9</f>
        <v>49105.739150000038</v>
      </c>
      <c r="I30" s="1">
        <f t="shared" si="18"/>
        <v>9813.5931009000051</v>
      </c>
      <c r="J30" s="1">
        <f t="shared" si="18"/>
        <v>73311.091186400037</v>
      </c>
      <c r="K30" s="1">
        <f t="shared" si="19"/>
        <v>-34018.945137300005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>
        <f t="shared" si="17"/>
        <v>0</v>
      </c>
      <c r="D31" s="24">
        <f t="shared" si="17"/>
        <v>0</v>
      </c>
      <c r="E31" s="24">
        <f t="shared" si="15"/>
        <v>0</v>
      </c>
      <c r="F31" s="25">
        <f t="shared" si="15"/>
        <v>0</v>
      </c>
      <c r="G31" s="7">
        <f t="shared" si="15"/>
        <v>-385017.74000000022</v>
      </c>
      <c r="H31" s="1">
        <f>+H21-H10</f>
        <v>36576.685300000012</v>
      </c>
      <c r="I31" s="1">
        <f t="shared" si="18"/>
        <v>5001.3804426000133</v>
      </c>
      <c r="J31" s="1">
        <f t="shared" si="18"/>
        <v>37362.121489600046</v>
      </c>
      <c r="K31" s="1">
        <f t="shared" si="19"/>
        <v>-5786.816632200047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>
        <f t="shared" si="17"/>
        <v>0</v>
      </c>
      <c r="D32" s="37">
        <f t="shared" si="17"/>
        <v>0</v>
      </c>
      <c r="E32" s="37">
        <f t="shared" si="15"/>
        <v>0</v>
      </c>
      <c r="F32" s="38">
        <f t="shared" si="15"/>
        <v>0</v>
      </c>
      <c r="G32" s="7">
        <f t="shared" si="15"/>
        <v>-1257303.4699999988</v>
      </c>
      <c r="H32" s="1">
        <f>+H22-H11</f>
        <v>165964.05804000003</v>
      </c>
      <c r="I32" s="1">
        <f t="shared" si="18"/>
        <v>16332.372075299994</v>
      </c>
      <c r="J32" s="1">
        <f t="shared" si="18"/>
        <v>122008.72872879985</v>
      </c>
      <c r="K32" s="1">
        <f t="shared" si="19"/>
        <v>27622.95723590019</v>
      </c>
      <c r="M32" s="2"/>
      <c r="N32" s="21"/>
    </row>
    <row r="33" spans="7:11" ht="15.75" thickBot="1" x14ac:dyDescent="0.3">
      <c r="G33" s="6">
        <f>SUM(G28:G32)</f>
        <v>-2244331.8299999982</v>
      </c>
      <c r="H33" s="8">
        <f t="shared" ref="H33:J33" si="20">SUM(H28:H32)</f>
        <v>236724.04003999999</v>
      </c>
      <c r="I33" s="8">
        <f t="shared" si="20"/>
        <v>29153.8704717</v>
      </c>
      <c r="J33" s="8">
        <f t="shared" si="20"/>
        <v>217789.96078319981</v>
      </c>
      <c r="K33" s="8">
        <f>SUM(K28:K32)</f>
        <v>-10219.791214899822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K33" sqref="K33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tr">
        <f>'April 17'!A5</f>
        <v>Estimated RPP Revenue and Actual GA Price: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31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1.932E-2</v>
      </c>
      <c r="D7" s="32">
        <v>9.2069999999999999E-2</v>
      </c>
      <c r="E7" s="32">
        <f>+C7+D7</f>
        <v>0.11139</v>
      </c>
      <c r="F7" s="33">
        <f>+B7-E7</f>
        <v>-3.4390000000000004E-2</v>
      </c>
      <c r="G7" s="7">
        <v>4190659.87</v>
      </c>
      <c r="H7" s="1">
        <f>+G7*B7</f>
        <v>322680.80998999998</v>
      </c>
      <c r="I7" s="1">
        <f>+G7*C7</f>
        <v>80963.548688399998</v>
      </c>
      <c r="J7" s="1">
        <f>+G7*D7</f>
        <v>385834.05423090002</v>
      </c>
      <c r="K7" s="1">
        <f>+H7-I7-J7</f>
        <v>-144116.79292930005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1.932E-2</v>
      </c>
      <c r="D8" s="24">
        <v>9.2069999999999999E-2</v>
      </c>
      <c r="E8" s="24">
        <f t="shared" ref="E8:E11" si="0">+C8+D8</f>
        <v>0.11139</v>
      </c>
      <c r="F8" s="25">
        <f t="shared" ref="F8:F11" si="1">+B8-E8</f>
        <v>-2.1390000000000006E-2</v>
      </c>
      <c r="G8" s="7">
        <v>2841310.59</v>
      </c>
      <c r="H8" s="1">
        <f t="shared" ref="H8:H11" si="2">+G8*B8</f>
        <v>255717.95309999998</v>
      </c>
      <c r="I8" s="1">
        <f t="shared" ref="I8:I11" si="3">+G8*C8</f>
        <v>54894.1205988</v>
      </c>
      <c r="J8" s="1">
        <f t="shared" ref="J8:J11" si="4">+G8*D8</f>
        <v>261599.46602129997</v>
      </c>
      <c r="K8" s="1">
        <f t="shared" ref="K8:K11" si="5">+H8-I8-J8</f>
        <v>-60775.633520100004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1.932E-2</v>
      </c>
      <c r="D9" s="24">
        <v>9.2069999999999999E-2</v>
      </c>
      <c r="E9" s="24">
        <f t="shared" si="0"/>
        <v>0.11139</v>
      </c>
      <c r="F9" s="25">
        <f t="shared" si="1"/>
        <v>-4.6390000000000001E-2</v>
      </c>
      <c r="G9" s="7">
        <v>26066143.140000001</v>
      </c>
      <c r="H9" s="1">
        <f t="shared" si="2"/>
        <v>1694299.3041000001</v>
      </c>
      <c r="I9" s="1">
        <f t="shared" si="3"/>
        <v>503597.8854648</v>
      </c>
      <c r="J9" s="1">
        <f t="shared" si="4"/>
        <v>2399909.7988998001</v>
      </c>
      <c r="K9" s="1">
        <f t="shared" si="5"/>
        <v>-1209208.3802646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1.932E-2</v>
      </c>
      <c r="D10" s="24">
        <v>9.2069999999999999E-2</v>
      </c>
      <c r="E10" s="24">
        <f t="shared" si="0"/>
        <v>0.11139</v>
      </c>
      <c r="F10" s="25">
        <f t="shared" si="1"/>
        <v>-1.6390000000000002E-2</v>
      </c>
      <c r="G10" s="7">
        <v>7620194.5899999999</v>
      </c>
      <c r="H10" s="1">
        <f t="shared" si="2"/>
        <v>723918.48604999995</v>
      </c>
      <c r="I10" s="1">
        <f t="shared" si="3"/>
        <v>147222.15947879999</v>
      </c>
      <c r="J10" s="1">
        <f t="shared" si="4"/>
        <v>701591.31590129994</v>
      </c>
      <c r="K10" s="1">
        <f t="shared" si="5"/>
        <v>-124894.98933010001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1.932E-2</v>
      </c>
      <c r="D11" s="37">
        <v>9.2069999999999999E-2</v>
      </c>
      <c r="E11" s="37">
        <f t="shared" si="0"/>
        <v>0.11139</v>
      </c>
      <c r="F11" s="38">
        <f t="shared" si="1"/>
        <v>2.0610000000000003E-2</v>
      </c>
      <c r="G11" s="7">
        <v>8167517.2599999998</v>
      </c>
      <c r="H11" s="1">
        <f t="shared" si="2"/>
        <v>1078112.27832</v>
      </c>
      <c r="I11" s="1">
        <f t="shared" si="3"/>
        <v>157796.4334632</v>
      </c>
      <c r="J11" s="1">
        <f t="shared" si="4"/>
        <v>751983.31412819994</v>
      </c>
      <c r="K11" s="1">
        <f t="shared" si="5"/>
        <v>168332.5307286001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48885825.449999996</v>
      </c>
      <c r="H12" s="8">
        <f t="shared" ref="H12:J12" si="6">SUM(H7:H11)</f>
        <v>4074728.8315599998</v>
      </c>
      <c r="I12" s="8">
        <f t="shared" si="6"/>
        <v>944474.14769400004</v>
      </c>
      <c r="J12" s="8">
        <f t="shared" si="6"/>
        <v>4500917.9491814999</v>
      </c>
      <c r="K12" s="39">
        <f>SUM(K7:K11)</f>
        <v>-1370663.2653155001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tr">
        <f>'April 17'!A16</f>
        <v>Actual RPP Revenue and Actual GA Price: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32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1.932E-2</v>
      </c>
      <c r="D18" s="32">
        <v>9.2069999999999999E-2</v>
      </c>
      <c r="E18" s="32">
        <f>+C18+D18</f>
        <v>0.11139</v>
      </c>
      <c r="F18" s="33">
        <f>+B18-E18</f>
        <v>-3.4390000000000004E-2</v>
      </c>
      <c r="G18" s="7">
        <v>4508111.66</v>
      </c>
      <c r="H18" s="1">
        <f>+G18*B18</f>
        <v>347124.59782000002</v>
      </c>
      <c r="I18" s="1">
        <f>+G18*C18</f>
        <v>87096.717271200003</v>
      </c>
      <c r="J18" s="1">
        <f>+G18*D18</f>
        <v>415061.84053620003</v>
      </c>
      <c r="K18" s="1">
        <f>+H18-I18-J18</f>
        <v>-155033.95998740001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1.932E-2</v>
      </c>
      <c r="D19" s="24">
        <v>9.2069999999999999E-2</v>
      </c>
      <c r="E19" s="24">
        <f t="shared" ref="E19:E22" si="7">+C19+D19</f>
        <v>0.11139</v>
      </c>
      <c r="F19" s="25">
        <f t="shared" ref="F19:F22" si="8">+B19-E19</f>
        <v>-2.1390000000000006E-2</v>
      </c>
      <c r="G19" s="7">
        <v>3720174.18</v>
      </c>
      <c r="H19" s="1">
        <f t="shared" ref="H19:H22" si="9">+G19*B19</f>
        <v>334815.67619999999</v>
      </c>
      <c r="I19" s="1">
        <f t="shared" ref="I19:I22" si="10">+G19*C19</f>
        <v>71873.765157600006</v>
      </c>
      <c r="J19" s="1">
        <f t="shared" ref="J19:J22" si="11">+G19*D19</f>
        <v>342516.43675260001</v>
      </c>
      <c r="K19" s="1">
        <f t="shared" ref="K19:K22" si="12">+H19-I19-J19</f>
        <v>-79574.525710200018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1.932E-2</v>
      </c>
      <c r="D20" s="24">
        <v>9.2069999999999999E-2</v>
      </c>
      <c r="E20" s="24">
        <f t="shared" si="7"/>
        <v>0.11139</v>
      </c>
      <c r="F20" s="25">
        <f t="shared" si="8"/>
        <v>-4.6390000000000001E-2</v>
      </c>
      <c r="G20" s="7">
        <v>36909230.829999998</v>
      </c>
      <c r="H20" s="1">
        <f t="shared" si="9"/>
        <v>2399100.0039499998</v>
      </c>
      <c r="I20" s="1">
        <f t="shared" si="10"/>
        <v>713086.33963559999</v>
      </c>
      <c r="J20" s="1">
        <f t="shared" si="11"/>
        <v>3398232.8825180996</v>
      </c>
      <c r="K20" s="1">
        <f t="shared" si="12"/>
        <v>-1712219.2182036997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1.932E-2</v>
      </c>
      <c r="D21" s="24">
        <v>9.2069999999999999E-2</v>
      </c>
      <c r="E21" s="24">
        <f t="shared" si="7"/>
        <v>0.11139</v>
      </c>
      <c r="F21" s="25">
        <f t="shared" si="8"/>
        <v>-1.6390000000000002E-2</v>
      </c>
      <c r="G21" s="7">
        <v>8437794.1300000008</v>
      </c>
      <c r="H21" s="1">
        <f t="shared" si="9"/>
        <v>801590.44235000014</v>
      </c>
      <c r="I21" s="1">
        <f t="shared" si="10"/>
        <v>163018.18259160002</v>
      </c>
      <c r="J21" s="1">
        <f t="shared" si="11"/>
        <v>776867.70554910006</v>
      </c>
      <c r="K21" s="1">
        <f t="shared" si="12"/>
        <v>-138295.44579069992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1.932E-2</v>
      </c>
      <c r="D22" s="37">
        <v>9.2069999999999999E-2</v>
      </c>
      <c r="E22" s="37">
        <f t="shared" si="7"/>
        <v>0.11139</v>
      </c>
      <c r="F22" s="38">
        <f t="shared" si="8"/>
        <v>2.0610000000000003E-2</v>
      </c>
      <c r="G22" s="7">
        <v>9137897.7899999991</v>
      </c>
      <c r="H22" s="1">
        <f t="shared" si="9"/>
        <v>1206202.50828</v>
      </c>
      <c r="I22" s="1">
        <f t="shared" si="10"/>
        <v>176544.18530279998</v>
      </c>
      <c r="J22" s="1">
        <f t="shared" si="11"/>
        <v>841326.24952529988</v>
      </c>
      <c r="K22" s="1">
        <f t="shared" si="12"/>
        <v>188332.07345190004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62713208.590000004</v>
      </c>
      <c r="H23" s="39">
        <f t="shared" ref="H23:J23" si="13">SUM(H18:H22)</f>
        <v>5088833.2286</v>
      </c>
      <c r="I23" s="8">
        <f t="shared" si="13"/>
        <v>1211619.1899587999</v>
      </c>
      <c r="J23" s="8">
        <f t="shared" si="13"/>
        <v>5774005.1148813004</v>
      </c>
      <c r="K23" s="8">
        <f>SUM(K18:K22)</f>
        <v>-1896791.0762400995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tr">
        <f>'April 17'!A26</f>
        <v>True-up of 2nd Estimated RPP to Actual RPP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30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0</v>
      </c>
      <c r="E28" s="32">
        <f t="shared" si="14"/>
        <v>0</v>
      </c>
      <c r="F28" s="33">
        <f t="shared" si="14"/>
        <v>0</v>
      </c>
      <c r="G28" s="7">
        <f t="shared" si="14"/>
        <v>-317451.79000000004</v>
      </c>
      <c r="H28" s="1">
        <f>+H18-H7</f>
        <v>24443.787830000045</v>
      </c>
      <c r="I28" s="1">
        <f t="shared" ref="I28:J32" si="15">+I18-I7</f>
        <v>6133.1685828000045</v>
      </c>
      <c r="J28" s="1">
        <f t="shared" si="15"/>
        <v>29227.786305300018</v>
      </c>
      <c r="K28" s="1">
        <f>+H28-I28-J28</f>
        <v>-10917.167058099978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0</v>
      </c>
      <c r="E29" s="24">
        <f t="shared" si="14"/>
        <v>0</v>
      </c>
      <c r="F29" s="25">
        <f t="shared" si="14"/>
        <v>0</v>
      </c>
      <c r="G29" s="7">
        <f t="shared" si="14"/>
        <v>-878863.59000000032</v>
      </c>
      <c r="H29" s="1">
        <f>+H19-H8</f>
        <v>79097.723100000003</v>
      </c>
      <c r="I29" s="1">
        <f t="shared" si="15"/>
        <v>16979.644558800006</v>
      </c>
      <c r="J29" s="1">
        <f t="shared" si="15"/>
        <v>80916.97073130004</v>
      </c>
      <c r="K29" s="1">
        <f t="shared" ref="K29:K32" si="16">+H29-I29-J29</f>
        <v>-18798.892190100043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0</v>
      </c>
      <c r="E30" s="24">
        <f t="shared" si="14"/>
        <v>0</v>
      </c>
      <c r="F30" s="25">
        <f t="shared" si="14"/>
        <v>0</v>
      </c>
      <c r="G30" s="7">
        <f t="shared" si="14"/>
        <v>-10843087.689999998</v>
      </c>
      <c r="H30" s="1">
        <f>+H20-H9</f>
        <v>704800.69984999974</v>
      </c>
      <c r="I30" s="1">
        <f t="shared" si="15"/>
        <v>209488.45417079999</v>
      </c>
      <c r="J30" s="1">
        <f t="shared" si="15"/>
        <v>998323.08361829957</v>
      </c>
      <c r="K30" s="1">
        <f t="shared" si="16"/>
        <v>-503010.83793909982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0</v>
      </c>
      <c r="E31" s="24">
        <f t="shared" si="14"/>
        <v>0</v>
      </c>
      <c r="F31" s="25">
        <f t="shared" si="14"/>
        <v>0</v>
      </c>
      <c r="G31" s="7">
        <f t="shared" si="14"/>
        <v>-817599.54000000097</v>
      </c>
      <c r="H31" s="1">
        <f>+H21-H10</f>
        <v>77671.956300000194</v>
      </c>
      <c r="I31" s="1">
        <f t="shared" si="15"/>
        <v>15796.023112800031</v>
      </c>
      <c r="J31" s="1">
        <f t="shared" si="15"/>
        <v>75276.389647800126</v>
      </c>
      <c r="K31" s="1">
        <f t="shared" si="16"/>
        <v>-13400.456460599962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0</v>
      </c>
      <c r="E32" s="37">
        <f t="shared" si="14"/>
        <v>0</v>
      </c>
      <c r="F32" s="38">
        <f t="shared" si="14"/>
        <v>0</v>
      </c>
      <c r="G32" s="7">
        <f t="shared" si="14"/>
        <v>-970380.52999999933</v>
      </c>
      <c r="H32" s="1">
        <f>+H22-H11</f>
        <v>128090.22995999991</v>
      </c>
      <c r="I32" s="1">
        <f t="shared" si="15"/>
        <v>18747.75183959998</v>
      </c>
      <c r="J32" s="1">
        <f t="shared" si="15"/>
        <v>89342.935397099936</v>
      </c>
      <c r="K32" s="1">
        <f t="shared" si="16"/>
        <v>19999.542723299994</v>
      </c>
      <c r="M32" s="2"/>
      <c r="N32" s="21"/>
    </row>
    <row r="33" spans="7:11" ht="15.75" thickBot="1" x14ac:dyDescent="0.3">
      <c r="G33" s="6">
        <f>SUM(G28:G32)</f>
        <v>-13827383.139999999</v>
      </c>
      <c r="H33" s="8">
        <f t="shared" ref="H33:J33" si="17">SUM(H28:H32)</f>
        <v>1014104.39704</v>
      </c>
      <c r="I33" s="8">
        <f t="shared" si="17"/>
        <v>267145.04226479999</v>
      </c>
      <c r="J33" s="8">
        <f t="shared" si="17"/>
        <v>1273087.1656997998</v>
      </c>
      <c r="K33" s="8">
        <f>SUM(K28:K32)</f>
        <v>-526127.81092459988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 17</vt:lpstr>
      <vt:lpstr>May 17</vt:lpstr>
      <vt:lpstr>June 17</vt:lpstr>
      <vt:lpstr>July 17</vt:lpstr>
      <vt:lpstr>Aug 17</vt:lpstr>
      <vt:lpstr>Sept 17</vt:lpstr>
      <vt:lpstr>Oct 17</vt:lpstr>
      <vt:lpstr>Nov 17</vt:lpstr>
      <vt:lpstr>Dec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Driver</dc:creator>
  <cp:lastModifiedBy>Rachel Moraghan</cp:lastModifiedBy>
  <cp:lastPrinted>2018-11-01T15:39:48Z</cp:lastPrinted>
  <dcterms:created xsi:type="dcterms:W3CDTF">2018-10-12T16:56:48Z</dcterms:created>
  <dcterms:modified xsi:type="dcterms:W3CDTF">2018-11-02T13:29:35Z</dcterms:modified>
</cp:coreProperties>
</file>