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24226"/>
  <mc:AlternateContent xmlns:mc="http://schemas.openxmlformats.org/markup-compatibility/2006">
    <mc:Choice Requires="x15">
      <x15ac:absPath xmlns:x15ac="http://schemas.microsoft.com/office/spreadsheetml/2010/11/ac" url="N:\Regulatory\OEB\IRM\2019 IRM\NT Power Rate Zone Submission\Appendix\"/>
    </mc:Choice>
  </mc:AlternateContent>
  <xr:revisionPtr revIDLastSave="0" documentId="13_ncr:1_{0405B963-CC39-4D67-B54F-78CB1607BFE2}" xr6:coauthVersionLast="38" xr6:coauthVersionMax="38" xr10:uidLastSave="{00000000-0000-0000-0000-000000000000}"/>
  <bookViews>
    <workbookView xWindow="0" yWindow="0" windowWidth="8070" windowHeight="4160" tabRatio="935" activeTab="8"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state="hidden" r:id="rId14"/>
  </sheets>
  <externalReferences>
    <externalReference r:id="rId15"/>
    <externalReference r:id="rId16"/>
    <externalReference r:id="rId17"/>
  </externalReferences>
  <definedNames>
    <definedName name="_xlnm._FilterDatabase" localSheetId="12" hidden="1">'7.  Persistence Report'!$A$26:$CF$553</definedName>
    <definedName name="_xlnm._FilterDatabase" localSheetId="3" hidden="1">DropDownList!$A$1:$A$40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Net_Annual_Verified_Savings_kWh">#REF!</definedName>
    <definedName name="Net_Verified_Annual_Peak_Demand_Savings_kW">#REF!</definedName>
    <definedName name="Persistence_Concatenate">#REF!</definedName>
    <definedName name="_xlnm.Print_Area" localSheetId="4">'1.  LRAMVA Summary'!$A$1:$R$87</definedName>
    <definedName name="_xlnm.Print_Area" localSheetId="5">'1-a.  Summary of Changes'!$A$1:$I$51</definedName>
    <definedName name="_xlnm.Print_Area" localSheetId="6">'2. LRAMVA Threshold'!$A$1:$R$55</definedName>
    <definedName name="_xlnm.Print_Area" localSheetId="7">'3.  Distribution Rates'!$A$1:$Q$135</definedName>
    <definedName name="_xlnm.Print_Area" localSheetId="8">'3-a.  Rate Class Allocations'!$B$1:$Q$152</definedName>
    <definedName name="_xlnm.Print_Area" localSheetId="9">'4.  2011-2014 LRAM'!$A$1:$AN$534</definedName>
    <definedName name="_xlnm.Print_Area" localSheetId="10">'5.  2015-2020 LRAM'!$A$1:$AM$1136</definedName>
    <definedName name="_xlnm.Print_Area" localSheetId="11">'6.  Carrying Charges'!$A$1:$X$164</definedName>
    <definedName name="_xlnm.Print_Area" localSheetId="12">'7.  Persistence Report'!$A$1:$BT$555</definedName>
    <definedName name="_xlnm.Print_Area" localSheetId="0">Contents!$A$1:$D$27</definedName>
    <definedName name="_xlnm.Print_Area" localSheetId="1">Instructions!$A$1:$X$60</definedName>
    <definedName name="_xlnm.Print_Area" localSheetId="2">'LRAMVA Checklist Schematic'!$A$1:$G$32</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'[1]LDC Targets'!$A$3:$D$83</definedName>
    <definedName name="year_Annual_verified_kwh">#REF!</definedName>
    <definedName name="year_Net_Verified_Annual_Peak_Demand_Savings_kW">#REF!</definedName>
  </definedNames>
  <calcPr calcId="162913"/>
</workbook>
</file>

<file path=xl/calcChain.xml><?xml version="1.0" encoding="utf-8"?>
<calcChain xmlns="http://schemas.openxmlformats.org/spreadsheetml/2006/main">
  <c r="K57" i="45" l="1"/>
  <c r="K64" i="45"/>
  <c r="K71" i="45"/>
  <c r="K78" i="45"/>
  <c r="K85" i="45"/>
  <c r="K92" i="45"/>
  <c r="K99" i="45"/>
  <c r="K106" i="45"/>
  <c r="K113" i="45"/>
  <c r="K122" i="45"/>
  <c r="K123" i="45"/>
  <c r="K124" i="45"/>
  <c r="H30" i="47" l="1"/>
  <c r="D74" i="43" l="1"/>
  <c r="F74" i="43"/>
  <c r="G74" i="43"/>
  <c r="H74" i="43"/>
  <c r="E74" i="43"/>
  <c r="J50" i="45" l="1"/>
  <c r="J43" i="45"/>
  <c r="J36" i="45"/>
  <c r="J29" i="45"/>
  <c r="J22" i="45"/>
  <c r="J17" i="45"/>
  <c r="I50" i="45"/>
  <c r="G50" i="45"/>
  <c r="F50" i="45"/>
  <c r="D50" i="45"/>
  <c r="H47" i="45"/>
  <c r="H46" i="45"/>
  <c r="H50" i="45" s="1"/>
  <c r="E46" i="45"/>
  <c r="E50" i="45" s="1"/>
  <c r="I43" i="45"/>
  <c r="G43" i="45"/>
  <c r="F43" i="45"/>
  <c r="D43" i="45"/>
  <c r="H40" i="45"/>
  <c r="H39" i="45"/>
  <c r="E39" i="45"/>
  <c r="E43" i="45" s="1"/>
  <c r="I36" i="45"/>
  <c r="G36" i="45"/>
  <c r="F36" i="45"/>
  <c r="D36" i="45"/>
  <c r="H33" i="45"/>
  <c r="H32" i="45"/>
  <c r="E32" i="45"/>
  <c r="E36" i="45" s="1"/>
  <c r="I29" i="45"/>
  <c r="G29" i="45"/>
  <c r="F29" i="45"/>
  <c r="D29" i="45"/>
  <c r="H26" i="45"/>
  <c r="H25" i="45"/>
  <c r="E25" i="45"/>
  <c r="E29" i="45" s="1"/>
  <c r="I22" i="45"/>
  <c r="G22" i="45"/>
  <c r="F22" i="45"/>
  <c r="G23" i="45" s="1"/>
  <c r="D22" i="45"/>
  <c r="H19" i="45"/>
  <c r="H18" i="45"/>
  <c r="H22" i="45" s="1"/>
  <c r="E18" i="45"/>
  <c r="E22" i="45" s="1"/>
  <c r="I17" i="45"/>
  <c r="H17" i="45"/>
  <c r="G17" i="45"/>
  <c r="F17" i="45"/>
  <c r="E17" i="45"/>
  <c r="D17" i="45"/>
  <c r="H57" i="45"/>
  <c r="H64" i="45"/>
  <c r="H71" i="45"/>
  <c r="H78" i="45"/>
  <c r="H85" i="45"/>
  <c r="H92" i="45"/>
  <c r="H99" i="45"/>
  <c r="H106" i="45"/>
  <c r="H113" i="45"/>
  <c r="H124" i="45"/>
  <c r="G51" i="45" l="1"/>
  <c r="D37" i="45"/>
  <c r="H43" i="45"/>
  <c r="I44" i="45" s="1"/>
  <c r="J44" i="45"/>
  <c r="D44" i="45"/>
  <c r="J37" i="45"/>
  <c r="E23" i="45"/>
  <c r="E30" i="45"/>
  <c r="D30" i="45"/>
  <c r="F44" i="45"/>
  <c r="G44" i="45"/>
  <c r="F51" i="45"/>
  <c r="F23" i="45"/>
  <c r="F30" i="45"/>
  <c r="G30" i="45"/>
  <c r="G37" i="45"/>
  <c r="I51" i="45"/>
  <c r="J23" i="45"/>
  <c r="J51" i="45"/>
  <c r="I23" i="45"/>
  <c r="H29" i="45"/>
  <c r="I30" i="45" s="1"/>
  <c r="H36" i="45"/>
  <c r="I37" i="45" s="1"/>
  <c r="J30" i="45"/>
  <c r="H51" i="45"/>
  <c r="F37" i="45"/>
  <c r="E37" i="45"/>
  <c r="H23" i="45"/>
  <c r="H30" i="45"/>
  <c r="H37" i="45"/>
  <c r="E51" i="45"/>
  <c r="E44" i="45"/>
  <c r="D23" i="45"/>
  <c r="D51" i="45"/>
  <c r="H44" i="45" l="1"/>
  <c r="AD407" i="46"/>
  <c r="AC407" i="46"/>
  <c r="AB407" i="46"/>
  <c r="AA407" i="46"/>
  <c r="Z407" i="46"/>
  <c r="Y407" i="46"/>
  <c r="AD278" i="46"/>
  <c r="AC278" i="46"/>
  <c r="AB278" i="46"/>
  <c r="AA278" i="46"/>
  <c r="Z278" i="46"/>
  <c r="Y278" i="46"/>
  <c r="AD149" i="46"/>
  <c r="AC149" i="46"/>
  <c r="AB149" i="46"/>
  <c r="AA149" i="46"/>
  <c r="Z149" i="46"/>
  <c r="Y149" i="46"/>
  <c r="AC21" i="46"/>
  <c r="AB21" i="46"/>
  <c r="AA21" i="46"/>
  <c r="Z21" i="46"/>
  <c r="Y21" i="46"/>
  <c r="AC20" i="46"/>
  <c r="AB20" i="46"/>
  <c r="AA20" i="46"/>
  <c r="Z20" i="46"/>
  <c r="Y20" i="46"/>
  <c r="AL562" i="79" l="1"/>
  <c r="AK562" i="79"/>
  <c r="AJ562" i="79"/>
  <c r="AI562" i="79"/>
  <c r="AH562" i="79"/>
  <c r="AG562" i="79"/>
  <c r="AF562" i="79"/>
  <c r="AE562" i="79"/>
  <c r="AD562" i="79"/>
  <c r="AM561" i="79"/>
  <c r="AL376" i="79"/>
  <c r="AK376" i="79"/>
  <c r="AJ376" i="79"/>
  <c r="AI376" i="79"/>
  <c r="AH376" i="79"/>
  <c r="AG376" i="79"/>
  <c r="AF376" i="79"/>
  <c r="AE376" i="79"/>
  <c r="AD376" i="79"/>
  <c r="AM375" i="79"/>
  <c r="L29" i="45" l="1"/>
  <c r="L36" i="45"/>
  <c r="I78" i="45"/>
  <c r="AL565" i="79" l="1"/>
  <c r="AK565" i="79"/>
  <c r="AJ565" i="79"/>
  <c r="AI565" i="79"/>
  <c r="AH565" i="79"/>
  <c r="AG565" i="79"/>
  <c r="AF565" i="79"/>
  <c r="AE565" i="79"/>
  <c r="AD565" i="79"/>
  <c r="AM564" i="79"/>
  <c r="AL559" i="79"/>
  <c r="AK559" i="79"/>
  <c r="AJ559" i="79"/>
  <c r="AI559" i="79"/>
  <c r="AH559" i="79"/>
  <c r="AG559" i="79"/>
  <c r="AF559" i="79"/>
  <c r="AE559" i="79"/>
  <c r="AD559" i="79"/>
  <c r="AM558" i="79"/>
  <c r="AL556" i="79"/>
  <c r="AK556" i="79"/>
  <c r="AJ556" i="79"/>
  <c r="AI556" i="79"/>
  <c r="AH556" i="79"/>
  <c r="AG556" i="79"/>
  <c r="AF556" i="79"/>
  <c r="AE556" i="79"/>
  <c r="AD556" i="79"/>
  <c r="AM555" i="79"/>
  <c r="AL553" i="79"/>
  <c r="AK553" i="79"/>
  <c r="AJ553" i="79"/>
  <c r="AI553" i="79"/>
  <c r="AH553" i="79"/>
  <c r="AG553" i="79"/>
  <c r="AF553" i="79"/>
  <c r="AE553" i="79"/>
  <c r="AD553" i="79"/>
  <c r="AM552" i="79"/>
  <c r="AL550" i="79"/>
  <c r="AK550" i="79"/>
  <c r="AJ550" i="79"/>
  <c r="AI550" i="79"/>
  <c r="AH550" i="79"/>
  <c r="AG550" i="79"/>
  <c r="AF550" i="79"/>
  <c r="AE550" i="79"/>
  <c r="AD550" i="79"/>
  <c r="AM549" i="79"/>
  <c r="AL547" i="79"/>
  <c r="AK547" i="79"/>
  <c r="AJ547" i="79"/>
  <c r="AI547" i="79"/>
  <c r="AH547" i="79"/>
  <c r="AG547" i="79"/>
  <c r="AF547" i="79"/>
  <c r="AE547" i="79"/>
  <c r="AD547" i="79"/>
  <c r="AM546" i="79"/>
  <c r="AL544" i="79"/>
  <c r="AK544" i="79"/>
  <c r="AJ544" i="79"/>
  <c r="AI544" i="79"/>
  <c r="AH544" i="79"/>
  <c r="AG544" i="79"/>
  <c r="AF544" i="79"/>
  <c r="AE544" i="79"/>
  <c r="AD544" i="79"/>
  <c r="AM543" i="79"/>
  <c r="AL541" i="79"/>
  <c r="AK541" i="79"/>
  <c r="AJ541" i="79"/>
  <c r="AI541" i="79"/>
  <c r="AH541" i="79"/>
  <c r="AG541" i="79"/>
  <c r="AF541" i="79"/>
  <c r="AE541" i="79"/>
  <c r="AD541" i="79"/>
  <c r="AM540" i="79"/>
  <c r="AL538" i="79"/>
  <c r="AK538" i="79"/>
  <c r="AJ538" i="79"/>
  <c r="AI538" i="79"/>
  <c r="AH538" i="79"/>
  <c r="AG538" i="79"/>
  <c r="AF538" i="79"/>
  <c r="AE538" i="79"/>
  <c r="AD538" i="79"/>
  <c r="AM537" i="79"/>
  <c r="AL535" i="79"/>
  <c r="AK535" i="79"/>
  <c r="AJ535" i="79"/>
  <c r="AI535" i="79"/>
  <c r="AH535" i="79"/>
  <c r="AG535" i="79"/>
  <c r="AF535" i="79"/>
  <c r="AE535" i="79"/>
  <c r="AD535" i="79"/>
  <c r="AM534" i="79"/>
  <c r="AL532" i="79"/>
  <c r="AK532" i="79"/>
  <c r="AJ532" i="79"/>
  <c r="AI532" i="79"/>
  <c r="AH532" i="79"/>
  <c r="AG532" i="79"/>
  <c r="AF532" i="79"/>
  <c r="AE532" i="79"/>
  <c r="AD532" i="79"/>
  <c r="AM531" i="79"/>
  <c r="AL529" i="79"/>
  <c r="AK529" i="79"/>
  <c r="AJ529" i="79"/>
  <c r="AI529" i="79"/>
  <c r="AH529" i="79"/>
  <c r="AG529" i="79"/>
  <c r="AF529" i="79"/>
  <c r="AE529" i="79"/>
  <c r="AD529" i="79"/>
  <c r="AM528" i="79"/>
  <c r="AL526" i="79"/>
  <c r="AK526" i="79"/>
  <c r="AJ526" i="79"/>
  <c r="AI526" i="79"/>
  <c r="AH526" i="79"/>
  <c r="AG526" i="79"/>
  <c r="AF526" i="79"/>
  <c r="AE526" i="79"/>
  <c r="AD526" i="79"/>
  <c r="AM525" i="79"/>
  <c r="AL523" i="79"/>
  <c r="AK523" i="79"/>
  <c r="AJ523" i="79"/>
  <c r="AI523" i="79"/>
  <c r="AH523" i="79"/>
  <c r="AG523" i="79"/>
  <c r="AF523" i="79"/>
  <c r="AE523" i="79"/>
  <c r="AD523" i="79"/>
  <c r="AM522" i="79"/>
  <c r="AL519" i="79"/>
  <c r="AK519" i="79"/>
  <c r="AJ519" i="79"/>
  <c r="AI519" i="79"/>
  <c r="AH519" i="79"/>
  <c r="AG519" i="79"/>
  <c r="AF519" i="79"/>
  <c r="AE519" i="79"/>
  <c r="AD519" i="79"/>
  <c r="AM518" i="79"/>
  <c r="AL516" i="79"/>
  <c r="AK516" i="79"/>
  <c r="AJ516" i="79"/>
  <c r="AI516" i="79"/>
  <c r="AH516" i="79"/>
  <c r="AG516" i="79"/>
  <c r="AF516" i="79"/>
  <c r="AE516" i="79"/>
  <c r="AD516" i="79"/>
  <c r="AM515" i="79"/>
  <c r="AL513" i="79"/>
  <c r="AK513" i="79"/>
  <c r="AJ513" i="79"/>
  <c r="AI513" i="79"/>
  <c r="AH513" i="79"/>
  <c r="AG513" i="79"/>
  <c r="AF513" i="79"/>
  <c r="AE513" i="79"/>
  <c r="AD513" i="79"/>
  <c r="AM512" i="79"/>
  <c r="AL509" i="79"/>
  <c r="AK509" i="79"/>
  <c r="AJ509" i="79"/>
  <c r="AI509" i="79"/>
  <c r="AH509" i="79"/>
  <c r="AG509" i="79"/>
  <c r="AF509" i="79"/>
  <c r="AE509" i="79"/>
  <c r="AD509" i="79"/>
  <c r="AM508" i="79"/>
  <c r="AL506" i="79"/>
  <c r="AK506" i="79"/>
  <c r="AJ506" i="79"/>
  <c r="AI506" i="79"/>
  <c r="AH506" i="79"/>
  <c r="AG506" i="79"/>
  <c r="AF506" i="79"/>
  <c r="AE506" i="79"/>
  <c r="AD506" i="79"/>
  <c r="AM505" i="79"/>
  <c r="AL503" i="79"/>
  <c r="AK503" i="79"/>
  <c r="AJ503" i="79"/>
  <c r="AI503" i="79"/>
  <c r="AH503" i="79"/>
  <c r="AG503" i="79"/>
  <c r="AF503" i="79"/>
  <c r="AE503" i="79"/>
  <c r="AD503" i="79"/>
  <c r="AM502" i="79"/>
  <c r="AL500" i="79"/>
  <c r="AK500" i="79"/>
  <c r="AJ500" i="79"/>
  <c r="AI500" i="79"/>
  <c r="AH500" i="79"/>
  <c r="AG500" i="79"/>
  <c r="AF500" i="79"/>
  <c r="AE500" i="79"/>
  <c r="AD500" i="79"/>
  <c r="AM499" i="79"/>
  <c r="AL497" i="79"/>
  <c r="AK497" i="79"/>
  <c r="AJ497" i="79"/>
  <c r="AI497" i="79"/>
  <c r="AH497" i="79"/>
  <c r="AG497" i="79"/>
  <c r="AF497" i="79"/>
  <c r="AE497" i="79"/>
  <c r="AD497" i="79"/>
  <c r="AM496" i="79"/>
  <c r="AL494" i="79"/>
  <c r="AK494" i="79"/>
  <c r="AJ494" i="79"/>
  <c r="AI494" i="79"/>
  <c r="AH494" i="79"/>
  <c r="AG494" i="79"/>
  <c r="AF494" i="79"/>
  <c r="AE494" i="79"/>
  <c r="AD494" i="79"/>
  <c r="AM493" i="79"/>
  <c r="AL491" i="79"/>
  <c r="AK491" i="79"/>
  <c r="AJ491" i="79"/>
  <c r="AI491" i="79"/>
  <c r="AH491" i="79"/>
  <c r="AG491" i="79"/>
  <c r="AF491" i="79"/>
  <c r="AE491" i="79"/>
  <c r="AD491" i="79"/>
  <c r="AM490" i="79"/>
  <c r="AL488" i="79"/>
  <c r="AK488" i="79"/>
  <c r="AJ488" i="79"/>
  <c r="AI488" i="79"/>
  <c r="AH488" i="79"/>
  <c r="AG488" i="79"/>
  <c r="AF488" i="79"/>
  <c r="AE488" i="79"/>
  <c r="AD488" i="79"/>
  <c r="AM487" i="79"/>
  <c r="AL484" i="79"/>
  <c r="AK484" i="79"/>
  <c r="AJ484" i="79"/>
  <c r="AI484" i="79"/>
  <c r="AH484" i="79"/>
  <c r="AG484" i="79"/>
  <c r="AF484" i="79"/>
  <c r="AE484" i="79"/>
  <c r="AD484" i="79"/>
  <c r="AM483" i="79"/>
  <c r="AL481" i="79"/>
  <c r="AK481" i="79"/>
  <c r="AJ481" i="79"/>
  <c r="AI481" i="79"/>
  <c r="AH481" i="79"/>
  <c r="AG481" i="79"/>
  <c r="AF481" i="79"/>
  <c r="AE481" i="79"/>
  <c r="AD481" i="79"/>
  <c r="AM480" i="79"/>
  <c r="AL478" i="79"/>
  <c r="AK478" i="79"/>
  <c r="AJ478" i="79"/>
  <c r="AI478" i="79"/>
  <c r="AH478" i="79"/>
  <c r="AG478" i="79"/>
  <c r="AF478" i="79"/>
  <c r="AE478" i="79"/>
  <c r="AD478" i="79"/>
  <c r="AM477" i="79"/>
  <c r="AL475" i="79"/>
  <c r="AK475" i="79"/>
  <c r="AJ475" i="79"/>
  <c r="AI475" i="79"/>
  <c r="AH475" i="79"/>
  <c r="AG475" i="79"/>
  <c r="AF475" i="79"/>
  <c r="AE475" i="79"/>
  <c r="AD475" i="79"/>
  <c r="AM474" i="79"/>
  <c r="AL470" i="79"/>
  <c r="AK470" i="79"/>
  <c r="AJ470" i="79"/>
  <c r="AI470" i="79"/>
  <c r="AH470" i="79"/>
  <c r="AG470" i="79"/>
  <c r="AF470" i="79"/>
  <c r="AE470" i="79"/>
  <c r="AD470" i="79"/>
  <c r="AM469" i="79"/>
  <c r="AL467" i="79"/>
  <c r="AK467" i="79"/>
  <c r="AJ467" i="79"/>
  <c r="AI467" i="79"/>
  <c r="AH467" i="79"/>
  <c r="AG467" i="79"/>
  <c r="AF467" i="79"/>
  <c r="AE467" i="79"/>
  <c r="AD467" i="79"/>
  <c r="AM466" i="79"/>
  <c r="AL464" i="79"/>
  <c r="AK464" i="79"/>
  <c r="AJ464" i="79"/>
  <c r="AI464" i="79"/>
  <c r="AH464" i="79"/>
  <c r="AG464" i="79"/>
  <c r="AF464" i="79"/>
  <c r="AE464" i="79"/>
  <c r="AD464" i="79"/>
  <c r="AM463" i="79"/>
  <c r="AL461" i="79"/>
  <c r="AK461" i="79"/>
  <c r="AJ461" i="79"/>
  <c r="AI461" i="79"/>
  <c r="AH461" i="79"/>
  <c r="AG461" i="79"/>
  <c r="AF461" i="79"/>
  <c r="AE461" i="79"/>
  <c r="AD461" i="79"/>
  <c r="AM460" i="79"/>
  <c r="AL457" i="79"/>
  <c r="AK457" i="79"/>
  <c r="AJ457" i="79"/>
  <c r="AI457" i="79"/>
  <c r="AH457" i="79"/>
  <c r="AG457" i="79"/>
  <c r="AF457" i="79"/>
  <c r="AE457" i="79"/>
  <c r="AD457" i="79"/>
  <c r="AM456" i="79"/>
  <c r="AL454" i="79"/>
  <c r="AK454" i="79"/>
  <c r="AJ454" i="79"/>
  <c r="AI454" i="79"/>
  <c r="AH454" i="79"/>
  <c r="AG454" i="79"/>
  <c r="AF454" i="79"/>
  <c r="AE454" i="79"/>
  <c r="AD454" i="79"/>
  <c r="AM453" i="79"/>
  <c r="AL450" i="79"/>
  <c r="AK450" i="79"/>
  <c r="AJ450" i="79"/>
  <c r="AI450" i="79"/>
  <c r="AH450" i="79"/>
  <c r="AG450" i="79"/>
  <c r="AF450" i="79"/>
  <c r="AE450" i="79"/>
  <c r="AD450" i="79"/>
  <c r="AM449" i="79"/>
  <c r="AL446" i="79"/>
  <c r="AK446" i="79"/>
  <c r="AJ446" i="79"/>
  <c r="AI446" i="79"/>
  <c r="AH446" i="79"/>
  <c r="AG446" i="79"/>
  <c r="AF446" i="79"/>
  <c r="AE446" i="79"/>
  <c r="AD446" i="79"/>
  <c r="AM445" i="79"/>
  <c r="AL443" i="79"/>
  <c r="AK443" i="79"/>
  <c r="AJ443" i="79"/>
  <c r="AI443" i="79"/>
  <c r="AH443" i="79"/>
  <c r="AG443" i="79"/>
  <c r="AF443" i="79"/>
  <c r="AE443" i="79"/>
  <c r="AD443" i="79"/>
  <c r="AM442" i="79"/>
  <c r="AL440" i="79"/>
  <c r="AK440" i="79"/>
  <c r="AJ440" i="79"/>
  <c r="AI440" i="79"/>
  <c r="AH440" i="79"/>
  <c r="AG440" i="79"/>
  <c r="AF440" i="79"/>
  <c r="AE440" i="79"/>
  <c r="AD440" i="79"/>
  <c r="AM439" i="79"/>
  <c r="AL436" i="79"/>
  <c r="AK436" i="79"/>
  <c r="AJ436" i="79"/>
  <c r="AI436" i="79"/>
  <c r="AH436" i="79"/>
  <c r="AG436" i="79"/>
  <c r="AF436" i="79"/>
  <c r="AE436" i="79"/>
  <c r="AD436" i="79"/>
  <c r="AM435" i="79"/>
  <c r="AL433" i="79"/>
  <c r="AK433" i="79"/>
  <c r="AJ433" i="79"/>
  <c r="AI433" i="79"/>
  <c r="AH433" i="79"/>
  <c r="AG433" i="79"/>
  <c r="AF433" i="79"/>
  <c r="AE433" i="79"/>
  <c r="AD433" i="79"/>
  <c r="AM432" i="79"/>
  <c r="AL430" i="79"/>
  <c r="AK430" i="79"/>
  <c r="AJ430" i="79"/>
  <c r="AI430" i="79"/>
  <c r="AH430" i="79"/>
  <c r="AG430" i="79"/>
  <c r="AF430" i="79"/>
  <c r="AE430" i="79"/>
  <c r="AD430" i="79"/>
  <c r="AM429" i="79"/>
  <c r="AL427" i="79"/>
  <c r="AK427" i="79"/>
  <c r="AJ427" i="79"/>
  <c r="AI427" i="79"/>
  <c r="AH427" i="79"/>
  <c r="AG427" i="79"/>
  <c r="AF427" i="79"/>
  <c r="AE427" i="79"/>
  <c r="AD427" i="79"/>
  <c r="AM426" i="79"/>
  <c r="AL424" i="79"/>
  <c r="AK424" i="79"/>
  <c r="AJ424" i="79"/>
  <c r="AI424" i="79"/>
  <c r="AH424" i="79"/>
  <c r="AG424" i="79"/>
  <c r="AF424" i="79"/>
  <c r="AE424" i="79"/>
  <c r="AD424" i="79"/>
  <c r="AM423" i="79"/>
  <c r="AL420" i="79"/>
  <c r="AK420" i="79"/>
  <c r="AJ420" i="79"/>
  <c r="AI420" i="79"/>
  <c r="AH420" i="79"/>
  <c r="AG420" i="79"/>
  <c r="AF420" i="79"/>
  <c r="AE420" i="79"/>
  <c r="AD420" i="79"/>
  <c r="AM419" i="79"/>
  <c r="AL417" i="79"/>
  <c r="AK417" i="79"/>
  <c r="AJ417" i="79"/>
  <c r="AI417" i="79"/>
  <c r="AH417" i="79"/>
  <c r="AG417" i="79"/>
  <c r="AF417" i="79"/>
  <c r="AE417" i="79"/>
  <c r="AD417" i="79"/>
  <c r="AM416" i="79"/>
  <c r="AL414" i="79"/>
  <c r="AK414" i="79"/>
  <c r="AJ414" i="79"/>
  <c r="AI414" i="79"/>
  <c r="AH414" i="79"/>
  <c r="AG414" i="79"/>
  <c r="AF414" i="79"/>
  <c r="AE414" i="79"/>
  <c r="AD414" i="79"/>
  <c r="AM413" i="79"/>
  <c r="AL411" i="79"/>
  <c r="AK411" i="79"/>
  <c r="AJ411" i="79"/>
  <c r="AI411" i="79"/>
  <c r="AH411" i="79"/>
  <c r="AG411" i="79"/>
  <c r="AF411" i="79"/>
  <c r="AE411" i="79"/>
  <c r="AD411" i="79"/>
  <c r="AM410" i="79"/>
  <c r="AL408" i="79"/>
  <c r="AK408" i="79"/>
  <c r="AJ408" i="79"/>
  <c r="AI408" i="79"/>
  <c r="AH408" i="79"/>
  <c r="AG408" i="79"/>
  <c r="AF408" i="79"/>
  <c r="AE408" i="79"/>
  <c r="AD408" i="79"/>
  <c r="AM407" i="79"/>
  <c r="Z1116" i="79"/>
  <c r="Y1116" i="79"/>
  <c r="AL1058" i="79"/>
  <c r="AK1058" i="79"/>
  <c r="AJ1058" i="79"/>
  <c r="AI1058" i="79"/>
  <c r="AH1058" i="79"/>
  <c r="AG1058" i="79"/>
  <c r="AF1058" i="79"/>
  <c r="AE1058" i="79"/>
  <c r="AD1058" i="79"/>
  <c r="AC1058" i="79"/>
  <c r="AB1058" i="79"/>
  <c r="AA1058" i="79"/>
  <c r="Z1058" i="79"/>
  <c r="Y1058" i="79"/>
  <c r="AM1057" i="79"/>
  <c r="AL352" i="79"/>
  <c r="AK352" i="79"/>
  <c r="AJ352" i="79"/>
  <c r="AI352" i="79"/>
  <c r="AH352" i="79"/>
  <c r="AG352" i="79"/>
  <c r="AF352" i="79"/>
  <c r="AE352" i="79"/>
  <c r="AD352" i="79"/>
  <c r="AM351" i="79"/>
  <c r="AM956" i="79"/>
  <c r="AL857" i="79"/>
  <c r="AK857" i="79"/>
  <c r="AJ857" i="79"/>
  <c r="AI857" i="79"/>
  <c r="AH857" i="79"/>
  <c r="AG857" i="79"/>
  <c r="AF857" i="79"/>
  <c r="AE857" i="79"/>
  <c r="AD857" i="79"/>
  <c r="AC857" i="79"/>
  <c r="AB857" i="79"/>
  <c r="AA857" i="79"/>
  <c r="Z857" i="79"/>
  <c r="Y857" i="79"/>
  <c r="AM856" i="79"/>
  <c r="AM773" i="79"/>
  <c r="AM590" i="79"/>
  <c r="AM404" i="79"/>
  <c r="AM218" i="79"/>
  <c r="AM35" i="79"/>
  <c r="AL1114" i="79"/>
  <c r="AK1114" i="79"/>
  <c r="AJ1114" i="79"/>
  <c r="AI1114" i="79"/>
  <c r="AH1114" i="79"/>
  <c r="AG1114" i="79"/>
  <c r="AF1114" i="79"/>
  <c r="AE1114" i="79"/>
  <c r="AD1114" i="79"/>
  <c r="AC1114" i="79"/>
  <c r="AB1114" i="79"/>
  <c r="AA1114" i="79"/>
  <c r="Z1114" i="79"/>
  <c r="Y1114" i="79"/>
  <c r="AM1113" i="79"/>
  <c r="AL1111" i="79"/>
  <c r="AK1111" i="79"/>
  <c r="AJ1111" i="79"/>
  <c r="AI1111" i="79"/>
  <c r="AH1111" i="79"/>
  <c r="AG1111" i="79"/>
  <c r="AF1111" i="79"/>
  <c r="AE1111" i="79"/>
  <c r="AD1111" i="79"/>
  <c r="AC1111" i="79"/>
  <c r="AB1111" i="79"/>
  <c r="AA1111" i="79"/>
  <c r="Z1111" i="79"/>
  <c r="Y1111" i="79"/>
  <c r="AM1110" i="79"/>
  <c r="AL1108" i="79"/>
  <c r="AK1108" i="79"/>
  <c r="AJ1108" i="79"/>
  <c r="AI1108" i="79"/>
  <c r="AH1108" i="79"/>
  <c r="AG1108" i="79"/>
  <c r="AF1108" i="79"/>
  <c r="AE1108" i="79"/>
  <c r="AD1108" i="79"/>
  <c r="AC1108" i="79"/>
  <c r="AB1108" i="79"/>
  <c r="AA1108" i="79"/>
  <c r="Z1108" i="79"/>
  <c r="Y1108" i="79"/>
  <c r="AM1107" i="79"/>
  <c r="AL1105" i="79"/>
  <c r="AK1105" i="79"/>
  <c r="AJ1105" i="79"/>
  <c r="AI1105" i="79"/>
  <c r="AH1105" i="79"/>
  <c r="AG1105" i="79"/>
  <c r="AF1105" i="79"/>
  <c r="AE1105" i="79"/>
  <c r="AD1105" i="79"/>
  <c r="AC1105" i="79"/>
  <c r="AB1105" i="79"/>
  <c r="AA1105" i="79"/>
  <c r="Z1105" i="79"/>
  <c r="Y1105" i="79"/>
  <c r="AM1104" i="79"/>
  <c r="AL1102" i="79"/>
  <c r="AK1102" i="79"/>
  <c r="AJ1102" i="79"/>
  <c r="AI1102" i="79"/>
  <c r="AH1102" i="79"/>
  <c r="AG1102" i="79"/>
  <c r="AF1102" i="79"/>
  <c r="AE1102" i="79"/>
  <c r="AD1102" i="79"/>
  <c r="AC1102" i="79"/>
  <c r="AB1102" i="79"/>
  <c r="AA1102" i="79"/>
  <c r="Z1102" i="79"/>
  <c r="Y1102" i="79"/>
  <c r="AM1101" i="79"/>
  <c r="AL1099" i="79"/>
  <c r="AK1099" i="79"/>
  <c r="AJ1099" i="79"/>
  <c r="AI1099" i="79"/>
  <c r="AH1099" i="79"/>
  <c r="AG1099" i="79"/>
  <c r="AF1099" i="79"/>
  <c r="AE1099" i="79"/>
  <c r="AD1099" i="79"/>
  <c r="AC1099" i="79"/>
  <c r="AB1099" i="79"/>
  <c r="AA1099" i="79"/>
  <c r="Z1099" i="79"/>
  <c r="Y1099" i="79"/>
  <c r="AM1098" i="79"/>
  <c r="AL1096" i="79"/>
  <c r="AK1096" i="79"/>
  <c r="AJ1096" i="79"/>
  <c r="AI1096" i="79"/>
  <c r="AH1096" i="79"/>
  <c r="AG1096" i="79"/>
  <c r="AF1096" i="79"/>
  <c r="AE1096" i="79"/>
  <c r="AD1096" i="79"/>
  <c r="AC1096" i="79"/>
  <c r="AB1096" i="79"/>
  <c r="AA1096" i="79"/>
  <c r="Z1096" i="79"/>
  <c r="Y1096" i="79"/>
  <c r="AM1095" i="79"/>
  <c r="AL1093" i="79"/>
  <c r="AK1093" i="79"/>
  <c r="AJ1093" i="79"/>
  <c r="AI1093" i="79"/>
  <c r="AH1093" i="79"/>
  <c r="AG1093" i="79"/>
  <c r="AF1093" i="79"/>
  <c r="AE1093" i="79"/>
  <c r="AD1093" i="79"/>
  <c r="AC1093" i="79"/>
  <c r="AB1093" i="79"/>
  <c r="AA1093" i="79"/>
  <c r="Z1093" i="79"/>
  <c r="Y1093" i="79"/>
  <c r="AM1092" i="79"/>
  <c r="AL1090" i="79"/>
  <c r="AK1090" i="79"/>
  <c r="AJ1090" i="79"/>
  <c r="AI1090" i="79"/>
  <c r="AH1090" i="79"/>
  <c r="AG1090" i="79"/>
  <c r="AF1090" i="79"/>
  <c r="AE1090" i="79"/>
  <c r="AD1090" i="79"/>
  <c r="AC1090" i="79"/>
  <c r="AB1090" i="79"/>
  <c r="AA1090" i="79"/>
  <c r="Z1090" i="79"/>
  <c r="Y1090" i="79"/>
  <c r="AM1089" i="79"/>
  <c r="AL1087" i="79"/>
  <c r="AK1087" i="79"/>
  <c r="AJ1087" i="79"/>
  <c r="AI1087" i="79"/>
  <c r="AH1087" i="79"/>
  <c r="AG1087" i="79"/>
  <c r="AF1087" i="79"/>
  <c r="AE1087" i="79"/>
  <c r="AD1087" i="79"/>
  <c r="AC1087" i="79"/>
  <c r="AB1087" i="79"/>
  <c r="AA1087" i="79"/>
  <c r="Z1087" i="79"/>
  <c r="Y1087" i="79"/>
  <c r="AM1086" i="79"/>
  <c r="AL1084" i="79"/>
  <c r="AK1084" i="79"/>
  <c r="AJ1084" i="79"/>
  <c r="AI1084" i="79"/>
  <c r="AH1084" i="79"/>
  <c r="AG1084" i="79"/>
  <c r="AF1084" i="79"/>
  <c r="AE1084" i="79"/>
  <c r="AD1084" i="79"/>
  <c r="AC1084" i="79"/>
  <c r="AB1084" i="79"/>
  <c r="AA1084" i="79"/>
  <c r="Z1084" i="79"/>
  <c r="Y1084" i="79"/>
  <c r="AM1083" i="79"/>
  <c r="AL1081" i="79"/>
  <c r="AK1081" i="79"/>
  <c r="AJ1081" i="79"/>
  <c r="AI1081" i="79"/>
  <c r="AH1081" i="79"/>
  <c r="AG1081" i="79"/>
  <c r="AF1081" i="79"/>
  <c r="AE1081" i="79"/>
  <c r="AD1081" i="79"/>
  <c r="AC1081" i="79"/>
  <c r="AB1081" i="79"/>
  <c r="AA1081" i="79"/>
  <c r="Z1081" i="79"/>
  <c r="Y1081" i="79"/>
  <c r="AM1080" i="79"/>
  <c r="AL1078" i="79"/>
  <c r="AK1078" i="79"/>
  <c r="AJ1078" i="79"/>
  <c r="AI1078" i="79"/>
  <c r="AH1078" i="79"/>
  <c r="AG1078" i="79"/>
  <c r="AF1078" i="79"/>
  <c r="AE1078" i="79"/>
  <c r="AD1078" i="79"/>
  <c r="AC1078" i="79"/>
  <c r="AB1078" i="79"/>
  <c r="AA1078" i="79"/>
  <c r="Z1078" i="79"/>
  <c r="Y1078" i="79"/>
  <c r="AM1077" i="79"/>
  <c r="AL1075" i="79"/>
  <c r="AK1075" i="79"/>
  <c r="AJ1075" i="79"/>
  <c r="AI1075" i="79"/>
  <c r="AH1075" i="79"/>
  <c r="AG1075" i="79"/>
  <c r="AF1075" i="79"/>
  <c r="AE1075" i="79"/>
  <c r="AD1075" i="79"/>
  <c r="AC1075" i="79"/>
  <c r="AB1075" i="79"/>
  <c r="AA1075" i="79"/>
  <c r="Z1075" i="79"/>
  <c r="Y1075" i="79"/>
  <c r="AM1074" i="79"/>
  <c r="AL1071" i="79"/>
  <c r="AK1071" i="79"/>
  <c r="AJ1071" i="79"/>
  <c r="AI1071" i="79"/>
  <c r="AH1071" i="79"/>
  <c r="AG1071" i="79"/>
  <c r="AF1071" i="79"/>
  <c r="AE1071" i="79"/>
  <c r="AD1071" i="79"/>
  <c r="AC1071" i="79"/>
  <c r="AB1071" i="79"/>
  <c r="AA1071" i="79"/>
  <c r="Z1071" i="79"/>
  <c r="Y1071" i="79"/>
  <c r="AM1070" i="79"/>
  <c r="AL1068" i="79"/>
  <c r="AK1068" i="79"/>
  <c r="AJ1068" i="79"/>
  <c r="AI1068" i="79"/>
  <c r="AH1068" i="79"/>
  <c r="AG1068" i="79"/>
  <c r="AF1068" i="79"/>
  <c r="AE1068" i="79"/>
  <c r="AD1068" i="79"/>
  <c r="AC1068" i="79"/>
  <c r="AB1068" i="79"/>
  <c r="AA1068" i="79"/>
  <c r="Z1068" i="79"/>
  <c r="Y1068" i="79"/>
  <c r="AM1067" i="79"/>
  <c r="AL1065" i="79"/>
  <c r="AK1065" i="79"/>
  <c r="AJ1065" i="79"/>
  <c r="AI1065" i="79"/>
  <c r="AH1065" i="79"/>
  <c r="AG1065" i="79"/>
  <c r="AF1065" i="79"/>
  <c r="AE1065" i="79"/>
  <c r="AD1065" i="79"/>
  <c r="AC1065" i="79"/>
  <c r="AB1065" i="79"/>
  <c r="AA1065" i="79"/>
  <c r="Z1065" i="79"/>
  <c r="Y1065" i="79"/>
  <c r="AM1064" i="79"/>
  <c r="AL1061" i="79"/>
  <c r="AK1061" i="79"/>
  <c r="AJ1061" i="79"/>
  <c r="AI1061" i="79"/>
  <c r="AH1061" i="79"/>
  <c r="AG1061" i="79"/>
  <c r="AF1061" i="79"/>
  <c r="AE1061" i="79"/>
  <c r="AD1061" i="79"/>
  <c r="AC1061" i="79"/>
  <c r="AB1061" i="79"/>
  <c r="AA1061" i="79"/>
  <c r="Z1061" i="79"/>
  <c r="Y1061" i="79"/>
  <c r="AM1060" i="79"/>
  <c r="AL1055" i="79"/>
  <c r="AK1055" i="79"/>
  <c r="AJ1055" i="79"/>
  <c r="AI1055" i="79"/>
  <c r="AH1055" i="79"/>
  <c r="AG1055" i="79"/>
  <c r="AF1055" i="79"/>
  <c r="AE1055" i="79"/>
  <c r="AD1055" i="79"/>
  <c r="AC1055" i="79"/>
  <c r="AB1055" i="79"/>
  <c r="AA1055" i="79"/>
  <c r="Z1055" i="79"/>
  <c r="Y1055" i="79"/>
  <c r="AM1054" i="79"/>
  <c r="AL1052" i="79"/>
  <c r="AK1052" i="79"/>
  <c r="AJ1052" i="79"/>
  <c r="AI1052" i="79"/>
  <c r="AH1052" i="79"/>
  <c r="AG1052" i="79"/>
  <c r="AF1052" i="79"/>
  <c r="AE1052" i="79"/>
  <c r="AD1052" i="79"/>
  <c r="AC1052" i="79"/>
  <c r="AB1052" i="79"/>
  <c r="AA1052" i="79"/>
  <c r="Z1052" i="79"/>
  <c r="Y1052" i="79"/>
  <c r="AM1051" i="79"/>
  <c r="AL1049" i="79"/>
  <c r="AK1049" i="79"/>
  <c r="AJ1049" i="79"/>
  <c r="AI1049" i="79"/>
  <c r="AH1049" i="79"/>
  <c r="AG1049" i="79"/>
  <c r="AF1049" i="79"/>
  <c r="AE1049" i="79"/>
  <c r="AD1049" i="79"/>
  <c r="AC1049" i="79"/>
  <c r="AB1049" i="79"/>
  <c r="AA1049" i="79"/>
  <c r="Z1049" i="79"/>
  <c r="Y1049" i="79"/>
  <c r="AM1048" i="79"/>
  <c r="AL1046" i="79"/>
  <c r="AK1046" i="79"/>
  <c r="AJ1046" i="79"/>
  <c r="AI1046" i="79"/>
  <c r="AH1046" i="79"/>
  <c r="AG1046" i="79"/>
  <c r="AF1046" i="79"/>
  <c r="AE1046" i="79"/>
  <c r="AD1046" i="79"/>
  <c r="AC1046" i="79"/>
  <c r="AB1046" i="79"/>
  <c r="AA1046" i="79"/>
  <c r="Z1046" i="79"/>
  <c r="Y1046" i="79"/>
  <c r="AM1045" i="79"/>
  <c r="AL1043" i="79"/>
  <c r="AK1043" i="79"/>
  <c r="AJ1043" i="79"/>
  <c r="AI1043" i="79"/>
  <c r="AH1043" i="79"/>
  <c r="AG1043" i="79"/>
  <c r="AF1043" i="79"/>
  <c r="AE1043" i="79"/>
  <c r="AD1043" i="79"/>
  <c r="AC1043" i="79"/>
  <c r="AB1043" i="79"/>
  <c r="AA1043" i="79"/>
  <c r="Z1043" i="79"/>
  <c r="Y1043" i="79"/>
  <c r="AM1042" i="79"/>
  <c r="AL1040" i="79"/>
  <c r="AK1040" i="79"/>
  <c r="AJ1040" i="79"/>
  <c r="AI1040" i="79"/>
  <c r="AH1040" i="79"/>
  <c r="AG1040" i="79"/>
  <c r="AF1040" i="79"/>
  <c r="AE1040" i="79"/>
  <c r="AD1040" i="79"/>
  <c r="AC1040" i="79"/>
  <c r="AB1040" i="79"/>
  <c r="AA1040" i="79"/>
  <c r="Z1040" i="79"/>
  <c r="Y1040" i="79"/>
  <c r="AM1039" i="79"/>
  <c r="AL1036" i="79"/>
  <c r="AK1036" i="79"/>
  <c r="AJ1036" i="79"/>
  <c r="AI1036" i="79"/>
  <c r="AH1036" i="79"/>
  <c r="AG1036" i="79"/>
  <c r="AF1036" i="79"/>
  <c r="AE1036" i="79"/>
  <c r="AD1036" i="79"/>
  <c r="AC1036" i="79"/>
  <c r="AB1036" i="79"/>
  <c r="AA1036" i="79"/>
  <c r="Z1036" i="79"/>
  <c r="Y1036" i="79"/>
  <c r="AM1035" i="79"/>
  <c r="AL1033" i="79"/>
  <c r="AK1033" i="79"/>
  <c r="AJ1033" i="79"/>
  <c r="AI1033" i="79"/>
  <c r="AH1033" i="79"/>
  <c r="AG1033" i="79"/>
  <c r="AF1033" i="79"/>
  <c r="AE1033" i="79"/>
  <c r="AD1033" i="79"/>
  <c r="AC1033" i="79"/>
  <c r="AB1033" i="79"/>
  <c r="AA1033" i="79"/>
  <c r="Z1033" i="79"/>
  <c r="Y1033" i="79"/>
  <c r="AM1032" i="79"/>
  <c r="AL1030" i="79"/>
  <c r="AK1030" i="79"/>
  <c r="AJ1030" i="79"/>
  <c r="AI1030" i="79"/>
  <c r="AH1030" i="79"/>
  <c r="AG1030" i="79"/>
  <c r="AF1030" i="79"/>
  <c r="AE1030" i="79"/>
  <c r="AD1030" i="79"/>
  <c r="AC1030" i="79"/>
  <c r="AB1030" i="79"/>
  <c r="AA1030" i="79"/>
  <c r="Z1030" i="79"/>
  <c r="Y1030" i="79"/>
  <c r="AM1029" i="79"/>
  <c r="AL1027" i="79"/>
  <c r="AK1027" i="79"/>
  <c r="AJ1027" i="79"/>
  <c r="AI1027" i="79"/>
  <c r="AH1027" i="79"/>
  <c r="AG1027" i="79"/>
  <c r="AF1027" i="79"/>
  <c r="AE1027" i="79"/>
  <c r="AD1027" i="79"/>
  <c r="AC1027" i="79"/>
  <c r="AB1027" i="79"/>
  <c r="AA1027" i="79"/>
  <c r="Z1027" i="79"/>
  <c r="Y1027" i="79"/>
  <c r="AM1026" i="79"/>
  <c r="AL1022" i="79"/>
  <c r="AK1022" i="79"/>
  <c r="AJ1022" i="79"/>
  <c r="AI1022" i="79"/>
  <c r="AH1022" i="79"/>
  <c r="AG1022" i="79"/>
  <c r="AF1022" i="79"/>
  <c r="AE1022" i="79"/>
  <c r="AD1022" i="79"/>
  <c r="AC1022" i="79"/>
  <c r="AB1022" i="79"/>
  <c r="AA1022" i="79"/>
  <c r="Z1022" i="79"/>
  <c r="Y1022" i="79"/>
  <c r="AM1021" i="79"/>
  <c r="AL1019" i="79"/>
  <c r="AK1019" i="79"/>
  <c r="AJ1019" i="79"/>
  <c r="AI1019" i="79"/>
  <c r="AH1019" i="79"/>
  <c r="AG1019" i="79"/>
  <c r="AF1019" i="79"/>
  <c r="AE1019" i="79"/>
  <c r="AD1019" i="79"/>
  <c r="AC1019" i="79"/>
  <c r="AB1019" i="79"/>
  <c r="AA1019" i="79"/>
  <c r="Z1019" i="79"/>
  <c r="Y1019" i="79"/>
  <c r="AM1018" i="79"/>
  <c r="AL1016" i="79"/>
  <c r="AK1016" i="79"/>
  <c r="AJ1016" i="79"/>
  <c r="AI1016" i="79"/>
  <c r="AH1016" i="79"/>
  <c r="AG1016" i="79"/>
  <c r="AF1016" i="79"/>
  <c r="AE1016" i="79"/>
  <c r="AD1016" i="79"/>
  <c r="AC1016" i="79"/>
  <c r="AB1016" i="79"/>
  <c r="AA1016" i="79"/>
  <c r="Z1016" i="79"/>
  <c r="Y1016" i="79"/>
  <c r="AM1015" i="79"/>
  <c r="AL1013" i="79"/>
  <c r="AK1013" i="79"/>
  <c r="AJ1013" i="79"/>
  <c r="AI1013" i="79"/>
  <c r="AH1013" i="79"/>
  <c r="AG1013" i="79"/>
  <c r="AF1013" i="79"/>
  <c r="AE1013" i="79"/>
  <c r="AD1013" i="79"/>
  <c r="AC1013" i="79"/>
  <c r="AB1013" i="79"/>
  <c r="AA1013" i="79"/>
  <c r="Z1013" i="79"/>
  <c r="Y1013" i="79"/>
  <c r="AM1012" i="79"/>
  <c r="AL1009" i="79"/>
  <c r="AK1009" i="79"/>
  <c r="AJ1009" i="79"/>
  <c r="AI1009" i="79"/>
  <c r="AH1009" i="79"/>
  <c r="AG1009" i="79"/>
  <c r="AF1009" i="79"/>
  <c r="AE1009" i="79"/>
  <c r="AD1009" i="79"/>
  <c r="AC1009" i="79"/>
  <c r="AB1009" i="79"/>
  <c r="AA1009" i="79"/>
  <c r="Z1009" i="79"/>
  <c r="Y1009" i="79"/>
  <c r="AM1008" i="79"/>
  <c r="AL1006" i="79"/>
  <c r="AK1006" i="79"/>
  <c r="AJ1006" i="79"/>
  <c r="AI1006" i="79"/>
  <c r="AH1006" i="79"/>
  <c r="AG1006" i="79"/>
  <c r="AF1006" i="79"/>
  <c r="AE1006" i="79"/>
  <c r="AD1006" i="79"/>
  <c r="AC1006" i="79"/>
  <c r="AB1006" i="79"/>
  <c r="AA1006" i="79"/>
  <c r="Z1006" i="79"/>
  <c r="Y1006" i="79"/>
  <c r="AM1005" i="79"/>
  <c r="AL1002" i="79"/>
  <c r="AK1002" i="79"/>
  <c r="AJ1002" i="79"/>
  <c r="AI1002" i="79"/>
  <c r="AH1002" i="79"/>
  <c r="AG1002" i="79"/>
  <c r="AF1002" i="79"/>
  <c r="AE1002" i="79"/>
  <c r="AD1002" i="79"/>
  <c r="AC1002" i="79"/>
  <c r="AB1002" i="79"/>
  <c r="AA1002" i="79"/>
  <c r="Z1002" i="79"/>
  <c r="Y1002" i="79"/>
  <c r="AM1001" i="79"/>
  <c r="AL998" i="79"/>
  <c r="AK998" i="79"/>
  <c r="AJ998" i="79"/>
  <c r="AI998" i="79"/>
  <c r="AH998" i="79"/>
  <c r="AG998" i="79"/>
  <c r="AF998" i="79"/>
  <c r="AE998" i="79"/>
  <c r="AD998" i="79"/>
  <c r="AC998" i="79"/>
  <c r="AB998" i="79"/>
  <c r="AA998" i="79"/>
  <c r="Z998" i="79"/>
  <c r="Y998" i="79"/>
  <c r="AM997" i="79"/>
  <c r="AL995" i="79"/>
  <c r="AK995" i="79"/>
  <c r="AJ995" i="79"/>
  <c r="AI995" i="79"/>
  <c r="AH995" i="79"/>
  <c r="AG995" i="79"/>
  <c r="AF995" i="79"/>
  <c r="AE995" i="79"/>
  <c r="AD995" i="79"/>
  <c r="AC995" i="79"/>
  <c r="AB995" i="79"/>
  <c r="AA995" i="79"/>
  <c r="Z995" i="79"/>
  <c r="Y995" i="79"/>
  <c r="AM994" i="79"/>
  <c r="AL992" i="79"/>
  <c r="AK992" i="79"/>
  <c r="AJ992" i="79"/>
  <c r="AI992" i="79"/>
  <c r="AH992" i="79"/>
  <c r="AG992" i="79"/>
  <c r="AF992" i="79"/>
  <c r="AE992" i="79"/>
  <c r="AD992" i="79"/>
  <c r="AC992" i="79"/>
  <c r="AB992" i="79"/>
  <c r="AA992" i="79"/>
  <c r="Z992" i="79"/>
  <c r="Y992" i="79"/>
  <c r="AM991" i="79"/>
  <c r="AL988" i="79"/>
  <c r="AK988" i="79"/>
  <c r="AJ988" i="79"/>
  <c r="AI988" i="79"/>
  <c r="AH988" i="79"/>
  <c r="AG988" i="79"/>
  <c r="AF988" i="79"/>
  <c r="AE988" i="79"/>
  <c r="AD988" i="79"/>
  <c r="AC988" i="79"/>
  <c r="AB988" i="79"/>
  <c r="AA988" i="79"/>
  <c r="Z988" i="79"/>
  <c r="Y988" i="79"/>
  <c r="AM987" i="79"/>
  <c r="AL985" i="79"/>
  <c r="AK985" i="79"/>
  <c r="AJ985" i="79"/>
  <c r="AI985" i="79"/>
  <c r="AH985" i="79"/>
  <c r="AG985" i="79"/>
  <c r="AF985" i="79"/>
  <c r="AE985" i="79"/>
  <c r="AD985" i="79"/>
  <c r="AC985" i="79"/>
  <c r="AB985" i="79"/>
  <c r="AA985" i="79"/>
  <c r="Z985" i="79"/>
  <c r="Y985" i="79"/>
  <c r="AM984" i="79"/>
  <c r="AL982" i="79"/>
  <c r="AK982" i="79"/>
  <c r="AJ982" i="79"/>
  <c r="AI982" i="79"/>
  <c r="AH982" i="79"/>
  <c r="AG982" i="79"/>
  <c r="AF982" i="79"/>
  <c r="AE982" i="79"/>
  <c r="AD982" i="79"/>
  <c r="AC982" i="79"/>
  <c r="AB982" i="79"/>
  <c r="AA982" i="79"/>
  <c r="Z982" i="79"/>
  <c r="Y982" i="79"/>
  <c r="AM981" i="79"/>
  <c r="AL979" i="79"/>
  <c r="AK979" i="79"/>
  <c r="AJ979" i="79"/>
  <c r="AI979" i="79"/>
  <c r="AH979" i="79"/>
  <c r="AG979" i="79"/>
  <c r="AF979" i="79"/>
  <c r="AE979" i="79"/>
  <c r="AD979" i="79"/>
  <c r="AC979" i="79"/>
  <c r="AB979" i="79"/>
  <c r="AA979" i="79"/>
  <c r="Z979" i="79"/>
  <c r="Y979" i="79"/>
  <c r="AM978" i="79"/>
  <c r="AL976" i="79"/>
  <c r="AK976" i="79"/>
  <c r="AJ976" i="79"/>
  <c r="AI976" i="79"/>
  <c r="AH976" i="79"/>
  <c r="AG976" i="79"/>
  <c r="AF976" i="79"/>
  <c r="AE976" i="79"/>
  <c r="AD976" i="79"/>
  <c r="AC976" i="79"/>
  <c r="AB976" i="79"/>
  <c r="AA976" i="79"/>
  <c r="Z976" i="79"/>
  <c r="Y976" i="79"/>
  <c r="AM975" i="79"/>
  <c r="AL972" i="79"/>
  <c r="AK972" i="79"/>
  <c r="AJ972" i="79"/>
  <c r="AI972" i="79"/>
  <c r="AH972" i="79"/>
  <c r="AG972" i="79"/>
  <c r="AF972" i="79"/>
  <c r="AE972" i="79"/>
  <c r="AD972" i="79"/>
  <c r="AC972" i="79"/>
  <c r="AB972" i="79"/>
  <c r="AA972" i="79"/>
  <c r="Z972" i="79"/>
  <c r="Y972" i="79"/>
  <c r="AM971" i="79"/>
  <c r="AL969" i="79"/>
  <c r="AK969" i="79"/>
  <c r="AJ969" i="79"/>
  <c r="AI969" i="79"/>
  <c r="AH969" i="79"/>
  <c r="AG969" i="79"/>
  <c r="AF969" i="79"/>
  <c r="AE969" i="79"/>
  <c r="AD969" i="79"/>
  <c r="AC969" i="79"/>
  <c r="AB969" i="79"/>
  <c r="AA969" i="79"/>
  <c r="Z969" i="79"/>
  <c r="Y969" i="79"/>
  <c r="AM968" i="79"/>
  <c r="AL966" i="79"/>
  <c r="AK966" i="79"/>
  <c r="AJ966" i="79"/>
  <c r="AI966" i="79"/>
  <c r="AH966" i="79"/>
  <c r="AG966" i="79"/>
  <c r="AF966" i="79"/>
  <c r="AE966" i="79"/>
  <c r="AD966" i="79"/>
  <c r="AC966" i="79"/>
  <c r="AB966" i="79"/>
  <c r="AA966" i="79"/>
  <c r="Z966" i="79"/>
  <c r="Y966" i="79"/>
  <c r="AM965" i="79"/>
  <c r="AL963" i="79"/>
  <c r="AK963" i="79"/>
  <c r="AJ963" i="79"/>
  <c r="AI963" i="79"/>
  <c r="AH963" i="79"/>
  <c r="AG963" i="79"/>
  <c r="AF963" i="79"/>
  <c r="AE963" i="79"/>
  <c r="AD963" i="79"/>
  <c r="AC963" i="79"/>
  <c r="AB963" i="79"/>
  <c r="AA963" i="79"/>
  <c r="Z963" i="79"/>
  <c r="Y963" i="79"/>
  <c r="AM962" i="79"/>
  <c r="AL960" i="79"/>
  <c r="AK960" i="79"/>
  <c r="AJ960" i="79"/>
  <c r="AI960" i="79"/>
  <c r="AH960" i="79"/>
  <c r="AG960" i="79"/>
  <c r="AF960" i="79"/>
  <c r="AE960" i="79"/>
  <c r="AD960" i="79"/>
  <c r="AC960" i="79"/>
  <c r="AB960" i="79"/>
  <c r="AA960" i="79"/>
  <c r="Z960" i="79"/>
  <c r="Y960" i="79"/>
  <c r="AM959" i="79"/>
  <c r="AL931" i="79"/>
  <c r="AK931" i="79"/>
  <c r="AJ931" i="79"/>
  <c r="AI931" i="79"/>
  <c r="AH931" i="79"/>
  <c r="AG931" i="79"/>
  <c r="AF931" i="79"/>
  <c r="AE931" i="79"/>
  <c r="AD931" i="79"/>
  <c r="AC931" i="79"/>
  <c r="AB931" i="79"/>
  <c r="AA931" i="79"/>
  <c r="Z931" i="79"/>
  <c r="Y931" i="79"/>
  <c r="AM930" i="79"/>
  <c r="AL928" i="79"/>
  <c r="AK928" i="79"/>
  <c r="AJ928" i="79"/>
  <c r="AI928" i="79"/>
  <c r="AH928" i="79"/>
  <c r="AG928" i="79"/>
  <c r="AF928" i="79"/>
  <c r="AE928" i="79"/>
  <c r="AD928" i="79"/>
  <c r="AC928" i="79"/>
  <c r="AB928" i="79"/>
  <c r="AA928" i="79"/>
  <c r="Z928" i="79"/>
  <c r="Y928" i="79"/>
  <c r="AM927" i="79"/>
  <c r="AL925" i="79"/>
  <c r="AK925" i="79"/>
  <c r="AJ925" i="79"/>
  <c r="AI925" i="79"/>
  <c r="AH925" i="79"/>
  <c r="AG925" i="79"/>
  <c r="AF925" i="79"/>
  <c r="AE925" i="79"/>
  <c r="AD925" i="79"/>
  <c r="AC925" i="79"/>
  <c r="AB925" i="79"/>
  <c r="AA925" i="79"/>
  <c r="Z925" i="79"/>
  <c r="Y925" i="79"/>
  <c r="AM924" i="79"/>
  <c r="AL922" i="79"/>
  <c r="AK922" i="79"/>
  <c r="AJ922" i="79"/>
  <c r="AI922" i="79"/>
  <c r="AH922" i="79"/>
  <c r="AG922" i="79"/>
  <c r="AF922" i="79"/>
  <c r="AE922" i="79"/>
  <c r="AD922" i="79"/>
  <c r="AC922" i="79"/>
  <c r="AB922" i="79"/>
  <c r="AA922" i="79"/>
  <c r="Z922" i="79"/>
  <c r="Y922" i="79"/>
  <c r="AM921" i="79"/>
  <c r="AL919" i="79"/>
  <c r="AK919" i="79"/>
  <c r="AJ919" i="79"/>
  <c r="AI919" i="79"/>
  <c r="AH919" i="79"/>
  <c r="AG919" i="79"/>
  <c r="AF919" i="79"/>
  <c r="AE919" i="79"/>
  <c r="AD919" i="79"/>
  <c r="AC919" i="79"/>
  <c r="AB919" i="79"/>
  <c r="AA919" i="79"/>
  <c r="Z919" i="79"/>
  <c r="Y919" i="79"/>
  <c r="AM918" i="79"/>
  <c r="AL916" i="79"/>
  <c r="AK916" i="79"/>
  <c r="AJ916" i="79"/>
  <c r="AI916" i="79"/>
  <c r="AH916" i="79"/>
  <c r="AG916" i="79"/>
  <c r="AF916" i="79"/>
  <c r="AE916" i="79"/>
  <c r="AD916" i="79"/>
  <c r="AC916" i="79"/>
  <c r="AB916" i="79"/>
  <c r="AA916" i="79"/>
  <c r="Z916" i="79"/>
  <c r="Y916" i="79"/>
  <c r="AM915" i="79"/>
  <c r="AL913" i="79"/>
  <c r="AK913" i="79"/>
  <c r="AJ913" i="79"/>
  <c r="AI913" i="79"/>
  <c r="AH913" i="79"/>
  <c r="AG913" i="79"/>
  <c r="AF913" i="79"/>
  <c r="AE913" i="79"/>
  <c r="AD913" i="79"/>
  <c r="AC913" i="79"/>
  <c r="AB913" i="79"/>
  <c r="AA913" i="79"/>
  <c r="Z913" i="79"/>
  <c r="Y913" i="79"/>
  <c r="AM912" i="79"/>
  <c r="AL910" i="79"/>
  <c r="AK910" i="79"/>
  <c r="AJ910" i="79"/>
  <c r="AI910" i="79"/>
  <c r="AH910" i="79"/>
  <c r="AG910" i="79"/>
  <c r="AF910" i="79"/>
  <c r="AE910" i="79"/>
  <c r="AD910" i="79"/>
  <c r="AC910" i="79"/>
  <c r="AB910" i="79"/>
  <c r="AA910" i="79"/>
  <c r="Z910" i="79"/>
  <c r="Y910" i="79"/>
  <c r="AM909" i="79"/>
  <c r="AL907" i="79"/>
  <c r="AK907" i="79"/>
  <c r="AJ907" i="79"/>
  <c r="AI907" i="79"/>
  <c r="AH907" i="79"/>
  <c r="AG907" i="79"/>
  <c r="AF907" i="79"/>
  <c r="AE907" i="79"/>
  <c r="AD907" i="79"/>
  <c r="AC907" i="79"/>
  <c r="AB907" i="79"/>
  <c r="AA907" i="79"/>
  <c r="Z907" i="79"/>
  <c r="Y907" i="79"/>
  <c r="AM906" i="79"/>
  <c r="AL904" i="79"/>
  <c r="AK904" i="79"/>
  <c r="AJ904" i="79"/>
  <c r="AI904" i="79"/>
  <c r="AH904" i="79"/>
  <c r="AG904" i="79"/>
  <c r="AF904" i="79"/>
  <c r="AE904" i="79"/>
  <c r="AD904" i="79"/>
  <c r="AC904" i="79"/>
  <c r="AB904" i="79"/>
  <c r="AA904" i="79"/>
  <c r="Z904" i="79"/>
  <c r="Y904" i="79"/>
  <c r="AM903" i="79"/>
  <c r="AL901" i="79"/>
  <c r="AK901" i="79"/>
  <c r="AJ901" i="79"/>
  <c r="AI901" i="79"/>
  <c r="AH901" i="79"/>
  <c r="AG901" i="79"/>
  <c r="AF901" i="79"/>
  <c r="AE901" i="79"/>
  <c r="AD901" i="79"/>
  <c r="AC901" i="79"/>
  <c r="AB901" i="79"/>
  <c r="AA901" i="79"/>
  <c r="Z901" i="79"/>
  <c r="Y901" i="79"/>
  <c r="AM900" i="79"/>
  <c r="AL898" i="79"/>
  <c r="AK898" i="79"/>
  <c r="AJ898" i="79"/>
  <c r="AI898" i="79"/>
  <c r="AH898" i="79"/>
  <c r="AG898" i="79"/>
  <c r="AF898" i="79"/>
  <c r="AE898" i="79"/>
  <c r="AD898" i="79"/>
  <c r="AC898" i="79"/>
  <c r="AB898" i="79"/>
  <c r="AA898" i="79"/>
  <c r="Z898" i="79"/>
  <c r="Y898" i="79"/>
  <c r="AM897" i="79"/>
  <c r="AL895" i="79"/>
  <c r="AK895" i="79"/>
  <c r="AJ895" i="79"/>
  <c r="AI895" i="79"/>
  <c r="AH895" i="79"/>
  <c r="AG895" i="79"/>
  <c r="AF895" i="79"/>
  <c r="AE895" i="79"/>
  <c r="AD895" i="79"/>
  <c r="AC895" i="79"/>
  <c r="AB895" i="79"/>
  <c r="AA895" i="79"/>
  <c r="Z895" i="79"/>
  <c r="Y895" i="79"/>
  <c r="AM894" i="79"/>
  <c r="AL892" i="79"/>
  <c r="AK892" i="79"/>
  <c r="AJ892" i="79"/>
  <c r="AI892" i="79"/>
  <c r="AH892" i="79"/>
  <c r="AG892" i="79"/>
  <c r="AF892" i="79"/>
  <c r="AE892" i="79"/>
  <c r="AD892" i="79"/>
  <c r="AC892" i="79"/>
  <c r="AB892" i="79"/>
  <c r="AA892" i="79"/>
  <c r="Z892" i="79"/>
  <c r="Y892" i="79"/>
  <c r="AM891" i="79"/>
  <c r="AL888" i="79"/>
  <c r="AK888" i="79"/>
  <c r="AJ888" i="79"/>
  <c r="AI888" i="79"/>
  <c r="AH888" i="79"/>
  <c r="AG888" i="79"/>
  <c r="AF888" i="79"/>
  <c r="AE888" i="79"/>
  <c r="AD888" i="79"/>
  <c r="AC888" i="79"/>
  <c r="AB888" i="79"/>
  <c r="AA888" i="79"/>
  <c r="Z888" i="79"/>
  <c r="Y888" i="79"/>
  <c r="AM887" i="79"/>
  <c r="AL885" i="79"/>
  <c r="AK885" i="79"/>
  <c r="AJ885" i="79"/>
  <c r="AI885" i="79"/>
  <c r="AH885" i="79"/>
  <c r="AG885" i="79"/>
  <c r="AF885" i="79"/>
  <c r="AE885" i="79"/>
  <c r="AD885" i="79"/>
  <c r="AC885" i="79"/>
  <c r="AB885" i="79"/>
  <c r="AA885" i="79"/>
  <c r="Z885" i="79"/>
  <c r="Y885" i="79"/>
  <c r="AM884" i="79"/>
  <c r="AL882" i="79"/>
  <c r="AK882" i="79"/>
  <c r="AJ882" i="79"/>
  <c r="AI882" i="79"/>
  <c r="AH882" i="79"/>
  <c r="AG882" i="79"/>
  <c r="AF882" i="79"/>
  <c r="AE882" i="79"/>
  <c r="AD882" i="79"/>
  <c r="AC882" i="79"/>
  <c r="AB882" i="79"/>
  <c r="AA882" i="79"/>
  <c r="Z882" i="79"/>
  <c r="Y882" i="79"/>
  <c r="AM881" i="79"/>
  <c r="AL878" i="79"/>
  <c r="AK878" i="79"/>
  <c r="AJ878" i="79"/>
  <c r="AI878" i="79"/>
  <c r="AH878" i="79"/>
  <c r="AG878" i="79"/>
  <c r="AF878" i="79"/>
  <c r="AE878" i="79"/>
  <c r="AD878" i="79"/>
  <c r="AC878" i="79"/>
  <c r="AB878" i="79"/>
  <c r="AA878" i="79"/>
  <c r="Z878" i="79"/>
  <c r="Y878" i="79"/>
  <c r="AM877" i="79"/>
  <c r="AL875" i="79"/>
  <c r="AK875" i="79"/>
  <c r="AJ875" i="79"/>
  <c r="AI875" i="79"/>
  <c r="AH875" i="79"/>
  <c r="AG875" i="79"/>
  <c r="AF875" i="79"/>
  <c r="AE875" i="79"/>
  <c r="AD875" i="79"/>
  <c r="AC875" i="79"/>
  <c r="AB875" i="79"/>
  <c r="AA875" i="79"/>
  <c r="Z875" i="79"/>
  <c r="Y875" i="79"/>
  <c r="AM874" i="79"/>
  <c r="AL872" i="79"/>
  <c r="AK872" i="79"/>
  <c r="AJ872" i="79"/>
  <c r="AI872" i="79"/>
  <c r="AH872" i="79"/>
  <c r="AG872" i="79"/>
  <c r="AF872" i="79"/>
  <c r="AE872" i="79"/>
  <c r="AD872" i="79"/>
  <c r="AC872" i="79"/>
  <c r="AB872" i="79"/>
  <c r="AA872" i="79"/>
  <c r="Z872" i="79"/>
  <c r="Y872" i="79"/>
  <c r="AM871" i="79"/>
  <c r="AL869" i="79"/>
  <c r="AK869" i="79"/>
  <c r="AJ869" i="79"/>
  <c r="AI869" i="79"/>
  <c r="AH869" i="79"/>
  <c r="AG869" i="79"/>
  <c r="AF869" i="79"/>
  <c r="AE869" i="79"/>
  <c r="AD869" i="79"/>
  <c r="AC869" i="79"/>
  <c r="AB869" i="79"/>
  <c r="AA869" i="79"/>
  <c r="Z869" i="79"/>
  <c r="Y869" i="79"/>
  <c r="AM868" i="79"/>
  <c r="AL866" i="79"/>
  <c r="AK866" i="79"/>
  <c r="AJ866" i="79"/>
  <c r="AI866" i="79"/>
  <c r="AH866" i="79"/>
  <c r="AG866" i="79"/>
  <c r="AF866" i="79"/>
  <c r="AE866" i="79"/>
  <c r="AD866" i="79"/>
  <c r="AC866" i="79"/>
  <c r="AB866" i="79"/>
  <c r="AA866" i="79"/>
  <c r="Z866" i="79"/>
  <c r="Y866" i="79"/>
  <c r="AM865" i="79"/>
  <c r="AL863" i="79"/>
  <c r="AK863" i="79"/>
  <c r="AJ863" i="79"/>
  <c r="AI863" i="79"/>
  <c r="AH863" i="79"/>
  <c r="AG863" i="79"/>
  <c r="AF863" i="79"/>
  <c r="AE863" i="79"/>
  <c r="AD863" i="79"/>
  <c r="AC863" i="79"/>
  <c r="AB863" i="79"/>
  <c r="AA863" i="79"/>
  <c r="Z863" i="79"/>
  <c r="Y863" i="79"/>
  <c r="AM862" i="79"/>
  <c r="AL860" i="79"/>
  <c r="AK860" i="79"/>
  <c r="AJ860" i="79"/>
  <c r="AI860" i="79"/>
  <c r="AH860" i="79"/>
  <c r="AG860" i="79"/>
  <c r="AF860" i="79"/>
  <c r="AE860" i="79"/>
  <c r="AD860" i="79"/>
  <c r="AC860" i="79"/>
  <c r="AB860" i="79"/>
  <c r="AA860" i="79"/>
  <c r="Z860" i="79"/>
  <c r="Y860" i="79"/>
  <c r="AM859" i="79"/>
  <c r="AL853" i="79"/>
  <c r="AK853" i="79"/>
  <c r="AJ853" i="79"/>
  <c r="AI853" i="79"/>
  <c r="AH853" i="79"/>
  <c r="AG853" i="79"/>
  <c r="AF853" i="79"/>
  <c r="AE853" i="79"/>
  <c r="AD853" i="79"/>
  <c r="AC853" i="79"/>
  <c r="AB853" i="79"/>
  <c r="AA853" i="79"/>
  <c r="Z853" i="79"/>
  <c r="Y853" i="79"/>
  <c r="AM852" i="79"/>
  <c r="AL850" i="79"/>
  <c r="AK850" i="79"/>
  <c r="AJ850" i="79"/>
  <c r="AI850" i="79"/>
  <c r="AH850" i="79"/>
  <c r="AG850" i="79"/>
  <c r="AF850" i="79"/>
  <c r="AE850" i="79"/>
  <c r="AD850" i="79"/>
  <c r="AC850" i="79"/>
  <c r="AB850" i="79"/>
  <c r="AA850" i="79"/>
  <c r="Z850" i="79"/>
  <c r="Y850" i="79"/>
  <c r="AM849" i="79"/>
  <c r="AL847" i="79"/>
  <c r="AK847" i="79"/>
  <c r="AJ847" i="79"/>
  <c r="AI847" i="79"/>
  <c r="AH847" i="79"/>
  <c r="AG847" i="79"/>
  <c r="AF847" i="79"/>
  <c r="AE847" i="79"/>
  <c r="AD847" i="79"/>
  <c r="AC847" i="79"/>
  <c r="AB847" i="79"/>
  <c r="AA847" i="79"/>
  <c r="Z847" i="79"/>
  <c r="Y847" i="79"/>
  <c r="AM846" i="79"/>
  <c r="AL844" i="79"/>
  <c r="AK844" i="79"/>
  <c r="AJ844" i="79"/>
  <c r="AI844" i="79"/>
  <c r="AH844" i="79"/>
  <c r="AG844" i="79"/>
  <c r="AF844" i="79"/>
  <c r="AE844" i="79"/>
  <c r="AD844" i="79"/>
  <c r="AC844" i="79"/>
  <c r="AB844" i="79"/>
  <c r="AA844" i="79"/>
  <c r="Z844" i="79"/>
  <c r="Y844" i="79"/>
  <c r="AM843" i="79"/>
  <c r="AL839" i="79"/>
  <c r="AK839" i="79"/>
  <c r="AJ839" i="79"/>
  <c r="AI839" i="79"/>
  <c r="AH839" i="79"/>
  <c r="AG839" i="79"/>
  <c r="AF839" i="79"/>
  <c r="AE839" i="79"/>
  <c r="AD839" i="79"/>
  <c r="AC839" i="79"/>
  <c r="AB839" i="79"/>
  <c r="AA839" i="79"/>
  <c r="Z839" i="79"/>
  <c r="Y839" i="79"/>
  <c r="AM838" i="79"/>
  <c r="AL836" i="79"/>
  <c r="AK836" i="79"/>
  <c r="AJ836" i="79"/>
  <c r="AI836" i="79"/>
  <c r="AH836" i="79"/>
  <c r="AG836" i="79"/>
  <c r="AF836" i="79"/>
  <c r="AE836" i="79"/>
  <c r="AD836" i="79"/>
  <c r="AC836" i="79"/>
  <c r="AB836" i="79"/>
  <c r="AA836" i="79"/>
  <c r="Z836" i="79"/>
  <c r="Y836" i="79"/>
  <c r="AM835" i="79"/>
  <c r="AL833" i="79"/>
  <c r="AK833" i="79"/>
  <c r="AJ833" i="79"/>
  <c r="AI833" i="79"/>
  <c r="AH833" i="79"/>
  <c r="AG833" i="79"/>
  <c r="AF833" i="79"/>
  <c r="AE833" i="79"/>
  <c r="AD833" i="79"/>
  <c r="AC833" i="79"/>
  <c r="AB833" i="79"/>
  <c r="AA833" i="79"/>
  <c r="Z833" i="79"/>
  <c r="Y833" i="79"/>
  <c r="AM832" i="79"/>
  <c r="AL830" i="79"/>
  <c r="AK830" i="79"/>
  <c r="AJ830" i="79"/>
  <c r="AI830" i="79"/>
  <c r="AH830" i="79"/>
  <c r="AG830" i="79"/>
  <c r="AF830" i="79"/>
  <c r="AE830" i="79"/>
  <c r="AD830" i="79"/>
  <c r="AC830" i="79"/>
  <c r="AB830" i="79"/>
  <c r="AA830" i="79"/>
  <c r="Z830" i="79"/>
  <c r="Y830" i="79"/>
  <c r="AM829" i="79"/>
  <c r="AL826" i="79"/>
  <c r="AK826" i="79"/>
  <c r="AJ826" i="79"/>
  <c r="AI826" i="79"/>
  <c r="AH826" i="79"/>
  <c r="AG826" i="79"/>
  <c r="AF826" i="79"/>
  <c r="AE826" i="79"/>
  <c r="AD826" i="79"/>
  <c r="AC826" i="79"/>
  <c r="AB826" i="79"/>
  <c r="AA826" i="79"/>
  <c r="Z826" i="79"/>
  <c r="Y826" i="79"/>
  <c r="AM825" i="79"/>
  <c r="AL823" i="79"/>
  <c r="AK823" i="79"/>
  <c r="AJ823" i="79"/>
  <c r="AI823" i="79"/>
  <c r="AH823" i="79"/>
  <c r="AG823" i="79"/>
  <c r="AF823" i="79"/>
  <c r="AE823" i="79"/>
  <c r="AD823" i="79"/>
  <c r="AC823" i="79"/>
  <c r="AB823" i="79"/>
  <c r="AA823" i="79"/>
  <c r="Z823" i="79"/>
  <c r="Y823" i="79"/>
  <c r="AM822" i="79"/>
  <c r="AL819" i="79"/>
  <c r="AK819" i="79"/>
  <c r="AJ819" i="79"/>
  <c r="AI819" i="79"/>
  <c r="AH819" i="79"/>
  <c r="AG819" i="79"/>
  <c r="AF819" i="79"/>
  <c r="AE819" i="79"/>
  <c r="AD819" i="79"/>
  <c r="AC819" i="79"/>
  <c r="AB819" i="79"/>
  <c r="AA819" i="79"/>
  <c r="Z819" i="79"/>
  <c r="Y819" i="79"/>
  <c r="AM818" i="79"/>
  <c r="AL815" i="79"/>
  <c r="AK815" i="79"/>
  <c r="AJ815" i="79"/>
  <c r="AI815" i="79"/>
  <c r="AH815" i="79"/>
  <c r="AG815" i="79"/>
  <c r="AF815" i="79"/>
  <c r="AE815" i="79"/>
  <c r="AD815" i="79"/>
  <c r="AC815" i="79"/>
  <c r="AB815" i="79"/>
  <c r="AA815" i="79"/>
  <c r="Z815" i="79"/>
  <c r="Y815" i="79"/>
  <c r="AM814" i="79"/>
  <c r="AL812" i="79"/>
  <c r="AK812" i="79"/>
  <c r="AJ812" i="79"/>
  <c r="AI812" i="79"/>
  <c r="AH812" i="79"/>
  <c r="AG812" i="79"/>
  <c r="AF812" i="79"/>
  <c r="AE812" i="79"/>
  <c r="AD812" i="79"/>
  <c r="AC812" i="79"/>
  <c r="AB812" i="79"/>
  <c r="AA812" i="79"/>
  <c r="Z812" i="79"/>
  <c r="Y812" i="79"/>
  <c r="AM811" i="79"/>
  <c r="AL809" i="79"/>
  <c r="AK809" i="79"/>
  <c r="AJ809" i="79"/>
  <c r="AI809" i="79"/>
  <c r="AH809" i="79"/>
  <c r="AG809" i="79"/>
  <c r="AF809" i="79"/>
  <c r="AE809" i="79"/>
  <c r="AD809" i="79"/>
  <c r="AC809" i="79"/>
  <c r="AB809" i="79"/>
  <c r="AA809" i="79"/>
  <c r="Z809" i="79"/>
  <c r="Y809" i="79"/>
  <c r="AM808" i="79"/>
  <c r="AL805" i="79"/>
  <c r="AK805" i="79"/>
  <c r="AJ805" i="79"/>
  <c r="AI805" i="79"/>
  <c r="AH805" i="79"/>
  <c r="AG805" i="79"/>
  <c r="AF805" i="79"/>
  <c r="AE805" i="79"/>
  <c r="AD805" i="79"/>
  <c r="AC805" i="79"/>
  <c r="AB805" i="79"/>
  <c r="AA805" i="79"/>
  <c r="Z805" i="79"/>
  <c r="Y805" i="79"/>
  <c r="AM804" i="79"/>
  <c r="AL802" i="79"/>
  <c r="AK802" i="79"/>
  <c r="AJ802" i="79"/>
  <c r="AI802" i="79"/>
  <c r="AH802" i="79"/>
  <c r="AG802" i="79"/>
  <c r="AF802" i="79"/>
  <c r="AE802" i="79"/>
  <c r="AD802" i="79"/>
  <c r="AC802" i="79"/>
  <c r="AB802" i="79"/>
  <c r="AA802" i="79"/>
  <c r="Z802" i="79"/>
  <c r="Y802" i="79"/>
  <c r="AM801" i="79"/>
  <c r="AL799" i="79"/>
  <c r="AK799" i="79"/>
  <c r="AJ799" i="79"/>
  <c r="AI799" i="79"/>
  <c r="AH799" i="79"/>
  <c r="AG799" i="79"/>
  <c r="AF799" i="79"/>
  <c r="AE799" i="79"/>
  <c r="AD799" i="79"/>
  <c r="AC799" i="79"/>
  <c r="AB799" i="79"/>
  <c r="AA799" i="79"/>
  <c r="Z799" i="79"/>
  <c r="Y799" i="79"/>
  <c r="AM798" i="79"/>
  <c r="AL796" i="79"/>
  <c r="AK796" i="79"/>
  <c r="AJ796" i="79"/>
  <c r="AI796" i="79"/>
  <c r="AH796" i="79"/>
  <c r="AG796" i="79"/>
  <c r="AF796" i="79"/>
  <c r="AE796" i="79"/>
  <c r="AD796" i="79"/>
  <c r="AC796" i="79"/>
  <c r="AB796" i="79"/>
  <c r="AA796" i="79"/>
  <c r="Z796" i="79"/>
  <c r="Y796" i="79"/>
  <c r="AM795" i="79"/>
  <c r="AL793" i="79"/>
  <c r="AK793" i="79"/>
  <c r="AJ793" i="79"/>
  <c r="AI793" i="79"/>
  <c r="AH793" i="79"/>
  <c r="AG793" i="79"/>
  <c r="AF793" i="79"/>
  <c r="AE793" i="79"/>
  <c r="AD793" i="79"/>
  <c r="AC793" i="79"/>
  <c r="AB793" i="79"/>
  <c r="AA793" i="79"/>
  <c r="Z793" i="79"/>
  <c r="Y793" i="79"/>
  <c r="AM792" i="79"/>
  <c r="AL789" i="79"/>
  <c r="AK789" i="79"/>
  <c r="AJ789" i="79"/>
  <c r="AI789" i="79"/>
  <c r="AH789" i="79"/>
  <c r="AG789" i="79"/>
  <c r="AF789" i="79"/>
  <c r="AE789" i="79"/>
  <c r="AD789" i="79"/>
  <c r="AC789" i="79"/>
  <c r="AB789" i="79"/>
  <c r="AA789" i="79"/>
  <c r="Z789" i="79"/>
  <c r="Y789" i="79"/>
  <c r="AM788" i="79"/>
  <c r="AL786" i="79"/>
  <c r="AK786" i="79"/>
  <c r="AJ786" i="79"/>
  <c r="AI786" i="79"/>
  <c r="AH786" i="79"/>
  <c r="AG786" i="79"/>
  <c r="AF786" i="79"/>
  <c r="AE786" i="79"/>
  <c r="AD786" i="79"/>
  <c r="AC786" i="79"/>
  <c r="AB786" i="79"/>
  <c r="AA786" i="79"/>
  <c r="Z786" i="79"/>
  <c r="Y786" i="79"/>
  <c r="AM785" i="79"/>
  <c r="AL783" i="79"/>
  <c r="AK783" i="79"/>
  <c r="AJ783" i="79"/>
  <c r="AI783" i="79"/>
  <c r="AH783" i="79"/>
  <c r="AG783" i="79"/>
  <c r="AF783" i="79"/>
  <c r="AE783" i="79"/>
  <c r="AD783" i="79"/>
  <c r="AC783" i="79"/>
  <c r="AB783" i="79"/>
  <c r="AA783" i="79"/>
  <c r="Z783" i="79"/>
  <c r="Y783" i="79"/>
  <c r="AM782" i="79"/>
  <c r="AL780" i="79"/>
  <c r="AK780" i="79"/>
  <c r="AJ780" i="79"/>
  <c r="AI780" i="79"/>
  <c r="AH780" i="79"/>
  <c r="AG780" i="79"/>
  <c r="AF780" i="79"/>
  <c r="AE780" i="79"/>
  <c r="AD780" i="79"/>
  <c r="AC780" i="79"/>
  <c r="AB780" i="79"/>
  <c r="AA780" i="79"/>
  <c r="Z780" i="79"/>
  <c r="Y780" i="79"/>
  <c r="AM779" i="79"/>
  <c r="AL777" i="79"/>
  <c r="AK777" i="79"/>
  <c r="AJ777" i="79"/>
  <c r="AI777" i="79"/>
  <c r="AH777" i="79"/>
  <c r="AG777" i="79"/>
  <c r="AF777" i="79"/>
  <c r="AE777" i="79"/>
  <c r="AD777" i="79"/>
  <c r="AC777" i="79"/>
  <c r="AB777" i="79"/>
  <c r="AA777" i="79"/>
  <c r="Z777" i="79"/>
  <c r="Y777" i="79"/>
  <c r="AM776" i="79"/>
  <c r="AL748" i="79"/>
  <c r="AK748" i="79"/>
  <c r="AJ748" i="79"/>
  <c r="AI748" i="79"/>
  <c r="AH748" i="79"/>
  <c r="AG748" i="79"/>
  <c r="AF748" i="79"/>
  <c r="AE748" i="79"/>
  <c r="AD748" i="79"/>
  <c r="AC748" i="79"/>
  <c r="AB748" i="79"/>
  <c r="AA748" i="79"/>
  <c r="Z748" i="79"/>
  <c r="Y748" i="79"/>
  <c r="AM747" i="79"/>
  <c r="AL745" i="79"/>
  <c r="AK745" i="79"/>
  <c r="AJ745" i="79"/>
  <c r="AI745" i="79"/>
  <c r="AH745" i="79"/>
  <c r="AG745" i="79"/>
  <c r="AF745" i="79"/>
  <c r="AE745" i="79"/>
  <c r="AD745" i="79"/>
  <c r="AC745" i="79"/>
  <c r="AB745" i="79"/>
  <c r="AA745" i="79"/>
  <c r="Z745" i="79"/>
  <c r="Y745" i="79"/>
  <c r="AM744" i="79"/>
  <c r="AL742" i="79"/>
  <c r="AK742" i="79"/>
  <c r="AJ742" i="79"/>
  <c r="AI742" i="79"/>
  <c r="AH742" i="79"/>
  <c r="AG742" i="79"/>
  <c r="AF742" i="79"/>
  <c r="AE742" i="79"/>
  <c r="AD742" i="79"/>
  <c r="AC742" i="79"/>
  <c r="AB742" i="79"/>
  <c r="AA742" i="79"/>
  <c r="Z742" i="79"/>
  <c r="Y742" i="79"/>
  <c r="AM741" i="79"/>
  <c r="AL739" i="79"/>
  <c r="AK739" i="79"/>
  <c r="AJ739" i="79"/>
  <c r="AI739" i="79"/>
  <c r="AH739" i="79"/>
  <c r="AG739" i="79"/>
  <c r="AF739" i="79"/>
  <c r="AE739" i="79"/>
  <c r="AD739" i="79"/>
  <c r="AC739" i="79"/>
  <c r="AB739" i="79"/>
  <c r="AA739" i="79"/>
  <c r="Z739" i="79"/>
  <c r="Y739" i="79"/>
  <c r="AM738" i="79"/>
  <c r="AL736" i="79"/>
  <c r="AK736" i="79"/>
  <c r="AJ736" i="79"/>
  <c r="AI736" i="79"/>
  <c r="AH736" i="79"/>
  <c r="AG736" i="79"/>
  <c r="AF736" i="79"/>
  <c r="AE736" i="79"/>
  <c r="AD736" i="79"/>
  <c r="AC736" i="79"/>
  <c r="AB736" i="79"/>
  <c r="AA736" i="79"/>
  <c r="Z736" i="79"/>
  <c r="Y736" i="79"/>
  <c r="AM735" i="79"/>
  <c r="AL733" i="79"/>
  <c r="AK733" i="79"/>
  <c r="AJ733" i="79"/>
  <c r="AI733" i="79"/>
  <c r="AH733" i="79"/>
  <c r="AG733" i="79"/>
  <c r="AF733" i="79"/>
  <c r="AE733" i="79"/>
  <c r="AD733" i="79"/>
  <c r="AC733" i="79"/>
  <c r="AB733" i="79"/>
  <c r="AA733" i="79"/>
  <c r="Z733" i="79"/>
  <c r="Y733" i="79"/>
  <c r="AM732" i="79"/>
  <c r="AL730" i="79"/>
  <c r="AK730" i="79"/>
  <c r="AJ730" i="79"/>
  <c r="AI730" i="79"/>
  <c r="AH730" i="79"/>
  <c r="AG730" i="79"/>
  <c r="AF730" i="79"/>
  <c r="AE730" i="79"/>
  <c r="AD730" i="79"/>
  <c r="AC730" i="79"/>
  <c r="AB730" i="79"/>
  <c r="AA730" i="79"/>
  <c r="Z730" i="79"/>
  <c r="Y730" i="79"/>
  <c r="AM729" i="79"/>
  <c r="AL727" i="79"/>
  <c r="AK727" i="79"/>
  <c r="AJ727" i="79"/>
  <c r="AI727" i="79"/>
  <c r="AH727" i="79"/>
  <c r="AG727" i="79"/>
  <c r="AF727" i="79"/>
  <c r="AE727" i="79"/>
  <c r="AD727" i="79"/>
  <c r="AC727" i="79"/>
  <c r="AB727" i="79"/>
  <c r="AA727" i="79"/>
  <c r="Z727" i="79"/>
  <c r="Y727" i="79"/>
  <c r="AM726" i="79"/>
  <c r="AL724" i="79"/>
  <c r="AK724" i="79"/>
  <c r="AJ724" i="79"/>
  <c r="AI724" i="79"/>
  <c r="AH724" i="79"/>
  <c r="AG724" i="79"/>
  <c r="AF724" i="79"/>
  <c r="AE724" i="79"/>
  <c r="AD724" i="79"/>
  <c r="AC724" i="79"/>
  <c r="AB724" i="79"/>
  <c r="AA724" i="79"/>
  <c r="Z724" i="79"/>
  <c r="Y724" i="79"/>
  <c r="AM723" i="79"/>
  <c r="AL721" i="79"/>
  <c r="AK721" i="79"/>
  <c r="AJ721" i="79"/>
  <c r="AI721" i="79"/>
  <c r="AH721" i="79"/>
  <c r="AG721" i="79"/>
  <c r="AF721" i="79"/>
  <c r="AE721" i="79"/>
  <c r="AD721" i="79"/>
  <c r="AC721" i="79"/>
  <c r="AB721" i="79"/>
  <c r="AA721" i="79"/>
  <c r="Z721" i="79"/>
  <c r="Y721" i="79"/>
  <c r="AM720" i="79"/>
  <c r="AL718" i="79"/>
  <c r="AK718" i="79"/>
  <c r="AJ718" i="79"/>
  <c r="AI718" i="79"/>
  <c r="AH718" i="79"/>
  <c r="AG718" i="79"/>
  <c r="AF718" i="79"/>
  <c r="AE718" i="79"/>
  <c r="AD718" i="79"/>
  <c r="AC718" i="79"/>
  <c r="AB718" i="79"/>
  <c r="AA718" i="79"/>
  <c r="Z718" i="79"/>
  <c r="Y718" i="79"/>
  <c r="AM717" i="79"/>
  <c r="AL715" i="79"/>
  <c r="AK715" i="79"/>
  <c r="AJ715" i="79"/>
  <c r="AI715" i="79"/>
  <c r="AH715" i="79"/>
  <c r="AG715" i="79"/>
  <c r="AF715" i="79"/>
  <c r="AE715" i="79"/>
  <c r="AD715" i="79"/>
  <c r="AC715" i="79"/>
  <c r="AB715" i="79"/>
  <c r="AA715" i="79"/>
  <c r="Z715" i="79"/>
  <c r="Y715" i="79"/>
  <c r="AM714" i="79"/>
  <c r="AL712" i="79"/>
  <c r="AK712" i="79"/>
  <c r="AJ712" i="79"/>
  <c r="AI712" i="79"/>
  <c r="AH712" i="79"/>
  <c r="AG712" i="79"/>
  <c r="AF712" i="79"/>
  <c r="AE712" i="79"/>
  <c r="AD712" i="79"/>
  <c r="AC712" i="79"/>
  <c r="AB712" i="79"/>
  <c r="AA712" i="79"/>
  <c r="Z712" i="79"/>
  <c r="Y712" i="79"/>
  <c r="AM711" i="79"/>
  <c r="AL709" i="79"/>
  <c r="AK709" i="79"/>
  <c r="AJ709" i="79"/>
  <c r="AI709" i="79"/>
  <c r="AH709" i="79"/>
  <c r="AG709" i="79"/>
  <c r="AF709" i="79"/>
  <c r="AE709" i="79"/>
  <c r="AD709" i="79"/>
  <c r="AC709" i="79"/>
  <c r="AB709" i="79"/>
  <c r="AA709" i="79"/>
  <c r="Z709" i="79"/>
  <c r="Y709" i="79"/>
  <c r="AM708" i="79"/>
  <c r="AL705" i="79"/>
  <c r="AK705" i="79"/>
  <c r="AJ705" i="79"/>
  <c r="AI705" i="79"/>
  <c r="AH705" i="79"/>
  <c r="AG705" i="79"/>
  <c r="AF705" i="79"/>
  <c r="AE705" i="79"/>
  <c r="AD705" i="79"/>
  <c r="AC705" i="79"/>
  <c r="AB705" i="79"/>
  <c r="AA705" i="79"/>
  <c r="Z705" i="79"/>
  <c r="Y705" i="79"/>
  <c r="AM704" i="79"/>
  <c r="AL702" i="79"/>
  <c r="AK702" i="79"/>
  <c r="AJ702" i="79"/>
  <c r="AI702" i="79"/>
  <c r="AH702" i="79"/>
  <c r="AG702" i="79"/>
  <c r="AF702" i="79"/>
  <c r="AE702" i="79"/>
  <c r="AD702" i="79"/>
  <c r="AC702" i="79"/>
  <c r="AB702" i="79"/>
  <c r="AA702" i="79"/>
  <c r="Z702" i="79"/>
  <c r="Y702" i="79"/>
  <c r="AM701" i="79"/>
  <c r="AL699" i="79"/>
  <c r="AK699" i="79"/>
  <c r="AJ699" i="79"/>
  <c r="AI699" i="79"/>
  <c r="AH699" i="79"/>
  <c r="AG699" i="79"/>
  <c r="AF699" i="79"/>
  <c r="AE699" i="79"/>
  <c r="AD699" i="79"/>
  <c r="AC699" i="79"/>
  <c r="AB699" i="79"/>
  <c r="AA699" i="79"/>
  <c r="Z699" i="79"/>
  <c r="Y699" i="79"/>
  <c r="AM698" i="79"/>
  <c r="AL695" i="79"/>
  <c r="AK695" i="79"/>
  <c r="AJ695" i="79"/>
  <c r="AI695" i="79"/>
  <c r="AH695" i="79"/>
  <c r="AG695" i="79"/>
  <c r="AF695" i="79"/>
  <c r="AE695" i="79"/>
  <c r="AD695" i="79"/>
  <c r="AC695" i="79"/>
  <c r="AB695" i="79"/>
  <c r="AA695" i="79"/>
  <c r="Z695" i="79"/>
  <c r="Y695" i="79"/>
  <c r="AM694" i="79"/>
  <c r="AL692" i="79"/>
  <c r="AK692" i="79"/>
  <c r="AJ692" i="79"/>
  <c r="AI692" i="79"/>
  <c r="AH692" i="79"/>
  <c r="AG692" i="79"/>
  <c r="AF692" i="79"/>
  <c r="AE692" i="79"/>
  <c r="AD692" i="79"/>
  <c r="AC692" i="79"/>
  <c r="AB692" i="79"/>
  <c r="AA692" i="79"/>
  <c r="Z692" i="79"/>
  <c r="Y692" i="79"/>
  <c r="AM691" i="79"/>
  <c r="AL689" i="79"/>
  <c r="AK689" i="79"/>
  <c r="AJ689" i="79"/>
  <c r="AI689" i="79"/>
  <c r="AH689" i="79"/>
  <c r="AG689" i="79"/>
  <c r="AF689" i="79"/>
  <c r="AE689" i="79"/>
  <c r="AD689" i="79"/>
  <c r="AC689" i="79"/>
  <c r="AB689" i="79"/>
  <c r="AA689" i="79"/>
  <c r="Z689" i="79"/>
  <c r="Y689" i="79"/>
  <c r="AM688" i="79"/>
  <c r="AL686" i="79"/>
  <c r="AK686" i="79"/>
  <c r="AJ686" i="79"/>
  <c r="AI686" i="79"/>
  <c r="AH686" i="79"/>
  <c r="AG686" i="79"/>
  <c r="AF686" i="79"/>
  <c r="AE686" i="79"/>
  <c r="AD686" i="79"/>
  <c r="AC686" i="79"/>
  <c r="AB686" i="79"/>
  <c r="AA686" i="79"/>
  <c r="Z686" i="79"/>
  <c r="Y686" i="79"/>
  <c r="AM685" i="79"/>
  <c r="AL683" i="79"/>
  <c r="AK683" i="79"/>
  <c r="AJ683" i="79"/>
  <c r="AI683" i="79"/>
  <c r="AH683" i="79"/>
  <c r="AG683" i="79"/>
  <c r="AF683" i="79"/>
  <c r="AE683" i="79"/>
  <c r="AD683" i="79"/>
  <c r="AC683" i="79"/>
  <c r="AB683" i="79"/>
  <c r="AA683" i="79"/>
  <c r="Z683" i="79"/>
  <c r="Y683" i="79"/>
  <c r="AM682" i="79"/>
  <c r="AL680" i="79"/>
  <c r="AK680" i="79"/>
  <c r="AJ680" i="79"/>
  <c r="AI680" i="79"/>
  <c r="AH680" i="79"/>
  <c r="AG680" i="79"/>
  <c r="AF680" i="79"/>
  <c r="AE680" i="79"/>
  <c r="AD680" i="79"/>
  <c r="AC680" i="79"/>
  <c r="AB680" i="79"/>
  <c r="AA680" i="79"/>
  <c r="Z680" i="79"/>
  <c r="Y680" i="79"/>
  <c r="AM679" i="79"/>
  <c r="AL677" i="79"/>
  <c r="AK677" i="79"/>
  <c r="AJ677" i="79"/>
  <c r="AI677" i="79"/>
  <c r="AH677" i="79"/>
  <c r="AG677" i="79"/>
  <c r="AF677" i="79"/>
  <c r="AE677" i="79"/>
  <c r="AD677" i="79"/>
  <c r="AC677" i="79"/>
  <c r="AB677" i="79"/>
  <c r="AA677" i="79"/>
  <c r="Z677" i="79"/>
  <c r="Y677" i="79"/>
  <c r="AM676" i="79"/>
  <c r="AL674" i="79"/>
  <c r="AK674" i="79"/>
  <c r="AJ674" i="79"/>
  <c r="AI674" i="79"/>
  <c r="AH674" i="79"/>
  <c r="AG674" i="79"/>
  <c r="AF674" i="79"/>
  <c r="AE674" i="79"/>
  <c r="AD674" i="79"/>
  <c r="AC674" i="79"/>
  <c r="AB674" i="79"/>
  <c r="AA674" i="79"/>
  <c r="Z674" i="79"/>
  <c r="Y674" i="79"/>
  <c r="AM673" i="79"/>
  <c r="AL670" i="79"/>
  <c r="AK670" i="79"/>
  <c r="AJ670" i="79"/>
  <c r="AI670" i="79"/>
  <c r="AH670" i="79"/>
  <c r="AG670" i="79"/>
  <c r="AF670" i="79"/>
  <c r="AE670" i="79"/>
  <c r="AD670" i="79"/>
  <c r="AC670" i="79"/>
  <c r="AB670" i="79"/>
  <c r="AA670" i="79"/>
  <c r="Z670" i="79"/>
  <c r="Y670" i="79"/>
  <c r="AM669" i="79"/>
  <c r="AL667" i="79"/>
  <c r="AK667" i="79"/>
  <c r="AJ667" i="79"/>
  <c r="AI667" i="79"/>
  <c r="AH667" i="79"/>
  <c r="AG667" i="79"/>
  <c r="AF667" i="79"/>
  <c r="AE667" i="79"/>
  <c r="AD667" i="79"/>
  <c r="AC667" i="79"/>
  <c r="AB667" i="79"/>
  <c r="AA667" i="79"/>
  <c r="Z667" i="79"/>
  <c r="Y667" i="79"/>
  <c r="AM666" i="79"/>
  <c r="AL664" i="79"/>
  <c r="AK664" i="79"/>
  <c r="AJ664" i="79"/>
  <c r="AI664" i="79"/>
  <c r="AH664" i="79"/>
  <c r="AG664" i="79"/>
  <c r="AF664" i="79"/>
  <c r="AE664" i="79"/>
  <c r="AD664" i="79"/>
  <c r="AC664" i="79"/>
  <c r="AB664" i="79"/>
  <c r="AA664" i="79"/>
  <c r="Z664" i="79"/>
  <c r="Y664" i="79"/>
  <c r="AM663" i="79"/>
  <c r="AL661" i="79"/>
  <c r="AK661" i="79"/>
  <c r="AJ661" i="79"/>
  <c r="AI661" i="79"/>
  <c r="AH661" i="79"/>
  <c r="AG661" i="79"/>
  <c r="AF661" i="79"/>
  <c r="AE661" i="79"/>
  <c r="AD661" i="79"/>
  <c r="AC661" i="79"/>
  <c r="AB661" i="79"/>
  <c r="AA661" i="79"/>
  <c r="Z661" i="79"/>
  <c r="Y661" i="79"/>
  <c r="AM660" i="79"/>
  <c r="AL656" i="79"/>
  <c r="AK656" i="79"/>
  <c r="AJ656" i="79"/>
  <c r="AI656" i="79"/>
  <c r="AH656" i="79"/>
  <c r="AG656" i="79"/>
  <c r="AF656" i="79"/>
  <c r="AE656" i="79"/>
  <c r="AD656" i="79"/>
  <c r="AC656" i="79"/>
  <c r="AB656" i="79"/>
  <c r="AA656" i="79"/>
  <c r="Z656" i="79"/>
  <c r="Y656" i="79"/>
  <c r="AM655" i="79"/>
  <c r="AL653" i="79"/>
  <c r="AK653" i="79"/>
  <c r="AJ653" i="79"/>
  <c r="AI653" i="79"/>
  <c r="AH653" i="79"/>
  <c r="AG653" i="79"/>
  <c r="AF653" i="79"/>
  <c r="AE653" i="79"/>
  <c r="AD653" i="79"/>
  <c r="AC653" i="79"/>
  <c r="AB653" i="79"/>
  <c r="AA653" i="79"/>
  <c r="Z653" i="79"/>
  <c r="Y653" i="79"/>
  <c r="AM652" i="79"/>
  <c r="AL650" i="79"/>
  <c r="AK650" i="79"/>
  <c r="AJ650" i="79"/>
  <c r="AI650" i="79"/>
  <c r="AH650" i="79"/>
  <c r="AG650" i="79"/>
  <c r="AF650" i="79"/>
  <c r="AE650" i="79"/>
  <c r="AD650" i="79"/>
  <c r="AC650" i="79"/>
  <c r="AB650" i="79"/>
  <c r="AA650" i="79"/>
  <c r="Z650" i="79"/>
  <c r="Y650" i="79"/>
  <c r="AM649" i="79"/>
  <c r="AL647" i="79"/>
  <c r="AK647" i="79"/>
  <c r="AJ647" i="79"/>
  <c r="AI647" i="79"/>
  <c r="AH647" i="79"/>
  <c r="AG647" i="79"/>
  <c r="AF647" i="79"/>
  <c r="AE647" i="79"/>
  <c r="AD647" i="79"/>
  <c r="AC647" i="79"/>
  <c r="AB647" i="79"/>
  <c r="AA647" i="79"/>
  <c r="Z647" i="79"/>
  <c r="Y647" i="79"/>
  <c r="AM646" i="79"/>
  <c r="AL643" i="79"/>
  <c r="AK643" i="79"/>
  <c r="AJ643" i="79"/>
  <c r="AI643" i="79"/>
  <c r="AH643" i="79"/>
  <c r="AG643" i="79"/>
  <c r="AF643" i="79"/>
  <c r="AE643" i="79"/>
  <c r="AD643" i="79"/>
  <c r="AC643" i="79"/>
  <c r="AB643" i="79"/>
  <c r="AA643" i="79"/>
  <c r="Z643" i="79"/>
  <c r="Y643" i="79"/>
  <c r="AM642" i="79"/>
  <c r="AL640" i="79"/>
  <c r="AK640" i="79"/>
  <c r="AJ640" i="79"/>
  <c r="AI640" i="79"/>
  <c r="AH640" i="79"/>
  <c r="AG640" i="79"/>
  <c r="AF640" i="79"/>
  <c r="AE640" i="79"/>
  <c r="AD640" i="79"/>
  <c r="AC640" i="79"/>
  <c r="AB640" i="79"/>
  <c r="AA640" i="79"/>
  <c r="Z640" i="79"/>
  <c r="Y640" i="79"/>
  <c r="AM639" i="79"/>
  <c r="AL636" i="79"/>
  <c r="AK636" i="79"/>
  <c r="AJ636" i="79"/>
  <c r="AI636" i="79"/>
  <c r="AH636" i="79"/>
  <c r="AG636" i="79"/>
  <c r="AF636" i="79"/>
  <c r="AE636" i="79"/>
  <c r="AD636" i="79"/>
  <c r="AC636" i="79"/>
  <c r="AB636" i="79"/>
  <c r="AA636" i="79"/>
  <c r="Z636" i="79"/>
  <c r="Y636" i="79"/>
  <c r="AM635" i="79"/>
  <c r="AL632" i="79"/>
  <c r="AK632" i="79"/>
  <c r="AJ632" i="79"/>
  <c r="AI632" i="79"/>
  <c r="AH632" i="79"/>
  <c r="AG632" i="79"/>
  <c r="AF632" i="79"/>
  <c r="AE632" i="79"/>
  <c r="AD632" i="79"/>
  <c r="AC632" i="79"/>
  <c r="AB632" i="79"/>
  <c r="AA632" i="79"/>
  <c r="Z632" i="79"/>
  <c r="Y632" i="79"/>
  <c r="AM631" i="79"/>
  <c r="AL629" i="79"/>
  <c r="AK629" i="79"/>
  <c r="AJ629" i="79"/>
  <c r="AI629" i="79"/>
  <c r="AH629" i="79"/>
  <c r="AG629" i="79"/>
  <c r="AF629" i="79"/>
  <c r="AE629" i="79"/>
  <c r="AD629" i="79"/>
  <c r="AC629" i="79"/>
  <c r="AB629" i="79"/>
  <c r="AA629" i="79"/>
  <c r="Z629" i="79"/>
  <c r="Y629" i="79"/>
  <c r="AM628" i="79"/>
  <c r="AL626" i="79"/>
  <c r="AK626" i="79"/>
  <c r="AJ626" i="79"/>
  <c r="AI626" i="79"/>
  <c r="AH626" i="79"/>
  <c r="AG626" i="79"/>
  <c r="AF626" i="79"/>
  <c r="AE626" i="79"/>
  <c r="AD626" i="79"/>
  <c r="AC626" i="79"/>
  <c r="AB626" i="79"/>
  <c r="AA626" i="79"/>
  <c r="Z626" i="79"/>
  <c r="Y626" i="79"/>
  <c r="AM625" i="79"/>
  <c r="AL622" i="79"/>
  <c r="AK622" i="79"/>
  <c r="AJ622" i="79"/>
  <c r="AI622" i="79"/>
  <c r="AH622" i="79"/>
  <c r="AG622" i="79"/>
  <c r="AF622" i="79"/>
  <c r="AE622" i="79"/>
  <c r="AD622" i="79"/>
  <c r="AC622" i="79"/>
  <c r="AB622" i="79"/>
  <c r="AA622" i="79"/>
  <c r="Z622" i="79"/>
  <c r="Y622" i="79"/>
  <c r="AM621" i="79"/>
  <c r="AL619" i="79"/>
  <c r="AK619" i="79"/>
  <c r="AJ619" i="79"/>
  <c r="AI619" i="79"/>
  <c r="AH619" i="79"/>
  <c r="AG619" i="79"/>
  <c r="AF619" i="79"/>
  <c r="AE619" i="79"/>
  <c r="AD619" i="79"/>
  <c r="AC619" i="79"/>
  <c r="AB619" i="79"/>
  <c r="AA619" i="79"/>
  <c r="Z619" i="79"/>
  <c r="Y619" i="79"/>
  <c r="AM618" i="79"/>
  <c r="AL616" i="79"/>
  <c r="AK616" i="79"/>
  <c r="AJ616" i="79"/>
  <c r="AI616" i="79"/>
  <c r="AH616" i="79"/>
  <c r="AG616" i="79"/>
  <c r="AF616" i="79"/>
  <c r="AE616" i="79"/>
  <c r="AD616" i="79"/>
  <c r="AC616" i="79"/>
  <c r="AB616" i="79"/>
  <c r="AA616" i="79"/>
  <c r="Z616" i="79"/>
  <c r="Y616" i="79"/>
  <c r="AM615" i="79"/>
  <c r="AL613" i="79"/>
  <c r="AK613" i="79"/>
  <c r="AJ613" i="79"/>
  <c r="AI613" i="79"/>
  <c r="AH613" i="79"/>
  <c r="AG613" i="79"/>
  <c r="AF613" i="79"/>
  <c r="AE613" i="79"/>
  <c r="AD613" i="79"/>
  <c r="AC613" i="79"/>
  <c r="AB613" i="79"/>
  <c r="AA613" i="79"/>
  <c r="Z613" i="79"/>
  <c r="Y613" i="79"/>
  <c r="AM612" i="79"/>
  <c r="AL610" i="79"/>
  <c r="AK610" i="79"/>
  <c r="AJ610" i="79"/>
  <c r="AI610" i="79"/>
  <c r="AH610" i="79"/>
  <c r="AG610" i="79"/>
  <c r="AF610" i="79"/>
  <c r="AE610" i="79"/>
  <c r="AD610" i="79"/>
  <c r="AC610" i="79"/>
  <c r="AB610" i="79"/>
  <c r="AA610" i="79"/>
  <c r="Z610" i="79"/>
  <c r="Y610" i="79"/>
  <c r="AM609" i="79"/>
  <c r="AL606" i="79"/>
  <c r="AK606" i="79"/>
  <c r="AJ606" i="79"/>
  <c r="AI606" i="79"/>
  <c r="AH606" i="79"/>
  <c r="AG606" i="79"/>
  <c r="AF606" i="79"/>
  <c r="AE606" i="79"/>
  <c r="AD606" i="79"/>
  <c r="AC606" i="79"/>
  <c r="AB606" i="79"/>
  <c r="AA606" i="79"/>
  <c r="Z606" i="79"/>
  <c r="Y606" i="79"/>
  <c r="AM605" i="79"/>
  <c r="AL603" i="79"/>
  <c r="AK603" i="79"/>
  <c r="AJ603" i="79"/>
  <c r="AI603" i="79"/>
  <c r="AH603" i="79"/>
  <c r="AG603" i="79"/>
  <c r="AF603" i="79"/>
  <c r="AE603" i="79"/>
  <c r="AD603" i="79"/>
  <c r="AC603" i="79"/>
  <c r="AB603" i="79"/>
  <c r="AA603" i="79"/>
  <c r="Z603" i="79"/>
  <c r="Y603" i="79"/>
  <c r="AM602" i="79"/>
  <c r="AL600" i="79"/>
  <c r="AK600" i="79"/>
  <c r="AJ600" i="79"/>
  <c r="AI600" i="79"/>
  <c r="AH600" i="79"/>
  <c r="AG600" i="79"/>
  <c r="AF600" i="79"/>
  <c r="AE600" i="79"/>
  <c r="AD600" i="79"/>
  <c r="AC600" i="79"/>
  <c r="AB600" i="79"/>
  <c r="AA600" i="79"/>
  <c r="Z600" i="79"/>
  <c r="Y600" i="79"/>
  <c r="AM599" i="79"/>
  <c r="AL597" i="79"/>
  <c r="AK597" i="79"/>
  <c r="AJ597" i="79"/>
  <c r="AI597" i="79"/>
  <c r="AH597" i="79"/>
  <c r="AG597" i="79"/>
  <c r="AF597" i="79"/>
  <c r="AE597" i="79"/>
  <c r="AD597" i="79"/>
  <c r="AC597" i="79"/>
  <c r="AB597" i="79"/>
  <c r="AA597" i="79"/>
  <c r="Z597" i="79"/>
  <c r="Y597" i="79"/>
  <c r="AM596" i="79"/>
  <c r="AL594" i="79"/>
  <c r="AK594" i="79"/>
  <c r="AJ594" i="79"/>
  <c r="AI594" i="79"/>
  <c r="AH594" i="79"/>
  <c r="AG594" i="79"/>
  <c r="AF594" i="79"/>
  <c r="AE594" i="79"/>
  <c r="AD594" i="79"/>
  <c r="AC594" i="79"/>
  <c r="AB594" i="79"/>
  <c r="AA594" i="79"/>
  <c r="Z594" i="79"/>
  <c r="Y594" i="79"/>
  <c r="AM593" i="79"/>
  <c r="AL379" i="79"/>
  <c r="AK379" i="79"/>
  <c r="AJ379" i="79"/>
  <c r="AI379" i="79"/>
  <c r="AH379" i="79"/>
  <c r="AG379" i="79"/>
  <c r="AF379" i="79"/>
  <c r="AE379" i="79"/>
  <c r="AD379" i="79"/>
  <c r="AM378" i="79"/>
  <c r="AL373" i="79"/>
  <c r="AK373" i="79"/>
  <c r="AJ373" i="79"/>
  <c r="AI373" i="79"/>
  <c r="AH373" i="79"/>
  <c r="AG373" i="79"/>
  <c r="AF373" i="79"/>
  <c r="AE373" i="79"/>
  <c r="AD373" i="79"/>
  <c r="AM372" i="79"/>
  <c r="AL370" i="79"/>
  <c r="AK370" i="79"/>
  <c r="AJ370" i="79"/>
  <c r="AI370" i="79"/>
  <c r="AH370" i="79"/>
  <c r="AG370" i="79"/>
  <c r="AF370" i="79"/>
  <c r="AE370" i="79"/>
  <c r="AD370" i="79"/>
  <c r="AM369" i="79"/>
  <c r="AL367" i="79"/>
  <c r="AK367" i="79"/>
  <c r="AJ367" i="79"/>
  <c r="AI367" i="79"/>
  <c r="AH367" i="79"/>
  <c r="AG367" i="79"/>
  <c r="AF367" i="79"/>
  <c r="AE367" i="79"/>
  <c r="AD367" i="79"/>
  <c r="AM366" i="79"/>
  <c r="AL364" i="79"/>
  <c r="AK364" i="79"/>
  <c r="AJ364" i="79"/>
  <c r="AI364" i="79"/>
  <c r="AH364" i="79"/>
  <c r="AG364" i="79"/>
  <c r="AF364" i="79"/>
  <c r="AE364" i="79"/>
  <c r="AD364" i="79"/>
  <c r="AM363" i="79"/>
  <c r="AL361" i="79"/>
  <c r="AK361" i="79"/>
  <c r="AJ361" i="79"/>
  <c r="AI361" i="79"/>
  <c r="AH361" i="79"/>
  <c r="AG361" i="79"/>
  <c r="AF361" i="79"/>
  <c r="AE361" i="79"/>
  <c r="AD361" i="79"/>
  <c r="AM360" i="79"/>
  <c r="AL358" i="79"/>
  <c r="AK358" i="79"/>
  <c r="AJ358" i="79"/>
  <c r="AI358" i="79"/>
  <c r="AH358" i="79"/>
  <c r="AG358" i="79"/>
  <c r="AF358" i="79"/>
  <c r="AE358" i="79"/>
  <c r="AD358" i="79"/>
  <c r="AM357" i="79"/>
  <c r="AL355" i="79"/>
  <c r="AK355" i="79"/>
  <c r="AJ355" i="79"/>
  <c r="AI355" i="79"/>
  <c r="AH355" i="79"/>
  <c r="AG355" i="79"/>
  <c r="AF355" i="79"/>
  <c r="AE355" i="79"/>
  <c r="AD355" i="79"/>
  <c r="AM354" i="79"/>
  <c r="AL349" i="79"/>
  <c r="AK349" i="79"/>
  <c r="AJ349" i="79"/>
  <c r="AI349" i="79"/>
  <c r="AH349" i="79"/>
  <c r="AG349" i="79"/>
  <c r="AF349" i="79"/>
  <c r="AE349" i="79"/>
  <c r="AD349" i="79"/>
  <c r="AM348" i="79"/>
  <c r="AL346" i="79"/>
  <c r="AK346" i="79"/>
  <c r="AJ346" i="79"/>
  <c r="AI346" i="79"/>
  <c r="AH346" i="79"/>
  <c r="AG346" i="79"/>
  <c r="AF346" i="79"/>
  <c r="AE346" i="79"/>
  <c r="AD346" i="79"/>
  <c r="AM345" i="79"/>
  <c r="AL343" i="79"/>
  <c r="AK343" i="79"/>
  <c r="AJ343" i="79"/>
  <c r="AI343" i="79"/>
  <c r="AH343" i="79"/>
  <c r="AG343" i="79"/>
  <c r="AF343" i="79"/>
  <c r="AE343" i="79"/>
  <c r="AD343" i="79"/>
  <c r="AM342" i="79"/>
  <c r="AL340" i="79"/>
  <c r="AK340" i="79"/>
  <c r="AJ340" i="79"/>
  <c r="AI340" i="79"/>
  <c r="AH340" i="79"/>
  <c r="AG340" i="79"/>
  <c r="AF340" i="79"/>
  <c r="AE340" i="79"/>
  <c r="AD340" i="79"/>
  <c r="AM339" i="79"/>
  <c r="AL337" i="79"/>
  <c r="AK337" i="79"/>
  <c r="AJ337" i="79"/>
  <c r="AI337" i="79"/>
  <c r="AH337" i="79"/>
  <c r="AG337" i="79"/>
  <c r="AF337" i="79"/>
  <c r="AE337" i="79"/>
  <c r="AD337" i="79"/>
  <c r="AM336" i="79"/>
  <c r="AL333" i="79"/>
  <c r="AK333" i="79"/>
  <c r="AJ333" i="79"/>
  <c r="AI333" i="79"/>
  <c r="AH333" i="79"/>
  <c r="AG333" i="79"/>
  <c r="AF333" i="79"/>
  <c r="AE333" i="79"/>
  <c r="AD333" i="79"/>
  <c r="AM332" i="79"/>
  <c r="AL330" i="79"/>
  <c r="AK330" i="79"/>
  <c r="AJ330" i="79"/>
  <c r="AI330" i="79"/>
  <c r="AH330" i="79"/>
  <c r="AG330" i="79"/>
  <c r="AF330" i="79"/>
  <c r="AE330" i="79"/>
  <c r="AD330" i="79"/>
  <c r="AM329" i="79"/>
  <c r="AL327" i="79"/>
  <c r="AK327" i="79"/>
  <c r="AJ327" i="79"/>
  <c r="AI327" i="79"/>
  <c r="AH327" i="79"/>
  <c r="AG327" i="79"/>
  <c r="AF327" i="79"/>
  <c r="AE327" i="79"/>
  <c r="AD327" i="79"/>
  <c r="AM326" i="79"/>
  <c r="AL323" i="79"/>
  <c r="AK323" i="79"/>
  <c r="AJ323" i="79"/>
  <c r="AI323" i="79"/>
  <c r="AH323" i="79"/>
  <c r="AG323" i="79"/>
  <c r="AF323" i="79"/>
  <c r="AE323" i="79"/>
  <c r="AD323" i="79"/>
  <c r="AM322" i="79"/>
  <c r="AL320" i="79"/>
  <c r="AK320" i="79"/>
  <c r="AJ320" i="79"/>
  <c r="AI320" i="79"/>
  <c r="AH320" i="79"/>
  <c r="AG320" i="79"/>
  <c r="AF320" i="79"/>
  <c r="AE320" i="79"/>
  <c r="AD320" i="79"/>
  <c r="AM319" i="79"/>
  <c r="AL317" i="79"/>
  <c r="AK317" i="79"/>
  <c r="AJ317" i="79"/>
  <c r="AI317" i="79"/>
  <c r="AH317" i="79"/>
  <c r="AG317" i="79"/>
  <c r="AF317" i="79"/>
  <c r="AE317" i="79"/>
  <c r="AD317" i="79"/>
  <c r="AM316" i="79"/>
  <c r="AL314" i="79"/>
  <c r="AK314" i="79"/>
  <c r="AJ314" i="79"/>
  <c r="AI314" i="79"/>
  <c r="AH314" i="79"/>
  <c r="AG314" i="79"/>
  <c r="AF314" i="79"/>
  <c r="AE314" i="79"/>
  <c r="AD314" i="79"/>
  <c r="AM313" i="79"/>
  <c r="AL311" i="79"/>
  <c r="AK311" i="79"/>
  <c r="AJ311" i="79"/>
  <c r="AI311" i="79"/>
  <c r="AH311" i="79"/>
  <c r="AG311" i="79"/>
  <c r="AF311" i="79"/>
  <c r="AE311" i="79"/>
  <c r="AD311" i="79"/>
  <c r="AM310" i="79"/>
  <c r="AL308" i="79"/>
  <c r="AK308" i="79"/>
  <c r="AJ308" i="79"/>
  <c r="AI308" i="79"/>
  <c r="AH308" i="79"/>
  <c r="AG308" i="79"/>
  <c r="AF308" i="79"/>
  <c r="AE308" i="79"/>
  <c r="AD308" i="79"/>
  <c r="AM307" i="79"/>
  <c r="AL305" i="79"/>
  <c r="AK305" i="79"/>
  <c r="AJ305" i="79"/>
  <c r="AI305" i="79"/>
  <c r="AH305" i="79"/>
  <c r="AG305" i="79"/>
  <c r="AF305" i="79"/>
  <c r="AE305" i="79"/>
  <c r="AD305" i="79"/>
  <c r="AM304" i="79"/>
  <c r="AL302" i="79"/>
  <c r="AK302" i="79"/>
  <c r="AJ302" i="79"/>
  <c r="AI302" i="79"/>
  <c r="AH302" i="79"/>
  <c r="AG302" i="79"/>
  <c r="AF302" i="79"/>
  <c r="AE302" i="79"/>
  <c r="AD302" i="79"/>
  <c r="AM301" i="79"/>
  <c r="AL298" i="79"/>
  <c r="AK298" i="79"/>
  <c r="AJ298" i="79"/>
  <c r="AI298" i="79"/>
  <c r="AH298" i="79"/>
  <c r="AG298" i="79"/>
  <c r="AF298" i="79"/>
  <c r="AE298" i="79"/>
  <c r="AD298" i="79"/>
  <c r="AM297" i="79"/>
  <c r="AL295" i="79"/>
  <c r="AK295" i="79"/>
  <c r="AJ295" i="79"/>
  <c r="AI295" i="79"/>
  <c r="AH295" i="79"/>
  <c r="AG295" i="79"/>
  <c r="AF295" i="79"/>
  <c r="AE295" i="79"/>
  <c r="AD295" i="79"/>
  <c r="AM294" i="79"/>
  <c r="AL292" i="79"/>
  <c r="AK292" i="79"/>
  <c r="AJ292" i="79"/>
  <c r="AI292" i="79"/>
  <c r="AH292" i="79"/>
  <c r="AG292" i="79"/>
  <c r="AF292" i="79"/>
  <c r="AE292" i="79"/>
  <c r="AD292" i="79"/>
  <c r="AM291" i="79"/>
  <c r="AL289" i="79"/>
  <c r="AK289" i="79"/>
  <c r="AJ289" i="79"/>
  <c r="AI289" i="79"/>
  <c r="AH289" i="79"/>
  <c r="AG289" i="79"/>
  <c r="AF289" i="79"/>
  <c r="AE289" i="79"/>
  <c r="AD289" i="79"/>
  <c r="AM288" i="79"/>
  <c r="AL284" i="79"/>
  <c r="AK284" i="79"/>
  <c r="AJ284" i="79"/>
  <c r="AI284" i="79"/>
  <c r="AH284" i="79"/>
  <c r="AG284" i="79"/>
  <c r="AF284" i="79"/>
  <c r="AE284" i="79"/>
  <c r="AD284" i="79"/>
  <c r="AM283" i="79"/>
  <c r="AL281" i="79"/>
  <c r="AK281" i="79"/>
  <c r="AJ281" i="79"/>
  <c r="AI281" i="79"/>
  <c r="AH281" i="79"/>
  <c r="AG281" i="79"/>
  <c r="AF281" i="79"/>
  <c r="AE281" i="79"/>
  <c r="AD281" i="79"/>
  <c r="AM280" i="79"/>
  <c r="AL278" i="79"/>
  <c r="AK278" i="79"/>
  <c r="AJ278" i="79"/>
  <c r="AI278" i="79"/>
  <c r="AH278" i="79"/>
  <c r="AG278" i="79"/>
  <c r="AF278" i="79"/>
  <c r="AE278" i="79"/>
  <c r="AD278" i="79"/>
  <c r="AM277" i="79"/>
  <c r="AL275" i="79"/>
  <c r="AK275" i="79"/>
  <c r="AJ275" i="79"/>
  <c r="AI275" i="79"/>
  <c r="AH275" i="79"/>
  <c r="AG275" i="79"/>
  <c r="AF275" i="79"/>
  <c r="AE275" i="79"/>
  <c r="AD275" i="79"/>
  <c r="AM274" i="79"/>
  <c r="AL271" i="79"/>
  <c r="AK271" i="79"/>
  <c r="AJ271" i="79"/>
  <c r="AI271" i="79"/>
  <c r="AH271" i="79"/>
  <c r="AG271" i="79"/>
  <c r="AF271" i="79"/>
  <c r="AE271" i="79"/>
  <c r="AD271" i="79"/>
  <c r="AM270" i="79"/>
  <c r="AL268" i="79"/>
  <c r="AK268" i="79"/>
  <c r="AJ268" i="79"/>
  <c r="AI268" i="79"/>
  <c r="AH268" i="79"/>
  <c r="AG268" i="79"/>
  <c r="AF268" i="79"/>
  <c r="AE268" i="79"/>
  <c r="AD268" i="79"/>
  <c r="AM267" i="79"/>
  <c r="AL264" i="79"/>
  <c r="AK264" i="79"/>
  <c r="AJ264" i="79"/>
  <c r="AI264" i="79"/>
  <c r="AH264" i="79"/>
  <c r="AG264" i="79"/>
  <c r="AF264" i="79"/>
  <c r="AE264" i="79"/>
  <c r="AD264" i="79"/>
  <c r="AM263" i="79"/>
  <c r="AL260" i="79"/>
  <c r="AK260" i="79"/>
  <c r="AJ260" i="79"/>
  <c r="AI260" i="79"/>
  <c r="AH260" i="79"/>
  <c r="AG260" i="79"/>
  <c r="AF260" i="79"/>
  <c r="AE260" i="79"/>
  <c r="AD260" i="79"/>
  <c r="AM259" i="79"/>
  <c r="AL257" i="79"/>
  <c r="AK257" i="79"/>
  <c r="AJ257" i="79"/>
  <c r="AI257" i="79"/>
  <c r="AH257" i="79"/>
  <c r="AG257" i="79"/>
  <c r="AF257" i="79"/>
  <c r="AE257" i="79"/>
  <c r="AD257" i="79"/>
  <c r="AM256" i="79"/>
  <c r="AL254" i="79"/>
  <c r="AK254" i="79"/>
  <c r="AJ254" i="79"/>
  <c r="AI254" i="79"/>
  <c r="AH254" i="79"/>
  <c r="AG254" i="79"/>
  <c r="AF254" i="79"/>
  <c r="AE254" i="79"/>
  <c r="AD254" i="79"/>
  <c r="AM253" i="79"/>
  <c r="AL250" i="79"/>
  <c r="AK250" i="79"/>
  <c r="AJ250" i="79"/>
  <c r="AI250" i="79"/>
  <c r="AH250" i="79"/>
  <c r="AG250" i="79"/>
  <c r="AF250" i="79"/>
  <c r="AE250" i="79"/>
  <c r="AD250" i="79"/>
  <c r="AM249" i="79"/>
  <c r="AL247" i="79"/>
  <c r="AK247" i="79"/>
  <c r="AJ247" i="79"/>
  <c r="AI247" i="79"/>
  <c r="AH247" i="79"/>
  <c r="AG247" i="79"/>
  <c r="AF247" i="79"/>
  <c r="AE247" i="79"/>
  <c r="AD247" i="79"/>
  <c r="AM246" i="79"/>
  <c r="AL244" i="79"/>
  <c r="AK244" i="79"/>
  <c r="AJ244" i="79"/>
  <c r="AI244" i="79"/>
  <c r="AH244" i="79"/>
  <c r="AG244" i="79"/>
  <c r="AF244" i="79"/>
  <c r="AE244" i="79"/>
  <c r="AD244" i="79"/>
  <c r="AM243" i="79"/>
  <c r="AL241" i="79"/>
  <c r="AK241" i="79"/>
  <c r="AJ241" i="79"/>
  <c r="AI241" i="79"/>
  <c r="AH241" i="79"/>
  <c r="AG241" i="79"/>
  <c r="AF241" i="79"/>
  <c r="AE241" i="79"/>
  <c r="AD241" i="79"/>
  <c r="AM240" i="79"/>
  <c r="AL238" i="79"/>
  <c r="AK238" i="79"/>
  <c r="AJ238" i="79"/>
  <c r="AI238" i="79"/>
  <c r="AH238" i="79"/>
  <c r="AG238" i="79"/>
  <c r="AF238" i="79"/>
  <c r="AE238" i="79"/>
  <c r="AD238" i="79"/>
  <c r="AM237" i="79"/>
  <c r="AL234" i="79"/>
  <c r="AK234" i="79"/>
  <c r="AJ234" i="79"/>
  <c r="AI234" i="79"/>
  <c r="AH234" i="79"/>
  <c r="AG234" i="79"/>
  <c r="AF234" i="79"/>
  <c r="AE234" i="79"/>
  <c r="AD234" i="79"/>
  <c r="AM233" i="79"/>
  <c r="AL231" i="79"/>
  <c r="AK231" i="79"/>
  <c r="AJ231" i="79"/>
  <c r="AI231" i="79"/>
  <c r="AH231" i="79"/>
  <c r="AG231" i="79"/>
  <c r="AF231" i="79"/>
  <c r="AE231" i="79"/>
  <c r="AD231" i="79"/>
  <c r="AM230" i="79"/>
  <c r="AL228" i="79"/>
  <c r="AK228" i="79"/>
  <c r="AJ228" i="79"/>
  <c r="AI228" i="79"/>
  <c r="AH228" i="79"/>
  <c r="AG228" i="79"/>
  <c r="AF228" i="79"/>
  <c r="AE228" i="79"/>
  <c r="AD228" i="79"/>
  <c r="AM227" i="79"/>
  <c r="AL225" i="79"/>
  <c r="AK225" i="79"/>
  <c r="AJ225" i="79"/>
  <c r="AI225" i="79"/>
  <c r="AH225" i="79"/>
  <c r="AG225" i="79"/>
  <c r="AF225" i="79"/>
  <c r="AE225" i="79"/>
  <c r="AD225" i="79"/>
  <c r="AM224" i="79"/>
  <c r="AL222" i="79"/>
  <c r="AK222" i="79"/>
  <c r="AJ222" i="79"/>
  <c r="AI222" i="79"/>
  <c r="AH222" i="79"/>
  <c r="AG222" i="79"/>
  <c r="AF222" i="79"/>
  <c r="AE222" i="79"/>
  <c r="AD222" i="79"/>
  <c r="AM221" i="79"/>
  <c r="J113" i="45" l="1"/>
  <c r="K114" i="45" s="1"/>
  <c r="J106" i="45"/>
  <c r="K107" i="45" s="1"/>
  <c r="J99" i="45"/>
  <c r="K100" i="45" s="1"/>
  <c r="J92" i="45"/>
  <c r="K93" i="45" s="1"/>
  <c r="J85" i="45"/>
  <c r="K86" i="45" s="1"/>
  <c r="J78" i="45"/>
  <c r="K79" i="45" s="1"/>
  <c r="J71" i="45"/>
  <c r="K72" i="45" s="1"/>
  <c r="J64" i="45"/>
  <c r="K65" i="45" s="1"/>
  <c r="J57" i="45"/>
  <c r="K58" i="45" s="1"/>
  <c r="J65" i="45" l="1"/>
  <c r="J79" i="45"/>
  <c r="K130" i="45" s="1"/>
  <c r="J58" i="45"/>
  <c r="H129" i="45" s="1"/>
  <c r="J72" i="45"/>
  <c r="R127" i="46" l="1"/>
  <c r="V127" i="46"/>
  <c r="W127" i="46"/>
  <c r="X127" i="46"/>
  <c r="P127" i="46"/>
  <c r="U127" i="46"/>
  <c r="T127" i="46"/>
  <c r="S127" i="46"/>
  <c r="Q127" i="46"/>
  <c r="H567" i="79"/>
  <c r="J384" i="46"/>
  <c r="D195" i="79"/>
  <c r="S255" i="46"/>
  <c r="Q384" i="46"/>
  <c r="U513" i="46"/>
  <c r="T255" i="46"/>
  <c r="Q255" i="46"/>
  <c r="R255" i="46"/>
  <c r="W255" i="46"/>
  <c r="P384" i="46"/>
  <c r="U384" i="46"/>
  <c r="R384" i="46"/>
  <c r="P513" i="46"/>
  <c r="X255" i="46"/>
  <c r="U255" i="46"/>
  <c r="V255" i="46"/>
  <c r="X384" i="46"/>
  <c r="S384" i="46"/>
  <c r="V384" i="46"/>
  <c r="Q513" i="46"/>
  <c r="T513" i="46"/>
  <c r="R513" i="46"/>
  <c r="S513" i="46"/>
  <c r="T384" i="46"/>
  <c r="W384" i="46"/>
  <c r="X513" i="46"/>
  <c r="V513" i="46"/>
  <c r="W513" i="46"/>
  <c r="L513" i="46"/>
  <c r="K513" i="46"/>
  <c r="E513" i="46"/>
  <c r="M513" i="46"/>
  <c r="F513" i="46"/>
  <c r="H513" i="46"/>
  <c r="G513" i="46"/>
  <c r="J513" i="46"/>
  <c r="I513" i="46"/>
  <c r="F384" i="46"/>
  <c r="E384" i="46"/>
  <c r="M384" i="46"/>
  <c r="L384" i="46"/>
  <c r="G384" i="46"/>
  <c r="H384" i="46"/>
  <c r="I384" i="46"/>
  <c r="K384" i="46"/>
  <c r="H255" i="46"/>
  <c r="F255" i="46"/>
  <c r="P255" i="46"/>
  <c r="G255" i="46"/>
  <c r="I255" i="46"/>
  <c r="J255" i="46"/>
  <c r="K255" i="46"/>
  <c r="L255" i="46"/>
  <c r="E255" i="46"/>
  <c r="M255" i="46"/>
  <c r="F127" i="46"/>
  <c r="I127" i="46"/>
  <c r="H127" i="46"/>
  <c r="L127" i="46"/>
  <c r="G127" i="46"/>
  <c r="M127" i="46"/>
  <c r="K127" i="46"/>
  <c r="J127" i="46"/>
  <c r="O127" i="46"/>
  <c r="E127" i="46"/>
  <c r="D381" i="79"/>
  <c r="M567" i="79"/>
  <c r="J567" i="79"/>
  <c r="U567" i="79"/>
  <c r="T567" i="79"/>
  <c r="K567" i="79"/>
  <c r="W1116" i="79"/>
  <c r="H933" i="79"/>
  <c r="R1116" i="79"/>
  <c r="D1116" i="79"/>
  <c r="G1116" i="79"/>
  <c r="S933" i="79"/>
  <c r="X567" i="79"/>
  <c r="R567" i="79"/>
  <c r="F1116" i="79"/>
  <c r="S567" i="79"/>
  <c r="M750" i="79"/>
  <c r="O1116" i="79"/>
  <c r="P750" i="79"/>
  <c r="T750" i="79"/>
  <c r="Y767" i="79"/>
  <c r="M933" i="79"/>
  <c r="K933" i="79"/>
  <c r="V1116" i="79"/>
  <c r="E1116" i="79"/>
  <c r="X750" i="79"/>
  <c r="T1116" i="79"/>
  <c r="J1116" i="79"/>
  <c r="F933" i="79"/>
  <c r="H1116" i="79"/>
  <c r="AJ1116" i="79"/>
  <c r="Q567" i="79"/>
  <c r="I567" i="79"/>
  <c r="F750" i="79"/>
  <c r="L567" i="79"/>
  <c r="V567" i="79"/>
  <c r="P567" i="79"/>
  <c r="J750" i="79"/>
  <c r="U750" i="79"/>
  <c r="Q750" i="79"/>
  <c r="R933" i="79"/>
  <c r="J933" i="79"/>
  <c r="L1116" i="79"/>
  <c r="I750" i="79"/>
  <c r="G750" i="79"/>
  <c r="G567" i="79"/>
  <c r="X933" i="79"/>
  <c r="G933" i="79"/>
  <c r="M1116" i="79"/>
  <c r="L750" i="79"/>
  <c r="I1116" i="79"/>
  <c r="K1116" i="79"/>
  <c r="I933" i="79"/>
  <c r="S1116" i="79"/>
  <c r="H750" i="79"/>
  <c r="D933" i="79"/>
  <c r="AD1116" i="79"/>
  <c r="E750" i="79"/>
  <c r="F567" i="79"/>
  <c r="L933" i="79"/>
  <c r="X1116" i="79"/>
  <c r="P1116" i="79"/>
  <c r="U1116" i="79"/>
  <c r="V933" i="79"/>
  <c r="K750" i="79"/>
  <c r="S750" i="79"/>
  <c r="V750" i="79"/>
  <c r="E933" i="79"/>
  <c r="Q1116" i="79"/>
  <c r="W750" i="79"/>
  <c r="R750" i="79"/>
  <c r="W567" i="79"/>
  <c r="Q933" i="79"/>
  <c r="W933" i="79"/>
  <c r="U933" i="79"/>
  <c r="T933" i="79"/>
  <c r="AK1116" i="79"/>
  <c r="AG1116" i="79"/>
  <c r="O750" i="79"/>
  <c r="AL1116" i="79"/>
  <c r="AE1116" i="79"/>
  <c r="AH1116" i="79"/>
  <c r="Z950" i="79"/>
  <c r="AB1116" i="79"/>
  <c r="E567" i="79"/>
  <c r="Y584" i="79"/>
  <c r="Z584" i="79"/>
  <c r="D750" i="79"/>
  <c r="O933" i="79"/>
  <c r="AA1116" i="79"/>
  <c r="Y583" i="79"/>
  <c r="D567" i="79"/>
  <c r="P933" i="79"/>
  <c r="O567" i="79"/>
  <c r="Z766" i="79"/>
  <c r="AC1116" i="79"/>
  <c r="Y950" i="79"/>
  <c r="Z582" i="79"/>
  <c r="Z767" i="79"/>
  <c r="Y766" i="79"/>
  <c r="AI1116" i="79"/>
  <c r="AF1116" i="79"/>
  <c r="Z583" i="79"/>
  <c r="Y582" i="79"/>
  <c r="F381" i="79"/>
  <c r="Y396" i="79"/>
  <c r="Z396" i="79"/>
  <c r="Y211" i="79"/>
  <c r="V195" i="79"/>
  <c r="Z397" i="79"/>
  <c r="Y210" i="79"/>
  <c r="U381" i="79"/>
  <c r="Y395" i="79"/>
  <c r="F195" i="79"/>
  <c r="S381" i="79"/>
  <c r="J381" i="79"/>
  <c r="Y212" i="79"/>
  <c r="W381" i="79"/>
  <c r="Z210" i="79"/>
  <c r="P381" i="79"/>
  <c r="X195" i="79"/>
  <c r="O381" i="79"/>
  <c r="M381" i="79"/>
  <c r="I195" i="79"/>
  <c r="K195" i="79"/>
  <c r="J195" i="79"/>
  <c r="U195" i="79"/>
  <c r="L195" i="79"/>
  <c r="P195" i="79"/>
  <c r="Y398" i="79"/>
  <c r="T381" i="79"/>
  <c r="K381" i="79"/>
  <c r="I381" i="79"/>
  <c r="V381" i="79"/>
  <c r="L381" i="79"/>
  <c r="X381" i="79"/>
  <c r="R381" i="79"/>
  <c r="H195" i="79"/>
  <c r="S195" i="79"/>
  <c r="M195" i="79"/>
  <c r="Z209" i="79"/>
  <c r="E195" i="79"/>
  <c r="O195" i="79"/>
  <c r="W195" i="79"/>
  <c r="Z398" i="79"/>
  <c r="G195" i="79"/>
  <c r="Y397" i="79"/>
  <c r="G381" i="79"/>
  <c r="T195" i="79"/>
  <c r="E381" i="79"/>
  <c r="Q381" i="79"/>
  <c r="Q195" i="79"/>
  <c r="R195" i="79"/>
  <c r="Y208" i="79"/>
  <c r="H381" i="79"/>
  <c r="Y209" i="79"/>
  <c r="Z212" i="79"/>
  <c r="Z208" i="79"/>
  <c r="Z211" i="79"/>
  <c r="Z395" i="79"/>
  <c r="O513" i="46" l="1"/>
  <c r="Q52" i="43" l="1"/>
  <c r="AL218" i="79" l="1"/>
  <c r="AL956" i="79"/>
  <c r="AL404" i="79"/>
  <c r="AL590" i="79"/>
  <c r="AL35" i="79"/>
  <c r="AL773"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E498" i="46"/>
  <c r="AF498" i="46"/>
  <c r="AG498" i="46"/>
  <c r="AH498" i="46"/>
  <c r="AI498" i="46"/>
  <c r="AJ498" i="46"/>
  <c r="AK498" i="46"/>
  <c r="AL498" i="46"/>
  <c r="AE501" i="46"/>
  <c r="AF501" i="46"/>
  <c r="AG501" i="46"/>
  <c r="AH501" i="46"/>
  <c r="AI501" i="46"/>
  <c r="AJ501" i="46"/>
  <c r="AK501" i="46"/>
  <c r="AL501" i="46"/>
  <c r="AE505" i="46"/>
  <c r="AF505" i="46"/>
  <c r="AG505" i="46"/>
  <c r="AH505" i="46"/>
  <c r="AI505" i="46"/>
  <c r="AJ505" i="46"/>
  <c r="AK505" i="46"/>
  <c r="AL505" i="46"/>
  <c r="AE508" i="46"/>
  <c r="AF508" i="46"/>
  <c r="AG508" i="46"/>
  <c r="AH508" i="46"/>
  <c r="AI508" i="46"/>
  <c r="AJ508" i="46"/>
  <c r="AK508" i="46"/>
  <c r="AL508"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AG240" i="46"/>
  <c r="AH240" i="46"/>
  <c r="AI240" i="46"/>
  <c r="AJ240" i="46"/>
  <c r="AK240" i="46"/>
  <c r="AL240" i="46"/>
  <c r="AG243" i="46"/>
  <c r="AH243" i="46"/>
  <c r="AI243" i="46"/>
  <c r="AJ243" i="46"/>
  <c r="AK243" i="46"/>
  <c r="AL243" i="46"/>
  <c r="AG247" i="46"/>
  <c r="AH247" i="46"/>
  <c r="AI247" i="46"/>
  <c r="AJ247" i="46"/>
  <c r="AK247" i="46"/>
  <c r="AL247" i="46"/>
  <c r="AG250" i="46"/>
  <c r="AH250" i="46"/>
  <c r="AI250" i="46"/>
  <c r="AJ250" i="46"/>
  <c r="AK250" i="46"/>
  <c r="AL250"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G125" i="46"/>
  <c r="AH125" i="46"/>
  <c r="AI125" i="46"/>
  <c r="AJ125" i="46"/>
  <c r="AK125" i="46"/>
  <c r="AL125" i="46"/>
  <c r="AM121" i="46"/>
  <c r="AG122" i="46"/>
  <c r="AH122" i="46"/>
  <c r="AI122" i="46"/>
  <c r="AJ122" i="46"/>
  <c r="AK122" i="46"/>
  <c r="AL122" i="46"/>
  <c r="AM118"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G115" i="46" l="1"/>
  <c r="AH115" i="46"/>
  <c r="AI115" i="46"/>
  <c r="AJ115" i="46"/>
  <c r="AK115" i="46"/>
  <c r="AL115" i="46"/>
  <c r="AL109" i="46"/>
  <c r="AL112" i="46"/>
  <c r="AG112" i="46"/>
  <c r="AH112" i="46"/>
  <c r="AI112" i="46"/>
  <c r="AJ112" i="46"/>
  <c r="AK112" i="46"/>
  <c r="AL485" i="46" l="1"/>
  <c r="AK485" i="46"/>
  <c r="AJ485" i="46"/>
  <c r="AI485" i="46"/>
  <c r="AH485" i="46"/>
  <c r="AG485" i="46"/>
  <c r="AF485" i="46"/>
  <c r="AE485" i="46"/>
  <c r="AL482" i="46"/>
  <c r="AK482" i="46"/>
  <c r="AJ482" i="46"/>
  <c r="AI482" i="46"/>
  <c r="AH482" i="46"/>
  <c r="AG482" i="46"/>
  <c r="AF482" i="46"/>
  <c r="AE482" i="46"/>
  <c r="AL455" i="46"/>
  <c r="AK455" i="46"/>
  <c r="AJ455" i="46"/>
  <c r="AI455" i="46"/>
  <c r="AH455" i="46"/>
  <c r="AG455" i="46"/>
  <c r="AF455" i="46"/>
  <c r="AE455" i="46"/>
  <c r="AL452" i="46"/>
  <c r="AK452" i="46"/>
  <c r="AJ452" i="46"/>
  <c r="AI452" i="46"/>
  <c r="AH452" i="46"/>
  <c r="AG452" i="46"/>
  <c r="AF452" i="46"/>
  <c r="AE452" i="46"/>
  <c r="AL430" i="46"/>
  <c r="AK430" i="46"/>
  <c r="AJ430" i="46"/>
  <c r="AI430" i="46"/>
  <c r="AH430" i="46"/>
  <c r="AG430" i="46"/>
  <c r="AF430" i="46"/>
  <c r="AE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C16" i="44"/>
  <c r="C15" i="44"/>
  <c r="AL227" i="46"/>
  <c r="AK227" i="46"/>
  <c r="AJ227" i="46"/>
  <c r="AI227" i="46"/>
  <c r="AH227" i="46"/>
  <c r="AG227" i="46"/>
  <c r="AL224" i="46"/>
  <c r="AK224" i="46"/>
  <c r="AJ224" i="46"/>
  <c r="AI224" i="46"/>
  <c r="AH224" i="46"/>
  <c r="AG224" i="46"/>
  <c r="AL197" i="46"/>
  <c r="AK197" i="46"/>
  <c r="AJ197" i="46"/>
  <c r="AI197" i="46"/>
  <c r="AH197" i="46"/>
  <c r="AG197" i="46"/>
  <c r="AL194" i="46"/>
  <c r="AK194" i="46"/>
  <c r="AJ194" i="46"/>
  <c r="AI194" i="46"/>
  <c r="AH194" i="46"/>
  <c r="AG194" i="46"/>
  <c r="AL172" i="46"/>
  <c r="AK172" i="46"/>
  <c r="AJ172" i="46"/>
  <c r="AI172" i="46"/>
  <c r="AH172" i="46"/>
  <c r="AG172" i="46"/>
  <c r="AL99" i="46"/>
  <c r="AK99" i="46"/>
  <c r="AJ99" i="46"/>
  <c r="AI99" i="46"/>
  <c r="AH99" i="46"/>
  <c r="AG99" i="46"/>
  <c r="AL96" i="46"/>
  <c r="AK96" i="46"/>
  <c r="AJ96" i="46"/>
  <c r="AI96" i="46"/>
  <c r="AH96" i="46"/>
  <c r="AG96" i="46"/>
  <c r="AL69" i="46"/>
  <c r="AK69" i="46"/>
  <c r="AJ69" i="46"/>
  <c r="AI69" i="46"/>
  <c r="AH69" i="46"/>
  <c r="AG69" i="46"/>
  <c r="AL44" i="46"/>
  <c r="AK44" i="46"/>
  <c r="AJ44" i="46"/>
  <c r="AI44" i="46"/>
  <c r="AH44" i="46"/>
  <c r="AG44" i="46"/>
  <c r="AL495" i="46" l="1"/>
  <c r="AK495" i="46"/>
  <c r="AJ495" i="46"/>
  <c r="AI495" i="46"/>
  <c r="AH495" i="46"/>
  <c r="AG495" i="46"/>
  <c r="AF495" i="46"/>
  <c r="AE495" i="46"/>
  <c r="AL492" i="46"/>
  <c r="AK492" i="46"/>
  <c r="AJ492" i="46"/>
  <c r="AI492" i="46"/>
  <c r="AH492" i="46"/>
  <c r="AG492" i="46"/>
  <c r="AF492" i="46"/>
  <c r="AE492" i="46"/>
  <c r="AL489" i="46"/>
  <c r="AK489" i="46"/>
  <c r="AJ489" i="46"/>
  <c r="AI489" i="46"/>
  <c r="AH489" i="46"/>
  <c r="AG489" i="46"/>
  <c r="AF489" i="46"/>
  <c r="AE489" i="46"/>
  <c r="AL478" i="46"/>
  <c r="AK478" i="46"/>
  <c r="AJ478" i="46"/>
  <c r="AI478" i="46"/>
  <c r="AH478" i="46"/>
  <c r="AG478" i="46"/>
  <c r="AF478" i="46"/>
  <c r="AE478" i="46"/>
  <c r="AL474" i="46"/>
  <c r="AK474" i="46"/>
  <c r="AJ474" i="46"/>
  <c r="AI474" i="46"/>
  <c r="AH474" i="46"/>
  <c r="AG474" i="46"/>
  <c r="AF474" i="46"/>
  <c r="AE474" i="46"/>
  <c r="AL471" i="46"/>
  <c r="AK471" i="46"/>
  <c r="AJ471" i="46"/>
  <c r="AI471" i="46"/>
  <c r="AH471" i="46"/>
  <c r="AG471" i="46"/>
  <c r="AF471" i="46"/>
  <c r="AE471" i="46"/>
  <c r="AL468" i="46"/>
  <c r="AK468" i="46"/>
  <c r="AJ468" i="46"/>
  <c r="AI468" i="46"/>
  <c r="AH468" i="46"/>
  <c r="AG468" i="46"/>
  <c r="AF468" i="46"/>
  <c r="AE468" i="46"/>
  <c r="AL465" i="46"/>
  <c r="AK465" i="46"/>
  <c r="AJ465" i="46"/>
  <c r="AI465" i="46"/>
  <c r="AH465" i="46"/>
  <c r="AG465" i="46"/>
  <c r="AF465" i="46"/>
  <c r="AE465" i="46"/>
  <c r="AL462" i="46"/>
  <c r="AK462" i="46"/>
  <c r="AJ462" i="46"/>
  <c r="AI462" i="46"/>
  <c r="AH462" i="46"/>
  <c r="AG462" i="46"/>
  <c r="AF462" i="46"/>
  <c r="AE462" i="46"/>
  <c r="AL458" i="46"/>
  <c r="AK458" i="46"/>
  <c r="AJ458" i="46"/>
  <c r="AI458" i="46"/>
  <c r="AH458" i="46"/>
  <c r="AG458" i="46"/>
  <c r="AF458" i="46"/>
  <c r="AE458" i="46"/>
  <c r="AL449" i="46"/>
  <c r="AK449" i="46"/>
  <c r="AJ449" i="46"/>
  <c r="AI449" i="46"/>
  <c r="AH449" i="46"/>
  <c r="AG449" i="46"/>
  <c r="AF449" i="46"/>
  <c r="AE449" i="46"/>
  <c r="AL446" i="46"/>
  <c r="AK446" i="46"/>
  <c r="AJ446" i="46"/>
  <c r="AI446" i="46"/>
  <c r="AH446" i="46"/>
  <c r="AG446" i="46"/>
  <c r="AF446" i="46"/>
  <c r="AE446" i="46"/>
  <c r="AL443" i="46"/>
  <c r="AK443" i="46"/>
  <c r="AJ443" i="46"/>
  <c r="AI443" i="46"/>
  <c r="AH443" i="46"/>
  <c r="AG443" i="46"/>
  <c r="AF443" i="46"/>
  <c r="AE443" i="46"/>
  <c r="AL440" i="46"/>
  <c r="AK440" i="46"/>
  <c r="AJ440" i="46"/>
  <c r="AI440" i="46"/>
  <c r="AH440" i="46"/>
  <c r="AG440" i="46"/>
  <c r="AF440" i="46"/>
  <c r="AE440" i="46"/>
  <c r="AL437" i="46"/>
  <c r="AK437" i="46"/>
  <c r="AJ437" i="46"/>
  <c r="AI437" i="46"/>
  <c r="AH437" i="46"/>
  <c r="AG437" i="46"/>
  <c r="AF437" i="46"/>
  <c r="AE437" i="46"/>
  <c r="AL433" i="46"/>
  <c r="AK433" i="46"/>
  <c r="AJ433" i="46"/>
  <c r="AI433" i="46"/>
  <c r="AH433" i="46"/>
  <c r="AG433" i="46"/>
  <c r="AF433" i="46"/>
  <c r="AE433" i="46"/>
  <c r="AL427" i="46"/>
  <c r="AK427" i="46"/>
  <c r="AJ427" i="46"/>
  <c r="AI427" i="46"/>
  <c r="AH427" i="46"/>
  <c r="AG427" i="46"/>
  <c r="AF427" i="46"/>
  <c r="AE427" i="46"/>
  <c r="AL424" i="46"/>
  <c r="AK424" i="46"/>
  <c r="AJ424" i="46"/>
  <c r="AI424" i="46"/>
  <c r="AH424" i="46"/>
  <c r="AG424" i="46"/>
  <c r="AF424" i="46"/>
  <c r="AE424" i="46"/>
  <c r="AL421" i="46"/>
  <c r="AK421" i="46"/>
  <c r="AJ421" i="46"/>
  <c r="AI421" i="46"/>
  <c r="AH421" i="46"/>
  <c r="AG421" i="46"/>
  <c r="AF421" i="46"/>
  <c r="AE421" i="46"/>
  <c r="AL418" i="46"/>
  <c r="AK418" i="46"/>
  <c r="AJ418" i="46"/>
  <c r="AI418" i="46"/>
  <c r="AH418" i="46"/>
  <c r="AG418" i="46"/>
  <c r="AF418" i="46"/>
  <c r="AE418" i="46"/>
  <c r="AL415" i="46"/>
  <c r="AK415" i="46"/>
  <c r="AJ415" i="46"/>
  <c r="AI415" i="46"/>
  <c r="AH415" i="46"/>
  <c r="AG415" i="46"/>
  <c r="AF415" i="46"/>
  <c r="AE415" i="46"/>
  <c r="AL412" i="46"/>
  <c r="AK412" i="46"/>
  <c r="AJ412" i="46"/>
  <c r="AI412" i="46"/>
  <c r="AH412" i="46"/>
  <c r="AG412" i="46"/>
  <c r="AF412" i="46"/>
  <c r="AE412" i="46"/>
  <c r="AL409" i="46"/>
  <c r="AK409" i="46"/>
  <c r="AJ409" i="46"/>
  <c r="AI409" i="46"/>
  <c r="AH409" i="46"/>
  <c r="AG409" i="46"/>
  <c r="AF409" i="46"/>
  <c r="AE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L234" i="46"/>
  <c r="AK234" i="46"/>
  <c r="AJ234" i="46"/>
  <c r="AI234" i="46"/>
  <c r="AH234" i="46"/>
  <c r="AG234" i="46"/>
  <c r="AL231" i="46"/>
  <c r="AK231" i="46"/>
  <c r="AJ231" i="46"/>
  <c r="AI231" i="46"/>
  <c r="AH231" i="46"/>
  <c r="AG231" i="46"/>
  <c r="AL220" i="46"/>
  <c r="AK220" i="46"/>
  <c r="AJ220" i="46"/>
  <c r="AI220" i="46"/>
  <c r="AH220" i="46"/>
  <c r="AG220" i="46"/>
  <c r="AL216" i="46"/>
  <c r="AK216" i="46"/>
  <c r="AJ216" i="46"/>
  <c r="AI216" i="46"/>
  <c r="AH216" i="46"/>
  <c r="AG216" i="46"/>
  <c r="AL213" i="46"/>
  <c r="AK213" i="46"/>
  <c r="AJ213" i="46"/>
  <c r="AI213" i="46"/>
  <c r="AH213" i="46"/>
  <c r="AG213" i="46"/>
  <c r="AL210" i="46"/>
  <c r="AK210" i="46"/>
  <c r="AJ210" i="46"/>
  <c r="AI210" i="46"/>
  <c r="AH210" i="46"/>
  <c r="AG210" i="46"/>
  <c r="AL207" i="46"/>
  <c r="AK207" i="46"/>
  <c r="AJ207" i="46"/>
  <c r="AI207" i="46"/>
  <c r="AH207" i="46"/>
  <c r="AG207" i="46"/>
  <c r="AL204" i="46"/>
  <c r="AK204" i="46"/>
  <c r="AJ204" i="46"/>
  <c r="AI204" i="46"/>
  <c r="AH204" i="46"/>
  <c r="AG204" i="46"/>
  <c r="AL200" i="46"/>
  <c r="AK200" i="46"/>
  <c r="AJ200" i="46"/>
  <c r="AI200" i="46"/>
  <c r="AH200" i="46"/>
  <c r="AG200" i="46"/>
  <c r="AL191" i="46"/>
  <c r="AK191" i="46"/>
  <c r="AJ191" i="46"/>
  <c r="AI191" i="46"/>
  <c r="AH191" i="46"/>
  <c r="AG191" i="46"/>
  <c r="AL188" i="46"/>
  <c r="AK188" i="46"/>
  <c r="AJ188" i="46"/>
  <c r="AI188" i="46"/>
  <c r="AH188" i="46"/>
  <c r="AG188" i="46"/>
  <c r="AL185" i="46"/>
  <c r="AK185" i="46"/>
  <c r="AJ185" i="46"/>
  <c r="AI185" i="46"/>
  <c r="AH185" i="46"/>
  <c r="AG185" i="46"/>
  <c r="AL182" i="46"/>
  <c r="AK182" i="46"/>
  <c r="AJ182" i="46"/>
  <c r="AI182" i="46"/>
  <c r="AH182" i="46"/>
  <c r="AG182" i="46"/>
  <c r="AL179" i="46"/>
  <c r="AK179" i="46"/>
  <c r="AJ179" i="46"/>
  <c r="AI179" i="46"/>
  <c r="AH179" i="46"/>
  <c r="AG179" i="46"/>
  <c r="AL175" i="46"/>
  <c r="AK175" i="46"/>
  <c r="AJ175" i="46"/>
  <c r="AI175" i="46"/>
  <c r="AH175" i="46"/>
  <c r="AG175" i="46"/>
  <c r="AL169" i="46"/>
  <c r="AK169" i="46"/>
  <c r="AJ169" i="46"/>
  <c r="AI169" i="46"/>
  <c r="AH169" i="46"/>
  <c r="AG169" i="46"/>
  <c r="AL166" i="46"/>
  <c r="AK166" i="46"/>
  <c r="AJ166" i="46"/>
  <c r="AI166" i="46"/>
  <c r="AH166" i="46"/>
  <c r="AG166" i="46"/>
  <c r="AL163" i="46"/>
  <c r="AK163" i="46"/>
  <c r="AJ163" i="46"/>
  <c r="AI163" i="46"/>
  <c r="AH163" i="46"/>
  <c r="AG163" i="46"/>
  <c r="AL160" i="46"/>
  <c r="AK160" i="46"/>
  <c r="AJ160" i="46"/>
  <c r="AI160" i="46"/>
  <c r="AH160" i="46"/>
  <c r="AG160" i="46"/>
  <c r="AL157" i="46"/>
  <c r="AK157" i="46"/>
  <c r="AJ157" i="46"/>
  <c r="AI157" i="46"/>
  <c r="AH157" i="46"/>
  <c r="AG157" i="46"/>
  <c r="AL154" i="46"/>
  <c r="AK154" i="46"/>
  <c r="AJ154" i="46"/>
  <c r="AI154" i="46"/>
  <c r="AH154" i="46"/>
  <c r="AG154" i="46"/>
  <c r="AL151" i="46"/>
  <c r="AK151" i="46"/>
  <c r="AJ151" i="46"/>
  <c r="AI151" i="46"/>
  <c r="AH151" i="46"/>
  <c r="AG151" i="46"/>
  <c r="AK109" i="46"/>
  <c r="AJ109" i="46"/>
  <c r="AI109" i="46"/>
  <c r="AH109" i="46"/>
  <c r="AG109" i="46"/>
  <c r="AL106" i="46"/>
  <c r="AK106" i="46"/>
  <c r="AJ106" i="46"/>
  <c r="AI106" i="46"/>
  <c r="AH106" i="46"/>
  <c r="AG106" i="46"/>
  <c r="AL103" i="46"/>
  <c r="AK103" i="46"/>
  <c r="AJ103" i="46"/>
  <c r="AI103" i="46"/>
  <c r="AH103" i="46"/>
  <c r="AG103" i="46"/>
  <c r="AL92" i="46"/>
  <c r="AK92" i="46"/>
  <c r="AJ92" i="46"/>
  <c r="AI92" i="46"/>
  <c r="AH92" i="46"/>
  <c r="AG92" i="46"/>
  <c r="AL88" i="46"/>
  <c r="AK88" i="46"/>
  <c r="AJ88" i="46"/>
  <c r="AI88" i="46"/>
  <c r="AH88" i="46"/>
  <c r="AG88" i="46"/>
  <c r="AL85" i="46"/>
  <c r="AK85" i="46"/>
  <c r="AJ85" i="46"/>
  <c r="AI85" i="46"/>
  <c r="AH85" i="46"/>
  <c r="AG85" i="46"/>
  <c r="AL82" i="46"/>
  <c r="AK82" i="46"/>
  <c r="AJ82" i="46"/>
  <c r="AI82" i="46"/>
  <c r="AH82" i="46"/>
  <c r="AG82" i="46"/>
  <c r="AL79" i="46"/>
  <c r="AK79" i="46"/>
  <c r="AJ79" i="46"/>
  <c r="AI79" i="46"/>
  <c r="AH79" i="46"/>
  <c r="AG79" i="46"/>
  <c r="AL76" i="46"/>
  <c r="AK76" i="46"/>
  <c r="AJ76" i="46"/>
  <c r="AI76" i="46"/>
  <c r="AH76" i="46"/>
  <c r="AG76" i="46"/>
  <c r="AL72" i="46"/>
  <c r="AK72" i="46"/>
  <c r="AJ72" i="46"/>
  <c r="AI72" i="46"/>
  <c r="AH72" i="46"/>
  <c r="AG72" i="46"/>
  <c r="AL66" i="46"/>
  <c r="AK66" i="46"/>
  <c r="AJ66" i="46"/>
  <c r="AI66" i="46"/>
  <c r="AH66" i="46"/>
  <c r="AG66" i="46"/>
  <c r="AL63" i="46"/>
  <c r="AK63" i="46"/>
  <c r="AJ63" i="46"/>
  <c r="AI63" i="46"/>
  <c r="AH63" i="46"/>
  <c r="AG63" i="46"/>
  <c r="AL60" i="46"/>
  <c r="AK60" i="46"/>
  <c r="AJ60" i="46"/>
  <c r="AI60" i="46"/>
  <c r="AH60" i="46"/>
  <c r="AG60" i="46"/>
  <c r="AL57" i="46"/>
  <c r="AK57" i="46"/>
  <c r="AJ57" i="46"/>
  <c r="AI57" i="46"/>
  <c r="AH57" i="46"/>
  <c r="AG57" i="46"/>
  <c r="AL54" i="46"/>
  <c r="AK54" i="46"/>
  <c r="AJ54" i="46"/>
  <c r="AI54" i="46"/>
  <c r="AH54" i="46"/>
  <c r="AG54" i="46"/>
  <c r="AL51" i="46"/>
  <c r="AK51" i="46"/>
  <c r="AJ51" i="46"/>
  <c r="AI51" i="46"/>
  <c r="AH51" i="46"/>
  <c r="AG51" i="46"/>
  <c r="AL47" i="46"/>
  <c r="AK47" i="46"/>
  <c r="AJ47" i="46"/>
  <c r="AI47" i="46"/>
  <c r="AH47" i="46"/>
  <c r="AG47" i="46"/>
  <c r="AL41" i="46"/>
  <c r="AK41" i="46"/>
  <c r="AJ41" i="46"/>
  <c r="AI41" i="46"/>
  <c r="AH41" i="46"/>
  <c r="AG41" i="46"/>
  <c r="AL38" i="46"/>
  <c r="AK38" i="46"/>
  <c r="AJ38" i="46"/>
  <c r="AI38" i="46"/>
  <c r="AH38" i="46"/>
  <c r="AG38" i="46"/>
  <c r="AL35" i="46"/>
  <c r="AK35" i="46"/>
  <c r="AJ35" i="46"/>
  <c r="AI35" i="46"/>
  <c r="AH35" i="46"/>
  <c r="AG35" i="46"/>
  <c r="AL32" i="46"/>
  <c r="AK32" i="46"/>
  <c r="AJ32" i="46"/>
  <c r="AI32" i="46"/>
  <c r="AH32" i="46"/>
  <c r="AG32" i="46"/>
  <c r="AL29" i="46"/>
  <c r="AK29" i="46"/>
  <c r="AJ29" i="46"/>
  <c r="AI29" i="46"/>
  <c r="AH29" i="46"/>
  <c r="AG29" i="46"/>
  <c r="AL26" i="46"/>
  <c r="AK26" i="46"/>
  <c r="AJ26" i="46"/>
  <c r="AI26" i="46"/>
  <c r="AH26" i="46"/>
  <c r="AG26" i="46"/>
  <c r="Y268" i="46" l="1"/>
  <c r="Y265" i="46"/>
  <c r="Y526" i="46"/>
  <c r="Y395" i="46"/>
  <c r="E3" i="80"/>
  <c r="E2" i="80"/>
  <c r="P52" i="43" l="1"/>
  <c r="O52" i="43"/>
  <c r="N52" i="43"/>
  <c r="M52" i="43"/>
  <c r="L52" i="43"/>
  <c r="K52" i="43"/>
  <c r="J52" i="43"/>
  <c r="I52" i="43"/>
  <c r="H52" i="43"/>
  <c r="G52" i="43"/>
  <c r="F52" i="43"/>
  <c r="E52" i="43"/>
  <c r="D52" i="43"/>
  <c r="Z218" i="79" l="1"/>
  <c r="Z956" i="79"/>
  <c r="Z404" i="79"/>
  <c r="Z590" i="79"/>
  <c r="Z35" i="79"/>
  <c r="Z773" i="79"/>
  <c r="H122" i="45"/>
  <c r="AD218" i="79"/>
  <c r="AD956" i="79"/>
  <c r="AD404" i="79"/>
  <c r="AD590" i="79"/>
  <c r="AD35" i="79"/>
  <c r="AD773" i="79"/>
  <c r="AH218" i="79"/>
  <c r="AH956" i="79"/>
  <c r="AH404" i="79"/>
  <c r="AH590" i="79"/>
  <c r="AH35" i="79"/>
  <c r="AH773" i="79"/>
  <c r="AA956" i="79"/>
  <c r="AA404" i="79"/>
  <c r="AA590" i="79"/>
  <c r="AA35" i="79"/>
  <c r="AA773" i="79"/>
  <c r="AA218" i="79"/>
  <c r="AE956" i="79"/>
  <c r="AE404" i="79"/>
  <c r="AE590" i="79"/>
  <c r="AE35" i="79"/>
  <c r="AE773" i="79"/>
  <c r="AE218" i="79"/>
  <c r="AI956" i="79"/>
  <c r="AI404" i="79"/>
  <c r="AI590" i="79"/>
  <c r="AI35" i="79"/>
  <c r="AI773" i="79"/>
  <c r="AI218" i="79"/>
  <c r="AB590" i="79"/>
  <c r="AB35" i="79"/>
  <c r="AB773" i="79"/>
  <c r="AB218" i="79"/>
  <c r="AB956" i="79"/>
  <c r="AB404" i="79"/>
  <c r="AF590" i="79"/>
  <c r="AF35" i="79"/>
  <c r="AF773" i="79"/>
  <c r="AF218" i="79"/>
  <c r="AF956" i="79"/>
  <c r="AF404" i="79"/>
  <c r="AJ590" i="79"/>
  <c r="AJ35" i="79"/>
  <c r="AJ773" i="79"/>
  <c r="AJ218" i="79"/>
  <c r="AJ956" i="79"/>
  <c r="AJ404" i="79"/>
  <c r="Y773" i="79"/>
  <c r="Y218" i="79"/>
  <c r="Y956" i="79"/>
  <c r="Y404" i="79"/>
  <c r="Y590" i="79"/>
  <c r="Y35" i="79"/>
  <c r="AC773" i="79"/>
  <c r="AC218" i="79"/>
  <c r="AC956" i="79"/>
  <c r="AC404" i="79"/>
  <c r="AC590" i="79"/>
  <c r="AC35" i="79"/>
  <c r="AG773" i="79"/>
  <c r="AG218" i="79"/>
  <c r="AG956" i="79"/>
  <c r="AG404" i="79"/>
  <c r="AG590" i="79"/>
  <c r="AG35" i="79"/>
  <c r="AK773" i="79"/>
  <c r="AK218" i="79"/>
  <c r="AK956" i="79"/>
  <c r="AK404" i="79"/>
  <c r="AK590" i="79"/>
  <c r="AK35" i="79"/>
  <c r="AG23" i="46"/>
  <c r="AH23" i="46"/>
  <c r="AI23" i="46"/>
  <c r="AJ23" i="46"/>
  <c r="AK23" i="46"/>
  <c r="AL23" i="46"/>
  <c r="Y531" i="46" l="1"/>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AM406" i="46" l="1"/>
  <c r="AM277" i="46"/>
  <c r="AM148" i="46"/>
  <c r="AM20" i="46"/>
  <c r="G113" i="45"/>
  <c r="H114" i="45" s="1"/>
  <c r="E113" i="45"/>
  <c r="B109" i="45"/>
  <c r="N113" i="45"/>
  <c r="M113" i="45"/>
  <c r="L113" i="45"/>
  <c r="I113" i="45"/>
  <c r="J114" i="45" s="1"/>
  <c r="F113" i="45"/>
  <c r="D113" i="45"/>
  <c r="F106" i="45"/>
  <c r="E106" i="45"/>
  <c r="B102" i="45"/>
  <c r="N106" i="45"/>
  <c r="M106" i="45"/>
  <c r="L106" i="45"/>
  <c r="I106" i="45"/>
  <c r="J107" i="45" s="1"/>
  <c r="G106" i="45"/>
  <c r="H107" i="45" s="1"/>
  <c r="D106" i="45"/>
  <c r="E99" i="45"/>
  <c r="B95" i="45"/>
  <c r="N99" i="45"/>
  <c r="M99" i="45"/>
  <c r="L99" i="45"/>
  <c r="I99" i="45"/>
  <c r="J100" i="45" s="1"/>
  <c r="G99" i="45"/>
  <c r="H100" i="45" s="1"/>
  <c r="F99" i="45"/>
  <c r="D99" i="45"/>
  <c r="E92" i="45"/>
  <c r="B88" i="45"/>
  <c r="N92" i="45"/>
  <c r="M92" i="45"/>
  <c r="L92" i="45"/>
  <c r="I92" i="45"/>
  <c r="J93" i="45" s="1"/>
  <c r="G92" i="45"/>
  <c r="H93" i="45" s="1"/>
  <c r="F92" i="45"/>
  <c r="D92" i="45"/>
  <c r="H143" i="47"/>
  <c r="H139" i="47"/>
  <c r="B81" i="45"/>
  <c r="N85" i="45"/>
  <c r="M85" i="45"/>
  <c r="L85" i="45"/>
  <c r="I85" i="45"/>
  <c r="J86" i="45" s="1"/>
  <c r="G85" i="45"/>
  <c r="H86" i="45" s="1"/>
  <c r="F85" i="45"/>
  <c r="E85" i="45"/>
  <c r="D85" i="45"/>
  <c r="E78" i="45"/>
  <c r="F71" i="45"/>
  <c r="D78" i="45"/>
  <c r="B74" i="45"/>
  <c r="B67" i="45"/>
  <c r="N78" i="45"/>
  <c r="M78" i="45"/>
  <c r="L78" i="45"/>
  <c r="I79" i="45"/>
  <c r="K129" i="45" s="1"/>
  <c r="G78" i="45"/>
  <c r="H79" i="45" s="1"/>
  <c r="K128" i="45" s="1"/>
  <c r="F78" i="45"/>
  <c r="N71" i="45"/>
  <c r="M71" i="45"/>
  <c r="L71" i="45"/>
  <c r="I72" i="45"/>
  <c r="G71" i="45"/>
  <c r="H72" i="45" s="1"/>
  <c r="E71" i="45"/>
  <c r="D71" i="45"/>
  <c r="C28" i="44"/>
  <c r="C13" i="44"/>
  <c r="Q53" i="43"/>
  <c r="P53" i="43"/>
  <c r="O53" i="43"/>
  <c r="N53" i="43"/>
  <c r="M53" i="43"/>
  <c r="L53" i="43"/>
  <c r="K53" i="43"/>
  <c r="Q13" i="44"/>
  <c r="P42" i="44"/>
  <c r="O42" i="44"/>
  <c r="N42" i="44"/>
  <c r="L122" i="45"/>
  <c r="L28" i="44"/>
  <c r="K42" i="44"/>
  <c r="L29" i="44" l="1"/>
  <c r="L33" i="44" s="1"/>
  <c r="AG219" i="79"/>
  <c r="AG957" i="79"/>
  <c r="AG591" i="79"/>
  <c r="AG36" i="79"/>
  <c r="AG774" i="79"/>
  <c r="AG405" i="79"/>
  <c r="M14" i="44"/>
  <c r="M18" i="44" s="1"/>
  <c r="AH957" i="79"/>
  <c r="AH591" i="79"/>
  <c r="AH36" i="79"/>
  <c r="AH774" i="79"/>
  <c r="AH405" i="79"/>
  <c r="AH219" i="79"/>
  <c r="P123" i="45"/>
  <c r="AL957" i="79"/>
  <c r="AL591" i="79"/>
  <c r="AL36" i="79"/>
  <c r="AL774" i="79"/>
  <c r="AL405" i="79"/>
  <c r="AL219" i="79"/>
  <c r="O123" i="45"/>
  <c r="AK219" i="79"/>
  <c r="AK957" i="79"/>
  <c r="AK591" i="79"/>
  <c r="AK36" i="79"/>
  <c r="AK774" i="79"/>
  <c r="AK405" i="79"/>
  <c r="N43" i="44"/>
  <c r="C88" i="45" s="1"/>
  <c r="AI36" i="79"/>
  <c r="AI774" i="79"/>
  <c r="AI405" i="79"/>
  <c r="AI219" i="79"/>
  <c r="AI957" i="79"/>
  <c r="AI591" i="79"/>
  <c r="K29" i="44"/>
  <c r="K33" i="44" s="1"/>
  <c r="AF774" i="79"/>
  <c r="AF405" i="79"/>
  <c r="AF219" i="79"/>
  <c r="AF957" i="79"/>
  <c r="AF591" i="79"/>
  <c r="AF36" i="79"/>
  <c r="N123" i="45"/>
  <c r="AJ774" i="79"/>
  <c r="AJ405" i="79"/>
  <c r="AJ219" i="79"/>
  <c r="AJ957" i="79"/>
  <c r="AJ591" i="79"/>
  <c r="AJ36" i="79"/>
  <c r="AI21" i="46"/>
  <c r="M123" i="45"/>
  <c r="AG21" i="46"/>
  <c r="Q14" i="44"/>
  <c r="Q18" i="44" s="1"/>
  <c r="Q29" i="44"/>
  <c r="Q33" i="44" s="1"/>
  <c r="Q43" i="44"/>
  <c r="AJ21" i="46"/>
  <c r="AJ149" i="46"/>
  <c r="AF149" i="46"/>
  <c r="AJ278" i="46"/>
  <c r="AF278" i="46"/>
  <c r="AJ407" i="46"/>
  <c r="AF407" i="46"/>
  <c r="K14" i="44"/>
  <c r="K18" i="44" s="1"/>
  <c r="O14" i="44"/>
  <c r="O18" i="44" s="1"/>
  <c r="O29" i="44"/>
  <c r="O33" i="44" s="1"/>
  <c r="O43" i="44"/>
  <c r="AF21" i="46"/>
  <c r="AI149" i="46"/>
  <c r="AI278" i="46"/>
  <c r="AI407" i="46"/>
  <c r="M43" i="44"/>
  <c r="AL21" i="46"/>
  <c r="AL149" i="46"/>
  <c r="AH149" i="46"/>
  <c r="AL278" i="46"/>
  <c r="AH278" i="46"/>
  <c r="AL407" i="46"/>
  <c r="AH407" i="46"/>
  <c r="N29" i="44"/>
  <c r="N33" i="44" s="1"/>
  <c r="K43" i="44"/>
  <c r="AH21" i="46"/>
  <c r="AK21" i="46"/>
  <c r="AK149" i="46"/>
  <c r="AG149" i="46"/>
  <c r="AK278" i="46"/>
  <c r="AG278" i="46"/>
  <c r="AK407" i="46"/>
  <c r="AG407" i="46"/>
  <c r="AJ20" i="46"/>
  <c r="AG148" i="46"/>
  <c r="AK406" i="46"/>
  <c r="L13" i="44"/>
  <c r="P13" i="44"/>
  <c r="S14" i="47"/>
  <c r="AF148" i="46"/>
  <c r="AK277" i="46"/>
  <c r="AG406" i="46"/>
  <c r="N28" i="44"/>
  <c r="Q14" i="47"/>
  <c r="AI20" i="46"/>
  <c r="AK148" i="46"/>
  <c r="AI277" i="46"/>
  <c r="O122" i="45"/>
  <c r="U14" i="47"/>
  <c r="AG20" i="46"/>
  <c r="AK20" i="46"/>
  <c r="AJ148" i="46"/>
  <c r="AG277" i="46"/>
  <c r="V14" i="47"/>
  <c r="AL406" i="46"/>
  <c r="AH406" i="46"/>
  <c r="N13" i="44"/>
  <c r="M122" i="45"/>
  <c r="M28" i="44"/>
  <c r="Q42" i="44"/>
  <c r="R14" i="47"/>
  <c r="AH20" i="46"/>
  <c r="AL277" i="46"/>
  <c r="AH277" i="46"/>
  <c r="Q28" i="44"/>
  <c r="M42" i="44"/>
  <c r="AI148" i="46"/>
  <c r="AJ406" i="46"/>
  <c r="AF406" i="46"/>
  <c r="T14" i="47"/>
  <c r="P14" i="47"/>
  <c r="AF20" i="46"/>
  <c r="AL20" i="46"/>
  <c r="AL148" i="46"/>
  <c r="AH148" i="46"/>
  <c r="AJ277" i="46"/>
  <c r="AF277" i="46"/>
  <c r="AI406"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O28" i="44"/>
  <c r="H130" i="47"/>
  <c r="H131" i="47"/>
  <c r="H129" i="47"/>
  <c r="M46" i="44" l="1"/>
  <c r="C109" i="45"/>
  <c r="Q46" i="44"/>
  <c r="AJ766" i="79"/>
  <c r="AJ767" i="79"/>
  <c r="AJ750" i="79"/>
  <c r="AJ933" i="79"/>
  <c r="AJ950" i="79"/>
  <c r="AI567" i="79"/>
  <c r="AI584" i="79"/>
  <c r="AI583" i="79"/>
  <c r="AI582" i="79"/>
  <c r="AK567" i="79"/>
  <c r="AK584" i="79"/>
  <c r="AK582" i="79"/>
  <c r="AK583" i="79"/>
  <c r="AL582" i="79"/>
  <c r="AL584" i="79"/>
  <c r="AL583" i="79"/>
  <c r="AL567" i="79"/>
  <c r="AH933" i="79"/>
  <c r="AH950" i="79"/>
  <c r="AG750" i="79"/>
  <c r="AG766" i="79"/>
  <c r="AG767" i="79"/>
  <c r="L53" i="44"/>
  <c r="L46" i="44"/>
  <c r="C102" i="45"/>
  <c r="P46" i="44"/>
  <c r="C95" i="45"/>
  <c r="O46" i="44"/>
  <c r="AF395" i="79"/>
  <c r="AF397" i="79"/>
  <c r="AF398" i="79"/>
  <c r="AF396" i="79"/>
  <c r="AF381" i="79"/>
  <c r="AI750" i="79"/>
  <c r="AI767" i="79"/>
  <c r="AI766" i="79"/>
  <c r="AI950" i="79"/>
  <c r="AI933" i="79"/>
  <c r="AK950" i="79"/>
  <c r="AK933" i="79"/>
  <c r="AK396" i="79"/>
  <c r="AK397" i="79"/>
  <c r="AK381" i="79"/>
  <c r="AK398" i="79"/>
  <c r="AK395" i="79"/>
  <c r="AL950" i="79"/>
  <c r="AL933" i="79"/>
  <c r="AH210" i="79"/>
  <c r="AH209" i="79"/>
  <c r="AH208" i="79"/>
  <c r="AH212" i="79"/>
  <c r="AH195" i="79"/>
  <c r="AH211" i="79"/>
  <c r="AG583" i="79"/>
  <c r="AG584" i="79"/>
  <c r="AG582" i="79"/>
  <c r="AG567" i="79"/>
  <c r="AJ397" i="79"/>
  <c r="AJ395" i="79"/>
  <c r="AJ398" i="79"/>
  <c r="AJ381" i="79"/>
  <c r="AJ396" i="79"/>
  <c r="AF208" i="79"/>
  <c r="AF211" i="79"/>
  <c r="AF210" i="79"/>
  <c r="AF195" i="79"/>
  <c r="AF209" i="79"/>
  <c r="AF212" i="79"/>
  <c r="AF567" i="79"/>
  <c r="AF584" i="79"/>
  <c r="AF583" i="79"/>
  <c r="AF582" i="79"/>
  <c r="AI210" i="79"/>
  <c r="AI212" i="79"/>
  <c r="AI195" i="79"/>
  <c r="AI209" i="79"/>
  <c r="AI211" i="79"/>
  <c r="AI208" i="79"/>
  <c r="AK212" i="79"/>
  <c r="AK208" i="79"/>
  <c r="AK209" i="79"/>
  <c r="AK211" i="79"/>
  <c r="AK195" i="79"/>
  <c r="AK210" i="79"/>
  <c r="AL195" i="79"/>
  <c r="AL211" i="79"/>
  <c r="AL209" i="79"/>
  <c r="AL208" i="79"/>
  <c r="AL212" i="79"/>
  <c r="AL210" i="79"/>
  <c r="AH381" i="79"/>
  <c r="AH397" i="79"/>
  <c r="AH396" i="79"/>
  <c r="AH398" i="79"/>
  <c r="AH395" i="79"/>
  <c r="AH750" i="79"/>
  <c r="AH767" i="79"/>
  <c r="AH766" i="79"/>
  <c r="AG933" i="79"/>
  <c r="AG950" i="79"/>
  <c r="AG397" i="79"/>
  <c r="AG396" i="79"/>
  <c r="AG398" i="79"/>
  <c r="AG395" i="79"/>
  <c r="AG381" i="79"/>
  <c r="K53" i="44"/>
  <c r="K46" i="44"/>
  <c r="AJ212" i="79"/>
  <c r="AJ211" i="79"/>
  <c r="AJ208" i="79"/>
  <c r="AJ195" i="79"/>
  <c r="AJ209" i="79"/>
  <c r="AJ210" i="79"/>
  <c r="AJ583" i="79"/>
  <c r="AJ567" i="79"/>
  <c r="AJ584" i="79"/>
  <c r="AJ582" i="79"/>
  <c r="AF766" i="79"/>
  <c r="AF767" i="79"/>
  <c r="AF750" i="79"/>
  <c r="AF933" i="79"/>
  <c r="AF950" i="79"/>
  <c r="AI381" i="79"/>
  <c r="AI395" i="79"/>
  <c r="AI398" i="79"/>
  <c r="AI397" i="79"/>
  <c r="AI396" i="79"/>
  <c r="N46" i="44"/>
  <c r="AK750" i="79"/>
  <c r="AK766" i="79"/>
  <c r="AK767" i="79"/>
  <c r="AL396" i="79"/>
  <c r="AL395" i="79"/>
  <c r="AL397" i="79"/>
  <c r="AL381" i="79"/>
  <c r="AL398" i="79"/>
  <c r="AL750" i="79"/>
  <c r="AL767" i="79"/>
  <c r="AL766" i="79"/>
  <c r="AH582" i="79"/>
  <c r="AH567" i="79"/>
  <c r="AH583" i="79"/>
  <c r="AH584" i="79"/>
  <c r="AG208" i="79"/>
  <c r="AG195" i="79"/>
  <c r="AG211" i="79"/>
  <c r="AG210" i="79"/>
  <c r="AG209" i="79"/>
  <c r="AG212" i="79"/>
  <c r="AL531" i="46"/>
  <c r="AL529"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5" i="45" s="1"/>
  <c r="L64" i="45"/>
  <c r="M64" i="45"/>
  <c r="N64" i="45"/>
  <c r="E57" i="45"/>
  <c r="F57" i="45"/>
  <c r="G57" i="45"/>
  <c r="H58" i="45" s="1"/>
  <c r="H128" i="45" s="1"/>
  <c r="L57" i="45"/>
  <c r="M57" i="45"/>
  <c r="N57" i="45"/>
  <c r="L50" i="45"/>
  <c r="M50" i="45"/>
  <c r="N50" i="45"/>
  <c r="L43" i="45"/>
  <c r="M43" i="45"/>
  <c r="N43" i="45"/>
  <c r="N36" i="45"/>
  <c r="M36" i="45"/>
  <c r="M29" i="45"/>
  <c r="N29" i="45"/>
  <c r="L22" i="45"/>
  <c r="M22" i="45"/>
  <c r="N22" i="45"/>
  <c r="D64" i="45"/>
  <c r="D57" i="45"/>
  <c r="B60" i="45" l="1"/>
  <c r="B53" i="45"/>
  <c r="B46" i="45"/>
  <c r="B39" i="45"/>
  <c r="B32" i="45"/>
  <c r="B25" i="45"/>
  <c r="B18" i="45"/>
  <c r="D513" i="46" l="1"/>
  <c r="O384" i="46"/>
  <c r="D384" i="46"/>
  <c r="Y401" i="46"/>
  <c r="J53" i="43"/>
  <c r="I53" i="43"/>
  <c r="H53" i="43"/>
  <c r="G53" i="43"/>
  <c r="F53" i="43"/>
  <c r="E53" i="43"/>
  <c r="D53" i="43"/>
  <c r="O255" i="46"/>
  <c r="D255" i="46"/>
  <c r="J28" i="44"/>
  <c r="I28" i="44"/>
  <c r="H28" i="44"/>
  <c r="G28" i="44"/>
  <c r="F28" i="44"/>
  <c r="E28" i="44"/>
  <c r="D28" i="44"/>
  <c r="AB774" i="79" l="1"/>
  <c r="AB405" i="79"/>
  <c r="AB219" i="79"/>
  <c r="AB957" i="79"/>
  <c r="AB591" i="79"/>
  <c r="AB36" i="79"/>
  <c r="Y219" i="79"/>
  <c r="Y381" i="79" s="1"/>
  <c r="Y957" i="79"/>
  <c r="Y591" i="79"/>
  <c r="Y750" i="79" s="1"/>
  <c r="Y36" i="79"/>
  <c r="Y195" i="79" s="1"/>
  <c r="Y774" i="79"/>
  <c r="Y933" i="79" s="1"/>
  <c r="Y405" i="79"/>
  <c r="Y567" i="79" s="1"/>
  <c r="H29" i="44"/>
  <c r="H33" i="44" s="1"/>
  <c r="AC219" i="79"/>
  <c r="AC957" i="79"/>
  <c r="AC591" i="79"/>
  <c r="AC36" i="79"/>
  <c r="AC774" i="79"/>
  <c r="AC405" i="79"/>
  <c r="E29" i="44"/>
  <c r="E33" i="44" s="1"/>
  <c r="Z957" i="79"/>
  <c r="Z591" i="79"/>
  <c r="Z750" i="79" s="1"/>
  <c r="Z36" i="79"/>
  <c r="Z195" i="79" s="1"/>
  <c r="Z774" i="79"/>
  <c r="Z933" i="79" s="1"/>
  <c r="Z405" i="79"/>
  <c r="Z567" i="79" s="1"/>
  <c r="Z219" i="79"/>
  <c r="Z381" i="79" s="1"/>
  <c r="I29" i="44"/>
  <c r="I33" i="44" s="1"/>
  <c r="H123" i="45"/>
  <c r="AD957" i="79"/>
  <c r="AD591" i="79"/>
  <c r="AD36" i="79"/>
  <c r="AD774" i="79"/>
  <c r="AD405" i="79"/>
  <c r="AD219" i="79"/>
  <c r="AA36" i="79"/>
  <c r="AA774" i="79"/>
  <c r="AA405" i="79"/>
  <c r="AA219" i="79"/>
  <c r="AA957" i="79"/>
  <c r="AA591" i="79"/>
  <c r="J29" i="44"/>
  <c r="J33" i="44" s="1"/>
  <c r="AE36" i="79"/>
  <c r="AE774" i="79"/>
  <c r="AE405" i="79"/>
  <c r="AE219" i="79"/>
  <c r="AE957" i="79"/>
  <c r="AE591" i="79"/>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D29" i="44"/>
  <c r="D33" i="44" s="1"/>
  <c r="G29" i="44"/>
  <c r="G33" i="44" s="1"/>
  <c r="Z277" i="46"/>
  <c r="E13" i="44"/>
  <c r="D123" i="45"/>
  <c r="E14" i="44"/>
  <c r="E18" i="44" s="1"/>
  <c r="AE406" i="46"/>
  <c r="J13" i="44"/>
  <c r="J43" i="44"/>
  <c r="J14" i="44"/>
  <c r="J18" i="44" s="1"/>
  <c r="Y277" i="46"/>
  <c r="D13" i="44"/>
  <c r="AC148" i="46"/>
  <c r="H13" i="44"/>
  <c r="Y513" i="46"/>
  <c r="D14" i="44"/>
  <c r="D18" i="44" s="1"/>
  <c r="AC395" i="46"/>
  <c r="H14" i="44"/>
  <c r="H18" i="44" s="1"/>
  <c r="AD148" i="46"/>
  <c r="I13" i="44"/>
  <c r="I14" i="44"/>
  <c r="I18" i="44" s="1"/>
  <c r="AA406" i="46"/>
  <c r="F13" i="44"/>
  <c r="F43" i="44"/>
  <c r="F14" i="44"/>
  <c r="F18" i="44" s="1"/>
  <c r="AB406" i="46"/>
  <c r="G13" i="44"/>
  <c r="G14" i="44"/>
  <c r="G18" i="44" s="1"/>
  <c r="Y384" i="46"/>
  <c r="AE149" i="46"/>
  <c r="AE255" i="46" s="1"/>
  <c r="AB148" i="46"/>
  <c r="G123" i="45"/>
  <c r="AA255" i="46"/>
  <c r="AE407" i="46"/>
  <c r="I43" i="44"/>
  <c r="E43" i="44"/>
  <c r="Z406" i="46"/>
  <c r="AE148" i="46"/>
  <c r="AA148" i="46"/>
  <c r="H43" i="44"/>
  <c r="C123" i="45"/>
  <c r="F123" i="45"/>
  <c r="AE21" i="46"/>
  <c r="Z255" i="46"/>
  <c r="AE278" i="46"/>
  <c r="AC277" i="46"/>
  <c r="Z513" i="46"/>
  <c r="AC406" i="46"/>
  <c r="AD277" i="46"/>
  <c r="AD406" i="46"/>
  <c r="Z148" i="46"/>
  <c r="D43" i="44"/>
  <c r="G43" i="44"/>
  <c r="I123" i="45"/>
  <c r="E123" i="45"/>
  <c r="AD21" i="46"/>
  <c r="AC255" i="46"/>
  <c r="Z384" i="46"/>
  <c r="AB277" i="46"/>
  <c r="Y406" i="46"/>
  <c r="Y148" i="46"/>
  <c r="Y255" i="46"/>
  <c r="AB255" i="46"/>
  <c r="AE277" i="46"/>
  <c r="AA277" i="46"/>
  <c r="AE582" i="79" l="1"/>
  <c r="AE583" i="79"/>
  <c r="AE584" i="79"/>
  <c r="AE567" i="79"/>
  <c r="AA767" i="79"/>
  <c r="AA766" i="79"/>
  <c r="AA750" i="79"/>
  <c r="AA933" i="79"/>
  <c r="AA950" i="79"/>
  <c r="AD950" i="79"/>
  <c r="AD933" i="79"/>
  <c r="AC750" i="79"/>
  <c r="AC767" i="79"/>
  <c r="AC766" i="79"/>
  <c r="G53" i="44"/>
  <c r="G50" i="44"/>
  <c r="G46" i="44"/>
  <c r="J53" i="44"/>
  <c r="J46" i="44"/>
  <c r="AE750" i="79"/>
  <c r="AE766" i="79"/>
  <c r="AE767" i="79"/>
  <c r="AE933" i="79"/>
  <c r="AE950" i="79"/>
  <c r="AA208" i="79"/>
  <c r="AA212" i="79"/>
  <c r="AA210" i="79"/>
  <c r="AA211" i="79"/>
  <c r="AA195" i="79"/>
  <c r="AA209" i="79"/>
  <c r="AD210" i="79"/>
  <c r="AD211" i="79"/>
  <c r="AD209" i="79"/>
  <c r="AD195" i="79"/>
  <c r="AD212" i="79"/>
  <c r="AD208" i="79"/>
  <c r="AC584" i="79"/>
  <c r="AC567" i="79"/>
  <c r="AC582" i="79"/>
  <c r="AC583" i="79"/>
  <c r="AB381" i="79"/>
  <c r="AB397" i="79"/>
  <c r="AB398" i="79"/>
  <c r="AB395" i="79"/>
  <c r="AB396" i="79"/>
  <c r="D50" i="44"/>
  <c r="D46" i="44"/>
  <c r="H53" i="44"/>
  <c r="H50" i="44"/>
  <c r="H46" i="44"/>
  <c r="E53" i="44"/>
  <c r="E50" i="44"/>
  <c r="E44" i="44"/>
  <c r="E46" i="44"/>
  <c r="F53" i="44"/>
  <c r="F50" i="44"/>
  <c r="F46" i="44"/>
  <c r="AE195" i="79"/>
  <c r="AE211" i="79"/>
  <c r="AE209" i="79"/>
  <c r="AE212" i="79"/>
  <c r="AE210" i="79"/>
  <c r="AE208" i="79"/>
  <c r="AA396" i="79"/>
  <c r="AA381" i="79"/>
  <c r="AA397" i="79"/>
  <c r="AA395" i="79"/>
  <c r="AA398" i="79"/>
  <c r="AD396" i="79"/>
  <c r="AD381" i="79"/>
  <c r="AD398" i="79"/>
  <c r="AD395" i="79"/>
  <c r="AD397" i="79"/>
  <c r="AD750" i="79"/>
  <c r="AD766" i="79"/>
  <c r="AD767" i="79"/>
  <c r="AC933" i="79"/>
  <c r="AC950" i="79"/>
  <c r="AC395" i="79"/>
  <c r="AC397" i="79"/>
  <c r="AC398" i="79"/>
  <c r="AC381" i="79"/>
  <c r="AC396" i="79"/>
  <c r="AB208" i="79"/>
  <c r="AB211" i="79"/>
  <c r="AB209" i="79"/>
  <c r="AB212" i="79"/>
  <c r="AB210" i="79"/>
  <c r="AB195" i="79"/>
  <c r="AB583" i="79"/>
  <c r="AB567" i="79"/>
  <c r="AB582" i="79"/>
  <c r="AB584" i="79"/>
  <c r="I53" i="44"/>
  <c r="I50" i="44"/>
  <c r="I46" i="44"/>
  <c r="AE381" i="79"/>
  <c r="AE395" i="79"/>
  <c r="AE398" i="79"/>
  <c r="AE396" i="79"/>
  <c r="AE397" i="79"/>
  <c r="AA583" i="79"/>
  <c r="AA584" i="79"/>
  <c r="AA567" i="79"/>
  <c r="AA582" i="79"/>
  <c r="AD583" i="79"/>
  <c r="AD584" i="79"/>
  <c r="AD567" i="79"/>
  <c r="AD582" i="79"/>
  <c r="AC211" i="79"/>
  <c r="AC195" i="79"/>
  <c r="AC208" i="79"/>
  <c r="AC212" i="79"/>
  <c r="AC210" i="79"/>
  <c r="AC209" i="79"/>
  <c r="AB750" i="79"/>
  <c r="AB767" i="79"/>
  <c r="AB766" i="79"/>
  <c r="AB933" i="79"/>
  <c r="AB950" i="79"/>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2" i="45" l="1"/>
  <c r="E122" i="45"/>
  <c r="F122" i="45"/>
  <c r="G122" i="45"/>
  <c r="I122" i="45"/>
  <c r="C122" i="45"/>
  <c r="O17" i="45" l="1"/>
  <c r="N17" i="45"/>
  <c r="N23" i="45" s="1"/>
  <c r="M17" i="45"/>
  <c r="M23" i="45" s="1"/>
  <c r="L17" i="45"/>
  <c r="L23" i="45" l="1"/>
  <c r="L37" i="45"/>
  <c r="L30" i="45"/>
  <c r="M93" i="45"/>
  <c r="M132" i="45" s="1"/>
  <c r="M114" i="45"/>
  <c r="P132" i="45" s="1"/>
  <c r="M107" i="45"/>
  <c r="O132" i="45" s="1"/>
  <c r="M86" i="45"/>
  <c r="M100" i="45"/>
  <c r="N132" i="45" s="1"/>
  <c r="M79" i="45"/>
  <c r="K132" i="45" s="1"/>
  <c r="M72" i="45"/>
  <c r="L93" i="45"/>
  <c r="M131" i="45" s="1"/>
  <c r="L107" i="45"/>
  <c r="O131" i="45" s="1"/>
  <c r="L86" i="45"/>
  <c r="L114" i="45"/>
  <c r="P131" i="45" s="1"/>
  <c r="L100" i="45"/>
  <c r="N131" i="45" s="1"/>
  <c r="L79" i="45"/>
  <c r="K131" i="45" s="1"/>
  <c r="L72" i="45"/>
  <c r="N86" i="45"/>
  <c r="N114" i="45"/>
  <c r="P133" i="45" s="1"/>
  <c r="N107" i="45"/>
  <c r="O133" i="45" s="1"/>
  <c r="N79" i="45"/>
  <c r="K133" i="45" s="1"/>
  <c r="N93" i="45"/>
  <c r="M133" i="45" s="1"/>
  <c r="N100" i="45"/>
  <c r="N133" i="45" s="1"/>
  <c r="N72" i="45"/>
  <c r="L65" i="45"/>
  <c r="L51" i="45"/>
  <c r="L58" i="45"/>
  <c r="H131" i="45" s="1"/>
  <c r="L44" i="45"/>
  <c r="M44" i="45"/>
  <c r="M58" i="45"/>
  <c r="H132" i="45" s="1"/>
  <c r="M51" i="45"/>
  <c r="M37" i="45"/>
  <c r="M65" i="45"/>
  <c r="M30" i="45"/>
  <c r="N58" i="45"/>
  <c r="H133" i="45" s="1"/>
  <c r="N65" i="45"/>
  <c r="N51" i="45"/>
  <c r="G133" i="45" s="1"/>
  <c r="AC1119" i="79" s="1"/>
  <c r="N44" i="45"/>
  <c r="N37" i="45"/>
  <c r="N30" i="45"/>
  <c r="AC1122" i="79" l="1"/>
  <c r="AC1121" i="79"/>
  <c r="AC1123" i="79"/>
  <c r="AC1128" i="79"/>
  <c r="AC1127" i="79"/>
  <c r="AC1129" i="79"/>
  <c r="AC1126" i="79"/>
  <c r="AC1124" i="79"/>
  <c r="AC1125" i="79"/>
  <c r="D133" i="45"/>
  <c r="Z1119" i="79" s="1"/>
  <c r="E132" i="45"/>
  <c r="AA936" i="79" s="1"/>
  <c r="G131" i="45"/>
  <c r="AC753" i="79" s="1"/>
  <c r="L133" i="45"/>
  <c r="J132" i="45"/>
  <c r="E133" i="45"/>
  <c r="AA1119" i="79" s="1"/>
  <c r="G132" i="45"/>
  <c r="AC936" i="79" s="1"/>
  <c r="I131" i="45"/>
  <c r="J131" i="45"/>
  <c r="F133" i="45"/>
  <c r="AB1119" i="79" s="1"/>
  <c r="I133" i="45"/>
  <c r="E131" i="45"/>
  <c r="AA753" i="79" s="1"/>
  <c r="L131" i="45"/>
  <c r="J133" i="45"/>
  <c r="F132" i="45"/>
  <c r="AB936" i="79" s="1"/>
  <c r="L132" i="45"/>
  <c r="F131" i="45"/>
  <c r="AB753" i="79" s="1"/>
  <c r="D132" i="45"/>
  <c r="Z936" i="79" s="1"/>
  <c r="I132" i="45"/>
  <c r="D131" i="45"/>
  <c r="Z753"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B1123" i="79" l="1"/>
  <c r="AB1122" i="79"/>
  <c r="AB1121" i="79"/>
  <c r="AB1126" i="79"/>
  <c r="AB1127" i="79"/>
  <c r="AB1128" i="79"/>
  <c r="AB1129" i="79"/>
  <c r="AB1125" i="79"/>
  <c r="AB1124" i="79"/>
  <c r="AD936" i="79"/>
  <c r="AF936" i="79"/>
  <c r="AK936" i="79"/>
  <c r="AI936" i="79"/>
  <c r="AJ936" i="79"/>
  <c r="AH936" i="79"/>
  <c r="AG936" i="79"/>
  <c r="AE936" i="79"/>
  <c r="AL936" i="79"/>
  <c r="Z938" i="79"/>
  <c r="Z940" i="79"/>
  <c r="Z939" i="79"/>
  <c r="Z944" i="79"/>
  <c r="Z945" i="79"/>
  <c r="Z943" i="79"/>
  <c r="Z941" i="79"/>
  <c r="Z942" i="79"/>
  <c r="AA755" i="79"/>
  <c r="AA757" i="79"/>
  <c r="AA756" i="79"/>
  <c r="AA761" i="79"/>
  <c r="AA760" i="79"/>
  <c r="AA759" i="79"/>
  <c r="AA758" i="79"/>
  <c r="AC939" i="79"/>
  <c r="AC940" i="79"/>
  <c r="AC938" i="79"/>
  <c r="AC943" i="79"/>
  <c r="AC945" i="79"/>
  <c r="AC942" i="79"/>
  <c r="AC944" i="79"/>
  <c r="AC941" i="79"/>
  <c r="AB755" i="79"/>
  <c r="AB756" i="79"/>
  <c r="AB757" i="79"/>
  <c r="AB760" i="79"/>
  <c r="AB761" i="79"/>
  <c r="AB758" i="79"/>
  <c r="AB759" i="79"/>
  <c r="AJ1119" i="79"/>
  <c r="AH1119" i="79"/>
  <c r="AG1119" i="79"/>
  <c r="AL1119" i="79"/>
  <c r="AI1119" i="79"/>
  <c r="AD1119" i="79"/>
  <c r="AF1119" i="79"/>
  <c r="AE1119" i="79"/>
  <c r="AK1119" i="79"/>
  <c r="AA1121" i="79"/>
  <c r="AA1122" i="79"/>
  <c r="AA1123" i="79"/>
  <c r="AA1127" i="79"/>
  <c r="AA1126" i="79"/>
  <c r="AA1129" i="79"/>
  <c r="AA1128" i="79"/>
  <c r="AA1125" i="79"/>
  <c r="AA1124" i="79"/>
  <c r="AA938" i="79"/>
  <c r="AA940" i="79"/>
  <c r="AA939" i="79"/>
  <c r="AA945" i="79"/>
  <c r="AA944" i="79"/>
  <c r="AA943" i="79"/>
  <c r="AA942" i="79"/>
  <c r="AA941" i="79"/>
  <c r="AB939" i="79"/>
  <c r="AB940" i="79"/>
  <c r="AB938" i="79"/>
  <c r="AB941" i="79"/>
  <c r="AB944" i="79"/>
  <c r="AB943" i="79"/>
  <c r="AB945" i="79"/>
  <c r="AB942" i="79"/>
  <c r="AC756" i="79"/>
  <c r="AC755" i="79"/>
  <c r="AC757" i="79"/>
  <c r="AC761" i="79"/>
  <c r="AC760" i="79"/>
  <c r="AC759" i="79"/>
  <c r="AC758" i="79"/>
  <c r="Z756" i="79"/>
  <c r="Z757" i="79"/>
  <c r="Z755" i="79"/>
  <c r="Z761" i="79"/>
  <c r="Z760" i="79"/>
  <c r="Z759" i="79"/>
  <c r="Z758" i="79"/>
  <c r="AG753" i="79"/>
  <c r="AH753" i="79"/>
  <c r="AJ753" i="79"/>
  <c r="AL753" i="79"/>
  <c r="AI753" i="79"/>
  <c r="AK753" i="79"/>
  <c r="AE753" i="79"/>
  <c r="AD753" i="79"/>
  <c r="AF753" i="79"/>
  <c r="Z1122" i="79"/>
  <c r="Z1123" i="79"/>
  <c r="Z1121" i="79"/>
  <c r="Z1129" i="79"/>
  <c r="Z1127" i="79"/>
  <c r="Z1128" i="79"/>
  <c r="Z1126" i="79"/>
  <c r="Z1125" i="79"/>
  <c r="Z1124"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AK755" i="79" l="1"/>
  <c r="AK756" i="79"/>
  <c r="AK757" i="79"/>
  <c r="AK761" i="79"/>
  <c r="AK760" i="79"/>
  <c r="AK759" i="79"/>
  <c r="AK758" i="79"/>
  <c r="AJ1121" i="79"/>
  <c r="AJ1123" i="79"/>
  <c r="AJ1122" i="79"/>
  <c r="AJ1125" i="79"/>
  <c r="AJ1126" i="79"/>
  <c r="AJ1129" i="79"/>
  <c r="AJ1128" i="79"/>
  <c r="AJ1127" i="79"/>
  <c r="AJ1124" i="79"/>
  <c r="AE938" i="79"/>
  <c r="AE939" i="79"/>
  <c r="AE940" i="79"/>
  <c r="AE944" i="79"/>
  <c r="AE943" i="79"/>
  <c r="AE945" i="79"/>
  <c r="AE942" i="79"/>
  <c r="AE941" i="79"/>
  <c r="AE757" i="79"/>
  <c r="AE756" i="79"/>
  <c r="AE755" i="79"/>
  <c r="AE761" i="79"/>
  <c r="AE760" i="79"/>
  <c r="AE759" i="79"/>
  <c r="AE758" i="79"/>
  <c r="AJ757" i="79"/>
  <c r="AJ756" i="79"/>
  <c r="AJ755" i="79"/>
  <c r="AJ759" i="79"/>
  <c r="AJ760" i="79"/>
  <c r="AJ761" i="79"/>
  <c r="AJ758" i="79"/>
  <c r="AD1121" i="79"/>
  <c r="AD1123" i="79"/>
  <c r="AD1122" i="79"/>
  <c r="AD1128" i="79"/>
  <c r="AD1126" i="79"/>
  <c r="AD1127" i="79"/>
  <c r="AD1129" i="79"/>
  <c r="AD1124" i="79"/>
  <c r="AD1125" i="79"/>
  <c r="AH1122" i="79"/>
  <c r="AH1123" i="79"/>
  <c r="AH1121" i="79"/>
  <c r="AH1126" i="79"/>
  <c r="AH1129" i="79"/>
  <c r="AH1127" i="79"/>
  <c r="AH1128" i="79"/>
  <c r="AH1125" i="79"/>
  <c r="AH1124" i="79"/>
  <c r="AL938" i="79"/>
  <c r="AL940" i="79"/>
  <c r="AL939" i="79"/>
  <c r="AL943" i="79"/>
  <c r="AL945" i="79"/>
  <c r="AL944" i="79"/>
  <c r="AL942" i="79"/>
  <c r="AL941" i="79"/>
  <c r="AJ939" i="79"/>
  <c r="AJ940" i="79"/>
  <c r="AJ938" i="79"/>
  <c r="AJ942" i="79"/>
  <c r="AJ944" i="79"/>
  <c r="AJ943" i="79"/>
  <c r="AJ945" i="79"/>
  <c r="AJ941" i="79"/>
  <c r="AD940" i="79"/>
  <c r="AD939" i="79"/>
  <c r="AD938" i="79"/>
  <c r="AD944" i="79"/>
  <c r="AD945" i="79"/>
  <c r="AD943" i="79"/>
  <c r="AD941" i="79"/>
  <c r="AD942" i="79"/>
  <c r="AI1122" i="79"/>
  <c r="AI1123" i="79"/>
  <c r="AI1121" i="79"/>
  <c r="AI1129" i="79"/>
  <c r="AI1128" i="79"/>
  <c r="AI1127" i="79"/>
  <c r="AI1126" i="79"/>
  <c r="AI1125" i="79"/>
  <c r="AI1124" i="79"/>
  <c r="AI938" i="79"/>
  <c r="AI940" i="79"/>
  <c r="AI939" i="79"/>
  <c r="AI945" i="79"/>
  <c r="AI943" i="79"/>
  <c r="AI944" i="79"/>
  <c r="AI941" i="79"/>
  <c r="AI942" i="79"/>
  <c r="AF757" i="79"/>
  <c r="AF755" i="79"/>
  <c r="AF756" i="79"/>
  <c r="AF760" i="79"/>
  <c r="AF761" i="79"/>
  <c r="AF759" i="79"/>
  <c r="AF758" i="79"/>
  <c r="AI756" i="79"/>
  <c r="AI757" i="79"/>
  <c r="AI755" i="79"/>
  <c r="AI759" i="79"/>
  <c r="AI760" i="79"/>
  <c r="AI761" i="79"/>
  <c r="AI758" i="79"/>
  <c r="AG756" i="79"/>
  <c r="AG757" i="79"/>
  <c r="AG755" i="79"/>
  <c r="AG761" i="79"/>
  <c r="AG759" i="79"/>
  <c r="AG760" i="79"/>
  <c r="AG758" i="79"/>
  <c r="AE1121" i="79"/>
  <c r="AE1122" i="79"/>
  <c r="AE1123" i="79"/>
  <c r="AE1127" i="79"/>
  <c r="AE1126" i="79"/>
  <c r="AE1128" i="79"/>
  <c r="AE1129" i="79"/>
  <c r="AE1124" i="79"/>
  <c r="AE1125" i="79"/>
  <c r="AL1123" i="79"/>
  <c r="AL1121" i="79"/>
  <c r="AL1122" i="79"/>
  <c r="AL1127" i="79"/>
  <c r="AL1126" i="79"/>
  <c r="AL1129" i="79"/>
  <c r="AL1128" i="79"/>
  <c r="AL1124" i="79"/>
  <c r="AL1125" i="79"/>
  <c r="AG939" i="79"/>
  <c r="AG938" i="79"/>
  <c r="AG940" i="79"/>
  <c r="AG943" i="79"/>
  <c r="AG945" i="79"/>
  <c r="AG944" i="79"/>
  <c r="AG942" i="79"/>
  <c r="AG941" i="79"/>
  <c r="AK940" i="79"/>
  <c r="AK938" i="79"/>
  <c r="AK939" i="79"/>
  <c r="AK943" i="79"/>
  <c r="AK944" i="79"/>
  <c r="AK945" i="79"/>
  <c r="AK942" i="79"/>
  <c r="AK941" i="79"/>
  <c r="AH756" i="79"/>
  <c r="AH757" i="79"/>
  <c r="AH755" i="79"/>
  <c r="AH761" i="79"/>
  <c r="AH759" i="79"/>
  <c r="AH760" i="79"/>
  <c r="AH758" i="79"/>
  <c r="AK1121" i="79"/>
  <c r="AK1122" i="79"/>
  <c r="AK1123" i="79"/>
  <c r="AK1129" i="79"/>
  <c r="AK1127" i="79"/>
  <c r="AK1126" i="79"/>
  <c r="AK1128" i="79"/>
  <c r="AK1125" i="79"/>
  <c r="AK1124" i="79"/>
  <c r="AD756" i="79"/>
  <c r="AD757" i="79"/>
  <c r="AD755" i="79"/>
  <c r="AD760" i="79"/>
  <c r="AD759" i="79"/>
  <c r="AD761" i="79"/>
  <c r="AD758" i="79"/>
  <c r="AL756" i="79"/>
  <c r="AL755" i="79"/>
  <c r="AL757" i="79"/>
  <c r="AL760" i="79"/>
  <c r="AL761" i="79"/>
  <c r="AL758" i="79"/>
  <c r="AL759" i="79"/>
  <c r="AF1121" i="79"/>
  <c r="AF1122" i="79"/>
  <c r="AF1123" i="79"/>
  <c r="AF1128" i="79"/>
  <c r="AF1129" i="79"/>
  <c r="AF1127" i="79"/>
  <c r="AF1126" i="79"/>
  <c r="AF1124" i="79"/>
  <c r="AF1125" i="79"/>
  <c r="AG1122" i="79"/>
  <c r="AG1121" i="79"/>
  <c r="AG1123" i="79"/>
  <c r="AG1129" i="79"/>
  <c r="AG1128" i="79"/>
  <c r="AG1127" i="79"/>
  <c r="AG1126" i="79"/>
  <c r="AG1125" i="79"/>
  <c r="AG1124" i="79"/>
  <c r="AH940" i="79"/>
  <c r="AH938" i="79"/>
  <c r="AH939" i="79"/>
  <c r="AH944" i="79"/>
  <c r="AH943" i="79"/>
  <c r="AH945" i="79"/>
  <c r="AH941" i="79"/>
  <c r="AH942" i="79"/>
  <c r="AF940" i="79"/>
  <c r="AF938" i="79"/>
  <c r="AF939" i="79"/>
  <c r="AF945" i="79"/>
  <c r="AF942" i="79"/>
  <c r="AF944" i="79"/>
  <c r="AF943" i="79"/>
  <c r="AF941" i="79"/>
  <c r="H115" i="47"/>
  <c r="H116" i="47"/>
  <c r="H114" i="47"/>
  <c r="H112" i="47"/>
  <c r="H113" i="47"/>
  <c r="H111" i="47"/>
  <c r="H109" i="47"/>
  <c r="H110" i="47"/>
  <c r="H108" i="47"/>
  <c r="H106" i="47"/>
  <c r="H107" i="47"/>
  <c r="H105" i="47"/>
  <c r="H97" i="47"/>
  <c r="H98" i="47"/>
  <c r="H96" i="47"/>
  <c r="H94" i="47"/>
  <c r="H95" i="47"/>
  <c r="H93" i="47"/>
  <c r="H91" i="47"/>
  <c r="H92" i="47"/>
  <c r="H90" i="47"/>
  <c r="H31" i="47" l="1"/>
  <c r="H32" i="47"/>
  <c r="H16" i="47"/>
  <c r="H17" i="47"/>
  <c r="H15" i="47"/>
  <c r="C127" i="45" l="1"/>
  <c r="C130" i="45" l="1"/>
  <c r="Y570" i="79" s="1"/>
  <c r="D124" i="45"/>
  <c r="C124" i="45"/>
  <c r="I128" i="45"/>
  <c r="E86" i="45"/>
  <c r="E100" i="45"/>
  <c r="N124" i="45" s="1"/>
  <c r="E72" i="45"/>
  <c r="E107" i="45"/>
  <c r="O124" i="45" s="1"/>
  <c r="E114" i="45"/>
  <c r="P124" i="45" s="1"/>
  <c r="E79" i="45"/>
  <c r="K125" i="45" s="1"/>
  <c r="E93" i="45"/>
  <c r="M124" i="45" s="1"/>
  <c r="E65" i="45"/>
  <c r="I124" i="45" s="1"/>
  <c r="G65" i="45"/>
  <c r="I127" i="45" s="1"/>
  <c r="G100" i="45"/>
  <c r="G86" i="45"/>
  <c r="G114" i="45"/>
  <c r="G107" i="45"/>
  <c r="O127" i="45" s="1"/>
  <c r="G79" i="45"/>
  <c r="K127" i="45" s="1"/>
  <c r="G93" i="45"/>
  <c r="G72" i="45"/>
  <c r="I93" i="45"/>
  <c r="M128" i="45" s="1"/>
  <c r="I86" i="45"/>
  <c r="I100" i="45"/>
  <c r="N128" i="45" s="1"/>
  <c r="I114" i="45"/>
  <c r="P128" i="45" s="1"/>
  <c r="I107" i="45"/>
  <c r="O128" i="45" s="1"/>
  <c r="F58" i="45"/>
  <c r="H126" i="45" s="1"/>
  <c r="F107" i="45"/>
  <c r="F86" i="45"/>
  <c r="F100" i="45"/>
  <c r="N125" i="45" s="1"/>
  <c r="F72" i="45"/>
  <c r="F93" i="45"/>
  <c r="F114" i="45"/>
  <c r="F79" i="45"/>
  <c r="K126" i="45" s="1"/>
  <c r="N129" i="45"/>
  <c r="P130" i="45"/>
  <c r="O130" i="45"/>
  <c r="E58" i="45"/>
  <c r="H125" i="45" s="1"/>
  <c r="F65" i="45"/>
  <c r="C125" i="45"/>
  <c r="E127" i="45"/>
  <c r="D127" i="45"/>
  <c r="C128" i="45"/>
  <c r="Y198" i="79" s="1"/>
  <c r="G58" i="45"/>
  <c r="H127" i="45" s="1"/>
  <c r="G126" i="45"/>
  <c r="F126" i="45"/>
  <c r="E126" i="45"/>
  <c r="H130" i="45"/>
  <c r="F127" i="45"/>
  <c r="G127" i="45"/>
  <c r="G124" i="45"/>
  <c r="E124" i="45"/>
  <c r="F124" i="45"/>
  <c r="G125" i="45"/>
  <c r="AC130" i="46" s="1"/>
  <c r="F125" i="45"/>
  <c r="AB130" i="46" s="1"/>
  <c r="E125" i="45"/>
  <c r="AA130" i="46" s="1"/>
  <c r="D125" i="45"/>
  <c r="Z130" i="46" s="1"/>
  <c r="C126" i="45"/>
  <c r="D126" i="45"/>
  <c r="C129" i="45"/>
  <c r="Y384" i="79" s="1"/>
  <c r="W14" i="47"/>
  <c r="J14" i="47"/>
  <c r="K14" i="47"/>
  <c r="L14" i="47"/>
  <c r="M14" i="47"/>
  <c r="N14" i="47"/>
  <c r="O14" i="47"/>
  <c r="I14" i="47"/>
  <c r="AE20" i="46"/>
  <c r="AD20" i="46"/>
  <c r="AD130" i="46" s="1"/>
  <c r="C60" i="45"/>
  <c r="C53" i="45"/>
  <c r="C46" i="45"/>
  <c r="C39" i="45"/>
  <c r="C25" i="45"/>
  <c r="C32" i="45"/>
  <c r="C18" i="45"/>
  <c r="E42" i="44"/>
  <c r="F42" i="44"/>
  <c r="G42" i="44"/>
  <c r="H42" i="44"/>
  <c r="I42" i="44"/>
  <c r="J42" i="44"/>
  <c r="D42" i="44"/>
  <c r="O129" i="45" l="1"/>
  <c r="AE130" i="46"/>
  <c r="M129" i="45"/>
  <c r="P125" i="45"/>
  <c r="P129" i="45"/>
  <c r="Y256" i="46"/>
  <c r="AL934" i="79"/>
  <c r="AL947" i="79" s="1"/>
  <c r="AL568" i="79"/>
  <c r="AL751" i="79"/>
  <c r="AL763" i="79" s="1"/>
  <c r="AL382" i="79"/>
  <c r="AL1117" i="79"/>
  <c r="AL1131" i="79" s="1"/>
  <c r="AL196" i="79"/>
  <c r="AG1117" i="79"/>
  <c r="AG1131" i="79" s="1"/>
  <c r="AF934" i="79"/>
  <c r="AF947" i="79" s="1"/>
  <c r="AA1117" i="79"/>
  <c r="AA1131" i="79" s="1"/>
  <c r="AD382" i="79"/>
  <c r="AK382" i="79"/>
  <c r="AC382" i="79"/>
  <c r="AJ196" i="79"/>
  <c r="AB196" i="79"/>
  <c r="AE751" i="79"/>
  <c r="AE763" i="79" s="1"/>
  <c r="Z751" i="79"/>
  <c r="Z763" i="79" s="1"/>
  <c r="AJ934" i="79"/>
  <c r="AJ947" i="79" s="1"/>
  <c r="AE1117" i="79"/>
  <c r="AE1131" i="79" s="1"/>
  <c r="AH382" i="79"/>
  <c r="AK751" i="79"/>
  <c r="AK763" i="79" s="1"/>
  <c r="AC751" i="79"/>
  <c r="AC763" i="79" s="1"/>
  <c r="AJ568" i="79"/>
  <c r="AB568" i="79"/>
  <c r="AI751" i="79"/>
  <c r="AI763" i="79" s="1"/>
  <c r="AA751" i="79"/>
  <c r="AA763" i="79" s="1"/>
  <c r="Z568" i="79"/>
  <c r="Y934" i="79"/>
  <c r="AB1117" i="79"/>
  <c r="AB1131" i="79" s="1"/>
  <c r="AH751" i="79"/>
  <c r="AH763" i="79" s="1"/>
  <c r="Z934" i="79"/>
  <c r="Z947" i="79" s="1"/>
  <c r="AK568" i="79"/>
  <c r="AC568" i="79"/>
  <c r="AF382" i="79"/>
  <c r="AI196" i="79"/>
  <c r="AA196" i="79"/>
  <c r="AK934" i="79"/>
  <c r="AK947" i="79" s="1"/>
  <c r="AF1117" i="79"/>
  <c r="AF1131" i="79" s="1"/>
  <c r="AA934" i="79"/>
  <c r="AA947" i="79" s="1"/>
  <c r="AD751" i="79"/>
  <c r="AD763" i="79" s="1"/>
  <c r="AG196" i="79"/>
  <c r="Y196" i="79"/>
  <c r="Y205" i="79" s="1"/>
  <c r="AJ382" i="79"/>
  <c r="AB382" i="79"/>
  <c r="AE196" i="79"/>
  <c r="AH934" i="79"/>
  <c r="AH947" i="79" s="1"/>
  <c r="Z382" i="79"/>
  <c r="Y1117" i="79"/>
  <c r="AI1117" i="79"/>
  <c r="AI1131" i="79" s="1"/>
  <c r="AD196" i="79"/>
  <c r="AG934" i="79"/>
  <c r="AG947" i="79" s="1"/>
  <c r="AG751" i="79"/>
  <c r="AG763" i="79" s="1"/>
  <c r="Y751" i="79"/>
  <c r="AF568" i="79"/>
  <c r="AE568" i="79"/>
  <c r="AH1117" i="79"/>
  <c r="AH1131" i="79" s="1"/>
  <c r="AC934" i="79"/>
  <c r="AC947" i="79" s="1"/>
  <c r="AB934" i="79"/>
  <c r="AB947" i="79" s="1"/>
  <c r="AH196" i="79"/>
  <c r="Z1117" i="79"/>
  <c r="Z1131" i="79" s="1"/>
  <c r="AG382" i="79"/>
  <c r="Y382" i="79"/>
  <c r="AF751" i="79"/>
  <c r="AF763" i="79" s="1"/>
  <c r="AI568" i="79"/>
  <c r="AA568" i="79"/>
  <c r="AD1117" i="79"/>
  <c r="AD1131" i="79" s="1"/>
  <c r="AJ1117" i="79"/>
  <c r="AJ1131" i="79" s="1"/>
  <c r="AE934" i="79"/>
  <c r="AE947" i="79" s="1"/>
  <c r="AD568" i="79"/>
  <c r="AK196" i="79"/>
  <c r="AC196" i="79"/>
  <c r="AJ751" i="79"/>
  <c r="AJ763" i="79" s="1"/>
  <c r="AB751" i="79"/>
  <c r="AB763" i="79" s="1"/>
  <c r="AE382" i="79"/>
  <c r="AD934" i="79"/>
  <c r="AD947" i="79" s="1"/>
  <c r="AC1117" i="79"/>
  <c r="AC1131" i="79" s="1"/>
  <c r="AI934" i="79"/>
  <c r="AI947" i="79" s="1"/>
  <c r="AH568" i="79"/>
  <c r="AK1117" i="79"/>
  <c r="AK1131" i="79" s="1"/>
  <c r="AG568" i="79"/>
  <c r="Y568" i="79"/>
  <c r="Y579" i="79" s="1"/>
  <c r="AF196" i="79"/>
  <c r="AI382" i="79"/>
  <c r="AA382" i="79"/>
  <c r="Z196" i="79"/>
  <c r="Y258" i="46"/>
  <c r="Y130" i="46"/>
  <c r="AL130" i="46"/>
  <c r="AI130" i="46"/>
  <c r="AH130" i="46"/>
  <c r="AG130" i="46"/>
  <c r="AK130" i="46"/>
  <c r="AJ130" i="46"/>
  <c r="AF130" i="46"/>
  <c r="P126" i="45"/>
  <c r="M126" i="45"/>
  <c r="O126" i="45"/>
  <c r="L126" i="45"/>
  <c r="I125" i="45"/>
  <c r="M125" i="45"/>
  <c r="O125" i="45"/>
  <c r="N126" i="45"/>
  <c r="P127" i="45"/>
  <c r="I126" i="45"/>
  <c r="AI387" i="46" s="1"/>
  <c r="AI389" i="46" s="1"/>
  <c r="Y201" i="79"/>
  <c r="Y202" i="79"/>
  <c r="Y200" i="79"/>
  <c r="Y203" i="79"/>
  <c r="Y386" i="79"/>
  <c r="Y388" i="79"/>
  <c r="Y392" i="79"/>
  <c r="Y387" i="79"/>
  <c r="Y389" i="79"/>
  <c r="Y390" i="79"/>
  <c r="Y574" i="79"/>
  <c r="Y572" i="79"/>
  <c r="Y573" i="79"/>
  <c r="Y577" i="79"/>
  <c r="Y576" i="79"/>
  <c r="Y575" i="79"/>
  <c r="G130" i="45"/>
  <c r="AC570" i="79" s="1"/>
  <c r="C131" i="45"/>
  <c r="Y753" i="79" s="1"/>
  <c r="L129" i="45"/>
  <c r="AF516" i="46"/>
  <c r="J127" i="45"/>
  <c r="C133" i="45"/>
  <c r="Y1119" i="79" s="1"/>
  <c r="N130" i="45"/>
  <c r="AG258" i="46"/>
  <c r="AJ516" i="46"/>
  <c r="AJ520" i="46" s="1"/>
  <c r="N127" i="45"/>
  <c r="G129" i="45"/>
  <c r="AC384" i="79" s="1"/>
  <c r="E129" i="45"/>
  <c r="AA384" i="79" s="1"/>
  <c r="J125" i="45"/>
  <c r="AF258" i="46" s="1"/>
  <c r="F128" i="45"/>
  <c r="AB198" i="79" s="1"/>
  <c r="E130" i="45"/>
  <c r="AA570" i="79" s="1"/>
  <c r="L130" i="45"/>
  <c r="J128" i="45"/>
  <c r="AG516" i="46"/>
  <c r="AG520" i="46" s="1"/>
  <c r="J124" i="45"/>
  <c r="I129" i="45"/>
  <c r="G128" i="45"/>
  <c r="AC198" i="79" s="1"/>
  <c r="E128" i="45"/>
  <c r="AA198" i="79" s="1"/>
  <c r="D129" i="45"/>
  <c r="Z384" i="79" s="1"/>
  <c r="F130" i="45"/>
  <c r="AB570" i="79" s="1"/>
  <c r="C132" i="45"/>
  <c r="Y936" i="79" s="1"/>
  <c r="M130" i="45"/>
  <c r="L125" i="45"/>
  <c r="L128" i="45"/>
  <c r="AI516" i="46"/>
  <c r="M127" i="45"/>
  <c r="J129" i="45"/>
  <c r="AH516" i="46"/>
  <c r="L127" i="45"/>
  <c r="F129" i="45"/>
  <c r="AB384" i="79" s="1"/>
  <c r="D130" i="45"/>
  <c r="Z570" i="79" s="1"/>
  <c r="I130" i="45"/>
  <c r="J130" i="45"/>
  <c r="J126" i="45"/>
  <c r="AF387" i="46" s="1"/>
  <c r="L124" i="45"/>
  <c r="D128" i="45"/>
  <c r="Z198" i="79" s="1"/>
  <c r="AI258" i="46"/>
  <c r="AI260" i="46" s="1"/>
  <c r="AJ258" i="46"/>
  <c r="AJ260" i="46" s="1"/>
  <c r="Y128" i="46"/>
  <c r="AL258" i="46"/>
  <c r="AK258" i="46"/>
  <c r="AK516" i="46"/>
  <c r="AK520" i="46" s="1"/>
  <c r="AL516" i="46"/>
  <c r="AL520" i="46" s="1"/>
  <c r="AG514" i="46"/>
  <c r="AK514" i="46"/>
  <c r="AF514" i="46"/>
  <c r="AJ514" i="46"/>
  <c r="AH514" i="46"/>
  <c r="AL514" i="46"/>
  <c r="AI514" i="46"/>
  <c r="Y514" i="46"/>
  <c r="AB514" i="46"/>
  <c r="AC514" i="46"/>
  <c r="AA514" i="46"/>
  <c r="AE514" i="46"/>
  <c r="AD514" i="46"/>
  <c r="Z514" i="46"/>
  <c r="Y516" i="46"/>
  <c r="AD516" i="46"/>
  <c r="AD520" i="46" s="1"/>
  <c r="AD258" i="46"/>
  <c r="AD260" i="46" s="1"/>
  <c r="AC516" i="46"/>
  <c r="AC520" i="46" s="1"/>
  <c r="AC387" i="46"/>
  <c r="AC389" i="46" s="1"/>
  <c r="AC258" i="46"/>
  <c r="AB387" i="46"/>
  <c r="AB389" i="46" s="1"/>
  <c r="AB258" i="46"/>
  <c r="AB260" i="46" s="1"/>
  <c r="AB516" i="46"/>
  <c r="AB520" i="46" s="1"/>
  <c r="AE387" i="46"/>
  <c r="AE389" i="46" s="1"/>
  <c r="AE258" i="46"/>
  <c r="AE516" i="46"/>
  <c r="AE520" i="46" s="1"/>
  <c r="Y387" i="46"/>
  <c r="Z516" i="46"/>
  <c r="Z520" i="46" s="1"/>
  <c r="Z387" i="46"/>
  <c r="Z389" i="46" s="1"/>
  <c r="Z258" i="46"/>
  <c r="AA387" i="46"/>
  <c r="AA258" i="46"/>
  <c r="AA516" i="46"/>
  <c r="AA520" i="46" s="1"/>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D387" i="46" l="1"/>
  <c r="AD389" i="46" s="1"/>
  <c r="AL387" i="46"/>
  <c r="AL389" i="46" s="1"/>
  <c r="AJ387" i="46"/>
  <c r="AJ389" i="46" s="1"/>
  <c r="AG387" i="46"/>
  <c r="AG390" i="46" s="1"/>
  <c r="AH258" i="46"/>
  <c r="AH260" i="46" s="1"/>
  <c r="AL570" i="79"/>
  <c r="AE570" i="79"/>
  <c r="AG570" i="79"/>
  <c r="AD570" i="79"/>
  <c r="AI570" i="79"/>
  <c r="AF570" i="79"/>
  <c r="AJ570" i="79"/>
  <c r="AK570" i="79"/>
  <c r="AH570" i="79"/>
  <c r="AB579" i="79"/>
  <c r="AB573" i="79"/>
  <c r="AB574" i="79"/>
  <c r="AB572" i="79"/>
  <c r="AB576" i="79"/>
  <c r="AB577" i="79"/>
  <c r="AB575" i="79"/>
  <c r="AC202" i="79"/>
  <c r="AC200" i="79"/>
  <c r="AC205" i="79"/>
  <c r="AC201" i="79"/>
  <c r="AC203" i="79"/>
  <c r="AB200" i="79"/>
  <c r="AB202" i="79"/>
  <c r="AB201" i="79"/>
  <c r="AB205" i="79"/>
  <c r="AB203" i="79"/>
  <c r="AC386" i="79"/>
  <c r="AC387" i="79"/>
  <c r="AC392" i="79"/>
  <c r="AC388" i="79"/>
  <c r="AC389" i="79"/>
  <c r="AC390" i="79"/>
  <c r="Y1131" i="79"/>
  <c r="AM1131" i="79" s="1"/>
  <c r="Y1129" i="79"/>
  <c r="AM1129" i="79" s="1"/>
  <c r="Y1121" i="79"/>
  <c r="AM1121" i="79" s="1"/>
  <c r="Y1123" i="79"/>
  <c r="AM1123" i="79" s="1"/>
  <c r="Y1122" i="79"/>
  <c r="AM1122" i="79" s="1"/>
  <c r="Y1126" i="79"/>
  <c r="AM1126" i="79" s="1"/>
  <c r="Y1127" i="79"/>
  <c r="AM1127" i="79" s="1"/>
  <c r="Y1128" i="79"/>
  <c r="AM1128" i="79" s="1"/>
  <c r="Y1125" i="79"/>
  <c r="Y1124" i="79"/>
  <c r="AM1124" i="79" s="1"/>
  <c r="AF198" i="79"/>
  <c r="AH198" i="79"/>
  <c r="AK198" i="79"/>
  <c r="AG198" i="79"/>
  <c r="AE198" i="79"/>
  <c r="AJ198" i="79"/>
  <c r="AD198" i="79"/>
  <c r="AL198" i="79"/>
  <c r="AI198" i="79"/>
  <c r="Y763" i="79"/>
  <c r="AM763" i="79" s="1"/>
  <c r="Y756" i="79"/>
  <c r="Y755" i="79"/>
  <c r="AM755" i="79" s="1"/>
  <c r="Y757" i="79"/>
  <c r="Y761" i="79"/>
  <c r="AM761" i="79" s="1"/>
  <c r="Y759" i="79"/>
  <c r="Y760" i="79"/>
  <c r="AM760" i="79" s="1"/>
  <c r="Y758" i="79"/>
  <c r="AD384" i="79"/>
  <c r="AI384" i="79"/>
  <c r="AF384" i="79"/>
  <c r="AK384" i="79"/>
  <c r="AG384" i="79"/>
  <c r="AL384" i="79"/>
  <c r="AE384" i="79"/>
  <c r="AJ384" i="79"/>
  <c r="AH384" i="79"/>
  <c r="Z387" i="79"/>
  <c r="Z388" i="79"/>
  <c r="Z392" i="79"/>
  <c r="Z386" i="79"/>
  <c r="Z390" i="79"/>
  <c r="Z389" i="79"/>
  <c r="AC574" i="79"/>
  <c r="AC572" i="79"/>
  <c r="AC573" i="79"/>
  <c r="AC579" i="79"/>
  <c r="AC577" i="79"/>
  <c r="AC576" i="79"/>
  <c r="AC575" i="79"/>
  <c r="Z574" i="79"/>
  <c r="Z579" i="79"/>
  <c r="Z572" i="79"/>
  <c r="Z573" i="79"/>
  <c r="Z577" i="79"/>
  <c r="Z575" i="79"/>
  <c r="Z576" i="79"/>
  <c r="Z202" i="79"/>
  <c r="Z205" i="79"/>
  <c r="Z200" i="79"/>
  <c r="Z201" i="79"/>
  <c r="Z203" i="79"/>
  <c r="AB387" i="79"/>
  <c r="AB388" i="79"/>
  <c r="AB392" i="79"/>
  <c r="AB386" i="79"/>
  <c r="AB390" i="79"/>
  <c r="AB389" i="79"/>
  <c r="Y947" i="79"/>
  <c r="AM947" i="79" s="1"/>
  <c r="Y939" i="79"/>
  <c r="AM939" i="79" s="1"/>
  <c r="Y940" i="79"/>
  <c r="AM940" i="79" s="1"/>
  <c r="Y938" i="79"/>
  <c r="AM938" i="79" s="1"/>
  <c r="Y944" i="79"/>
  <c r="AM944" i="79" s="1"/>
  <c r="Y943" i="79"/>
  <c r="AM943" i="79" s="1"/>
  <c r="Y945" i="79"/>
  <c r="AM945" i="79" s="1"/>
  <c r="Y941" i="79"/>
  <c r="AM941" i="79" s="1"/>
  <c r="Y942" i="79"/>
  <c r="AM942" i="79" s="1"/>
  <c r="AA205" i="79"/>
  <c r="AA200" i="79"/>
  <c r="AA201" i="79"/>
  <c r="AA202" i="79"/>
  <c r="AA203" i="79"/>
  <c r="AA574" i="79"/>
  <c r="AA573" i="79"/>
  <c r="AA579" i="79"/>
  <c r="AA572" i="79"/>
  <c r="AA577" i="79"/>
  <c r="AA576" i="79"/>
  <c r="AA575" i="79"/>
  <c r="AA388" i="79"/>
  <c r="AA386" i="79"/>
  <c r="AA392" i="79"/>
  <c r="F70" i="43" s="1"/>
  <c r="AA387" i="79"/>
  <c r="AA390" i="79"/>
  <c r="AA389" i="79"/>
  <c r="Y522" i="46"/>
  <c r="D64" i="43" s="1"/>
  <c r="AD522" i="46"/>
  <c r="I64" i="43" s="1"/>
  <c r="AI520" i="46"/>
  <c r="AF518" i="46"/>
  <c r="AF520" i="46"/>
  <c r="Y518" i="46"/>
  <c r="Y519" i="46"/>
  <c r="Y520" i="46"/>
  <c r="AA522" i="46"/>
  <c r="F64" i="43" s="1"/>
  <c r="AH518" i="46"/>
  <c r="AH520" i="46"/>
  <c r="M79" i="43"/>
  <c r="O79" i="43"/>
  <c r="N79" i="43"/>
  <c r="E79" i="43"/>
  <c r="P79" i="43"/>
  <c r="J79" i="43"/>
  <c r="H79" i="43"/>
  <c r="F79" i="43"/>
  <c r="G79" i="43"/>
  <c r="L79" i="43"/>
  <c r="O82" i="43"/>
  <c r="Q82" i="43"/>
  <c r="P82" i="43"/>
  <c r="M82" i="43"/>
  <c r="H82" i="43"/>
  <c r="J82" i="43"/>
  <c r="G82" i="43"/>
  <c r="I82" i="43"/>
  <c r="Q76" i="43"/>
  <c r="J76" i="43"/>
  <c r="K76" i="43"/>
  <c r="E76" i="43"/>
  <c r="H76" i="43"/>
  <c r="O76" i="43"/>
  <c r="M76" i="43"/>
  <c r="F76" i="43"/>
  <c r="G76" i="43"/>
  <c r="AH132" i="46"/>
  <c r="M55" i="43" s="1"/>
  <c r="AH519" i="46"/>
  <c r="AG262" i="46"/>
  <c r="L58" i="43" s="1"/>
  <c r="AI518" i="46"/>
  <c r="AG260" i="46"/>
  <c r="AI519" i="46"/>
  <c r="AI522" i="46"/>
  <c r="N64" i="43" s="1"/>
  <c r="AH522" i="46"/>
  <c r="M64" i="43" s="1"/>
  <c r="AF132" i="46"/>
  <c r="K55" i="43" s="1"/>
  <c r="AJ522" i="46"/>
  <c r="O64" i="43" s="1"/>
  <c r="AF260" i="46"/>
  <c r="AJ519" i="46"/>
  <c r="AJ518" i="46"/>
  <c r="AF389" i="46"/>
  <c r="AF390" i="46"/>
  <c r="AG519" i="46"/>
  <c r="AG518" i="46"/>
  <c r="AF262" i="46"/>
  <c r="K58" i="43" s="1"/>
  <c r="AK387" i="46"/>
  <c r="AK389" i="46" s="1"/>
  <c r="AH387" i="46"/>
  <c r="AH392" i="46" s="1"/>
  <c r="M61" i="43" s="1"/>
  <c r="AG132" i="46"/>
  <c r="L55" i="43" s="1"/>
  <c r="AF522" i="46"/>
  <c r="K64" i="43" s="1"/>
  <c r="AF519" i="46"/>
  <c r="AG522" i="46"/>
  <c r="L64" i="43" s="1"/>
  <c r="AI390" i="46"/>
  <c r="AI132" i="46"/>
  <c r="N55" i="43" s="1"/>
  <c r="AJ132" i="46"/>
  <c r="O55" i="43" s="1"/>
  <c r="AI262" i="46"/>
  <c r="N58" i="43" s="1"/>
  <c r="AJ262" i="46"/>
  <c r="O58" i="43" s="1"/>
  <c r="AA389" i="46"/>
  <c r="AC519" i="46"/>
  <c r="AC518" i="46"/>
  <c r="AK518" i="46"/>
  <c r="AK519" i="46"/>
  <c r="AE519" i="46"/>
  <c r="AE518" i="46"/>
  <c r="Z518" i="46"/>
  <c r="Z519" i="46"/>
  <c r="AB518" i="46"/>
  <c r="AB519" i="46"/>
  <c r="AA518" i="46"/>
  <c r="AA519" i="46"/>
  <c r="Y389" i="46"/>
  <c r="AD519" i="46"/>
  <c r="AD518" i="46"/>
  <c r="AL518" i="46"/>
  <c r="AL519" i="46"/>
  <c r="AL132" i="46"/>
  <c r="Q55" i="43" s="1"/>
  <c r="AK132" i="46"/>
  <c r="P55" i="43" s="1"/>
  <c r="AK262" i="46"/>
  <c r="P58" i="43" s="1"/>
  <c r="AL262" i="46"/>
  <c r="Q58" i="43" s="1"/>
  <c r="AL522" i="46"/>
  <c r="Q64" i="43" s="1"/>
  <c r="AK522" i="46"/>
  <c r="P64" i="43" s="1"/>
  <c r="AK260" i="46"/>
  <c r="AL260" i="46"/>
  <c r="Y260" i="46"/>
  <c r="AC262" i="46"/>
  <c r="H58" i="43" s="1"/>
  <c r="AC390" i="46"/>
  <c r="Z522" i="46"/>
  <c r="E64" i="43" s="1"/>
  <c r="AB522" i="46"/>
  <c r="G64" i="43" s="1"/>
  <c r="AE522" i="46"/>
  <c r="J64" i="43" s="1"/>
  <c r="AC522" i="46"/>
  <c r="H64" i="43" s="1"/>
  <c r="AE260" i="46"/>
  <c r="AB390" i="46"/>
  <c r="AE262" i="46"/>
  <c r="J58" i="43" s="1"/>
  <c r="AD262" i="46"/>
  <c r="I58" i="43" s="1"/>
  <c r="AA390" i="46"/>
  <c r="AC260" i="46"/>
  <c r="AC392" i="46"/>
  <c r="H61" i="43" s="1"/>
  <c r="AA392" i="46"/>
  <c r="F61" i="43" s="1"/>
  <c r="AB392" i="46"/>
  <c r="G61" i="43" s="1"/>
  <c r="AB262" i="46"/>
  <c r="G58" i="43" s="1"/>
  <c r="AA260" i="46"/>
  <c r="AA262" i="46"/>
  <c r="F58" i="43" s="1"/>
  <c r="Y262" i="46"/>
  <c r="AF392" i="46"/>
  <c r="K61" i="43" s="1"/>
  <c r="AI392" i="46"/>
  <c r="N61" i="43" s="1"/>
  <c r="AD132" i="46"/>
  <c r="I55" i="43" s="1"/>
  <c r="AA132" i="46"/>
  <c r="F55" i="43" s="1"/>
  <c r="AB132" i="46"/>
  <c r="G55" i="43" s="1"/>
  <c r="AC132" i="46"/>
  <c r="H55" i="43" s="1"/>
  <c r="AE132" i="46"/>
  <c r="J55" i="43" s="1"/>
  <c r="AE392" i="46"/>
  <c r="J61" i="43" s="1"/>
  <c r="AE390" i="46"/>
  <c r="Y132" i="46"/>
  <c r="Y392" i="46"/>
  <c r="Y390" i="46"/>
  <c r="Z262" i="46"/>
  <c r="E58" i="43" s="1"/>
  <c r="Z260" i="46"/>
  <c r="Z392" i="46"/>
  <c r="E61" i="43" s="1"/>
  <c r="Z390" i="46"/>
  <c r="Z132" i="46"/>
  <c r="E55" i="43" s="1"/>
  <c r="AG389" i="46" l="1"/>
  <c r="AG392" i="46"/>
  <c r="L61" i="43" s="1"/>
  <c r="AL390" i="46"/>
  <c r="AL392" i="46"/>
  <c r="Q61" i="43" s="1"/>
  <c r="AJ392" i="46"/>
  <c r="O61" i="43" s="1"/>
  <c r="AJ390" i="46"/>
  <c r="AD392" i="46"/>
  <c r="I61" i="43" s="1"/>
  <c r="AH262" i="46"/>
  <c r="M58" i="43" s="1"/>
  <c r="AD390" i="46"/>
  <c r="AM1125" i="79"/>
  <c r="AJ573" i="79"/>
  <c r="AJ574" i="79"/>
  <c r="AJ572" i="79"/>
  <c r="AJ579" i="79"/>
  <c r="O73" i="43" s="1"/>
  <c r="AJ577" i="79"/>
  <c r="AJ576" i="79"/>
  <c r="AJ575" i="79"/>
  <c r="AG573" i="79"/>
  <c r="AG574" i="79"/>
  <c r="AG572" i="79"/>
  <c r="AG579" i="79"/>
  <c r="L73" i="43" s="1"/>
  <c r="AG577" i="79"/>
  <c r="AG576" i="79"/>
  <c r="AG575" i="79"/>
  <c r="AG388" i="79"/>
  <c r="AG387" i="79"/>
  <c r="AG386" i="79"/>
  <c r="AG392" i="79"/>
  <c r="L70" i="43" s="1"/>
  <c r="AG390" i="79"/>
  <c r="AG389" i="79"/>
  <c r="AE205" i="79"/>
  <c r="J67" i="43" s="1"/>
  <c r="AE202" i="79"/>
  <c r="AE200" i="79"/>
  <c r="AE201" i="79"/>
  <c r="AE203" i="79"/>
  <c r="AK574" i="79"/>
  <c r="AK572" i="79"/>
  <c r="AK573" i="79"/>
  <c r="AK579" i="79"/>
  <c r="P73" i="43" s="1"/>
  <c r="AK577" i="79"/>
  <c r="AK576" i="79"/>
  <c r="AK575" i="79"/>
  <c r="AK388" i="79"/>
  <c r="AK386" i="79"/>
  <c r="AK387" i="79"/>
  <c r="AK392" i="79"/>
  <c r="P70" i="43" s="1"/>
  <c r="AK390" i="79"/>
  <c r="AK389" i="79"/>
  <c r="AM759" i="79"/>
  <c r="AM757" i="79"/>
  <c r="AG200" i="79"/>
  <c r="AG202" i="79"/>
  <c r="AG205" i="79"/>
  <c r="L67" i="43" s="1"/>
  <c r="AG201" i="79"/>
  <c r="AG203" i="79"/>
  <c r="AE388" i="79"/>
  <c r="AE386" i="79"/>
  <c r="AE392" i="79"/>
  <c r="J70" i="43" s="1"/>
  <c r="AE387" i="79"/>
  <c r="AE390" i="79"/>
  <c r="AE389" i="79"/>
  <c r="AF392" i="79"/>
  <c r="K70" i="43" s="1"/>
  <c r="AF388" i="79"/>
  <c r="AF387" i="79"/>
  <c r="AF386" i="79"/>
  <c r="AF390" i="79"/>
  <c r="AF389" i="79"/>
  <c r="AD205" i="79"/>
  <c r="I67" i="43" s="1"/>
  <c r="AD200" i="79"/>
  <c r="AD201" i="79"/>
  <c r="AD202" i="79"/>
  <c r="AD203" i="79"/>
  <c r="AK202" i="79"/>
  <c r="AK200" i="79"/>
  <c r="AK201" i="79"/>
  <c r="AK205" i="79"/>
  <c r="P67" i="43" s="1"/>
  <c r="AK203" i="79"/>
  <c r="AF574" i="79"/>
  <c r="AF572" i="79"/>
  <c r="AF579" i="79"/>
  <c r="K73" i="43" s="1"/>
  <c r="AF573" i="79"/>
  <c r="AF577" i="79"/>
  <c r="AF575" i="79"/>
  <c r="AF576" i="79"/>
  <c r="AE579" i="79"/>
  <c r="J73" i="43" s="1"/>
  <c r="AE572" i="79"/>
  <c r="AE573" i="79"/>
  <c r="AE574" i="79"/>
  <c r="AE577" i="79"/>
  <c r="AE576" i="79"/>
  <c r="AE575" i="79"/>
  <c r="AH386" i="79"/>
  <c r="AH387" i="79"/>
  <c r="AH392" i="79"/>
  <c r="M70" i="43" s="1"/>
  <c r="AH388" i="79"/>
  <c r="AH390" i="79"/>
  <c r="AH389" i="79"/>
  <c r="AD387" i="79"/>
  <c r="AD386" i="79"/>
  <c r="AD388" i="79"/>
  <c r="AD392" i="79"/>
  <c r="AD390" i="79"/>
  <c r="AD389" i="79"/>
  <c r="AI202" i="79"/>
  <c r="AI205" i="79"/>
  <c r="N67" i="43" s="1"/>
  <c r="AI200" i="79"/>
  <c r="AI201" i="79"/>
  <c r="AI203" i="79"/>
  <c r="AF200" i="79"/>
  <c r="AF201" i="79"/>
  <c r="AF205" i="79"/>
  <c r="K67" i="43" s="1"/>
  <c r="AF202" i="79"/>
  <c r="AF203" i="79"/>
  <c r="AD574" i="79"/>
  <c r="AD579" i="79"/>
  <c r="AD573" i="79"/>
  <c r="AD572" i="79"/>
  <c r="AD577" i="79"/>
  <c r="AD576" i="79"/>
  <c r="AD575" i="79"/>
  <c r="AJ387" i="79"/>
  <c r="AJ386" i="79"/>
  <c r="AJ388" i="79"/>
  <c r="AJ392" i="79"/>
  <c r="O70" i="43" s="1"/>
  <c r="AJ389" i="79"/>
  <c r="AJ390" i="79"/>
  <c r="AL205" i="79"/>
  <c r="Q67" i="43" s="1"/>
  <c r="AL201" i="79"/>
  <c r="AL200" i="79"/>
  <c r="AL202" i="79"/>
  <c r="AL203" i="79"/>
  <c r="AL386" i="79"/>
  <c r="AL387" i="79"/>
  <c r="AL392" i="79"/>
  <c r="Q70" i="43" s="1"/>
  <c r="AL388" i="79"/>
  <c r="AL390" i="79"/>
  <c r="AL389" i="79"/>
  <c r="AI388" i="79"/>
  <c r="AI386" i="79"/>
  <c r="AI387" i="79"/>
  <c r="AI392" i="79"/>
  <c r="N70" i="43" s="1"/>
  <c r="AI390" i="79"/>
  <c r="AI389" i="79"/>
  <c r="AM758" i="79"/>
  <c r="AM756" i="79"/>
  <c r="AJ200" i="79"/>
  <c r="AJ201" i="79"/>
  <c r="AJ202" i="79"/>
  <c r="AJ205" i="79"/>
  <c r="O67" i="43" s="1"/>
  <c r="AJ203" i="79"/>
  <c r="AH205" i="79"/>
  <c r="M67" i="43" s="1"/>
  <c r="AH201" i="79"/>
  <c r="AH202" i="79"/>
  <c r="AH200" i="79"/>
  <c r="AH203" i="79"/>
  <c r="AH572" i="79"/>
  <c r="AH573" i="79"/>
  <c r="AH574" i="79"/>
  <c r="AH579" i="79"/>
  <c r="M73" i="43" s="1"/>
  <c r="AH577" i="79"/>
  <c r="AH575" i="79"/>
  <c r="AH576" i="79"/>
  <c r="AI572" i="79"/>
  <c r="AI574" i="79"/>
  <c r="AI573" i="79"/>
  <c r="AI579" i="79"/>
  <c r="N73" i="43" s="1"/>
  <c r="AI577" i="79"/>
  <c r="AI575" i="79"/>
  <c r="AI576" i="79"/>
  <c r="AL579" i="79"/>
  <c r="Q73" i="43" s="1"/>
  <c r="AL574" i="79"/>
  <c r="AL573" i="79"/>
  <c r="AL572" i="79"/>
  <c r="AL577" i="79"/>
  <c r="AL576" i="79"/>
  <c r="AL575" i="79"/>
  <c r="AM522" i="46"/>
  <c r="F104" i="43" s="1"/>
  <c r="E82" i="43"/>
  <c r="D70" i="43"/>
  <c r="AM262" i="46"/>
  <c r="D104" i="43" s="1"/>
  <c r="AM518" i="46"/>
  <c r="D76" i="43"/>
  <c r="AM132" i="46"/>
  <c r="C104" i="43" s="1"/>
  <c r="AM520" i="46"/>
  <c r="AM260" i="46"/>
  <c r="AM519" i="46"/>
  <c r="D67" i="43"/>
  <c r="H67" i="43"/>
  <c r="G67" i="43"/>
  <c r="F67" i="43"/>
  <c r="G70" i="43"/>
  <c r="F73" i="43"/>
  <c r="AK390" i="46"/>
  <c r="G73" i="43"/>
  <c r="E70" i="43"/>
  <c r="H70" i="43"/>
  <c r="E67" i="43"/>
  <c r="H73" i="43"/>
  <c r="D73" i="43"/>
  <c r="E73" i="43"/>
  <c r="AK392" i="46"/>
  <c r="P61" i="43" s="1"/>
  <c r="K79" i="43"/>
  <c r="Q79" i="43"/>
  <c r="L82" i="43"/>
  <c r="P76" i="43"/>
  <c r="L76" i="43"/>
  <c r="I79" i="43"/>
  <c r="F82" i="43"/>
  <c r="I76" i="43"/>
  <c r="N82" i="43"/>
  <c r="K82" i="43"/>
  <c r="N76" i="43"/>
  <c r="D82" i="43"/>
  <c r="AH389" i="46"/>
  <c r="AH390" i="46"/>
  <c r="R64" i="43"/>
  <c r="F94" i="43"/>
  <c r="D94" i="43"/>
  <c r="D58" i="43"/>
  <c r="D61" i="43"/>
  <c r="D55" i="43"/>
  <c r="E94" i="43" l="1"/>
  <c r="R58" i="43"/>
  <c r="AM577" i="79"/>
  <c r="AM392" i="79"/>
  <c r="H104" i="43" s="1"/>
  <c r="AM202" i="79"/>
  <c r="AM389" i="79"/>
  <c r="AM386" i="79"/>
  <c r="AM572" i="79"/>
  <c r="AM576" i="79"/>
  <c r="AM388" i="79"/>
  <c r="AM201" i="79"/>
  <c r="AM573" i="79"/>
  <c r="AM390" i="79"/>
  <c r="AM387" i="79"/>
  <c r="AM574" i="79"/>
  <c r="AM579" i="79"/>
  <c r="I104" i="43" s="1"/>
  <c r="AM203" i="79"/>
  <c r="AM200" i="79"/>
  <c r="I70" i="43"/>
  <c r="R70" i="43" s="1"/>
  <c r="I73" i="43"/>
  <c r="R73" i="43" s="1"/>
  <c r="AM575" i="79"/>
  <c r="AM205" i="79"/>
  <c r="G104" i="43" s="1"/>
  <c r="R55" i="43"/>
  <c r="AM390" i="46"/>
  <c r="AM389" i="46"/>
  <c r="D79" i="43"/>
  <c r="R79" i="43" s="1"/>
  <c r="K104" i="43"/>
  <c r="AM392" i="46"/>
  <c r="E104" i="43" s="1"/>
  <c r="L104" i="43"/>
  <c r="J104" i="43"/>
  <c r="E95" i="43"/>
  <c r="H97" i="43"/>
  <c r="K95" i="43"/>
  <c r="H94" i="43"/>
  <c r="H96" i="43"/>
  <c r="K94" i="43"/>
  <c r="I99" i="43"/>
  <c r="H98" i="43"/>
  <c r="J99" i="43"/>
  <c r="I95" i="43"/>
  <c r="K101" i="43"/>
  <c r="R76" i="43"/>
  <c r="J98" i="43"/>
  <c r="K97" i="43"/>
  <c r="L100" i="43"/>
  <c r="J97" i="43"/>
  <c r="H95" i="43"/>
  <c r="I98" i="43"/>
  <c r="L94" i="43"/>
  <c r="R61" i="43"/>
  <c r="J96" i="43"/>
  <c r="L95" i="43"/>
  <c r="L102" i="43"/>
  <c r="M102" i="43" s="1"/>
  <c r="I94" i="43"/>
  <c r="K99" i="43"/>
  <c r="G97" i="43"/>
  <c r="L98" i="43"/>
  <c r="J94" i="43"/>
  <c r="L97" i="43"/>
  <c r="J95" i="43"/>
  <c r="I96" i="43"/>
  <c r="K100" i="43"/>
  <c r="I97" i="43"/>
  <c r="K96" i="43"/>
  <c r="L99" i="43"/>
  <c r="R82" i="43"/>
  <c r="K98" i="43"/>
  <c r="L101" i="43"/>
  <c r="L96" i="43"/>
  <c r="J100" i="43"/>
  <c r="G94" i="43"/>
  <c r="G95" i="43"/>
  <c r="R67" i="43"/>
  <c r="G96" i="43"/>
  <c r="F96" i="43"/>
  <c r="F95" i="43"/>
  <c r="H20" i="43" l="1"/>
  <c r="M104" i="43"/>
  <c r="M95" i="43"/>
  <c r="M94" i="43"/>
  <c r="M99" i="43"/>
  <c r="M100" i="43"/>
  <c r="M97" i="43"/>
  <c r="M101" i="43"/>
  <c r="M96" i="43"/>
  <c r="M98" i="43"/>
  <c r="AH140" i="46" l="1"/>
  <c r="AH571" i="79" s="1"/>
  <c r="AH578" i="79" s="1"/>
  <c r="M72" i="43" s="1"/>
  <c r="AD140" i="46"/>
  <c r="AD571" i="79" s="1"/>
  <c r="AD578" i="79" s="1"/>
  <c r="I72" i="43" s="1"/>
  <c r="AJ140" i="46"/>
  <c r="AJ571" i="79" s="1"/>
  <c r="AJ578" i="79" s="1"/>
  <c r="O72" i="43" s="1"/>
  <c r="AI140" i="46"/>
  <c r="AI571" i="79" s="1"/>
  <c r="AI578" i="79" s="1"/>
  <c r="N72" i="43" s="1"/>
  <c r="Z140" i="46"/>
  <c r="Z571" i="79" s="1"/>
  <c r="Z578" i="79" s="1"/>
  <c r="E72" i="43" s="1"/>
  <c r="AE140" i="46"/>
  <c r="AE571" i="79" s="1"/>
  <c r="AE578" i="79" s="1"/>
  <c r="J72" i="43" s="1"/>
  <c r="AG140" i="46"/>
  <c r="AG571" i="79" s="1"/>
  <c r="AG578" i="79" s="1"/>
  <c r="L72" i="43" s="1"/>
  <c r="AK140" i="46"/>
  <c r="AK571" i="79" s="1"/>
  <c r="AK578" i="79" s="1"/>
  <c r="P72" i="43" s="1"/>
  <c r="AL140" i="46"/>
  <c r="AL571" i="79" s="1"/>
  <c r="AL578" i="79" s="1"/>
  <c r="Q72" i="43" s="1"/>
  <c r="Y140" i="46"/>
  <c r="Y571" i="79" s="1"/>
  <c r="AF140" i="46"/>
  <c r="AF571" i="79" s="1"/>
  <c r="AF578" i="79" s="1"/>
  <c r="K72" i="43" s="1"/>
  <c r="Y578" i="79" l="1"/>
  <c r="D72" i="43" s="1"/>
  <c r="D127" i="46"/>
  <c r="AC136" i="46"/>
  <c r="AC388" i="46" s="1"/>
  <c r="AF136" i="46"/>
  <c r="AF388" i="46" s="1"/>
  <c r="AF391" i="46" s="1"/>
  <c r="K60" i="43" s="1"/>
  <c r="AH137" i="46"/>
  <c r="AH517" i="46" s="1"/>
  <c r="AH521" i="46" s="1"/>
  <c r="M63" i="43" s="1"/>
  <c r="AF142" i="46"/>
  <c r="AF937" i="79" s="1"/>
  <c r="AF946" i="79" s="1"/>
  <c r="K78" i="43" s="1"/>
  <c r="AI135" i="46"/>
  <c r="AI259" i="46" s="1"/>
  <c r="AI261" i="46" s="1"/>
  <c r="N57" i="43" s="1"/>
  <c r="AC142" i="46"/>
  <c r="AC937" i="79" s="1"/>
  <c r="AC946" i="79" s="1"/>
  <c r="H78" i="43" s="1"/>
  <c r="AC138" i="46"/>
  <c r="AC199" i="79" s="1"/>
  <c r="AC204" i="79" s="1"/>
  <c r="H66" i="43" s="1"/>
  <c r="AE143" i="46"/>
  <c r="AE1120" i="79" s="1"/>
  <c r="AE1130" i="79" s="1"/>
  <c r="J81" i="43" s="1"/>
  <c r="AJ139" i="46"/>
  <c r="AJ385" i="79" s="1"/>
  <c r="AJ391" i="79" s="1"/>
  <c r="O69" i="43" s="1"/>
  <c r="AH143" i="46"/>
  <c r="AH1120" i="79" s="1"/>
  <c r="AH1130" i="79" s="1"/>
  <c r="M81" i="43" s="1"/>
  <c r="AA140" i="46"/>
  <c r="AA571" i="79" s="1"/>
  <c r="AF135" i="46"/>
  <c r="AF259" i="46" s="1"/>
  <c r="AF261" i="46" s="1"/>
  <c r="K57" i="43" s="1"/>
  <c r="AE135" i="46"/>
  <c r="AE259" i="46" s="1"/>
  <c r="AE261" i="46" s="1"/>
  <c r="J57" i="43" s="1"/>
  <c r="AB143" i="46"/>
  <c r="AB1120" i="79" s="1"/>
  <c r="AB1130" i="79" s="1"/>
  <c r="G81" i="43" s="1"/>
  <c r="AE142" i="46"/>
  <c r="AE937" i="79" s="1"/>
  <c r="AE946" i="79" s="1"/>
  <c r="J78" i="43" s="1"/>
  <c r="AL143" i="46"/>
  <c r="AL1120" i="79" s="1"/>
  <c r="AL1130" i="79" s="1"/>
  <c r="Q81" i="43" s="1"/>
  <c r="AI138" i="46"/>
  <c r="AI199" i="79" s="1"/>
  <c r="AI204" i="79" s="1"/>
  <c r="N66" i="43" s="1"/>
  <c r="AC143" i="46"/>
  <c r="AC1120" i="79" s="1"/>
  <c r="AC1130" i="79" s="1"/>
  <c r="H81" i="43" s="1"/>
  <c r="AB142" i="46"/>
  <c r="AB937" i="79" s="1"/>
  <c r="AB946" i="79" s="1"/>
  <c r="G78" i="43" s="1"/>
  <c r="AE137" i="46"/>
  <c r="AE517" i="46" s="1"/>
  <c r="AE521" i="46" s="1"/>
  <c r="J63" i="43" s="1"/>
  <c r="AF143" i="46"/>
  <c r="AF1120" i="79" s="1"/>
  <c r="AF1130" i="79" s="1"/>
  <c r="K81" i="43" s="1"/>
  <c r="AJ142" i="46"/>
  <c r="AJ937" i="79" s="1"/>
  <c r="AJ946" i="79" s="1"/>
  <c r="O78" i="43" s="1"/>
  <c r="AL136" i="46"/>
  <c r="AL388" i="46" s="1"/>
  <c r="AL391" i="46" s="1"/>
  <c r="Q60" i="43" s="1"/>
  <c r="AC135" i="46"/>
  <c r="AC259" i="46" s="1"/>
  <c r="Z137" i="46"/>
  <c r="Z517" i="46" s="1"/>
  <c r="AI137" i="46"/>
  <c r="AI517" i="46" s="1"/>
  <c r="AI521" i="46" s="1"/>
  <c r="N63" i="43" s="1"/>
  <c r="AE138" i="46"/>
  <c r="AE199" i="79" s="1"/>
  <c r="AE204" i="79" s="1"/>
  <c r="J66" i="43" s="1"/>
  <c r="AI139" i="46"/>
  <c r="AI385" i="79" s="1"/>
  <c r="AI391" i="79" s="1"/>
  <c r="N69" i="43" s="1"/>
  <c r="AJ141" i="46"/>
  <c r="AJ754" i="79" s="1"/>
  <c r="AJ762" i="79" s="1"/>
  <c r="O75" i="43" s="1"/>
  <c r="AJ137" i="46"/>
  <c r="AJ517" i="46" s="1"/>
  <c r="AJ521" i="46" s="1"/>
  <c r="O63" i="43" s="1"/>
  <c r="AL142" i="46"/>
  <c r="AL937" i="79" s="1"/>
  <c r="AL946" i="79" s="1"/>
  <c r="Q78" i="43" s="1"/>
  <c r="AI136" i="46"/>
  <c r="AI388" i="46" s="1"/>
  <c r="AI391" i="46" s="1"/>
  <c r="N60" i="43" s="1"/>
  <c r="AD141" i="46"/>
  <c r="AD754" i="79" s="1"/>
  <c r="AD762" i="79" s="1"/>
  <c r="I75" i="43" s="1"/>
  <c r="AB138" i="46"/>
  <c r="AB199" i="79" s="1"/>
  <c r="AB204" i="79" s="1"/>
  <c r="G66" i="43" s="1"/>
  <c r="AJ135" i="46"/>
  <c r="AJ259" i="46" s="1"/>
  <c r="AJ261" i="46" s="1"/>
  <c r="O57" i="43" s="1"/>
  <c r="AC139" i="46"/>
  <c r="AC385" i="79" s="1"/>
  <c r="AC391" i="79" s="1"/>
  <c r="H69" i="43" s="1"/>
  <c r="AK138" i="46"/>
  <c r="AK199" i="79" s="1"/>
  <c r="AK204" i="79" s="1"/>
  <c r="P66" i="43" s="1"/>
  <c r="AI143" i="46"/>
  <c r="AI1120" i="79" s="1"/>
  <c r="AI1130" i="79" s="1"/>
  <c r="N81" i="43" s="1"/>
  <c r="AG136" i="46"/>
  <c r="AG388" i="46" s="1"/>
  <c r="AG391" i="46" s="1"/>
  <c r="L60" i="43" s="1"/>
  <c r="AD143" i="46"/>
  <c r="AD1120" i="79" s="1"/>
  <c r="AD1130" i="79" s="1"/>
  <c r="I81" i="43" s="1"/>
  <c r="AA136" i="46"/>
  <c r="AA388" i="46" s="1"/>
  <c r="Z142" i="46"/>
  <c r="Z937" i="79" s="1"/>
  <c r="Z946" i="79" s="1"/>
  <c r="E78" i="43" s="1"/>
  <c r="AA139" i="46"/>
  <c r="AA385" i="79" s="1"/>
  <c r="AA391" i="79" s="1"/>
  <c r="F69" i="43" s="1"/>
  <c r="AE139" i="46"/>
  <c r="AE385" i="79" s="1"/>
  <c r="AE391" i="79" s="1"/>
  <c r="J69" i="43" s="1"/>
  <c r="Y135" i="46"/>
  <c r="Y259" i="46" s="1"/>
  <c r="Z138" i="46"/>
  <c r="Z199" i="79" s="1"/>
  <c r="Z204" i="79" s="1"/>
  <c r="E66" i="43" s="1"/>
  <c r="AJ138" i="46"/>
  <c r="AJ199" i="79" s="1"/>
  <c r="AJ204" i="79" s="1"/>
  <c r="O66" i="43" s="1"/>
  <c r="AL137" i="46"/>
  <c r="AL517" i="46" s="1"/>
  <c r="AL521" i="46" s="1"/>
  <c r="Q63" i="43" s="1"/>
  <c r="AI142" i="46"/>
  <c r="AI937" i="79" s="1"/>
  <c r="AI946" i="79" s="1"/>
  <c r="N78" i="43" s="1"/>
  <c r="AG135" i="46"/>
  <c r="AG259" i="46" s="1"/>
  <c r="AG261" i="46" s="1"/>
  <c r="L57" i="43" s="1"/>
  <c r="AE136" i="46"/>
  <c r="AE388" i="46" s="1"/>
  <c r="AE391" i="46" s="1"/>
  <c r="J60" i="43" s="1"/>
  <c r="Z143" i="46"/>
  <c r="Z1120" i="79" s="1"/>
  <c r="Z1130" i="79" s="1"/>
  <c r="E81" i="43" s="1"/>
  <c r="AB136" i="46"/>
  <c r="AB388" i="46" s="1"/>
  <c r="AD136" i="46"/>
  <c r="AD388" i="46" s="1"/>
  <c r="AD391" i="46" s="1"/>
  <c r="I60" i="43" s="1"/>
  <c r="AG138" i="46"/>
  <c r="AG199" i="79" s="1"/>
  <c r="AG204" i="79" s="1"/>
  <c r="L66" i="43" s="1"/>
  <c r="AA138" i="46"/>
  <c r="AA199" i="79" s="1"/>
  <c r="AA204" i="79" s="1"/>
  <c r="F66" i="43" s="1"/>
  <c r="AB141" i="46"/>
  <c r="AB754" i="79" s="1"/>
  <c r="AB762" i="79" s="1"/>
  <c r="G75" i="43" s="1"/>
  <c r="AH139" i="46"/>
  <c r="AH385" i="79" s="1"/>
  <c r="AH391" i="79" s="1"/>
  <c r="M69" i="43" s="1"/>
  <c r="AH141" i="46"/>
  <c r="AH754" i="79" s="1"/>
  <c r="AH762" i="79" s="1"/>
  <c r="M75" i="43" s="1"/>
  <c r="AL139" i="46"/>
  <c r="AL385" i="79" s="1"/>
  <c r="AL391" i="79" s="1"/>
  <c r="Q69" i="43" s="1"/>
  <c r="Y142" i="46"/>
  <c r="Y937" i="79" s="1"/>
  <c r="AK135" i="46"/>
  <c r="AK259" i="46" s="1"/>
  <c r="AK261" i="46" s="1"/>
  <c r="P57" i="43" s="1"/>
  <c r="AH138" i="46"/>
  <c r="AH199" i="79" s="1"/>
  <c r="AH204" i="79" s="1"/>
  <c r="M66" i="43" s="1"/>
  <c r="AG143" i="46"/>
  <c r="AG1120" i="79" s="1"/>
  <c r="AG1130" i="79" s="1"/>
  <c r="L81" i="43" s="1"/>
  <c r="AA137" i="46"/>
  <c r="AA517" i="46" s="1"/>
  <c r="AB137" i="46"/>
  <c r="AB517" i="46" s="1"/>
  <c r="AC137" i="46"/>
  <c r="AC517" i="46" s="1"/>
  <c r="AL138" i="46"/>
  <c r="AL199" i="79" s="1"/>
  <c r="AL204" i="79" s="1"/>
  <c r="Q66" i="43" s="1"/>
  <c r="AF139" i="46"/>
  <c r="AF385" i="79" s="1"/>
  <c r="AF391" i="79" s="1"/>
  <c r="K69" i="43" s="1"/>
  <c r="Z139" i="46"/>
  <c r="Z385" i="79" s="1"/>
  <c r="Z391" i="79" s="1"/>
  <c r="E69" i="43" s="1"/>
  <c r="Y139" i="46"/>
  <c r="Y385" i="79" s="1"/>
  <c r="Y391" i="79" s="1"/>
  <c r="D69" i="43" s="1"/>
  <c r="AK137" i="46"/>
  <c r="AK517" i="46" s="1"/>
  <c r="AK521" i="46" s="1"/>
  <c r="P63" i="43" s="1"/>
  <c r="Z135" i="46"/>
  <c r="Z259" i="46" s="1"/>
  <c r="AA142" i="46"/>
  <c r="AA937" i="79" s="1"/>
  <c r="AA946" i="79" s="1"/>
  <c r="F78" i="43" s="1"/>
  <c r="Z136" i="46"/>
  <c r="Z388" i="46" s="1"/>
  <c r="AK139" i="46"/>
  <c r="AK385" i="79" s="1"/>
  <c r="AK391" i="79" s="1"/>
  <c r="P69" i="43" s="1"/>
  <c r="AB139" i="46"/>
  <c r="AB385" i="79" s="1"/>
  <c r="AB391" i="79" s="1"/>
  <c r="G69" i="43" s="1"/>
  <c r="AF138" i="46"/>
  <c r="AF199" i="79" s="1"/>
  <c r="AF204" i="79" s="1"/>
  <c r="K66" i="43" s="1"/>
  <c r="AG139" i="46"/>
  <c r="AG385" i="79" s="1"/>
  <c r="AA141" i="46"/>
  <c r="AA754" i="79" s="1"/>
  <c r="AA762" i="79" s="1"/>
  <c r="F75" i="43" s="1"/>
  <c r="AG137" i="46"/>
  <c r="AG517" i="46" s="1"/>
  <c r="AG521" i="46" s="1"/>
  <c r="L63" i="43" s="1"/>
  <c r="Z141" i="46"/>
  <c r="Z754" i="79" s="1"/>
  <c r="Z762" i="79" s="1"/>
  <c r="E75" i="43" s="1"/>
  <c r="AJ143" i="46"/>
  <c r="AJ1120" i="79" s="1"/>
  <c r="AJ1130" i="79" s="1"/>
  <c r="O81" i="43" s="1"/>
  <c r="Y141" i="46"/>
  <c r="Y754" i="79" s="1"/>
  <c r="Y762" i="79" s="1"/>
  <c r="D75" i="43" s="1"/>
  <c r="AL135" i="46"/>
  <c r="AL259" i="46" s="1"/>
  <c r="AL261" i="46" s="1"/>
  <c r="Q57" i="43" s="1"/>
  <c r="AH135" i="46"/>
  <c r="AH259" i="46" s="1"/>
  <c r="AH261" i="46" s="1"/>
  <c r="M57" i="43" s="1"/>
  <c r="AC140" i="46"/>
  <c r="AC571" i="79" s="1"/>
  <c r="AC578" i="79" s="1"/>
  <c r="H72" i="43" s="1"/>
  <c r="AJ136" i="46"/>
  <c r="AJ388" i="46" s="1"/>
  <c r="AJ391" i="46" s="1"/>
  <c r="O60" i="43" s="1"/>
  <c r="AC141" i="46"/>
  <c r="AC754" i="79" s="1"/>
  <c r="AC762" i="79" s="1"/>
  <c r="H75" i="43" s="1"/>
  <c r="AF141" i="46"/>
  <c r="AF754" i="79" s="1"/>
  <c r="AF762" i="79" s="1"/>
  <c r="K75" i="43" s="1"/>
  <c r="AH142" i="46"/>
  <c r="AH937" i="79" s="1"/>
  <c r="AH946" i="79" s="1"/>
  <c r="M78" i="43" s="1"/>
  <c r="Y137" i="46"/>
  <c r="Y517" i="46" s="1"/>
  <c r="Y138" i="46"/>
  <c r="Y199" i="79" s="1"/>
  <c r="Y204" i="79" s="1"/>
  <c r="D66" i="43" s="1"/>
  <c r="AD142" i="46"/>
  <c r="AD937" i="79" s="1"/>
  <c r="AD946" i="79" s="1"/>
  <c r="I78" i="43" s="1"/>
  <c r="AA143" i="46"/>
  <c r="AA1120" i="79" s="1"/>
  <c r="AA1130" i="79" s="1"/>
  <c r="F81" i="43" s="1"/>
  <c r="AD137" i="46"/>
  <c r="AD517" i="46" s="1"/>
  <c r="AD521" i="46" s="1"/>
  <c r="I63" i="43" s="1"/>
  <c r="AK143" i="46"/>
  <c r="AK1120" i="79" s="1"/>
  <c r="AK1130" i="79" s="1"/>
  <c r="P81" i="43" s="1"/>
  <c r="AB140" i="46"/>
  <c r="AB571" i="79" s="1"/>
  <c r="AB578" i="79" s="1"/>
  <c r="G72" i="43" s="1"/>
  <c r="AE141" i="46"/>
  <c r="AE754" i="79" s="1"/>
  <c r="AE762" i="79" s="1"/>
  <c r="J75" i="43" s="1"/>
  <c r="AD139" i="46"/>
  <c r="AD385" i="79" s="1"/>
  <c r="AD391" i="79" s="1"/>
  <c r="I69" i="43" s="1"/>
  <c r="Y136" i="46"/>
  <c r="Y388" i="46" s="1"/>
  <c r="AB135" i="46"/>
  <c r="AB259" i="46" s="1"/>
  <c r="AK136" i="46"/>
  <c r="AK388" i="46" s="1"/>
  <c r="AK391" i="46" s="1"/>
  <c r="P60" i="43" s="1"/>
  <c r="AD138" i="46"/>
  <c r="AD199" i="79" s="1"/>
  <c r="AD204" i="79" s="1"/>
  <c r="I66" i="43" s="1"/>
  <c r="AH127" i="46"/>
  <c r="AH131" i="46" s="1"/>
  <c r="M54" i="43" s="1"/>
  <c r="AK142" i="46"/>
  <c r="AK937" i="79" s="1"/>
  <c r="AK946" i="79" s="1"/>
  <c r="P78" i="43" s="1"/>
  <c r="AA127" i="46"/>
  <c r="AA131" i="46" s="1"/>
  <c r="AA135" i="46"/>
  <c r="AA259" i="46" s="1"/>
  <c r="AD135" i="46"/>
  <c r="AD259" i="46" s="1"/>
  <c r="AD261" i="46" s="1"/>
  <c r="I57" i="43" s="1"/>
  <c r="Y143" i="46"/>
  <c r="Y1120" i="79" s="1"/>
  <c r="AG142" i="46"/>
  <c r="AG937" i="79" s="1"/>
  <c r="AG946" i="79" s="1"/>
  <c r="L78" i="43" s="1"/>
  <c r="AH136" i="46"/>
  <c r="AH388" i="46" s="1"/>
  <c r="AH391" i="46" s="1"/>
  <c r="M60" i="43" s="1"/>
  <c r="AD127" i="46"/>
  <c r="AD131" i="46" s="1"/>
  <c r="I54" i="43" s="1"/>
  <c r="AF127" i="46"/>
  <c r="AF131" i="46" s="1"/>
  <c r="K54" i="43" s="1"/>
  <c r="AK141" i="46"/>
  <c r="AK754" i="79" s="1"/>
  <c r="AK762" i="79" s="1"/>
  <c r="P75" i="43" s="1"/>
  <c r="AC127" i="46"/>
  <c r="AC131" i="46" s="1"/>
  <c r="AF137" i="46"/>
  <c r="AF517" i="46" s="1"/>
  <c r="AF521" i="46" s="1"/>
  <c r="K63" i="43" s="1"/>
  <c r="AG127" i="46"/>
  <c r="AG131" i="46" s="1"/>
  <c r="L54" i="43" s="1"/>
  <c r="AK127" i="46"/>
  <c r="AK131" i="46" s="1"/>
  <c r="P54" i="43" s="1"/>
  <c r="U15" i="47" s="1"/>
  <c r="AG141" i="46"/>
  <c r="AG754" i="79" s="1"/>
  <c r="AG762" i="79" s="1"/>
  <c r="L75" i="43" s="1"/>
  <c r="AI141" i="46"/>
  <c r="AI754" i="79" s="1"/>
  <c r="AI762" i="79" s="1"/>
  <c r="N75" i="43" s="1"/>
  <c r="Y127" i="46"/>
  <c r="Y131" i="46" s="1"/>
  <c r="AI127" i="46"/>
  <c r="AI131" i="46" s="1"/>
  <c r="N54" i="43" s="1"/>
  <c r="S23" i="47" s="1"/>
  <c r="Z127" i="46"/>
  <c r="Z131" i="46" s="1"/>
  <c r="AL141" i="46"/>
  <c r="AL754" i="79" s="1"/>
  <c r="AL762" i="79" s="1"/>
  <c r="Q75" i="43" s="1"/>
  <c r="AB127" i="46"/>
  <c r="AB131" i="46" s="1"/>
  <c r="AE127" i="46"/>
  <c r="AE131" i="46" s="1"/>
  <c r="J54" i="43" s="1"/>
  <c r="AL127" i="46"/>
  <c r="AL131" i="46" s="1"/>
  <c r="Q54" i="43" s="1"/>
  <c r="AJ127" i="46"/>
  <c r="AJ131" i="46" s="1"/>
  <c r="O54" i="43" s="1"/>
  <c r="Z261" i="46" l="1"/>
  <c r="E57" i="43" s="1"/>
  <c r="AB391" i="46"/>
  <c r="G60" i="43" s="1"/>
  <c r="AA391" i="46"/>
  <c r="F60" i="43" s="1"/>
  <c r="Z521" i="46"/>
  <c r="E63" i="43" s="1"/>
  <c r="AC391" i="46"/>
  <c r="H60" i="43" s="1"/>
  <c r="G54" i="43"/>
  <c r="L16" i="47" s="1"/>
  <c r="E54" i="43"/>
  <c r="J25" i="47" s="1"/>
  <c r="H54" i="43"/>
  <c r="M18" i="47" s="1"/>
  <c r="AA261" i="46"/>
  <c r="F57" i="43" s="1"/>
  <c r="Y521" i="46"/>
  <c r="D63" i="43" s="1"/>
  <c r="AC261" i="46"/>
  <c r="H57" i="43" s="1"/>
  <c r="AB261" i="46"/>
  <c r="G57" i="43" s="1"/>
  <c r="AB521" i="46"/>
  <c r="G63" i="43" s="1"/>
  <c r="F54" i="43"/>
  <c r="K20" i="47" s="1"/>
  <c r="Z391" i="46"/>
  <c r="E60" i="43" s="1"/>
  <c r="AC521" i="46"/>
  <c r="H63" i="43" s="1"/>
  <c r="D54" i="43"/>
  <c r="D93" i="43"/>
  <c r="D103" i="43" s="1"/>
  <c r="Y261" i="46"/>
  <c r="D57" i="43" s="1"/>
  <c r="O18" i="47"/>
  <c r="O15" i="47"/>
  <c r="S15" i="47"/>
  <c r="S17" i="47"/>
  <c r="P16" i="47"/>
  <c r="P15" i="47"/>
  <c r="P26" i="47"/>
  <c r="Q16" i="47"/>
  <c r="Q15" i="47"/>
  <c r="Q20" i="47"/>
  <c r="N24" i="47"/>
  <c r="N15" i="47"/>
  <c r="N17" i="47"/>
  <c r="O19" i="47"/>
  <c r="O142" i="47"/>
  <c r="O143" i="47"/>
  <c r="O94" i="47"/>
  <c r="O75" i="47"/>
  <c r="O114" i="47"/>
  <c r="O77" i="47"/>
  <c r="O122" i="47"/>
  <c r="O124" i="47"/>
  <c r="O131" i="47"/>
  <c r="O49" i="47"/>
  <c r="O56" i="47"/>
  <c r="O159" i="47"/>
  <c r="O55" i="47"/>
  <c r="O80" i="47"/>
  <c r="E35" i="43"/>
  <c r="T106" i="47"/>
  <c r="T19" i="47"/>
  <c r="T46" i="47"/>
  <c r="T107" i="47"/>
  <c r="T94" i="47"/>
  <c r="T37" i="47"/>
  <c r="T128" i="47"/>
  <c r="T160" i="47"/>
  <c r="T68" i="47"/>
  <c r="T109" i="47"/>
  <c r="T100" i="47"/>
  <c r="T92" i="47"/>
  <c r="T142" i="47"/>
  <c r="T130" i="47"/>
  <c r="T140" i="47"/>
  <c r="T129" i="47"/>
  <c r="T16" i="47"/>
  <c r="T139" i="47"/>
  <c r="T141" i="47"/>
  <c r="T79" i="47"/>
  <c r="T51" i="47"/>
  <c r="T115" i="47"/>
  <c r="T50" i="47"/>
  <c r="T145" i="47"/>
  <c r="T83" i="47"/>
  <c r="T136" i="47"/>
  <c r="T22" i="47"/>
  <c r="T61" i="47"/>
  <c r="T152" i="47"/>
  <c r="T78" i="47"/>
  <c r="T64" i="47"/>
  <c r="T108" i="47"/>
  <c r="T75" i="47"/>
  <c r="T65" i="47"/>
  <c r="T158" i="47"/>
  <c r="T150" i="47"/>
  <c r="T91" i="47"/>
  <c r="T53" i="47"/>
  <c r="T90" i="47"/>
  <c r="T159" i="47"/>
  <c r="T155" i="47"/>
  <c r="T23" i="47"/>
  <c r="T31" i="47"/>
  <c r="T84" i="47"/>
  <c r="T124" i="47"/>
  <c r="T20" i="47"/>
  <c r="T96" i="47"/>
  <c r="T99" i="47"/>
  <c r="T137" i="47"/>
  <c r="T24" i="47"/>
  <c r="T131" i="47"/>
  <c r="T54" i="47"/>
  <c r="E40" i="43"/>
  <c r="T32" i="47"/>
  <c r="T80" i="47"/>
  <c r="T21" i="47"/>
  <c r="T70" i="47"/>
  <c r="T112" i="47"/>
  <c r="T125" i="47"/>
  <c r="T81" i="47"/>
  <c r="T113" i="47"/>
  <c r="T39" i="47"/>
  <c r="T95" i="47"/>
  <c r="T97" i="47"/>
  <c r="T138" i="47"/>
  <c r="T161" i="47"/>
  <c r="T38" i="47"/>
  <c r="T98" i="47"/>
  <c r="T30" i="47"/>
  <c r="T33" i="47"/>
  <c r="T34" i="47"/>
  <c r="T17" i="47"/>
  <c r="T144" i="47"/>
  <c r="T63" i="47"/>
  <c r="T93" i="47"/>
  <c r="T76" i="47"/>
  <c r="T143" i="47"/>
  <c r="T55" i="47"/>
  <c r="T69" i="47"/>
  <c r="T52" i="47"/>
  <c r="T82" i="47"/>
  <c r="T105" i="47"/>
  <c r="T121" i="47"/>
  <c r="T77" i="47"/>
  <c r="T156" i="47"/>
  <c r="T151" i="47"/>
  <c r="T135" i="47"/>
  <c r="T15" i="47"/>
  <c r="T126" i="47"/>
  <c r="T110" i="47"/>
  <c r="T40" i="47"/>
  <c r="T111" i="47"/>
  <c r="T122" i="47"/>
  <c r="T49" i="47"/>
  <c r="T123" i="47"/>
  <c r="T101" i="47"/>
  <c r="T45" i="47"/>
  <c r="T85" i="47"/>
  <c r="T86" i="47"/>
  <c r="T60" i="47"/>
  <c r="T127" i="47"/>
  <c r="T48" i="47"/>
  <c r="T114" i="47"/>
  <c r="T47" i="47"/>
  <c r="T25" i="47"/>
  <c r="T56" i="47"/>
  <c r="T146" i="47"/>
  <c r="T116" i="47"/>
  <c r="T157" i="47"/>
  <c r="T66" i="47"/>
  <c r="T71" i="47"/>
  <c r="T35" i="47"/>
  <c r="T26" i="47"/>
  <c r="T67" i="47"/>
  <c r="T18" i="47"/>
  <c r="T120" i="47"/>
  <c r="T153" i="47"/>
  <c r="T36" i="47"/>
  <c r="T154" i="47"/>
  <c r="T62" i="47"/>
  <c r="T41" i="47"/>
  <c r="Y1130" i="79"/>
  <c r="D81" i="43" s="1"/>
  <c r="R81" i="43" s="1"/>
  <c r="AM1120" i="79"/>
  <c r="AM1130" i="79" s="1"/>
  <c r="AM1132" i="79" s="1"/>
  <c r="L93" i="43"/>
  <c r="L103" i="43" s="1"/>
  <c r="R66" i="43"/>
  <c r="R75" i="43"/>
  <c r="AA521" i="46"/>
  <c r="F63" i="43" s="1"/>
  <c r="F93" i="43"/>
  <c r="F103" i="43" s="1"/>
  <c r="AM517" i="46"/>
  <c r="AM521" i="46" s="1"/>
  <c r="AM523" i="46" s="1"/>
  <c r="U37" i="47"/>
  <c r="U98" i="47"/>
  <c r="U126" i="47"/>
  <c r="U91" i="47"/>
  <c r="U155" i="47"/>
  <c r="U54" i="47"/>
  <c r="U120" i="47"/>
  <c r="U90" i="47"/>
  <c r="U157" i="47"/>
  <c r="S40" i="47"/>
  <c r="S51" i="47"/>
  <c r="S54" i="47"/>
  <c r="S156" i="47"/>
  <c r="S143" i="47"/>
  <c r="S126" i="47"/>
  <c r="S127" i="47"/>
  <c r="S38" i="47"/>
  <c r="S62" i="47"/>
  <c r="AG391" i="79"/>
  <c r="L69" i="43" s="1"/>
  <c r="Q144" i="47" s="1"/>
  <c r="AM385" i="79"/>
  <c r="AM391" i="79" s="1"/>
  <c r="AM393" i="79" s="1"/>
  <c r="N79" i="47"/>
  <c r="N90" i="47"/>
  <c r="N141" i="47"/>
  <c r="N111" i="47"/>
  <c r="Q46" i="47"/>
  <c r="Q86" i="47"/>
  <c r="Q53" i="47"/>
  <c r="Q69" i="47"/>
  <c r="Q65" i="47"/>
  <c r="Q61" i="47"/>
  <c r="Q40" i="47"/>
  <c r="Q36" i="47"/>
  <c r="P50" i="47"/>
  <c r="P45" i="47"/>
  <c r="P123" i="47"/>
  <c r="P54" i="47"/>
  <c r="P39" i="47"/>
  <c r="P55" i="47"/>
  <c r="P70" i="47"/>
  <c r="P156" i="47"/>
  <c r="P37" i="47"/>
  <c r="E36" i="43"/>
  <c r="P79" i="47"/>
  <c r="P81" i="47"/>
  <c r="P139" i="47"/>
  <c r="P65" i="47"/>
  <c r="P95" i="47"/>
  <c r="P143" i="47"/>
  <c r="P100" i="47"/>
  <c r="P32" i="47"/>
  <c r="P34" i="47"/>
  <c r="P49" i="47"/>
  <c r="P31" i="47"/>
  <c r="V33" i="47"/>
  <c r="V70" i="47"/>
  <c r="V113" i="47"/>
  <c r="V135" i="47"/>
  <c r="V130" i="47"/>
  <c r="V143" i="47"/>
  <c r="V138" i="47"/>
  <c r="V26" i="47"/>
  <c r="V125" i="47"/>
  <c r="V156" i="47"/>
  <c r="V32" i="47"/>
  <c r="V106" i="47"/>
  <c r="V116" i="47"/>
  <c r="V45" i="47"/>
  <c r="V151" i="47"/>
  <c r="V92" i="47"/>
  <c r="V18" i="47"/>
  <c r="V97" i="47"/>
  <c r="V20" i="47"/>
  <c r="V99" i="47"/>
  <c r="V21" i="47"/>
  <c r="V120" i="47"/>
  <c r="V50" i="47"/>
  <c r="V126" i="47"/>
  <c r="V60" i="47"/>
  <c r="V123" i="47"/>
  <c r="V47" i="47"/>
  <c r="V52" i="47"/>
  <c r="V84" i="47"/>
  <c r="V140" i="47"/>
  <c r="V36" i="47"/>
  <c r="V64" i="47"/>
  <c r="V85" i="47"/>
  <c r="V122" i="47"/>
  <c r="V155" i="47"/>
  <c r="V124" i="47"/>
  <c r="V110" i="47"/>
  <c r="V109" i="47"/>
  <c r="V127" i="47"/>
  <c r="V61" i="47"/>
  <c r="V90" i="47"/>
  <c r="V46" i="47"/>
  <c r="V56" i="47"/>
  <c r="V101" i="47"/>
  <c r="V111" i="47"/>
  <c r="V66" i="47"/>
  <c r="V95" i="47"/>
  <c r="V145" i="47"/>
  <c r="V48" i="47"/>
  <c r="V93" i="47"/>
  <c r="V37" i="47"/>
  <c r="V91" i="47"/>
  <c r="V17" i="47"/>
  <c r="V105" i="47"/>
  <c r="V19" i="47"/>
  <c r="V63" i="47"/>
  <c r="V67" i="47"/>
  <c r="V39" i="47"/>
  <c r="V49" i="47"/>
  <c r="V139" i="47"/>
  <c r="V136" i="47"/>
  <c r="V161" i="47"/>
  <c r="V69" i="47"/>
  <c r="V146" i="47"/>
  <c r="V54" i="47"/>
  <c r="V153" i="47"/>
  <c r="V112" i="47"/>
  <c r="V107" i="47"/>
  <c r="V55" i="47"/>
  <c r="V65" i="47"/>
  <c r="V98" i="47"/>
  <c r="V68" i="47"/>
  <c r="V41" i="47"/>
  <c r="V35" i="47"/>
  <c r="V16" i="47"/>
  <c r="V82" i="47"/>
  <c r="V142" i="47"/>
  <c r="V154" i="47"/>
  <c r="V40" i="47"/>
  <c r="R96" i="47"/>
  <c r="R141" i="47"/>
  <c r="R65" i="47"/>
  <c r="R77" i="47"/>
  <c r="R56" i="47"/>
  <c r="R140" i="47"/>
  <c r="R113" i="47"/>
  <c r="R32" i="47"/>
  <c r="R136" i="47"/>
  <c r="R124" i="47"/>
  <c r="R156" i="47"/>
  <c r="R94" i="47"/>
  <c r="R153" i="47"/>
  <c r="R161" i="47"/>
  <c r="R18" i="47"/>
  <c r="R91" i="47"/>
  <c r="R25" i="47"/>
  <c r="R23" i="47"/>
  <c r="R86" i="47"/>
  <c r="R114" i="47"/>
  <c r="R20" i="47"/>
  <c r="R101" i="47"/>
  <c r="R138" i="47"/>
  <c r="R49" i="47"/>
  <c r="R128" i="47"/>
  <c r="R46" i="47"/>
  <c r="R126" i="47"/>
  <c r="R75" i="47"/>
  <c r="R60" i="47"/>
  <c r="R142" i="47"/>
  <c r="R92" i="47"/>
  <c r="R68" i="47"/>
  <c r="R155" i="47"/>
  <c r="R70" i="47"/>
  <c r="R24" i="47"/>
  <c r="R84" i="47"/>
  <c r="R135" i="47"/>
  <c r="R66" i="47"/>
  <c r="R129" i="47"/>
  <c r="R144" i="47"/>
  <c r="R48" i="47"/>
  <c r="R33" i="47"/>
  <c r="R95" i="47"/>
  <c r="R127" i="47"/>
  <c r="R40" i="47"/>
  <c r="R22" i="47"/>
  <c r="R159" i="47"/>
  <c r="R35" i="47"/>
  <c r="R39" i="47"/>
  <c r="R122" i="47"/>
  <c r="R63" i="47"/>
  <c r="R152" i="47"/>
  <c r="R64" i="47"/>
  <c r="R108" i="47"/>
  <c r="R137" i="47"/>
  <c r="AM754" i="79"/>
  <c r="AM762" i="79" s="1"/>
  <c r="AM764" i="79" s="1"/>
  <c r="E42" i="43"/>
  <c r="R31" i="47"/>
  <c r="R80" i="47"/>
  <c r="R71" i="47"/>
  <c r="R160" i="47"/>
  <c r="R123" i="47"/>
  <c r="R90" i="47"/>
  <c r="R37" i="47"/>
  <c r="R17" i="47"/>
  <c r="R21" i="47"/>
  <c r="R62" i="47"/>
  <c r="R50" i="47"/>
  <c r="R105" i="47"/>
  <c r="R47" i="47"/>
  <c r="R107" i="47"/>
  <c r="R110" i="47"/>
  <c r="R116" i="47"/>
  <c r="V22" i="47"/>
  <c r="V137" i="47"/>
  <c r="V34" i="47"/>
  <c r="V94" i="47"/>
  <c r="V62" i="47"/>
  <c r="V86" i="47"/>
  <c r="V100" i="47"/>
  <c r="V77" i="47"/>
  <c r="V76" i="47"/>
  <c r="V152" i="47"/>
  <c r="AM571" i="79"/>
  <c r="AM578" i="79" s="1"/>
  <c r="AM580" i="79" s="1"/>
  <c r="O106" i="47"/>
  <c r="O150" i="47"/>
  <c r="O65" i="47"/>
  <c r="O38" i="47"/>
  <c r="O16" i="47"/>
  <c r="O76" i="47"/>
  <c r="O41" i="47"/>
  <c r="O161" i="47"/>
  <c r="O129" i="47"/>
  <c r="O144" i="47"/>
  <c r="O110" i="47"/>
  <c r="O157" i="47"/>
  <c r="O95" i="47"/>
  <c r="O81" i="47"/>
  <c r="O111" i="47"/>
  <c r="O109" i="47"/>
  <c r="O45" i="47"/>
  <c r="O34" i="47"/>
  <c r="O126" i="47"/>
  <c r="O54" i="47"/>
  <c r="O155" i="47"/>
  <c r="O21" i="47"/>
  <c r="O37" i="47"/>
  <c r="O108" i="47"/>
  <c r="O26" i="47"/>
  <c r="O139" i="47"/>
  <c r="O107" i="47"/>
  <c r="O36" i="47"/>
  <c r="O101" i="47"/>
  <c r="O46" i="47"/>
  <c r="O160" i="47"/>
  <c r="O138" i="47"/>
  <c r="O23" i="47"/>
  <c r="O66" i="47"/>
  <c r="O156" i="47"/>
  <c r="O93" i="47"/>
  <c r="O121" i="47"/>
  <c r="O125" i="47"/>
  <c r="O96" i="47"/>
  <c r="O30" i="47"/>
  <c r="O115" i="47"/>
  <c r="O116" i="47"/>
  <c r="O145" i="47"/>
  <c r="O82" i="47"/>
  <c r="O135" i="47"/>
  <c r="O62" i="47"/>
  <c r="O20" i="47"/>
  <c r="O98" i="47"/>
  <c r="O136" i="47"/>
  <c r="O22" i="47"/>
  <c r="O99" i="47"/>
  <c r="O120" i="47"/>
  <c r="O24" i="47"/>
  <c r="S90" i="47"/>
  <c r="S114" i="47"/>
  <c r="S31" i="47"/>
  <c r="S98" i="47"/>
  <c r="S144" i="47"/>
  <c r="S136" i="47"/>
  <c r="S52" i="47"/>
  <c r="S22" i="47"/>
  <c r="S92" i="47"/>
  <c r="S67" i="47"/>
  <c r="S19" i="47"/>
  <c r="S84" i="47"/>
  <c r="S77" i="47"/>
  <c r="S91" i="47"/>
  <c r="S86" i="47"/>
  <c r="S48" i="47"/>
  <c r="S82" i="47"/>
  <c r="S145" i="47"/>
  <c r="S161" i="47"/>
  <c r="S137" i="47"/>
  <c r="S55" i="47"/>
  <c r="S41" i="47"/>
  <c r="S76" i="47"/>
  <c r="S61" i="47"/>
  <c r="S37" i="47"/>
  <c r="S50" i="47"/>
  <c r="S47" i="47"/>
  <c r="S125" i="47"/>
  <c r="S138" i="47"/>
  <c r="S157" i="47"/>
  <c r="S151" i="47"/>
  <c r="S93" i="47"/>
  <c r="S68" i="47"/>
  <c r="S110" i="47"/>
  <c r="S18" i="47"/>
  <c r="S83" i="47"/>
  <c r="S66" i="47"/>
  <c r="S120" i="47"/>
  <c r="S36" i="47"/>
  <c r="S46" i="47"/>
  <c r="S116" i="47"/>
  <c r="S16" i="47"/>
  <c r="S155" i="47"/>
  <c r="S53" i="47"/>
  <c r="S130" i="47"/>
  <c r="S20" i="47"/>
  <c r="S150" i="47"/>
  <c r="S81" i="47"/>
  <c r="S131" i="47"/>
  <c r="S135" i="47"/>
  <c r="S79" i="47"/>
  <c r="S140" i="47"/>
  <c r="S34" i="47"/>
  <c r="S75" i="47"/>
  <c r="S80" i="47"/>
  <c r="S70" i="47"/>
  <c r="S69" i="47"/>
  <c r="S35" i="47"/>
  <c r="S154" i="47"/>
  <c r="S25" i="47"/>
  <c r="S146" i="47"/>
  <c r="S159" i="47"/>
  <c r="S71" i="47"/>
  <c r="S153" i="47"/>
  <c r="S139" i="47"/>
  <c r="S115" i="47"/>
  <c r="S129" i="47"/>
  <c r="S160" i="47"/>
  <c r="S63" i="47"/>
  <c r="S33" i="47"/>
  <c r="S56" i="47"/>
  <c r="S49" i="47"/>
  <c r="S158" i="47"/>
  <c r="U76" i="47"/>
  <c r="U75" i="47"/>
  <c r="U80" i="47"/>
  <c r="U78" i="47"/>
  <c r="U79" i="47"/>
  <c r="U114" i="47"/>
  <c r="U151" i="47"/>
  <c r="U62" i="47"/>
  <c r="U128" i="47"/>
  <c r="U124" i="47"/>
  <c r="U95" i="47"/>
  <c r="U63" i="47"/>
  <c r="U33" i="47"/>
  <c r="U20" i="47"/>
  <c r="U136" i="47"/>
  <c r="U35" i="47"/>
  <c r="U68" i="47"/>
  <c r="U18" i="47"/>
  <c r="U19" i="47"/>
  <c r="U38" i="47"/>
  <c r="U96" i="47"/>
  <c r="U32" i="47"/>
  <c r="U129" i="47"/>
  <c r="U17" i="47"/>
  <c r="U56" i="47"/>
  <c r="U49" i="47"/>
  <c r="U70" i="47"/>
  <c r="U99" i="47"/>
  <c r="U150" i="47"/>
  <c r="U34" i="47"/>
  <c r="U152" i="47"/>
  <c r="U161" i="47"/>
  <c r="U86" i="47"/>
  <c r="U50" i="47"/>
  <c r="U53" i="47"/>
  <c r="U107" i="47"/>
  <c r="U145" i="47"/>
  <c r="U115" i="47"/>
  <c r="U146" i="47"/>
  <c r="U121" i="47"/>
  <c r="U123" i="47"/>
  <c r="U61" i="47"/>
  <c r="U77" i="47"/>
  <c r="U144" i="47"/>
  <c r="U22" i="47"/>
  <c r="U139" i="47"/>
  <c r="U112" i="47"/>
  <c r="U39" i="47"/>
  <c r="U137" i="47"/>
  <c r="U116" i="47"/>
  <c r="U113" i="47"/>
  <c r="U143" i="47"/>
  <c r="U101" i="47"/>
  <c r="U135" i="47"/>
  <c r="U64" i="47"/>
  <c r="U127" i="47"/>
  <c r="U140" i="47"/>
  <c r="U141" i="47"/>
  <c r="U85" i="47"/>
  <c r="U25" i="47"/>
  <c r="U66" i="47"/>
  <c r="U82" i="47"/>
  <c r="U55" i="47"/>
  <c r="U108" i="47"/>
  <c r="U122" i="47"/>
  <c r="U60" i="47"/>
  <c r="U159" i="47"/>
  <c r="U65" i="47"/>
  <c r="E41" i="43"/>
  <c r="U21" i="47"/>
  <c r="U40" i="47"/>
  <c r="U51" i="47"/>
  <c r="U84" i="47"/>
  <c r="U156" i="47"/>
  <c r="U109" i="47"/>
  <c r="U71" i="47"/>
  <c r="U26" i="47"/>
  <c r="U31" i="47"/>
  <c r="U48" i="47"/>
  <c r="U52" i="47"/>
  <c r="U160" i="47"/>
  <c r="U46" i="47"/>
  <c r="U100" i="47"/>
  <c r="U158" i="47"/>
  <c r="U153" i="47"/>
  <c r="U16" i="47"/>
  <c r="N18" i="47"/>
  <c r="N137" i="47"/>
  <c r="N66" i="47"/>
  <c r="N50" i="47"/>
  <c r="N131" i="47"/>
  <c r="N38" i="47"/>
  <c r="N156" i="47"/>
  <c r="N160" i="47"/>
  <c r="N76" i="47"/>
  <c r="N19" i="47"/>
  <c r="N114" i="47"/>
  <c r="N135" i="47"/>
  <c r="N30" i="47"/>
  <c r="N39" i="47"/>
  <c r="N120" i="47"/>
  <c r="N112" i="47"/>
  <c r="N115" i="47"/>
  <c r="N36" i="47"/>
  <c r="N84" i="47"/>
  <c r="N107" i="47"/>
  <c r="N81" i="47"/>
  <c r="N145" i="47"/>
  <c r="N95" i="47"/>
  <c r="N61" i="47"/>
  <c r="N125" i="47"/>
  <c r="N45" i="47"/>
  <c r="N68" i="47"/>
  <c r="N122" i="47"/>
  <c r="N142" i="47"/>
  <c r="N161" i="47"/>
  <c r="N116" i="47"/>
  <c r="N105" i="47"/>
  <c r="N20" i="47"/>
  <c r="N60" i="47"/>
  <c r="N48" i="47"/>
  <c r="N37" i="47"/>
  <c r="N155" i="47"/>
  <c r="N152" i="47"/>
  <c r="N153" i="47"/>
  <c r="N127" i="47"/>
  <c r="N158" i="47"/>
  <c r="N49" i="47"/>
  <c r="N143" i="47"/>
  <c r="N21" i="47"/>
  <c r="N56" i="47"/>
  <c r="N91" i="47"/>
  <c r="N23" i="47"/>
  <c r="N78" i="47"/>
  <c r="N52" i="47"/>
  <c r="N140" i="47"/>
  <c r="N35" i="47"/>
  <c r="N101" i="47"/>
  <c r="N157" i="47"/>
  <c r="N150" i="47"/>
  <c r="N130" i="47"/>
  <c r="N144" i="47"/>
  <c r="N70" i="47"/>
  <c r="N100" i="47"/>
  <c r="N65" i="47"/>
  <c r="N51" i="47"/>
  <c r="N154" i="47"/>
  <c r="N41" i="47"/>
  <c r="N123" i="47"/>
  <c r="N63" i="47"/>
  <c r="N146" i="47"/>
  <c r="N80" i="47"/>
  <c r="N31" i="47"/>
  <c r="N99" i="47"/>
  <c r="N33" i="47"/>
  <c r="N151" i="47"/>
  <c r="N25" i="47"/>
  <c r="N47" i="47"/>
  <c r="N92" i="47"/>
  <c r="N62" i="47"/>
  <c r="N124" i="47"/>
  <c r="N22" i="47"/>
  <c r="N69" i="47"/>
  <c r="N110" i="47"/>
  <c r="N86" i="47"/>
  <c r="N71" i="47"/>
  <c r="N53" i="47"/>
  <c r="N83" i="47"/>
  <c r="N46" i="47"/>
  <c r="N139" i="47"/>
  <c r="N85" i="47"/>
  <c r="N128" i="47"/>
  <c r="N96" i="47"/>
  <c r="N129" i="47"/>
  <c r="N97" i="47"/>
  <c r="N77" i="47"/>
  <c r="N138" i="47"/>
  <c r="N75" i="47"/>
  <c r="J93" i="43"/>
  <c r="J103" i="43" s="1"/>
  <c r="AM937" i="79"/>
  <c r="AM946" i="79" s="1"/>
  <c r="AM948" i="79" s="1"/>
  <c r="K93" i="43"/>
  <c r="K103" i="43" s="1"/>
  <c r="E39" i="43"/>
  <c r="O69" i="47"/>
  <c r="O67" i="47"/>
  <c r="O86" i="47"/>
  <c r="O97" i="47"/>
  <c r="O51" i="47"/>
  <c r="O140" i="47"/>
  <c r="O53" i="47"/>
  <c r="O141" i="47"/>
  <c r="O47" i="47"/>
  <c r="O79" i="47"/>
  <c r="O40" i="47"/>
  <c r="O153" i="47"/>
  <c r="O61" i="47"/>
  <c r="O78" i="47"/>
  <c r="O152" i="47"/>
  <c r="O70" i="47"/>
  <c r="O154" i="47"/>
  <c r="R120" i="47"/>
  <c r="R85" i="47"/>
  <c r="R125" i="47"/>
  <c r="R97" i="47"/>
  <c r="R36" i="47"/>
  <c r="R131" i="47"/>
  <c r="R157" i="47"/>
  <c r="R154" i="47"/>
  <c r="R121" i="47"/>
  <c r="R55" i="47"/>
  <c r="R61" i="47"/>
  <c r="R79" i="47"/>
  <c r="R106" i="47"/>
  <c r="R115" i="47"/>
  <c r="R83" i="47"/>
  <c r="R93" i="47"/>
  <c r="S32" i="47"/>
  <c r="S21" i="47"/>
  <c r="S109" i="47"/>
  <c r="S100" i="47"/>
  <c r="S30" i="47"/>
  <c r="S124" i="47"/>
  <c r="S26" i="47"/>
  <c r="S101" i="47"/>
  <c r="S107" i="47"/>
  <c r="S39" i="47"/>
  <c r="S24" i="47"/>
  <c r="S60" i="47"/>
  <c r="V144" i="47"/>
  <c r="V24" i="47"/>
  <c r="V78" i="47"/>
  <c r="V129" i="47"/>
  <c r="V31" i="47"/>
  <c r="V150" i="47"/>
  <c r="V131" i="47"/>
  <c r="V81" i="47"/>
  <c r="V53" i="47"/>
  <c r="V75" i="47"/>
  <c r="U30" i="47"/>
  <c r="U131" i="47"/>
  <c r="U45" i="47"/>
  <c r="U93" i="47"/>
  <c r="U24" i="47"/>
  <c r="U130" i="47"/>
  <c r="U105" i="47"/>
  <c r="U23" i="47"/>
  <c r="N159" i="47"/>
  <c r="N16" i="47"/>
  <c r="N126" i="47"/>
  <c r="N26" i="47"/>
  <c r="N64" i="47"/>
  <c r="N67" i="47"/>
  <c r="N34" i="47"/>
  <c r="Q39" i="47"/>
  <c r="Q38" i="47"/>
  <c r="Q76" i="47"/>
  <c r="Q78" i="47"/>
  <c r="Q37" i="47"/>
  <c r="Q70" i="47"/>
  <c r="Q77" i="47"/>
  <c r="Q75" i="47"/>
  <c r="Q34" i="47"/>
  <c r="Q32" i="47"/>
  <c r="Q48" i="47"/>
  <c r="Q50" i="47"/>
  <c r="Q68" i="47"/>
  <c r="Q22" i="47"/>
  <c r="Q41" i="47"/>
  <c r="Q25" i="47"/>
  <c r="Q83" i="47"/>
  <c r="Q47" i="47"/>
  <c r="Q21" i="47"/>
  <c r="Q49" i="47"/>
  <c r="Q85" i="47"/>
  <c r="Q30" i="47"/>
  <c r="Q82" i="47"/>
  <c r="Q79" i="47"/>
  <c r="Q52" i="47"/>
  <c r="Q33" i="47"/>
  <c r="Q80" i="47"/>
  <c r="Q51" i="47"/>
  <c r="Q81" i="47"/>
  <c r="Q67" i="47"/>
  <c r="Q19" i="47"/>
  <c r="Q62" i="47"/>
  <c r="Q26" i="47"/>
  <c r="Q60" i="47"/>
  <c r="Q71" i="47"/>
  <c r="Q84" i="47"/>
  <c r="Q63" i="47"/>
  <c r="P140" i="47"/>
  <c r="P129" i="47"/>
  <c r="P121" i="47"/>
  <c r="P98" i="47"/>
  <c r="P20" i="47"/>
  <c r="P160" i="47"/>
  <c r="P23" i="47"/>
  <c r="P41" i="47"/>
  <c r="P66" i="47"/>
  <c r="P69" i="47"/>
  <c r="P101" i="47"/>
  <c r="P141" i="47"/>
  <c r="P68" i="47"/>
  <c r="P94" i="47"/>
  <c r="P35" i="47"/>
  <c r="P19" i="47"/>
  <c r="P75" i="47"/>
  <c r="P33" i="47"/>
  <c r="P126" i="47"/>
  <c r="P154" i="47"/>
  <c r="P112" i="47"/>
  <c r="P122" i="47"/>
  <c r="P77" i="47"/>
  <c r="P124" i="47"/>
  <c r="P111" i="47"/>
  <c r="P150" i="47"/>
  <c r="P64" i="47"/>
  <c r="P138" i="47"/>
  <c r="P56" i="47"/>
  <c r="P52" i="47"/>
  <c r="P21" i="47"/>
  <c r="P85" i="47"/>
  <c r="P144" i="47"/>
  <c r="P131" i="47"/>
  <c r="P114" i="47"/>
  <c r="P128" i="47"/>
  <c r="P113" i="47"/>
  <c r="P71" i="47"/>
  <c r="P120" i="47"/>
  <c r="P83" i="47"/>
  <c r="P105" i="47"/>
  <c r="P146" i="47"/>
  <c r="P136" i="47"/>
  <c r="P86" i="47"/>
  <c r="P62" i="47"/>
  <c r="P76" i="47"/>
  <c r="P125" i="47"/>
  <c r="P40" i="47"/>
  <c r="P161" i="47"/>
  <c r="P130" i="47"/>
  <c r="P106" i="47"/>
  <c r="P152" i="47"/>
  <c r="P92" i="47"/>
  <c r="P53" i="47"/>
  <c r="P137" i="47"/>
  <c r="P159" i="47"/>
  <c r="P97" i="47"/>
  <c r="P107" i="47"/>
  <c r="P67" i="47"/>
  <c r="P110" i="47"/>
  <c r="P18" i="47"/>
  <c r="P145" i="47"/>
  <c r="P127" i="47"/>
  <c r="P48" i="47"/>
  <c r="P82" i="47"/>
  <c r="P158" i="47"/>
  <c r="P51" i="47"/>
  <c r="P142" i="47"/>
  <c r="P153" i="47"/>
  <c r="P93" i="47"/>
  <c r="P157" i="47"/>
  <c r="P135" i="47"/>
  <c r="P80" i="47"/>
  <c r="P24" i="47"/>
  <c r="P17" i="47"/>
  <c r="Y391" i="46"/>
  <c r="D60" i="43" s="1"/>
  <c r="E93" i="43"/>
  <c r="E103" i="43" s="1"/>
  <c r="G93" i="43"/>
  <c r="G103" i="43" s="1"/>
  <c r="AM388" i="46"/>
  <c r="AM391" i="46" s="1"/>
  <c r="AM393" i="46" s="1"/>
  <c r="H93" i="43"/>
  <c r="H103" i="43" s="1"/>
  <c r="Y946" i="79"/>
  <c r="D78" i="43" s="1"/>
  <c r="R78" i="43" s="1"/>
  <c r="AM259" i="46"/>
  <c r="AM261" i="46" s="1"/>
  <c r="AM263" i="46" s="1"/>
  <c r="AM199" i="79"/>
  <c r="AM204" i="79" s="1"/>
  <c r="AM206" i="79" s="1"/>
  <c r="AA578" i="79"/>
  <c r="F72" i="43" s="1"/>
  <c r="I93" i="43"/>
  <c r="I103" i="43" s="1"/>
  <c r="O105" i="47"/>
  <c r="O84" i="47"/>
  <c r="O113" i="47"/>
  <c r="O158" i="47"/>
  <c r="O91" i="47"/>
  <c r="O100" i="47"/>
  <c r="O31" i="47"/>
  <c r="O130" i="47"/>
  <c r="O52" i="47"/>
  <c r="O17" i="47"/>
  <c r="O92" i="47"/>
  <c r="O85" i="47"/>
  <c r="O68" i="47"/>
  <c r="O25" i="47"/>
  <c r="O90" i="47"/>
  <c r="O32" i="47"/>
  <c r="R139" i="47"/>
  <c r="R69" i="47"/>
  <c r="R45" i="47"/>
  <c r="R109" i="47"/>
  <c r="R26" i="47"/>
  <c r="R52" i="47"/>
  <c r="R38" i="47"/>
  <c r="R130" i="47"/>
  <c r="R111" i="47"/>
  <c r="R100" i="47"/>
  <c r="R150" i="47"/>
  <c r="R53" i="47"/>
  <c r="R19" i="47"/>
  <c r="R34" i="47"/>
  <c r="R30" i="47"/>
  <c r="R16" i="47"/>
  <c r="R78" i="47"/>
  <c r="Q35" i="47"/>
  <c r="Q55" i="47"/>
  <c r="Q56" i="47"/>
  <c r="P151" i="47"/>
  <c r="P38" i="47"/>
  <c r="P22" i="47"/>
  <c r="P108" i="47"/>
  <c r="P46" i="47"/>
  <c r="P96" i="47"/>
  <c r="P60" i="47"/>
  <c r="P63" i="47"/>
  <c r="P36" i="47"/>
  <c r="P115" i="47"/>
  <c r="P91" i="47"/>
  <c r="S94" i="47"/>
  <c r="S111" i="47"/>
  <c r="S128" i="47"/>
  <c r="S99" i="47"/>
  <c r="S105" i="47"/>
  <c r="S65" i="47"/>
  <c r="S113" i="47"/>
  <c r="S152" i="47"/>
  <c r="S85" i="47"/>
  <c r="S141" i="47"/>
  <c r="S121" i="47"/>
  <c r="S108" i="47"/>
  <c r="V71" i="47"/>
  <c r="V121" i="47"/>
  <c r="V114" i="47"/>
  <c r="V115" i="47"/>
  <c r="V158" i="47"/>
  <c r="V38" i="47"/>
  <c r="V96" i="47"/>
  <c r="V159" i="47"/>
  <c r="V160" i="47"/>
  <c r="V108" i="47"/>
  <c r="U110" i="47"/>
  <c r="U111" i="47"/>
  <c r="U92" i="47"/>
  <c r="U106" i="47"/>
  <c r="U69" i="47"/>
  <c r="U138" i="47"/>
  <c r="U125" i="47"/>
  <c r="U41" i="47"/>
  <c r="N32" i="47"/>
  <c r="N82" i="47"/>
  <c r="N121" i="47"/>
  <c r="N108" i="47"/>
  <c r="N109" i="47"/>
  <c r="N40" i="47"/>
  <c r="N94" i="47"/>
  <c r="V15" i="47"/>
  <c r="R15" i="47"/>
  <c r="E34" i="43"/>
  <c r="E38" i="43"/>
  <c r="O137" i="47"/>
  <c r="O71" i="47"/>
  <c r="O123" i="47"/>
  <c r="O50" i="47"/>
  <c r="O151" i="47"/>
  <c r="O48" i="47"/>
  <c r="O35" i="47"/>
  <c r="O83" i="47"/>
  <c r="O128" i="47"/>
  <c r="O39" i="47"/>
  <c r="O60" i="47"/>
  <c r="O127" i="47"/>
  <c r="O33" i="47"/>
  <c r="O64" i="47"/>
  <c r="O112" i="47"/>
  <c r="O63" i="47"/>
  <c r="O146" i="47"/>
  <c r="R151" i="47"/>
  <c r="R145" i="47"/>
  <c r="R51" i="47"/>
  <c r="R82" i="47"/>
  <c r="R99" i="47"/>
  <c r="R146" i="47"/>
  <c r="R143" i="47"/>
  <c r="R76" i="47"/>
  <c r="R158" i="47"/>
  <c r="R112" i="47"/>
  <c r="R54" i="47"/>
  <c r="R67" i="47"/>
  <c r="R98" i="47"/>
  <c r="R81" i="47"/>
  <c r="R41" i="47"/>
  <c r="Q54" i="47"/>
  <c r="Q23" i="47"/>
  <c r="Q24" i="47"/>
  <c r="Q17" i="47"/>
  <c r="Q31" i="47"/>
  <c r="Q45" i="47"/>
  <c r="Q18" i="47"/>
  <c r="Q64" i="47"/>
  <c r="Q66" i="47"/>
  <c r="P47" i="47"/>
  <c r="P61" i="47"/>
  <c r="P109" i="47"/>
  <c r="P116" i="47"/>
  <c r="P90" i="47"/>
  <c r="P84" i="47"/>
  <c r="P99" i="47"/>
  <c r="P78" i="47"/>
  <c r="P30" i="47"/>
  <c r="P155" i="47"/>
  <c r="P25" i="47"/>
  <c r="S122" i="47"/>
  <c r="S96" i="47"/>
  <c r="S106" i="47"/>
  <c r="S78" i="47"/>
  <c r="S112" i="47"/>
  <c r="S45" i="47"/>
  <c r="S64" i="47"/>
  <c r="S123" i="47"/>
  <c r="S97" i="47"/>
  <c r="S95" i="47"/>
  <c r="S142" i="47"/>
  <c r="V83" i="47"/>
  <c r="V141" i="47"/>
  <c r="V157" i="47"/>
  <c r="V80" i="47"/>
  <c r="V23" i="47"/>
  <c r="V79" i="47"/>
  <c r="V128" i="47"/>
  <c r="V51" i="47"/>
  <c r="V30" i="47"/>
  <c r="V25" i="47"/>
  <c r="U81" i="47"/>
  <c r="U154" i="47"/>
  <c r="U142" i="47"/>
  <c r="U67" i="47"/>
  <c r="U83" i="47"/>
  <c r="U47" i="47"/>
  <c r="U36" i="47"/>
  <c r="U94" i="47"/>
  <c r="U97" i="47"/>
  <c r="N93" i="47"/>
  <c r="N98" i="47"/>
  <c r="N136" i="47"/>
  <c r="N113" i="47"/>
  <c r="N55" i="47"/>
  <c r="N54" i="47"/>
  <c r="N106" i="47"/>
  <c r="K33" i="47" l="1"/>
  <c r="K22" i="47"/>
  <c r="J22" i="47"/>
  <c r="L15" i="47"/>
  <c r="L20" i="47"/>
  <c r="L26" i="47"/>
  <c r="L23" i="47"/>
  <c r="L19" i="47"/>
  <c r="K23" i="47"/>
  <c r="L24" i="47"/>
  <c r="L18" i="47"/>
  <c r="K26" i="47"/>
  <c r="K18" i="47"/>
  <c r="K24" i="47"/>
  <c r="L25" i="47"/>
  <c r="L22" i="47"/>
  <c r="J20" i="47"/>
  <c r="M143" i="47"/>
  <c r="J45" i="47"/>
  <c r="J150" i="47"/>
  <c r="J19" i="47"/>
  <c r="E33" i="43"/>
  <c r="L111" i="47"/>
  <c r="M50" i="47"/>
  <c r="J108" i="47"/>
  <c r="J40" i="47"/>
  <c r="J18" i="47"/>
  <c r="J32" i="47"/>
  <c r="J24" i="47"/>
  <c r="K15" i="47"/>
  <c r="L153" i="47"/>
  <c r="L150" i="47"/>
  <c r="J65" i="47"/>
  <c r="M41" i="47"/>
  <c r="M107" i="47"/>
  <c r="L155" i="47"/>
  <c r="M101" i="47"/>
  <c r="M70" i="47"/>
  <c r="M40" i="47"/>
  <c r="L121" i="47"/>
  <c r="M100" i="47"/>
  <c r="L105" i="47"/>
  <c r="M26" i="47"/>
  <c r="L40" i="47"/>
  <c r="M45" i="47"/>
  <c r="J26" i="47"/>
  <c r="J17" i="47"/>
  <c r="J139" i="47"/>
  <c r="J113" i="47"/>
  <c r="J135" i="47"/>
  <c r="J127" i="47"/>
  <c r="K16" i="47"/>
  <c r="L21" i="47"/>
  <c r="K17" i="47"/>
  <c r="M91" i="47"/>
  <c r="M111" i="47"/>
  <c r="L32" i="47"/>
  <c r="L17" i="47"/>
  <c r="J21" i="47"/>
  <c r="J136" i="47"/>
  <c r="J92" i="47"/>
  <c r="J142" i="47"/>
  <c r="J69" i="47"/>
  <c r="K21" i="47"/>
  <c r="L66" i="47"/>
  <c r="M53" i="47"/>
  <c r="J144" i="47"/>
  <c r="M160" i="47"/>
  <c r="M79" i="47"/>
  <c r="L84" i="47"/>
  <c r="M116" i="47"/>
  <c r="M39" i="47"/>
  <c r="L127" i="47"/>
  <c r="L137" i="47"/>
  <c r="J67" i="47"/>
  <c r="J81" i="47"/>
  <c r="J55" i="47"/>
  <c r="J152" i="47"/>
  <c r="J151" i="47"/>
  <c r="J126" i="47"/>
  <c r="J125" i="47"/>
  <c r="J68" i="47"/>
  <c r="J96" i="47"/>
  <c r="J110" i="47"/>
  <c r="J100" i="47"/>
  <c r="J99" i="47"/>
  <c r="J138" i="47"/>
  <c r="K51" i="47"/>
  <c r="K49" i="47"/>
  <c r="K48" i="47"/>
  <c r="K34" i="47"/>
  <c r="K37" i="47"/>
  <c r="K39" i="47"/>
  <c r="J156" i="47"/>
  <c r="J51" i="47"/>
  <c r="J158" i="47"/>
  <c r="J39" i="47"/>
  <c r="J83" i="47"/>
  <c r="J140" i="47"/>
  <c r="J41" i="47"/>
  <c r="J112" i="47"/>
  <c r="J75" i="47"/>
  <c r="J122" i="47"/>
  <c r="J77" i="47"/>
  <c r="J48" i="47"/>
  <c r="J61" i="47"/>
  <c r="J71" i="47"/>
  <c r="J141" i="47"/>
  <c r="J64" i="47"/>
  <c r="J35" i="47"/>
  <c r="J114" i="47"/>
  <c r="J155" i="47"/>
  <c r="J54" i="47"/>
  <c r="J116" i="47"/>
  <c r="J31" i="47"/>
  <c r="J145" i="47"/>
  <c r="J30" i="47"/>
  <c r="J90" i="47"/>
  <c r="M161" i="47"/>
  <c r="M141" i="47"/>
  <c r="K41" i="47"/>
  <c r="K45" i="47"/>
  <c r="M78" i="47"/>
  <c r="L77" i="47"/>
  <c r="M156" i="47"/>
  <c r="M51" i="47"/>
  <c r="M67" i="47"/>
  <c r="M127" i="47"/>
  <c r="M61" i="47"/>
  <c r="M80" i="47"/>
  <c r="J109" i="47"/>
  <c r="J78" i="47"/>
  <c r="J47" i="47"/>
  <c r="J86" i="47"/>
  <c r="J60" i="47"/>
  <c r="J105" i="47"/>
  <c r="J76" i="47"/>
  <c r="J36" i="47"/>
  <c r="J128" i="47"/>
  <c r="J66" i="47"/>
  <c r="J84" i="47"/>
  <c r="J131" i="47"/>
  <c r="J52" i="47"/>
  <c r="J79" i="47"/>
  <c r="J160" i="47"/>
  <c r="L41" i="47"/>
  <c r="L161" i="47"/>
  <c r="L69" i="47"/>
  <c r="L106" i="47"/>
  <c r="L55" i="47"/>
  <c r="L135" i="47"/>
  <c r="M108" i="47"/>
  <c r="M152" i="47"/>
  <c r="M23" i="47"/>
  <c r="M65" i="47"/>
  <c r="M34" i="47"/>
  <c r="M35" i="47"/>
  <c r="M16" i="47"/>
  <c r="M71" i="47"/>
  <c r="M76" i="47"/>
  <c r="M121" i="47"/>
  <c r="M154" i="47"/>
  <c r="M123" i="47"/>
  <c r="M32" i="47"/>
  <c r="M84" i="47"/>
  <c r="M63" i="47"/>
  <c r="M125" i="47"/>
  <c r="M120" i="47"/>
  <c r="L146" i="47"/>
  <c r="K52" i="47"/>
  <c r="M131" i="47"/>
  <c r="K31" i="47"/>
  <c r="R60" i="43"/>
  <c r="K50" i="47"/>
  <c r="K38" i="47"/>
  <c r="M33" i="47"/>
  <c r="L49" i="47"/>
  <c r="K54" i="47"/>
  <c r="M56" i="47"/>
  <c r="M38" i="47"/>
  <c r="M146" i="47"/>
  <c r="M109" i="47"/>
  <c r="M128" i="47"/>
  <c r="M94" i="47"/>
  <c r="M55" i="47"/>
  <c r="L128" i="47"/>
  <c r="M144" i="47"/>
  <c r="K56" i="47"/>
  <c r="K32" i="47"/>
  <c r="K55" i="47"/>
  <c r="L51" i="47"/>
  <c r="K47" i="47"/>
  <c r="M105" i="47"/>
  <c r="M126" i="47"/>
  <c r="M115" i="47"/>
  <c r="M93" i="47"/>
  <c r="M37" i="47"/>
  <c r="M142" i="47"/>
  <c r="M96" i="47"/>
  <c r="M66" i="47"/>
  <c r="M98" i="47"/>
  <c r="L145" i="47"/>
  <c r="L92" i="47"/>
  <c r="L45" i="47"/>
  <c r="L36" i="47"/>
  <c r="M83" i="47"/>
  <c r="L139" i="47"/>
  <c r="J161" i="47"/>
  <c r="J130" i="47"/>
  <c r="J37" i="47"/>
  <c r="J46" i="47"/>
  <c r="J70" i="47"/>
  <c r="J157" i="47"/>
  <c r="J123" i="47"/>
  <c r="J154" i="47"/>
  <c r="J146" i="47"/>
  <c r="J53" i="47"/>
  <c r="J120" i="47"/>
  <c r="J56" i="47"/>
  <c r="J85" i="47"/>
  <c r="J82" i="47"/>
  <c r="J33" i="47"/>
  <c r="J121" i="47"/>
  <c r="J34" i="47"/>
  <c r="J159" i="47"/>
  <c r="J93" i="47"/>
  <c r="J23" i="47"/>
  <c r="J63" i="47"/>
  <c r="J106" i="47"/>
  <c r="J153" i="47"/>
  <c r="J15" i="47"/>
  <c r="J62" i="47"/>
  <c r="J111" i="47"/>
  <c r="J137" i="47"/>
  <c r="J107" i="47"/>
  <c r="J94" i="47"/>
  <c r="J124" i="47"/>
  <c r="J50" i="47"/>
  <c r="J95" i="47"/>
  <c r="J80" i="47"/>
  <c r="J38" i="47"/>
  <c r="J115" i="47"/>
  <c r="J97" i="47"/>
  <c r="J129" i="47"/>
  <c r="J16" i="47"/>
  <c r="J98" i="47"/>
  <c r="J49" i="47"/>
  <c r="J143" i="47"/>
  <c r="J91" i="47"/>
  <c r="J101" i="47"/>
  <c r="E29" i="43"/>
  <c r="M64" i="47"/>
  <c r="E30" i="43"/>
  <c r="L47" i="47"/>
  <c r="L116" i="47"/>
  <c r="L112" i="47"/>
  <c r="L79" i="47"/>
  <c r="L96" i="47"/>
  <c r="L124" i="47"/>
  <c r="L97" i="47"/>
  <c r="L108" i="47"/>
  <c r="L113" i="47"/>
  <c r="L125" i="47"/>
  <c r="L53" i="47"/>
  <c r="L76" i="47"/>
  <c r="L81" i="47"/>
  <c r="L61" i="47"/>
  <c r="L122" i="47"/>
  <c r="L95" i="47"/>
  <c r="L143" i="47"/>
  <c r="L48" i="47"/>
  <c r="L91" i="47"/>
  <c r="L85" i="47"/>
  <c r="L46" i="47"/>
  <c r="L100" i="47"/>
  <c r="L130" i="47"/>
  <c r="L80" i="47"/>
  <c r="L75" i="47"/>
  <c r="L109" i="47"/>
  <c r="E32" i="43"/>
  <c r="L65" i="47"/>
  <c r="L131" i="47"/>
  <c r="L152" i="47"/>
  <c r="L56" i="47"/>
  <c r="L120" i="47"/>
  <c r="L52" i="47"/>
  <c r="L70" i="47"/>
  <c r="M75" i="47"/>
  <c r="L63" i="47"/>
  <c r="L78" i="47"/>
  <c r="K30" i="47"/>
  <c r="M153" i="47"/>
  <c r="M49" i="47"/>
  <c r="L62" i="47"/>
  <c r="L157" i="47"/>
  <c r="K46" i="47"/>
  <c r="K36" i="47"/>
  <c r="K35" i="47"/>
  <c r="K19" i="47"/>
  <c r="K40" i="47"/>
  <c r="M68" i="47"/>
  <c r="M151" i="47"/>
  <c r="L37" i="47"/>
  <c r="L110" i="47"/>
  <c r="M77" i="47"/>
  <c r="M48" i="47"/>
  <c r="M22" i="47"/>
  <c r="M130" i="47"/>
  <c r="M95" i="47"/>
  <c r="M106" i="47"/>
  <c r="M19" i="47"/>
  <c r="M114" i="47"/>
  <c r="M138" i="47"/>
  <c r="M60" i="47"/>
  <c r="M92" i="47"/>
  <c r="M129" i="47"/>
  <c r="M52" i="47"/>
  <c r="M25" i="47"/>
  <c r="M137" i="47"/>
  <c r="M82" i="47"/>
  <c r="M122" i="47"/>
  <c r="M20" i="47"/>
  <c r="M24" i="47"/>
  <c r="M47" i="47"/>
  <c r="M97" i="47"/>
  <c r="M139" i="47"/>
  <c r="M112" i="47"/>
  <c r="M36" i="47"/>
  <c r="L158" i="47"/>
  <c r="L50" i="47"/>
  <c r="L142" i="47"/>
  <c r="L141" i="47"/>
  <c r="L140" i="47"/>
  <c r="L99" i="47"/>
  <c r="L35" i="47"/>
  <c r="L93" i="47"/>
  <c r="L39" i="47"/>
  <c r="L151" i="47"/>
  <c r="L136" i="47"/>
  <c r="L67" i="47"/>
  <c r="L54" i="47"/>
  <c r="L30" i="47"/>
  <c r="L38" i="47"/>
  <c r="L101" i="47"/>
  <c r="L34" i="47"/>
  <c r="L82" i="47"/>
  <c r="M136" i="47"/>
  <c r="M159" i="47"/>
  <c r="K70" i="47"/>
  <c r="L114" i="47"/>
  <c r="L31" i="47"/>
  <c r="K53" i="47"/>
  <c r="K25" i="47"/>
  <c r="M15" i="47"/>
  <c r="M99" i="47"/>
  <c r="M17" i="47"/>
  <c r="M140" i="47"/>
  <c r="M145" i="47"/>
  <c r="M90" i="47"/>
  <c r="M113" i="47"/>
  <c r="M85" i="47"/>
  <c r="M135" i="47"/>
  <c r="M150" i="47"/>
  <c r="M81" i="47"/>
  <c r="M158" i="47"/>
  <c r="M86" i="47"/>
  <c r="M69" i="47"/>
  <c r="M31" i="47"/>
  <c r="M46" i="47"/>
  <c r="M62" i="47"/>
  <c r="M124" i="47"/>
  <c r="M54" i="47"/>
  <c r="M21" i="47"/>
  <c r="M110" i="47"/>
  <c r="M157" i="47"/>
  <c r="M155" i="47"/>
  <c r="M30" i="47"/>
  <c r="L123" i="47"/>
  <c r="L90" i="47"/>
  <c r="L86" i="47"/>
  <c r="L94" i="47"/>
  <c r="L138" i="47"/>
  <c r="L156" i="47"/>
  <c r="L154" i="47"/>
  <c r="L159" i="47"/>
  <c r="L83" i="47"/>
  <c r="L144" i="47"/>
  <c r="L60" i="47"/>
  <c r="L64" i="47"/>
  <c r="L126" i="47"/>
  <c r="L71" i="47"/>
  <c r="L160" i="47"/>
  <c r="L115" i="47"/>
  <c r="L107" i="47"/>
  <c r="L98" i="47"/>
  <c r="L33" i="47"/>
  <c r="L68" i="47"/>
  <c r="L129" i="47"/>
  <c r="E31" i="43"/>
  <c r="I26" i="47"/>
  <c r="I21" i="47"/>
  <c r="I15" i="47"/>
  <c r="I18" i="47"/>
  <c r="I16" i="47"/>
  <c r="I23" i="47"/>
  <c r="I20" i="47"/>
  <c r="I22" i="47"/>
  <c r="I17" i="47"/>
  <c r="R54" i="43"/>
  <c r="I25" i="47"/>
  <c r="I19" i="47"/>
  <c r="I24" i="47"/>
  <c r="AM131" i="46"/>
  <c r="C93" i="43" s="1"/>
  <c r="C103" i="43" s="1"/>
  <c r="I34" i="47"/>
  <c r="I30" i="47"/>
  <c r="I39" i="47"/>
  <c r="Q146" i="47"/>
  <c r="K65" i="47"/>
  <c r="K86" i="47"/>
  <c r="Q116" i="47"/>
  <c r="Q135" i="47"/>
  <c r="K100" i="47"/>
  <c r="Q94" i="47"/>
  <c r="K75" i="47"/>
  <c r="Q125" i="47"/>
  <c r="Q100" i="47"/>
  <c r="I37" i="47"/>
  <c r="K81" i="47"/>
  <c r="K77" i="47"/>
  <c r="Q127" i="47"/>
  <c r="K60" i="47"/>
  <c r="Q136" i="47"/>
  <c r="K98" i="47"/>
  <c r="K85" i="47"/>
  <c r="Q137" i="47"/>
  <c r="Q107" i="47"/>
  <c r="I122" i="47"/>
  <c r="I40" i="47"/>
  <c r="I38" i="47"/>
  <c r="K115" i="47"/>
  <c r="K95" i="47"/>
  <c r="K67" i="47"/>
  <c r="K97" i="47"/>
  <c r="Q110" i="47"/>
  <c r="Q161" i="47"/>
  <c r="Q152" i="47"/>
  <c r="Q129" i="47"/>
  <c r="I67" i="47"/>
  <c r="I128" i="47"/>
  <c r="I126" i="47"/>
  <c r="I51" i="47"/>
  <c r="K144" i="47"/>
  <c r="Q142" i="47"/>
  <c r="I46" i="47"/>
  <c r="K122" i="47"/>
  <c r="I76" i="47"/>
  <c r="Q113" i="47"/>
  <c r="I90" i="47"/>
  <c r="I143" i="47"/>
  <c r="I140" i="47"/>
  <c r="I80" i="47"/>
  <c r="I71" i="47"/>
  <c r="I56" i="47"/>
  <c r="Q95" i="47"/>
  <c r="Q126" i="47"/>
  <c r="I79" i="47"/>
  <c r="I127" i="47"/>
  <c r="I60" i="47"/>
  <c r="I86" i="47"/>
  <c r="I61" i="47"/>
  <c r="I45" i="47"/>
  <c r="I129" i="47"/>
  <c r="I95" i="47"/>
  <c r="I62" i="47"/>
  <c r="I101" i="47"/>
  <c r="K150" i="47"/>
  <c r="I68" i="47"/>
  <c r="I99" i="47"/>
  <c r="I64" i="47"/>
  <c r="I109" i="47"/>
  <c r="I108" i="47"/>
  <c r="I65" i="47"/>
  <c r="I75" i="47"/>
  <c r="I155" i="47"/>
  <c r="K127" i="47"/>
  <c r="K142" i="47"/>
  <c r="K130" i="47"/>
  <c r="K83" i="47"/>
  <c r="K141" i="47"/>
  <c r="Q120" i="47"/>
  <c r="Q124" i="47"/>
  <c r="I96" i="47"/>
  <c r="I139" i="47"/>
  <c r="K116" i="47"/>
  <c r="Q154" i="47"/>
  <c r="I82" i="47"/>
  <c r="I110" i="47"/>
  <c r="I151" i="47"/>
  <c r="E37" i="43"/>
  <c r="I77" i="47"/>
  <c r="I120" i="47"/>
  <c r="K61" i="47"/>
  <c r="K64" i="47"/>
  <c r="K84" i="47"/>
  <c r="K108" i="47"/>
  <c r="Q157" i="47"/>
  <c r="Q160" i="47"/>
  <c r="Q93" i="47"/>
  <c r="Q123" i="47"/>
  <c r="Q139" i="47"/>
  <c r="Q111" i="47"/>
  <c r="Q106" i="47"/>
  <c r="Q99" i="47"/>
  <c r="I131" i="47"/>
  <c r="I111" i="47"/>
  <c r="R69" i="43"/>
  <c r="I54" i="47"/>
  <c r="I50" i="47"/>
  <c r="I112" i="47"/>
  <c r="I130" i="47"/>
  <c r="I91" i="47"/>
  <c r="I31" i="47"/>
  <c r="I158" i="47"/>
  <c r="I106" i="47"/>
  <c r="I97" i="47"/>
  <c r="R57" i="43"/>
  <c r="Q90" i="47"/>
  <c r="Q141" i="47"/>
  <c r="Q131" i="47"/>
  <c r="R63" i="43"/>
  <c r="K159" i="47"/>
  <c r="K121" i="47"/>
  <c r="I142" i="47"/>
  <c r="I125" i="47"/>
  <c r="I105" i="47"/>
  <c r="I113" i="47"/>
  <c r="I100" i="47"/>
  <c r="K101" i="47"/>
  <c r="Q101" i="47"/>
  <c r="Q140" i="47"/>
  <c r="I32" i="47"/>
  <c r="I55" i="47"/>
  <c r="I35" i="47"/>
  <c r="I48" i="47"/>
  <c r="K152" i="47"/>
  <c r="K93" i="47"/>
  <c r="K91" i="47"/>
  <c r="K62" i="47"/>
  <c r="K71" i="47"/>
  <c r="K68" i="47"/>
  <c r="K66" i="47"/>
  <c r="K63" i="47"/>
  <c r="K160" i="47"/>
  <c r="Q115" i="47"/>
  <c r="Q158" i="47"/>
  <c r="Q98" i="47"/>
  <c r="Q153" i="47"/>
  <c r="Q92" i="47"/>
  <c r="Q156" i="47"/>
  <c r="Q155" i="47"/>
  <c r="Q105" i="47"/>
  <c r="I69" i="47"/>
  <c r="I36" i="47"/>
  <c r="I33" i="47"/>
  <c r="I93" i="47"/>
  <c r="I114" i="47"/>
  <c r="I81" i="47"/>
  <c r="I115" i="47"/>
  <c r="I41" i="47"/>
  <c r="I124" i="47"/>
  <c r="I85" i="47"/>
  <c r="I83" i="47"/>
  <c r="I84" i="47"/>
  <c r="I66" i="47"/>
  <c r="I98" i="47"/>
  <c r="I78" i="47"/>
  <c r="Q145" i="47"/>
  <c r="Q159" i="47"/>
  <c r="P27" i="47"/>
  <c r="P29" i="47" s="1"/>
  <c r="P42" i="47" s="1"/>
  <c r="P44" i="47" s="1"/>
  <c r="P57" i="47" s="1"/>
  <c r="P59" i="47" s="1"/>
  <c r="P72" i="47" s="1"/>
  <c r="P74" i="47" s="1"/>
  <c r="P87" i="47" s="1"/>
  <c r="P89" i="47" s="1"/>
  <c r="P102" i="47" s="1"/>
  <c r="P104" i="47" s="1"/>
  <c r="P117" i="47" s="1"/>
  <c r="P119" i="47" s="1"/>
  <c r="P132" i="47" s="1"/>
  <c r="P134" i="47" s="1"/>
  <c r="P147" i="47" s="1"/>
  <c r="P149" i="47" s="1"/>
  <c r="P162" i="47" s="1"/>
  <c r="K84" i="43" s="1"/>
  <c r="F36" i="43" s="1"/>
  <c r="G36" i="43" s="1"/>
  <c r="N27" i="47"/>
  <c r="N29" i="47" s="1"/>
  <c r="N42" i="47" s="1"/>
  <c r="N44" i="47" s="1"/>
  <c r="N57" i="47" s="1"/>
  <c r="N59" i="47" s="1"/>
  <c r="N72" i="47" s="1"/>
  <c r="N74" i="47" s="1"/>
  <c r="N87" i="47" s="1"/>
  <c r="N89" i="47" s="1"/>
  <c r="N102" i="47" s="1"/>
  <c r="N104" i="47" s="1"/>
  <c r="N117" i="47" s="1"/>
  <c r="N119" i="47" s="1"/>
  <c r="N132" i="47" s="1"/>
  <c r="N134" i="47" s="1"/>
  <c r="N147" i="47" s="1"/>
  <c r="N149" i="47" s="1"/>
  <c r="N162" i="47" s="1"/>
  <c r="I84" i="43" s="1"/>
  <c r="U27" i="47"/>
  <c r="U29" i="47" s="1"/>
  <c r="U42" i="47" s="1"/>
  <c r="U44" i="47" s="1"/>
  <c r="U57" i="47" s="1"/>
  <c r="U59" i="47" s="1"/>
  <c r="U72" i="47" s="1"/>
  <c r="U74" i="47" s="1"/>
  <c r="U87" i="47" s="1"/>
  <c r="U89" i="47" s="1"/>
  <c r="U102" i="47" s="1"/>
  <c r="U104" i="47" s="1"/>
  <c r="U117" i="47" s="1"/>
  <c r="U119" i="47" s="1"/>
  <c r="U132" i="47" s="1"/>
  <c r="U134" i="47" s="1"/>
  <c r="U147" i="47" s="1"/>
  <c r="U149" i="47" s="1"/>
  <c r="U162" i="47" s="1"/>
  <c r="P84" i="43" s="1"/>
  <c r="P85" i="43" s="1"/>
  <c r="O27" i="47"/>
  <c r="O29" i="47" s="1"/>
  <c r="O42" i="47" s="1"/>
  <c r="O44" i="47" s="1"/>
  <c r="O57" i="47" s="1"/>
  <c r="O59" i="47" s="1"/>
  <c r="O72" i="47" s="1"/>
  <c r="O74" i="47" s="1"/>
  <c r="O87" i="47" s="1"/>
  <c r="O89" i="47" s="1"/>
  <c r="O102" i="47" s="1"/>
  <c r="O104" i="47" s="1"/>
  <c r="O117" i="47" s="1"/>
  <c r="O119" i="47" s="1"/>
  <c r="O132" i="47" s="1"/>
  <c r="O134" i="47" s="1"/>
  <c r="O147" i="47" s="1"/>
  <c r="O149" i="47" s="1"/>
  <c r="O162" i="47" s="1"/>
  <c r="J84" i="43" s="1"/>
  <c r="F35" i="43" s="1"/>
  <c r="G35" i="43" s="1"/>
  <c r="S27" i="47"/>
  <c r="S29" i="47" s="1"/>
  <c r="S42" i="47" s="1"/>
  <c r="S44" i="47" s="1"/>
  <c r="S57" i="47" s="1"/>
  <c r="S59" i="47" s="1"/>
  <c r="S72" i="47" s="1"/>
  <c r="S74" i="47" s="1"/>
  <c r="S87" i="47" s="1"/>
  <c r="S89" i="47" s="1"/>
  <c r="S102" i="47" s="1"/>
  <c r="S104" i="47" s="1"/>
  <c r="S117" i="47" s="1"/>
  <c r="S119" i="47" s="1"/>
  <c r="S132" i="47" s="1"/>
  <c r="S134" i="47" s="1"/>
  <c r="S147" i="47" s="1"/>
  <c r="S149" i="47" s="1"/>
  <c r="S162" i="47" s="1"/>
  <c r="N84" i="43" s="1"/>
  <c r="F39" i="43" s="1"/>
  <c r="G39" i="43" s="1"/>
  <c r="R27" i="47"/>
  <c r="R29" i="47" s="1"/>
  <c r="R42" i="47" s="1"/>
  <c r="R44" i="47" s="1"/>
  <c r="R57" i="47" s="1"/>
  <c r="R59" i="47" s="1"/>
  <c r="R72" i="47" s="1"/>
  <c r="R74" i="47" s="1"/>
  <c r="R87" i="47" s="1"/>
  <c r="R89" i="47" s="1"/>
  <c r="R102" i="47" s="1"/>
  <c r="R104" i="47" s="1"/>
  <c r="R117" i="47" s="1"/>
  <c r="R119" i="47" s="1"/>
  <c r="R132" i="47" s="1"/>
  <c r="R134" i="47" s="1"/>
  <c r="R147" i="47" s="1"/>
  <c r="R149" i="47" s="1"/>
  <c r="R162" i="47" s="1"/>
  <c r="M84" i="43" s="1"/>
  <c r="I159" i="47"/>
  <c r="K129" i="47"/>
  <c r="K128" i="47"/>
  <c r="K114" i="47"/>
  <c r="K125" i="47"/>
  <c r="K139" i="47"/>
  <c r="K120" i="47"/>
  <c r="K153" i="47"/>
  <c r="K158" i="47"/>
  <c r="K123" i="47"/>
  <c r="I144" i="47"/>
  <c r="I157" i="47"/>
  <c r="I137" i="47"/>
  <c r="K156" i="47"/>
  <c r="Q27" i="47"/>
  <c r="Q29" i="47" s="1"/>
  <c r="Q42" i="47" s="1"/>
  <c r="Q44" i="47" s="1"/>
  <c r="Q57" i="47" s="1"/>
  <c r="Q59" i="47" s="1"/>
  <c r="Q72" i="47" s="1"/>
  <c r="Q74" i="47" s="1"/>
  <c r="Q87" i="47" s="1"/>
  <c r="Q89" i="47" s="1"/>
  <c r="I154" i="47"/>
  <c r="V27" i="47"/>
  <c r="V29" i="47" s="1"/>
  <c r="V42" i="47" s="1"/>
  <c r="V44" i="47" s="1"/>
  <c r="V57" i="47" s="1"/>
  <c r="V59" i="47" s="1"/>
  <c r="V72" i="47" s="1"/>
  <c r="V74" i="47" s="1"/>
  <c r="V87" i="47" s="1"/>
  <c r="V89" i="47" s="1"/>
  <c r="V102" i="47" s="1"/>
  <c r="V104" i="47" s="1"/>
  <c r="V117" i="47" s="1"/>
  <c r="V119" i="47" s="1"/>
  <c r="V132" i="47" s="1"/>
  <c r="V134" i="47" s="1"/>
  <c r="V147" i="47" s="1"/>
  <c r="V149" i="47" s="1"/>
  <c r="V162" i="47" s="1"/>
  <c r="Q84" i="43" s="1"/>
  <c r="K138" i="47"/>
  <c r="K136" i="47"/>
  <c r="K107" i="47"/>
  <c r="K105" i="47"/>
  <c r="K161" i="47"/>
  <c r="K151" i="47"/>
  <c r="K111" i="47"/>
  <c r="K145" i="47"/>
  <c r="K106" i="47"/>
  <c r="K154" i="47"/>
  <c r="K155" i="47"/>
  <c r="K124" i="47"/>
  <c r="I152" i="47"/>
  <c r="I156" i="47"/>
  <c r="I138" i="47"/>
  <c r="T27" i="47"/>
  <c r="T29" i="47" s="1"/>
  <c r="T42" i="47" s="1"/>
  <c r="T44" i="47" s="1"/>
  <c r="T57" i="47" s="1"/>
  <c r="T59" i="47" s="1"/>
  <c r="T72" i="47" s="1"/>
  <c r="T74" i="47" s="1"/>
  <c r="T87" i="47" s="1"/>
  <c r="T89" i="47" s="1"/>
  <c r="T102" i="47" s="1"/>
  <c r="T104" i="47" s="1"/>
  <c r="T117" i="47" s="1"/>
  <c r="T119" i="47" s="1"/>
  <c r="T132" i="47" s="1"/>
  <c r="T134" i="47" s="1"/>
  <c r="T147" i="47" s="1"/>
  <c r="T149" i="47" s="1"/>
  <c r="T162" i="47" s="1"/>
  <c r="O84" i="43" s="1"/>
  <c r="K110" i="47"/>
  <c r="K78" i="47"/>
  <c r="R72" i="43"/>
  <c r="K126" i="47"/>
  <c r="I153" i="47"/>
  <c r="I136" i="47"/>
  <c r="K135" i="47"/>
  <c r="K82" i="47"/>
  <c r="Q96" i="47"/>
  <c r="Q150" i="47"/>
  <c r="Q97" i="47"/>
  <c r="I145" i="47"/>
  <c r="I160" i="47"/>
  <c r="K146" i="47"/>
  <c r="K80" i="47"/>
  <c r="K157" i="47"/>
  <c r="K79" i="47"/>
  <c r="K113" i="47"/>
  <c r="K137" i="47"/>
  <c r="K131" i="47"/>
  <c r="K99" i="47"/>
  <c r="K112" i="47"/>
  <c r="K109" i="47"/>
  <c r="K76" i="47"/>
  <c r="K140" i="47"/>
  <c r="K92" i="47"/>
  <c r="K90" i="47"/>
  <c r="K143" i="47"/>
  <c r="K94" i="47"/>
  <c r="K69" i="47"/>
  <c r="Q91" i="47"/>
  <c r="Q122" i="47"/>
  <c r="Q138" i="47"/>
  <c r="Q109" i="47"/>
  <c r="Q112" i="47"/>
  <c r="Q151" i="47"/>
  <c r="Q114" i="47"/>
  <c r="Q128" i="47"/>
  <c r="Q130" i="47"/>
  <c r="K96" i="47"/>
  <c r="I52" i="47"/>
  <c r="I47" i="47"/>
  <c r="I49" i="47"/>
  <c r="I123" i="47"/>
  <c r="I70" i="47"/>
  <c r="I135" i="47"/>
  <c r="I141" i="47"/>
  <c r="I146" i="47"/>
  <c r="I116" i="47"/>
  <c r="I121" i="47"/>
  <c r="I63" i="47"/>
  <c r="I94" i="47"/>
  <c r="I92" i="47"/>
  <c r="I150" i="47"/>
  <c r="I107" i="47"/>
  <c r="I161" i="47"/>
  <c r="I53" i="47"/>
  <c r="Q108" i="47"/>
  <c r="Q143" i="47"/>
  <c r="Q121" i="47"/>
  <c r="W18" i="47" l="1"/>
  <c r="W20" i="47"/>
  <c r="W22" i="47"/>
  <c r="W32" i="47"/>
  <c r="J27" i="47"/>
  <c r="J29" i="47" s="1"/>
  <c r="J42" i="47" s="1"/>
  <c r="L27" i="47"/>
  <c r="W17" i="47"/>
  <c r="W26" i="47"/>
  <c r="W39" i="47"/>
  <c r="W53" i="47"/>
  <c r="W35" i="47"/>
  <c r="W45" i="47"/>
  <c r="W51" i="47"/>
  <c r="W19" i="47"/>
  <c r="W55" i="47"/>
  <c r="W50" i="47"/>
  <c r="W40" i="47"/>
  <c r="W56" i="47"/>
  <c r="W31" i="47"/>
  <c r="W47" i="47"/>
  <c r="W41" i="47"/>
  <c r="W23" i="47"/>
  <c r="M27" i="47"/>
  <c r="K27" i="47"/>
  <c r="K29" i="47" s="1"/>
  <c r="K42" i="47" s="1"/>
  <c r="W15" i="47"/>
  <c r="W33" i="47"/>
  <c r="W48" i="47"/>
  <c r="W24" i="47"/>
  <c r="W70" i="47"/>
  <c r="W52" i="47"/>
  <c r="W36" i="47"/>
  <c r="W38" i="47"/>
  <c r="W37" i="47"/>
  <c r="W30" i="47"/>
  <c r="W46" i="47"/>
  <c r="W34" i="47"/>
  <c r="W25" i="47"/>
  <c r="W49" i="47"/>
  <c r="W54" i="47"/>
  <c r="W21" i="47"/>
  <c r="M93" i="43"/>
  <c r="M103" i="43" s="1"/>
  <c r="AM133" i="46"/>
  <c r="W65" i="47"/>
  <c r="I27" i="47"/>
  <c r="W16" i="47"/>
  <c r="W81" i="47"/>
  <c r="W71" i="47"/>
  <c r="W125" i="47"/>
  <c r="W100" i="47"/>
  <c r="W86" i="47"/>
  <c r="W60" i="47"/>
  <c r="W144" i="47"/>
  <c r="W77" i="47"/>
  <c r="W75" i="47"/>
  <c r="W94" i="47"/>
  <c r="W116" i="47"/>
  <c r="W85" i="47"/>
  <c r="W67" i="47"/>
  <c r="W126" i="47"/>
  <c r="W95" i="47"/>
  <c r="W111" i="47"/>
  <c r="W76" i="47"/>
  <c r="W83" i="47"/>
  <c r="W64" i="47"/>
  <c r="W122" i="47"/>
  <c r="W127" i="47"/>
  <c r="W124" i="47"/>
  <c r="W66" i="47"/>
  <c r="W68" i="47"/>
  <c r="W108" i="47"/>
  <c r="W128" i="47"/>
  <c r="W82" i="47"/>
  <c r="W155" i="47"/>
  <c r="W69" i="47"/>
  <c r="W115" i="47"/>
  <c r="W98" i="47"/>
  <c r="W80" i="47"/>
  <c r="W78" i="47"/>
  <c r="W61" i="47"/>
  <c r="W79" i="47"/>
  <c r="W62" i="47"/>
  <c r="W142" i="47"/>
  <c r="W90" i="47"/>
  <c r="W101" i="47"/>
  <c r="W113" i="47"/>
  <c r="W99" i="47"/>
  <c r="W97" i="47"/>
  <c r="W106" i="47"/>
  <c r="W120" i="47"/>
  <c r="W110" i="47"/>
  <c r="W63" i="47"/>
  <c r="W140" i="47"/>
  <c r="W141" i="47"/>
  <c r="W131" i="47"/>
  <c r="W129" i="47"/>
  <c r="W84" i="47"/>
  <c r="W93" i="47"/>
  <c r="W161" i="47"/>
  <c r="W158" i="47"/>
  <c r="W159" i="47"/>
  <c r="W130" i="47"/>
  <c r="W91" i="47"/>
  <c r="W105" i="47"/>
  <c r="F41" i="43"/>
  <c r="G41" i="43" s="1"/>
  <c r="W160" i="47"/>
  <c r="W152" i="47"/>
  <c r="W139" i="47"/>
  <c r="N85" i="43"/>
  <c r="K85" i="43"/>
  <c r="W96" i="47"/>
  <c r="W143" i="47"/>
  <c r="W114" i="47"/>
  <c r="W153" i="47"/>
  <c r="W109" i="47"/>
  <c r="W138" i="47"/>
  <c r="W135" i="47"/>
  <c r="J85" i="43"/>
  <c r="W107" i="47"/>
  <c r="W112" i="47"/>
  <c r="W151" i="47"/>
  <c r="W150" i="47"/>
  <c r="W136" i="47"/>
  <c r="W145" i="47"/>
  <c r="Q102" i="47"/>
  <c r="Q104" i="47" s="1"/>
  <c r="Q117" i="47" s="1"/>
  <c r="Q119" i="47" s="1"/>
  <c r="Q132" i="47" s="1"/>
  <c r="Q134" i="47" s="1"/>
  <c r="Q147" i="47" s="1"/>
  <c r="Q149" i="47" s="1"/>
  <c r="Q162" i="47" s="1"/>
  <c r="L84" i="43" s="1"/>
  <c r="W137" i="47"/>
  <c r="W157" i="47"/>
  <c r="W146" i="47"/>
  <c r="W123" i="47"/>
  <c r="W154" i="47"/>
  <c r="H19" i="43"/>
  <c r="E43" i="43"/>
  <c r="F38" i="43"/>
  <c r="G38" i="43" s="1"/>
  <c r="M85" i="43"/>
  <c r="W92" i="47"/>
  <c r="W121" i="47"/>
  <c r="F40" i="43"/>
  <c r="G40" i="43" s="1"/>
  <c r="O85" i="43"/>
  <c r="W156" i="47"/>
  <c r="F42" i="43"/>
  <c r="G42" i="43" s="1"/>
  <c r="Q85" i="43"/>
  <c r="F34" i="43"/>
  <c r="G34" i="43" s="1"/>
  <c r="I85" i="43"/>
  <c r="L29" i="47" l="1"/>
  <c r="L42" i="47" s="1"/>
  <c r="M29" i="47"/>
  <c r="M42" i="47" s="1"/>
  <c r="I29" i="47"/>
  <c r="I42" i="47" s="1"/>
  <c r="W27" i="47"/>
  <c r="C105" i="43" s="1"/>
  <c r="K44" i="47"/>
  <c r="K57" i="47" s="1"/>
  <c r="J44" i="47"/>
  <c r="J57" i="47" s="1"/>
  <c r="F37" i="43"/>
  <c r="G37" i="43" s="1"/>
  <c r="L85" i="43"/>
  <c r="L44" i="47" l="1"/>
  <c r="L57" i="47" s="1"/>
  <c r="L59" i="47" s="1"/>
  <c r="L72" i="47" s="1"/>
  <c r="M44" i="47"/>
  <c r="M57" i="47" s="1"/>
  <c r="W29" i="47"/>
  <c r="W42" i="47" s="1"/>
  <c r="W44" i="47" s="1"/>
  <c r="W57" i="47" s="1"/>
  <c r="I44" i="47"/>
  <c r="I57" i="47" s="1"/>
  <c r="J59" i="47"/>
  <c r="J72" i="47" s="1"/>
  <c r="K59" i="47"/>
  <c r="K72" i="47" s="1"/>
  <c r="C106" i="43"/>
  <c r="M59" i="47" l="1"/>
  <c r="M72" i="47" s="1"/>
  <c r="D105" i="43"/>
  <c r="D106" i="43" s="1"/>
  <c r="I59" i="47"/>
  <c r="I72" i="47" s="1"/>
  <c r="L74" i="47"/>
  <c r="L87" i="47" s="1"/>
  <c r="J74" i="47"/>
  <c r="J87" i="47" s="1"/>
  <c r="K74" i="47"/>
  <c r="K87" i="47" s="1"/>
  <c r="E105" i="43"/>
  <c r="W59" i="47"/>
  <c r="W72" i="47" s="1"/>
  <c r="M74" i="47" l="1"/>
  <c r="M87" i="47" s="1"/>
  <c r="M89" i="47" s="1"/>
  <c r="M102" i="47" s="1"/>
  <c r="I74" i="47"/>
  <c r="I87" i="47" s="1"/>
  <c r="K89" i="47"/>
  <c r="K102" i="47" s="1"/>
  <c r="J89" i="47"/>
  <c r="J102" i="47" s="1"/>
  <c r="L89" i="47"/>
  <c r="L102" i="47" s="1"/>
  <c r="W74" i="47"/>
  <c r="W87" i="47" s="1"/>
  <c r="F105" i="43"/>
  <c r="F106" i="43" s="1"/>
  <c r="E106" i="43"/>
  <c r="M104" i="47" l="1"/>
  <c r="M117" i="47" s="1"/>
  <c r="M119" i="47" s="1"/>
  <c r="M132" i="47" s="1"/>
  <c r="M134" i="47" s="1"/>
  <c r="M147" i="47" s="1"/>
  <c r="M149" i="47" s="1"/>
  <c r="M162" i="47" s="1"/>
  <c r="H84" i="43" s="1"/>
  <c r="L104" i="47"/>
  <c r="L117" i="47" s="1"/>
  <c r="L119" i="47" s="1"/>
  <c r="L132" i="47" s="1"/>
  <c r="L134" i="47" s="1"/>
  <c r="L147" i="47" s="1"/>
  <c r="L149" i="47" s="1"/>
  <c r="L162" i="47" s="1"/>
  <c r="G84" i="43" s="1"/>
  <c r="I89" i="47"/>
  <c r="I102" i="47" s="1"/>
  <c r="J104" i="47"/>
  <c r="J117" i="47" s="1"/>
  <c r="J119" i="47" s="1"/>
  <c r="J132" i="47" s="1"/>
  <c r="J134" i="47" s="1"/>
  <c r="J147" i="47" s="1"/>
  <c r="J149" i="47" s="1"/>
  <c r="J162" i="47" s="1"/>
  <c r="E84" i="43" s="1"/>
  <c r="K104" i="47"/>
  <c r="K117" i="47" s="1"/>
  <c r="K119" i="47" s="1"/>
  <c r="K132" i="47" s="1"/>
  <c r="K134" i="47" s="1"/>
  <c r="K147" i="47" s="1"/>
  <c r="K149" i="47" s="1"/>
  <c r="K162" i="47" s="1"/>
  <c r="F84" i="43" s="1"/>
  <c r="G105" i="43"/>
  <c r="G106" i="43" s="1"/>
  <c r="W89" i="47"/>
  <c r="W102" i="47" s="1"/>
  <c r="G85" i="43" l="1"/>
  <c r="F32" i="43"/>
  <c r="F30" i="43"/>
  <c r="E85" i="43"/>
  <c r="I104" i="47"/>
  <c r="I117" i="47" s="1"/>
  <c r="I119" i="47" s="1"/>
  <c r="I132" i="47" s="1"/>
  <c r="I134" i="47" s="1"/>
  <c r="I147" i="47" s="1"/>
  <c r="I149" i="47" s="1"/>
  <c r="I162" i="47" s="1"/>
  <c r="D84" i="43" s="1"/>
  <c r="F31" i="43"/>
  <c r="F85" i="43"/>
  <c r="F33" i="43"/>
  <c r="H85" i="43"/>
  <c r="W104" i="47"/>
  <c r="W117" i="47" s="1"/>
  <c r="H105" i="43"/>
  <c r="G31" i="43" l="1"/>
  <c r="G30" i="43"/>
  <c r="G33" i="43"/>
  <c r="G32" i="43"/>
  <c r="F29" i="43"/>
  <c r="D85" i="43"/>
  <c r="R84" i="43"/>
  <c r="W119" i="47"/>
  <c r="W132" i="47" s="1"/>
  <c r="I105" i="43"/>
  <c r="I106" i="43" s="1"/>
  <c r="H106" i="43"/>
  <c r="G29" i="43" l="1"/>
  <c r="F43" i="43"/>
  <c r="R85" i="43"/>
  <c r="H21" i="43"/>
  <c r="H22" i="43" s="1"/>
  <c r="J105" i="43"/>
  <c r="J106" i="43" s="1"/>
  <c r="W134" i="47"/>
  <c r="W147" i="47" s="1"/>
  <c r="G43" i="43" l="1"/>
  <c r="K105" i="43"/>
  <c r="K106" i="43" s="1"/>
  <c r="W149" i="47"/>
  <c r="W162" i="47" s="1"/>
  <c r="L105" i="43" s="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71" authorId="0" shapeId="0" xr:uid="{968D53F5-CBA3-47BC-9D73-67AEAD98862E}">
      <text>
        <r>
          <rPr>
            <b/>
            <sz val="9"/>
            <color indexed="81"/>
            <rFont val="Tahoma"/>
            <family val="2"/>
          </rPr>
          <t>Michelle Reesor:</t>
        </r>
        <r>
          <rPr>
            <sz val="9"/>
            <color indexed="81"/>
            <rFont val="Tahoma"/>
            <family val="2"/>
          </rPr>
          <t xml:space="preserve">
Not sure if this history data is to be includeded or excluded.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<sst xmlns="http://schemas.openxmlformats.org/spreadsheetml/2006/main" count="6218" uniqueCount="798">
  <si>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</si>
  <si>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</si>
  <si>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</si>
  <si>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</si>
  <si>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</si>
  <si>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</si>
  <si>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</si>
  <si>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</si>
  <si>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</si>
  <si>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</si>
  <si>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</si>
  <si>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</si>
  <si>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</si>
  <si>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</si>
  <si>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</si>
  <si>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</si>
  <si>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</si>
  <si>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</si>
  <si>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</si>
  <si>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</si>
  <si>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</si>
  <si>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</si>
  <si>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</si>
  <si>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</si>
  <si>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</si>
  <si>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</si>
  <si>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</si>
  <si>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</si>
  <si>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</si>
  <si>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</si>
  <si>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</si>
  <si>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</si>
  <si>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</si>
  <si>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</si>
  <si>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</si>
  <si>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</si>
  <si>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</si>
  <si>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</si>
  <si>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</si>
  <si>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</si>
  <si>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</si>
  <si>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</si>
  <si>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</si>
  <si>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</si>
  <si>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</si>
  <si>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</si>
  <si>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</si>
  <si>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</si>
  <si>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</si>
  <si>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</si>
  <si>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</si>
  <si>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</si>
  <si>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</si>
  <si>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</si>
  <si>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</si>
  <si>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</si>
  <si>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</si>
  <si>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</si>
  <si>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</si>
  <si>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</si>
  <si>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</si>
  <si>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</si>
  <si>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</si>
  <si>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</si>
  <si>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</si>
  <si>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</si>
  <si>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</si>
  <si>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</si>
  <si>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</si>
  <si>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</si>
  <si>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</si>
  <si>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</si>
  <si>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</si>
  <si>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</si>
  <si>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</si>
  <si>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</si>
  <si>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</si>
  <si>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</si>
  <si>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</si>
  <si>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</si>
  <si>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</si>
  <si>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</si>
  <si>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</si>
  <si>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</si>
  <si>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</si>
  <si>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</si>
  <si>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</si>
  <si>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</si>
  <si>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</si>
  <si>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</si>
  <si>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</si>
  <si>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</si>
  <si>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</si>
  <si>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</si>
  <si>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</si>
  <si>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</si>
  <si>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</si>
  <si>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</si>
  <si>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</si>
  <si>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</si>
  <si>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</si>
  <si>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</si>
  <si>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</si>
  <si>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</si>
  <si>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</si>
  <si>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</si>
  <si>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</si>
  <si>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</si>
  <si>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</si>
  <si>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</si>
  <si>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</si>
  <si>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</si>
  <si>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</si>
  <si>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</si>
  <si>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</si>
  <si>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</si>
  <si>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</si>
  <si>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</si>
  <si>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</si>
  <si>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</si>
  <si>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</si>
  <si>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</si>
  <si>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</si>
  <si>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</si>
  <si>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</si>
  <si>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</si>
  <si>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</si>
  <si>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</si>
  <si>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</si>
  <si>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</si>
  <si>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</si>
  <si>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</si>
  <si>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</si>
  <si>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</si>
  <si>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</si>
  <si>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</si>
  <si>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</si>
  <si>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</si>
  <si>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</si>
  <si>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</si>
  <si>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</si>
  <si>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</si>
  <si>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</si>
  <si>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</si>
  <si>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</si>
  <si>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</si>
  <si>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</si>
  <si>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</si>
  <si>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</si>
  <si>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</si>
  <si>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</si>
  <si>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</si>
  <si>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</si>
  <si>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</si>
  <si>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</si>
  <si>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</si>
  <si>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</si>
  <si>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</si>
  <si>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</si>
  <si>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</si>
  <si>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</si>
  <si>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</si>
  <si>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</si>
  <si>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</si>
  <si>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</si>
  <si>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</si>
  <si>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</si>
  <si>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</si>
  <si>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</si>
  <si>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</si>
  <si>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</si>
  <si>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</si>
  <si>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</si>
  <si>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</si>
  <si>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</si>
  <si>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</si>
  <si>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</si>
  <si>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</si>
  <si>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</si>
  <si>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</si>
  <si>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</si>
  <si>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</si>
  <si>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</si>
  <si>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</si>
  <si>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</si>
  <si>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</si>
  <si>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</si>
  <si>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</si>
  <si>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</si>
  <si>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</si>
  <si>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</si>
  <si>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</si>
  <si>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</si>
  <si>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</si>
  <si>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</si>
  <si>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</si>
  <si>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</si>
  <si>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</si>
  <si>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</si>
  <si>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</si>
  <si>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</si>
  <si>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</si>
  <si>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</si>
  <si>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</si>
  <si>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</si>
  <si>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</si>
  <si>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</si>
  <si>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</si>
  <si>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</si>
  <si>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</si>
  <si>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</si>
  <si>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</si>
  <si>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</si>
  <si>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</si>
  <si>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</si>
  <si>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</si>
  <si>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</si>
  <si>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</si>
  <si>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</si>
  <si>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</si>
  <si>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</si>
  <si>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</si>
  <si>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</si>
  <si>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</si>
  <si>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</si>
  <si>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</si>
  <si>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</si>
  <si>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</si>
  <si>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</si>
  <si>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</si>
  <si>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</si>
  <si>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</si>
  <si>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</si>
  <si>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</si>
  <si>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</si>
  <si>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</si>
  <si>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</si>
  <si>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</si>
  <si>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</si>
  <si>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</si>
  <si>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</si>
  <si>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</si>
  <si>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</si>
  <si>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</si>
  <si>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</si>
  <si>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</si>
  <si>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</si>
  <si>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</si>
  <si>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</si>
  <si>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</si>
  <si>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</si>
  <si>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</si>
  <si>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</si>
  <si>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</si>
  <si>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</si>
  <si>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</si>
  <si>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</si>
  <si>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</si>
  <si>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</si>
  <si>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</si>
  <si>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</si>
  <si>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</si>
  <si>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</si>
  <si>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</si>
  <si>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</si>
  <si>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</si>
  <si>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</si>
  <si>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</si>
  <si>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</si>
  <si>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</si>
  <si>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</si>
  <si>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</si>
  <si>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</si>
  <si>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</si>
  <si>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</si>
  <si>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</si>
  <si>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</si>
  <si>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</si>
  <si>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</si>
  <si>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</si>
  <si>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</si>
  <si>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</si>
  <si>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</si>
  <si>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</si>
  <si>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</si>
  <si>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</si>
  <si>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</si>
  <si>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</si>
  <si>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</si>
  <si>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</si>
  <si>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</si>
  <si>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</si>
  <si>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</si>
  <si>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</si>
  <si>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</si>
  <si>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</si>
  <si>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</si>
  <si>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</si>
  <si>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</si>
  <si>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</si>
  <si>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</si>
  <si>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</si>
  <si>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</si>
  <si>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</si>
  <si>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</si>
  <si>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</si>
  <si>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</si>
  <si>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</si>
  <si>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</si>
  <si>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</si>
  <si>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</si>
  <si>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</si>
  <si>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</si>
  <si>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</si>
  <si>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</si>
  <si>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</si>
  <si>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</si>
  <si>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</si>
  <si>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</si>
  <si>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</si>
  <si>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</si>
  <si>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</si>
  <si>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</si>
  <si>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</si>
  <si>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</si>
  <si>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</si>
  <si>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</si>
  <si>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</si>
  <si>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</si>
  <si>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</si>
  <si>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</si>
  <si>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</si>
  <si>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</si>
  <si>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</si>
  <si>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</si>
  <si>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</si>
  <si>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</si>
  <si>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</si>
  <si>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</si>
  <si>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</si>
  <si>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</si>
  <si>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</si>
  <si>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</si>
  <si>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</si>
  <si>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</si>
  <si>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</si>
  <si>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</si>
  <si>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</si>
  <si>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</si>
  <si>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</si>
  <si>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</si>
  <si>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</si>
  <si>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</si>
  <si>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</si>
  <si>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</si>
  <si>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</si>
  <si>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</si>
  <si>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</si>
  <si>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</si>
  <si>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</si>
  <si>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</si>
  <si>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</si>
  <si>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</si>
  <si>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</si>
  <si>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</si>
  <si>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</si>
  <si>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</si>
  <si>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</si>
  <si>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</si>
  <si>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</si>
  <si>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</si>
  <si>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</si>
  <si>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</si>
  <si>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</si>
  <si>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</si>
  <si>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</si>
  <si>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</si>
  <si>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</si>
  <si>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</si>
  <si>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</si>
  <si>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</si>
  <si>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</si>
  <si>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</si>
  <si>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</si>
  <si>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</si>
  <si>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</si>
  <si>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</si>
  <si>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</si>
  <si>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</si>
  <si>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</si>
  <si>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</si>
  <si>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</si>
  <si>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</si>
  <si>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</si>
  <si>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</si>
  <si>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</si>
  <si>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</si>
  <si>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</si>
  <si>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</si>
  <si>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</si>
  <si>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</si>
  <si>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</si>
  <si>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</si>
  <si>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</si>
  <si>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</si>
  <si>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</si>
  <si>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</si>
  <si>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</si>
  <si>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</si>
  <si>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</si>
  <si>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</si>
  <si>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</si>
  <si>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</si>
  <si>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</si>
  <si>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</si>
  <si>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</si>
  <si>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</si>
  <si>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</si>
  <si>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</si>
  <si>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</si>
  <si>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</si>
  <si>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</si>
  <si>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</si>
  <si>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</si>
  <si>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</si>
  <si>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</si>
  <si>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</si>
  <si>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</si>
  <si>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</si>
  <si>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</si>
  <si>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</si>
  <si>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</si>
  <si>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</si>
  <si>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</si>
  <si>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</si>
  <si>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</si>
  <si>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</si>
  <si>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</si>
  <si>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</si>
  <si>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</si>
  <si>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</si>
  <si>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</si>
  <si>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</si>
  <si>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</si>
  <si>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</si>
  <si>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</si>
  <si>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</si>
  <si>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</si>
  <si>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</si>
  <si>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</si>
  <si>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</si>
  <si>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</si>
  <si>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</si>
  <si>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</si>
  <si>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</si>
  <si>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</si>
  <si>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</si>
  <si>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</si>
  <si>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</si>
  <si>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</si>
  <si>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</si>
  <si>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</si>
  <si>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</si>
  <si>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</si>
  <si>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</si>
  <si>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</si>
  <si>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</si>
  <si>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</si>
  <si>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</si>
  <si>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</si>
  <si>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</si>
  <si>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</si>
  <si>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</si>
  <si>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</si>
  <si>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</si>
  <si>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</si>
  <si>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</si>
  <si>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</si>
  <si>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</si>
  <si>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</si>
  <si>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</si>
  <si>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</si>
  <si>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</si>
  <si>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</si>
  <si>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</si>
  <si>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</si>
  <si>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</si>
  <si>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</si>
  <si>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</si>
  <si>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</si>
  <si>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</si>
  <si>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</si>
  <si>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</si>
  <si>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</si>
  <si>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</si>
  <si>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</si>
  <si>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</si>
  <si>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</si>
  <si>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</si>
  <si>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</si>
  <si>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</si>
  <si>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</si>
  <si>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</si>
  <si>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</si>
  <si>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</si>
  <si>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</si>
  <si>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</si>
  <si>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</si>
  <si>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</si>
  <si>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</si>
  <si>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</si>
  <si>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</si>
  <si>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</si>
  <si>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</si>
  <si>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</si>
  <si>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</si>
  <si>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</si>
  <si>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</si>
  <si>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</si>
  <si>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</si>
  <si>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</si>
  <si>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</si>
  <si>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</si>
  <si>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</si>
  <si>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</si>
  <si>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</si>
  <si>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</si>
  <si>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</si>
  <si>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</si>
  <si>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</si>
  <si>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</si>
  <si>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</si>
  <si>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</si>
  <si>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</si>
  <si>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</si>
  <si>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</si>
  <si>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</si>
  <si>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</si>
  <si>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</si>
  <si>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</si>
  <si>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</si>
  <si>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</si>
  <si>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</si>
  <si>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</si>
  <si>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</si>
  <si>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</si>
  <si>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</si>
  <si>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</si>
  <si>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</si>
  <si>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</si>
  <si>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</si>
  <si>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</si>
  <si>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</si>
  <si>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</si>
  <si>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</si>
  <si>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</si>
  <si>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</si>
  <si>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</si>
  <si>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</si>
  <si>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</si>
  <si>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</si>
  <si>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</si>
  <si>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</si>
  <si>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</si>
  <si>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</si>
  <si>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</si>
  <si>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</si>
  <si>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</si>
  <si>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</si>
  <si>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</si>
  <si>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</si>
  <si>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</si>
  <si>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</si>
  <si>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</si>
  <si>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</si>
  <si>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</si>
  <si>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</si>
  <si>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</si>
  <si>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</si>
  <si>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</si>
  <si>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</si>
  <si>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</si>
  <si>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</si>
  <si>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</si>
  <si>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</si>
  <si>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</si>
  <si>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</si>
  <si>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</si>
  <si>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</si>
  <si>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</si>
  <si>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</si>
  <si>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</si>
  <si>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</si>
  <si>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</si>
  <si>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</si>
  <si>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</si>
  <si>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</si>
  <si>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</si>
  <si>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</si>
  <si>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</si>
  <si>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</si>
  <si>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</si>
  <si>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</si>
  <si>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</si>
  <si>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</si>
  <si>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</si>
  <si>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</si>
  <si>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</si>
  <si>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</si>
  <si>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</si>
  <si>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</si>
  <si>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</si>
  <si>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</si>
  <si>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</si>
  <si>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</si>
  <si>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</si>
  <si>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</si>
  <si>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</si>
  <si>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</si>
  <si>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</si>
  <si>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</si>
  <si>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</si>
  <si>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</si>
  <si>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</si>
  <si>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</si>
  <si>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</si>
  <si>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</si>
  <si>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</si>
  <si>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</si>
  <si>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</si>
  <si>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</si>
  <si>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</si>
  <si>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</si>
  <si>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</si>
  <si>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</si>
  <si>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</si>
  <si>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</si>
  <si>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</si>
  <si>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</si>
  <si>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</si>
  <si>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</si>
  <si>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</si>
  <si>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</si>
  <si>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</si>
  <si>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</si>
  <si>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</si>
  <si>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</si>
  <si>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</si>
  <si>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</si>
  <si>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</si>
  <si>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</si>
  <si>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</si>
  <si>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</si>
  <si>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</si>
  <si>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</si>
  <si>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</si>
  <si>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</si>
  <si>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</si>
  <si>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</si>
  <si>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</si>
  <si>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</si>
  <si>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</si>
  <si>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</si>
  <si>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</si>
  <si>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</si>
  <si>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</si>
  <si>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</si>
  <si>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</si>
  <si>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</si>
  <si>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</si>
  <si>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</si>
  <si>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</si>
  <si>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</si>
  <si>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</si>
  <si>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</si>
  <si>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</si>
  <si>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Newmarket- Tay Power Distribution Ltd.</t>
  </si>
  <si>
    <t>EB-2017-0062</t>
  </si>
  <si>
    <t>2018 COS/IRM Application</t>
  </si>
  <si>
    <t>EB-2018-0052</t>
  </si>
  <si>
    <t>2019 COS/IRM Application</t>
  </si>
  <si>
    <t>EB-2014-0095</t>
  </si>
  <si>
    <t>GS&gt;50 kW - Thermal Demand Meter</t>
  </si>
  <si>
    <t>GS&gt;50 kW - Interval Meter</t>
  </si>
  <si>
    <t>.</t>
  </si>
  <si>
    <t>2009 Settlement Agreement</t>
  </si>
  <si>
    <t>Save on Energy Instant Discount Program</t>
  </si>
  <si>
    <t>Save on Energy Heating &amp; Cooling Program</t>
  </si>
  <si>
    <t>Save on Energy Business Refrigeration Incentive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</si>
  <si>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</si>
  <si>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</si>
  <si>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</si>
  <si>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</si>
  <si>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</si>
  <si>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</si>
  <si>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</si>
  <si>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</si>
  <si>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</si>
  <si>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</si>
  <si>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</si>
  <si>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</si>
  <si>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</si>
  <si>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</si>
  <si>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</si>
  <si>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</si>
  <si>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</si>
  <si>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</si>
  <si>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</si>
  <si>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</si>
  <si>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</si>
  <si>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</si>
  <si>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</si>
  <si>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</si>
  <si>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</si>
  <si>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</si>
  <si>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</si>
  <si>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</si>
  <si>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</si>
  <si>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</si>
  <si>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</si>
  <si>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</si>
  <si>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</si>
  <si>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</si>
  <si>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</si>
  <si>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</si>
  <si>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</si>
  <si>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</si>
  <si>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</si>
  <si>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</si>
  <si>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</si>
  <si>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</si>
  <si>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</si>
  <si>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</si>
  <si>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</si>
  <si>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</si>
  <si>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</si>
  <si>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</si>
  <si>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</si>
  <si>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</si>
  <si>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</si>
  <si>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Newmarket Tay Power Distribution Ltd.</t>
  </si>
  <si>
    <t>1.Columns B to H of this tab have been structured in a way to match the formatting of the persistence report provided by the IESO.Please copy and paste the program information by initiative in Columns B to H and the corresponding demand and energy savings data by initiative in Columns L to BT of this work form.</t>
  </si>
  <si>
    <t>2.Please identify the source of the report via the dropdown list in Column I.</t>
  </si>
  <si>
    <t xml:space="preserve">3.To faciliate the identification of adjustments that may be available in a prospective year's results report, it will be easier to sort all the savings by implementation year (Column H).This can be done by clicking on the filter button at cell H25 (highlighted in orange).Before you sort values, please ensure that all table columns have filters. </t>
  </si>
  <si>
    <t>4.Please identify what the savings value represents (i.e., current year savings for the year or an adjustment to a prior year) via the dropdown list in Column J.Current year savings would be identified with an implementation year that matches the year of the persistence report.A savings adjustment would be identified with a prior year implementation in the future year's results report.</t>
  </si>
  <si>
    <t>5.Please manually input or link the applicable savings and adjustments (Columns L to BT) for all applicable initiatives in Tabs 4 and 5 of this work form.</t>
  </si>
  <si>
    <t>Efficiency:Equipment Replacement Incentive Initiative</t>
  </si>
  <si>
    <t>2015 CDM Programs</t>
  </si>
  <si>
    <t>2016 CDM Programs</t>
  </si>
  <si>
    <t>2017 CDM Programs</t>
  </si>
  <si>
    <t>EB-2013-0153</t>
  </si>
  <si>
    <t>EB-2016-0275</t>
  </si>
  <si>
    <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</si>
  <si>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</si>
  <si>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</si>
  <si>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</si>
  <si>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</si>
  <si>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</si>
  <si>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</si>
  <si>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</si>
  <si>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</si>
  <si>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</si>
  <si>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</si>
  <si>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</si>
  <si>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</si>
  <si>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</si>
  <si>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</si>
  <si>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</si>
  <si>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</si>
  <si>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</si>
  <si>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</si>
  <si>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</si>
  <si>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</si>
  <si>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</si>
  <si>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Proposed Program or Pilot</t>
  </si>
  <si>
    <t>Unassigned Target</t>
  </si>
  <si>
    <t>Tier 1</t>
  </si>
  <si>
    <t>Consumer</t>
  </si>
  <si>
    <t>Newmarket - Tay Power Distribution Ltd.</t>
  </si>
  <si>
    <t>EE</t>
  </si>
  <si>
    <t>Tier 1 - 2011 Adjustment</t>
  </si>
  <si>
    <t>Business</t>
  </si>
  <si>
    <t>Commercial &amp; Institutional</t>
  </si>
  <si>
    <t>C&amp;I</t>
  </si>
  <si>
    <t>Pre-2011 Programs Completed in 2011</t>
  </si>
  <si>
    <t>Industrial</t>
  </si>
  <si>
    <t>Energy Managers</t>
  </si>
  <si>
    <t>Home Assistance</t>
  </si>
  <si>
    <t>Commercial</t>
  </si>
  <si>
    <t>Small Business Lighting</t>
  </si>
  <si>
    <t>DR</t>
  </si>
  <si>
    <t>EB-2009-0269</t>
  </si>
  <si>
    <t>EB-2011-0184</t>
  </si>
  <si>
    <t>Efficiency: Equipment Replacement Incentive Initiative</t>
  </si>
  <si>
    <t>2011 CDM Programs</t>
  </si>
  <si>
    <t>2012 CDM Programs</t>
  </si>
  <si>
    <t>2013 CDM Programs</t>
  </si>
  <si>
    <t>2014 CDM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</si>
</sst>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8"/>
      <color theme="1"/>
      <name val="Calibri"/>
      <family val="2"/>
      <scheme val="minor"/>
    </font>
    <font>
      <sz val="12"/>
      <name val="Courier New"/>
      <family val="3"/>
    </font>
    <font>
      <b/>
      <sz val="12"/>
      <color rgb="FFFF0000"/>
      <name val="Arial"/>
      <family val="2"/>
    </font>
    <font>
      <u/>
      <sz val="11"/>
      <name val="Calibri"/>
      <family val="2"/>
      <scheme val="minor"/>
    </font>
    <font>
      <b/>
      <i/>
      <sz val="11"/>
      <name val="Calibri"/>
      <family val="2"/>
      <scheme val="minor"/>
    </font>
  </fonts>
  <fills count="9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theme="0"/>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4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3"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09"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4"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1"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1" borderId="139" xfId="40" applyNumberFormat="1" applyFont="1" applyFill="1" applyBorder="1" applyAlignment="1">
      <alignment vertical="center"/>
    </xf>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09"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2" xfId="70" applyNumberFormat="1" applyFont="1" applyFill="1" applyBorder="1" applyAlignment="1" applyProtection="1">
      <alignment horizontal="center" vertical="center"/>
      <protection locked="0"/>
    </xf>
    <xf numFmtId="9" fontId="41" fillId="28" borderId="0" xfId="72" applyFont="1" applyFill="1" applyBorder="1" applyAlignment="1" applyProtection="1">
      <alignment horizontal="center" vertical="center"/>
      <protection locked="0"/>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45" fillId="2" borderId="49" xfId="0" applyFont="1" applyFill="1" applyBorder="1" applyAlignment="1">
      <alignment vertical="center" wrapText="1"/>
    </xf>
    <xf numFmtId="0" fontId="45" fillId="2" borderId="87" xfId="0" applyFont="1" applyFill="1" applyBorder="1" applyAlignment="1">
      <alignment vertical="center" wrapText="1"/>
    </xf>
    <xf numFmtId="0" fontId="45" fillId="2" borderId="10" xfId="0" applyFont="1" applyFill="1" applyBorder="1" applyAlignment="1">
      <alignment vertical="center"/>
    </xf>
    <xf numFmtId="0" fontId="45" fillId="2" borderId="87"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4"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7"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7"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3" fontId="207" fillId="2" borderId="143" xfId="0" applyNumberFormat="1" applyFont="1" applyFill="1" applyBorder="1" applyAlignment="1" applyProtection="1">
      <alignment horizontal="left" vertical="center"/>
      <protection locked="0"/>
    </xf>
    <xf numFmtId="3" fontId="42" fillId="2" borderId="143" xfId="0" applyNumberFormat="1" applyFont="1" applyFill="1" applyBorder="1" applyAlignment="1" applyProtection="1">
      <alignment horizontal="center" vertical="center"/>
      <protection locked="0"/>
    </xf>
    <xf numFmtId="0" fontId="43" fillId="2" borderId="143" xfId="0" applyFont="1" applyFill="1" applyBorder="1" applyProtection="1">
      <protection locked="0"/>
    </xf>
    <xf numFmtId="3" fontId="8" fillId="2" borderId="143" xfId="0" applyNumberFormat="1" applyFont="1" applyFill="1" applyBorder="1" applyAlignment="1" applyProtection="1">
      <alignment horizontal="center" vertical="center"/>
      <protection locked="0"/>
    </xf>
    <xf numFmtId="3" fontId="8" fillId="2" borderId="142" xfId="0" applyNumberFormat="1" applyFont="1" applyFill="1" applyBorder="1" applyAlignment="1" applyProtection="1">
      <alignment horizontal="center" vertical="center"/>
      <protection locked="0"/>
    </xf>
    <xf numFmtId="3" fontId="8" fillId="2" borderId="143" xfId="0" applyNumberFormat="1" applyFont="1" applyFill="1" applyBorder="1" applyAlignment="1" applyProtection="1">
      <alignment horizontal="left" vertical="center"/>
      <protection locked="0"/>
    </xf>
    <xf numFmtId="9" fontId="45" fillId="28" borderId="0" xfId="72" applyFont="1" applyFill="1" applyBorder="1" applyAlignment="1">
      <alignment horizontal="center" vertical="top"/>
    </xf>
    <xf numFmtId="0" fontId="91" fillId="0" borderId="108" xfId="0" applyFont="1" applyFill="1" applyBorder="1" applyAlignment="1" applyProtection="1">
      <alignment vertical="top" wrapText="1"/>
      <protection locked="0"/>
    </xf>
    <xf numFmtId="10" fontId="34" fillId="28" borderId="5" xfId="0" applyNumberFormat="1" applyFont="1" applyFill="1" applyBorder="1" applyAlignment="1" applyProtection="1">
      <alignment horizontal="center" vertical="center"/>
      <protection locked="0"/>
    </xf>
    <xf numFmtId="9" fontId="41" fillId="28" borderId="5" xfId="0" applyNumberFormat="1" applyFont="1" applyFill="1" applyBorder="1" applyAlignment="1" applyProtection="1">
      <alignment horizontal="center" vertical="center"/>
      <protection locked="0"/>
    </xf>
    <xf numFmtId="9" fontId="45" fillId="28" borderId="5" xfId="72" applyFont="1" applyFill="1" applyBorder="1" applyAlignment="1">
      <alignment horizontal="center" vertical="top"/>
    </xf>
    <xf numFmtId="9" fontId="41" fillId="28" borderId="111" xfId="72" applyFont="1" applyFill="1" applyBorder="1" applyAlignment="1" applyProtection="1">
      <alignment horizontal="center" vertical="center"/>
      <protection locked="0"/>
    </xf>
    <xf numFmtId="0" fontId="6" fillId="2" borderId="0" xfId="0" applyFont="1" applyFill="1" applyAlignment="1" applyProtection="1">
      <alignment horizontal="center"/>
      <protection locked="0"/>
    </xf>
    <xf numFmtId="0" fontId="91" fillId="2" borderId="108" xfId="0" applyFont="1" applyFill="1" applyBorder="1" applyAlignment="1" applyProtection="1">
      <alignment vertical="top" wrapText="1"/>
      <protection locked="0"/>
    </xf>
    <xf numFmtId="10" fontId="41" fillId="28" borderId="5" xfId="0" applyNumberFormat="1" applyFont="1" applyFill="1" applyBorder="1" applyAlignment="1" applyProtection="1">
      <alignment horizontal="center" vertical="center"/>
      <protection locked="0"/>
    </xf>
    <xf numFmtId="0" fontId="6" fillId="2" borderId="0" xfId="0" applyFont="1" applyFill="1" applyProtection="1">
      <protection locked="0"/>
    </xf>
    <xf numFmtId="3" fontId="7" fillId="28" borderId="35" xfId="0" applyNumberFormat="1" applyFont="1" applyFill="1" applyBorder="1" applyAlignment="1">
      <alignment vertical="top"/>
    </xf>
    <xf numFmtId="3" fontId="7" fillId="28" borderId="45" xfId="0" applyNumberFormat="1" applyFont="1" applyFill="1" applyBorder="1" applyAlignment="1">
      <alignment vertical="top"/>
    </xf>
    <xf numFmtId="0" fontId="11" fillId="2" borderId="0" xfId="0" applyFont="1" applyFill="1" applyProtection="1">
      <protection locked="0"/>
    </xf>
    <xf numFmtId="0" fontId="12" fillId="2" borderId="0" xfId="0" applyFont="1" applyFill="1" applyProtection="1">
      <protection locked="0"/>
    </xf>
    <xf numFmtId="0" fontId="91" fillId="2" borderId="0"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9" fontId="45" fillId="28" borderId="0" xfId="72" applyFont="1" applyFill="1" applyBorder="1" applyAlignment="1">
      <alignment horizontal="center" vertical="center"/>
    </xf>
    <xf numFmtId="3" fontId="91" fillId="0" borderId="88" xfId="0" applyNumberFormat="1" applyFont="1" applyFill="1" applyBorder="1" applyAlignment="1" applyProtection="1">
      <alignment vertical="center" wrapText="1"/>
      <protection locked="0"/>
    </xf>
    <xf numFmtId="3" fontId="91" fillId="2" borderId="108" xfId="0" applyNumberFormat="1" applyFont="1" applyFill="1" applyBorder="1" applyAlignment="1" applyProtection="1">
      <alignment horizontal="left" vertical="center" wrapText="1"/>
      <protection locked="0"/>
    </xf>
    <xf numFmtId="10" fontId="41" fillId="28" borderId="85" xfId="0" applyNumberFormat="1" applyFont="1" applyFill="1" applyBorder="1" applyAlignment="1" applyProtection="1">
      <alignment horizontal="center" vertical="center"/>
      <protection locked="0"/>
    </xf>
    <xf numFmtId="9" fontId="41" fillId="28" borderId="85" xfId="0" applyNumberFormat="1" applyFont="1" applyFill="1" applyBorder="1" applyAlignment="1">
      <alignment horizontal="center"/>
    </xf>
    <xf numFmtId="9" fontId="41" fillId="28" borderId="85" xfId="0" applyNumberFormat="1" applyFont="1" applyFill="1" applyBorder="1" applyAlignment="1" applyProtection="1">
      <alignment horizontal="center" vertical="center"/>
      <protection locked="0"/>
    </xf>
    <xf numFmtId="10" fontId="41" fillId="28" borderId="85" xfId="72"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wrapText="1"/>
      <protection locked="0"/>
    </xf>
    <xf numFmtId="10" fontId="41" fillId="2" borderId="85" xfId="0" applyNumberFormat="1" applyFont="1" applyFill="1" applyBorder="1" applyAlignment="1" applyProtection="1">
      <alignment horizontal="center" vertical="center"/>
      <protection locked="0"/>
    </xf>
    <xf numFmtId="9" fontId="41" fillId="2" borderId="111" xfId="0" applyNumberFormat="1" applyFont="1" applyFill="1" applyBorder="1" applyAlignment="1" applyProtection="1">
      <alignment horizontal="center" vertical="center"/>
      <protection locked="0"/>
    </xf>
    <xf numFmtId="0" fontId="41" fillId="2" borderId="108" xfId="0" applyFont="1" applyFill="1" applyBorder="1" applyAlignment="1" applyProtection="1">
      <alignment wrapText="1"/>
      <protection locked="0"/>
    </xf>
    <xf numFmtId="0" fontId="41" fillId="2" borderId="85"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1" fontId="91" fillId="2" borderId="13" xfId="0" applyNumberFormat="1" applyFont="1" applyFill="1" applyBorder="1" applyAlignment="1">
      <alignment horizontal="center"/>
    </xf>
    <xf numFmtId="171" fontId="91" fillId="2" borderId="118" xfId="0" applyNumberFormat="1" applyFont="1" applyFill="1" applyBorder="1" applyAlignment="1">
      <alignment horizontal="center"/>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10" fontId="8" fillId="2" borderId="0" xfId="0" applyNumberFormat="1" applyFont="1" applyFill="1" applyBorder="1" applyAlignment="1" applyProtection="1">
      <alignment horizontal="center" vertical="center"/>
      <protection locked="0"/>
    </xf>
    <xf numFmtId="9" fontId="8" fillId="2" borderId="12" xfId="0" applyNumberFormat="1" applyFont="1" applyFill="1" applyBorder="1" applyAlignment="1" applyProtection="1">
      <alignment horizontal="center" vertical="center"/>
      <protection locked="0"/>
    </xf>
    <xf numFmtId="9" fontId="45" fillId="2" borderId="12" xfId="0" applyNumberFormat="1" applyFont="1" applyFill="1" applyBorder="1" applyAlignment="1" applyProtection="1">
      <alignment horizontal="center" vertical="center"/>
      <protection locked="0"/>
    </xf>
    <xf numFmtId="10" fontId="12" fillId="2" borderId="0" xfId="0" applyNumberFormat="1" applyFont="1" applyFill="1" applyBorder="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9" fontId="12" fillId="2" borderId="12" xfId="72" applyFont="1" applyFill="1" applyBorder="1" applyAlignment="1" applyProtection="1">
      <alignment horizontal="center" vertical="center"/>
      <protection locked="0"/>
    </xf>
    <xf numFmtId="9" fontId="45" fillId="2" borderId="12" xfId="72" applyFont="1" applyFill="1" applyBorder="1" applyAlignment="1" applyProtection="1">
      <alignment horizontal="center" vertical="center"/>
      <protection locked="0"/>
    </xf>
    <xf numFmtId="10" fontId="12" fillId="2" borderId="0" xfId="72" applyNumberFormat="1" applyFont="1" applyFill="1" applyBorder="1" applyAlignment="1" applyProtection="1">
      <alignment horizontal="center" vertical="center"/>
      <protection locked="0"/>
    </xf>
    <xf numFmtId="10" fontId="12" fillId="28" borderId="0" xfId="0" applyNumberFormat="1" applyFont="1" applyFill="1" applyBorder="1" applyAlignment="1" applyProtection="1">
      <alignment horizontal="center" vertical="center"/>
      <protection locked="0"/>
    </xf>
    <xf numFmtId="9" fontId="45" fillId="2" borderId="0" xfId="0" applyNumberFormat="1" applyFont="1" applyFill="1" applyBorder="1" applyAlignment="1" applyProtection="1">
      <alignment horizontal="center" vertical="center"/>
      <protection locked="0"/>
    </xf>
    <xf numFmtId="9" fontId="45" fillId="2" borderId="0" xfId="72"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9" fontId="45" fillId="28" borderId="0" xfId="0" applyNumberFormat="1" applyFont="1" applyFill="1" applyBorder="1" applyAlignment="1">
      <alignment horizontal="center"/>
    </xf>
    <xf numFmtId="9" fontId="45" fillId="28" borderId="0" xfId="0" applyNumberFormat="1" applyFont="1" applyFill="1" applyBorder="1" applyAlignment="1">
      <alignment horizontal="center" vertical="center"/>
    </xf>
    <xf numFmtId="10" fontId="12" fillId="2" borderId="0" xfId="0" applyNumberFormat="1" applyFont="1" applyFill="1" applyBorder="1" applyAlignment="1" applyProtection="1">
      <alignment vertical="center"/>
      <protection locked="0"/>
    </xf>
    <xf numFmtId="0" fontId="7" fillId="28" borderId="109" xfId="0" applyFont="1" applyFill="1" applyBorder="1" applyAlignment="1">
      <alignment vertical="top"/>
    </xf>
    <xf numFmtId="0" fontId="7" fillId="28" borderId="109" xfId="0" applyFont="1" applyFill="1" applyBorder="1" applyAlignment="1">
      <alignment horizontal="right" vertical="top"/>
    </xf>
    <xf numFmtId="0" fontId="7" fillId="90" borderId="109" xfId="0" applyFont="1" applyFill="1" applyBorder="1"/>
    <xf numFmtId="0" fontId="7" fillId="2" borderId="0" xfId="0" applyFont="1" applyFill="1" applyBorder="1" applyAlignment="1">
      <alignment vertical="top"/>
    </xf>
    <xf numFmtId="0" fontId="47" fillId="2" borderId="0" xfId="0" applyFont="1" applyFill="1" applyBorder="1" applyAlignment="1">
      <alignment horizontal="left"/>
    </xf>
    <xf numFmtId="174" fontId="91" fillId="28" borderId="28" xfId="40" applyNumberFormat="1" applyFont="1" applyFill="1" applyBorder="1" applyAlignment="1">
      <alignment horizontal="left" vertical="center"/>
    </xf>
    <xf numFmtId="0" fontId="91" fillId="2" borderId="0" xfId="0" applyFont="1" applyFill="1" applyBorder="1" applyAlignment="1">
      <alignment vertical="top"/>
    </xf>
    <xf numFmtId="0" fontId="47" fillId="2" borderId="0" xfId="0" applyFont="1" applyFill="1" applyBorder="1" applyAlignment="1"/>
    <xf numFmtId="174" fontId="91" fillId="90" borderId="139" xfId="40" applyNumberFormat="1" applyFont="1" applyFill="1" applyBorder="1" applyAlignment="1">
      <alignment horizontal="left" vertical="center"/>
    </xf>
    <xf numFmtId="174" fontId="91" fillId="91" borderId="139" xfId="40" applyNumberFormat="1" applyFont="1" applyFill="1" applyBorder="1" applyAlignment="1">
      <alignment vertical="center"/>
    </xf>
    <xf numFmtId="0" fontId="91" fillId="91" borderId="0" xfId="0" applyFont="1" applyFill="1" applyAlignment="1"/>
    <xf numFmtId="0" fontId="7" fillId="91" borderId="0" xfId="0" applyFont="1" applyFill="1"/>
    <xf numFmtId="0" fontId="240" fillId="91" borderId="0" xfId="73" applyFont="1" applyFill="1"/>
    <xf numFmtId="0" fontId="7" fillId="91" borderId="0" xfId="0" applyFont="1" applyFill="1" applyBorder="1"/>
    <xf numFmtId="0" fontId="91" fillId="91" borderId="0" xfId="0" applyFont="1" applyFill="1"/>
    <xf numFmtId="0" fontId="47" fillId="91" borderId="0" xfId="0" applyFont="1" applyFill="1"/>
    <xf numFmtId="0" fontId="47" fillId="2" borderId="0" xfId="0" applyFont="1" applyFill="1" applyAlignment="1">
      <alignment vertical="top"/>
    </xf>
    <xf numFmtId="0" fontId="241" fillId="2" borderId="0" xfId="0" applyFont="1" applyFill="1" applyAlignment="1"/>
    <xf numFmtId="0" fontId="241" fillId="2" borderId="0" xfId="0" applyFont="1" applyFill="1" applyAlignment="1">
      <alignment horizontal="left"/>
    </xf>
    <xf numFmtId="0" fontId="241" fillId="2" borderId="0" xfId="0" applyFont="1" applyFill="1" applyBorder="1"/>
    <xf numFmtId="0" fontId="241" fillId="2" borderId="0" xfId="0" applyFont="1" applyFill="1"/>
    <xf numFmtId="0" fontId="218" fillId="2" borderId="109" xfId="0" applyFont="1" applyFill="1" applyBorder="1" applyAlignment="1">
      <alignment horizontal="left" vertical="top" wrapText="1"/>
    </xf>
    <xf numFmtId="0" fontId="218" fillId="2" borderId="109" xfId="0" applyFont="1" applyFill="1" applyBorder="1" applyAlignment="1">
      <alignment vertical="top" wrapText="1"/>
    </xf>
    <xf numFmtId="0" fontId="218" fillId="2" borderId="96" xfId="0" applyFont="1" applyFill="1" applyBorder="1" applyAlignment="1">
      <alignment vertical="top" wrapText="1"/>
    </xf>
    <xf numFmtId="0" fontId="218" fillId="2" borderId="0" xfId="0" applyFont="1" applyFill="1" applyBorder="1" applyAlignment="1">
      <alignment horizontal="left" vertical="top" wrapText="1"/>
    </xf>
    <xf numFmtId="0" fontId="219" fillId="2" borderId="137" xfId="0" applyFont="1" applyFill="1" applyBorder="1" applyAlignment="1">
      <alignment vertical="top"/>
    </xf>
    <xf numFmtId="0" fontId="219" fillId="2" borderId="133" xfId="0" applyFont="1" applyFill="1" applyBorder="1" applyAlignment="1">
      <alignment vertical="top"/>
    </xf>
    <xf numFmtId="0" fontId="219" fillId="2" borderId="0" xfId="0" applyFont="1" applyFill="1" applyBorder="1" applyAlignment="1">
      <alignment vertical="top"/>
    </xf>
    <xf numFmtId="0" fontId="219" fillId="2" borderId="0" xfId="0" applyFont="1" applyFill="1" applyAlignment="1">
      <alignment vertical="top"/>
    </xf>
    <xf numFmtId="0" fontId="219" fillId="2" borderId="109" xfId="0" applyFont="1" applyFill="1" applyBorder="1" applyAlignment="1">
      <alignment horizontal="left" vertical="top" wrapText="1"/>
    </xf>
    <xf numFmtId="0" fontId="219" fillId="92" borderId="109" xfId="0" applyFont="1" applyFill="1" applyBorder="1" applyAlignment="1">
      <alignment horizontal="left" vertical="top" wrapText="1"/>
    </xf>
    <xf numFmtId="0" fontId="219" fillId="2" borderId="109" xfId="0" applyFont="1" applyFill="1" applyBorder="1" applyAlignment="1">
      <alignment vertical="top"/>
    </xf>
    <xf numFmtId="0" fontId="219" fillId="2" borderId="0" xfId="0" applyFont="1" applyFill="1" applyBorder="1" applyAlignment="1">
      <alignment horizontal="left" vertical="top" wrapText="1"/>
    </xf>
    <xf numFmtId="0" fontId="218" fillId="2" borderId="136" xfId="0" applyFont="1" applyFill="1" applyBorder="1" applyAlignment="1">
      <alignment horizontal="center" vertical="center" textRotation="180"/>
    </xf>
    <xf numFmtId="0" fontId="218" fillId="2" borderId="109" xfId="0" applyFont="1" applyFill="1" applyBorder="1" applyAlignment="1">
      <alignment horizontal="center" vertical="center" textRotation="180"/>
    </xf>
    <xf numFmtId="0" fontId="7" fillId="0" borderId="0" xfId="0" applyFont="1" applyFill="1" applyBorder="1"/>
    <xf numFmtId="0" fontId="7" fillId="0" borderId="0" xfId="0" applyFont="1" applyFill="1"/>
    <xf numFmtId="0" fontId="46"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1" fillId="2" borderId="0"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91" fillId="2" borderId="12"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137" xfId="0" applyFont="1" applyFill="1" applyBorder="1" applyAlignment="1">
      <alignment vertical="center" wrapText="1"/>
    </xf>
    <xf numFmtId="0" fontId="48" fillId="2" borderId="133" xfId="0" applyFont="1" applyFill="1" applyBorder="1" applyAlignment="1">
      <alignment vertical="center" wrapText="1"/>
    </xf>
    <xf numFmtId="0" fontId="230" fillId="2" borderId="0" xfId="0" applyFont="1" applyFill="1" applyAlignment="1">
      <alignment horizontal="left"/>
    </xf>
    <xf numFmtId="0" fontId="91" fillId="2" borderId="117" xfId="0" applyFont="1" applyFill="1" applyBorder="1" applyAlignment="1">
      <alignment horizontal="center" wrapText="1"/>
    </xf>
    <xf numFmtId="0" fontId="91" fillId="2" borderId="102" xfId="0" applyFont="1" applyFill="1" applyBorder="1" applyAlignment="1">
      <alignment horizontal="center" wrapText="1"/>
    </xf>
    <xf numFmtId="0" fontId="91" fillId="2" borderId="96" xfId="0" applyFont="1" applyFill="1" applyBorder="1" applyAlignment="1">
      <alignment horizontal="center" wrapText="1"/>
    </xf>
    <xf numFmtId="0" fontId="91" fillId="2" borderId="88"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8" xfId="0" applyFont="1" applyFill="1" applyBorder="1" applyAlignment="1">
      <alignment horizontal="center" wrapText="1"/>
    </xf>
    <xf numFmtId="0" fontId="91" fillId="2" borderId="5" xfId="0" applyFont="1" applyFill="1" applyBorder="1" applyAlignment="1">
      <alignment horizontal="center" wrapText="1"/>
    </xf>
    <xf numFmtId="0" fontId="91" fillId="2" borderId="111" xfId="0" applyFont="1" applyFill="1" applyBorder="1" applyAlignment="1">
      <alignment horizont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1" borderId="0" xfId="0" applyFont="1" applyFill="1" applyBorder="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1"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1" borderId="139" xfId="40" applyNumberFormat="1" applyFont="1" applyFill="1" applyBorder="1" applyAlignment="1">
      <alignment horizontal="left" vertical="center"/>
    </xf>
    <xf numFmtId="174" fontId="212" fillId="91" borderId="140" xfId="40" applyNumberFormat="1" applyFont="1" applyFill="1" applyBorder="1" applyAlignment="1">
      <alignment horizontal="left" vertical="center"/>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44" xfId="0" applyNumberFormat="1" applyFont="1" applyFill="1" applyBorder="1" applyAlignment="1" applyProtection="1">
      <alignment horizontal="center" vertical="center"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1"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41" fillId="2" borderId="5" xfId="0" applyFont="1" applyFill="1" applyBorder="1" applyAlignment="1">
      <alignment horizontal="left"/>
    </xf>
    <xf numFmtId="0" fontId="48" fillId="91" borderId="0" xfId="0" applyFont="1" applyFill="1" applyAlignment="1">
      <alignmen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0"/>
  <tableStyles count="0" defaultTableStyle="TableStyleMedium9" defaultPivotStyle="PivotStyleLight16"/>
  <colors>
    <mruColors>
      <color rgb="FFFFFF66"/>
      <color rgb="FFFF99CC"/>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495"/>
          <a:ext cx="16723657"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249092" cy="1966383"/>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7190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19050</xdr:rowOff>
        </xdr:from>
        <xdr:to>
          <xdr:col>2</xdr:col>
          <xdr:colOff>1384300</xdr:colOff>
          <xdr:row>69</xdr:row>
          <xdr:rowOff>165100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65575" cy="210343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301717" cy="21889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281441"/>
          <a:ext cx="16056463"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285751</xdr:colOff>
      <xdr:row>1</xdr:row>
      <xdr:rowOff>8467</xdr:rowOff>
    </xdr:from>
    <xdr:to>
      <xdr:col>17</xdr:col>
      <xdr:colOff>412751</xdr:colOff>
      <xdr:row>10</xdr:row>
      <xdr:rowOff>181328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1" y="198967"/>
          <a:ext cx="20923250" cy="1887361"/>
        </a:xfrm>
        <a:prstGeom prst="rect">
          <a:avLst/>
        </a:prstGeom>
        <a:ln>
          <a:noFill/>
        </a:ln>
        <a:effectLst>
          <a:softEdge rad="112500"/>
        </a:effectLst>
      </xdr:spPr>
    </xdr:pic>
    <xdr:clientData/>
  </xdr:twoCellAnchor>
  <xdr:twoCellAnchor>
    <xdr:from>
      <xdr:col>1</xdr:col>
      <xdr:colOff>219075</xdr:colOff>
      <xdr:row>4</xdr:row>
      <xdr:rowOff>114300</xdr:rowOff>
    </xdr:from>
    <xdr:to>
      <xdr:col>17</xdr:col>
      <xdr:colOff>254000</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54075" y="876300"/>
          <a:ext cx="20196175"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1</xdr:col>
      <xdr:colOff>1079500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7781" y="500239"/>
          <a:ext cx="993775" cy="554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1134080</xdr:colOff>
      <xdr:row>3</xdr:row>
      <xdr:rowOff>28490</xdr:rowOff>
    </xdr:from>
    <xdr:to>
      <xdr:col>3</xdr:col>
      <xdr:colOff>124396</xdr:colOff>
      <xdr:row>5</xdr:row>
      <xdr:rowOff>28771</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776136" y="578823"/>
          <a:ext cx="5855371" cy="3671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13</xdr:col>
      <xdr:colOff>495300</xdr:colOff>
      <xdr:row>8</xdr:row>
      <xdr:rowOff>25400</xdr:rowOff>
    </xdr:from>
    <xdr:to>
      <xdr:col>16</xdr:col>
      <xdr:colOff>262467</xdr:colOff>
      <xdr:row>9</xdr:row>
      <xdr:rowOff>82550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8211800" y="1549400"/>
          <a:ext cx="2418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338336" y="216648"/>
          <a:ext cx="20674082" cy="2232145"/>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255904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20</xdr:col>
      <xdr:colOff>433917</xdr:colOff>
      <xdr:row>8</xdr:row>
      <xdr:rowOff>149412</xdr:rowOff>
    </xdr:from>
    <xdr:to>
      <xdr:col>24</xdr:col>
      <xdr:colOff>46689</xdr:colOff>
      <xdr:row>11</xdr:row>
      <xdr:rowOff>0</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23179617" y="1622612"/>
          <a:ext cx="1695572" cy="403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430067" cy="198543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152400</xdr:rowOff>
    </xdr:from>
    <xdr:to>
      <xdr:col>31</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152400"/>
          <a:ext cx="3567430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27</xdr:col>
      <xdr:colOff>95250</xdr:colOff>
      <xdr:row>7</xdr:row>
      <xdr:rowOff>169334</xdr:rowOff>
    </xdr:from>
    <xdr:to>
      <xdr:col>30</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OEB/Applications%20-%20OEB/LRAMVA%20Subaccounts/NTPower%20LRAMVA_Work_Form_v%202_%20July%2018%202017_Final_IRM%20Submission.311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OEB/LRAMVA%20Subaccounts/LRAMVA%20Working%20Files/Newmarket%20Tay%20Generic_LRAMVA_Work_Form_v%202_%20July%2018%202017_Sept%2011%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s>
    <sheetDataSet>
      <sheetData sheetId="0"/>
      <sheetData sheetId="1"/>
      <sheetData sheetId="2"/>
      <sheetData sheetId="3"/>
      <sheetData sheetId="4">
        <row r="50">
          <cell r="D50" t="str">
            <v>Residential</v>
          </cell>
          <cell r="E50" t="str">
            <v>GS&lt;50 kW</v>
          </cell>
          <cell r="F50" t="str">
            <v>GS&gt;50 kW - Thermal Demand Meter</v>
          </cell>
          <cell r="G50" t="str">
            <v>GS&gt;50 kW - Interval Meter</v>
          </cell>
          <cell r="H50" t="str">
            <v>Street Lighting</v>
          </cell>
        </row>
        <row r="51">
          <cell r="D51" t="str">
            <v>kWh</v>
          </cell>
          <cell r="E51" t="str">
            <v>kWh</v>
          </cell>
          <cell r="F51" t="str">
            <v>kW</v>
          </cell>
          <cell r="G51" t="str">
            <v>kW</v>
          </cell>
          <cell r="H51" t="str">
            <v>kW</v>
          </cell>
          <cell r="I51">
            <v>0</v>
          </cell>
        </row>
        <row r="70">
          <cell r="D70">
            <v>0</v>
          </cell>
          <cell r="E70">
            <v>0</v>
          </cell>
          <cell r="F70">
            <v>0</v>
          </cell>
          <cell r="G70">
            <v>0</v>
          </cell>
          <cell r="H70">
            <v>0</v>
          </cell>
        </row>
      </sheetData>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Questions"/>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D27" sqref="A1:D2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80" t="s">
        <v>172</v>
      </c>
      <c r="C3" s="780"/>
    </row>
    <row r="4" spans="1:3" ht="11.25" customHeight="1"/>
    <row r="5" spans="1:3" s="30" customFormat="1" ht="25.5" customHeight="1">
      <c r="B5" s="60" t="s">
        <v>417</v>
      </c>
      <c r="C5" s="60" t="s">
        <v>171</v>
      </c>
    </row>
    <row r="6" spans="1:3" s="174" customFormat="1" ht="48" customHeight="1">
      <c r="A6" s="239"/>
      <c r="B6" s="592" t="s">
        <v>168</v>
      </c>
      <c r="C6" s="631" t="s">
        <v>595</v>
      </c>
    </row>
    <row r="7" spans="1:3" s="174" customFormat="1" ht="21" customHeight="1">
      <c r="A7" s="239"/>
      <c r="B7" s="588" t="s">
        <v>548</v>
      </c>
      <c r="C7" s="632" t="s">
        <v>608</v>
      </c>
    </row>
    <row r="8" spans="1:3" s="174" customFormat="1" ht="32.25" customHeight="1">
      <c r="B8" s="588" t="s">
        <v>365</v>
      </c>
      <c r="C8" s="633" t="s">
        <v>596</v>
      </c>
    </row>
    <row r="9" spans="1:3" s="174" customFormat="1" ht="27.75" customHeight="1">
      <c r="B9" s="588" t="s">
        <v>167</v>
      </c>
      <c r="C9" s="633" t="s">
        <v>597</v>
      </c>
    </row>
    <row r="10" spans="1:3" s="174" customFormat="1" ht="33" customHeight="1">
      <c r="B10" s="588" t="s">
        <v>593</v>
      </c>
      <c r="C10" s="632" t="s">
        <v>601</v>
      </c>
    </row>
    <row r="11" spans="1:3" s="174" customFormat="1" ht="26.25" customHeight="1">
      <c r="B11" s="601" t="s">
        <v>366</v>
      </c>
      <c r="C11" s="635" t="s">
        <v>598</v>
      </c>
    </row>
    <row r="12" spans="1:3" s="174" customFormat="1" ht="39.75" customHeight="1">
      <c r="B12" s="588" t="s">
        <v>367</v>
      </c>
      <c r="C12" s="633" t="s">
        <v>599</v>
      </c>
    </row>
    <row r="13" spans="1:3" s="174" customFormat="1" ht="18" customHeight="1">
      <c r="B13" s="588" t="s">
        <v>368</v>
      </c>
      <c r="C13" s="633" t="s">
        <v>600</v>
      </c>
    </row>
    <row r="14" spans="1:3" s="174" customFormat="1" ht="13.5" customHeight="1">
      <c r="B14" s="588"/>
      <c r="C14" s="634"/>
    </row>
    <row r="15" spans="1:3" s="174" customFormat="1" ht="18" customHeight="1">
      <c r="B15" s="588" t="s">
        <v>662</v>
      </c>
      <c r="C15" s="632" t="s">
        <v>660</v>
      </c>
    </row>
    <row r="16" spans="1:3" s="174" customFormat="1" ht="8.25" customHeight="1">
      <c r="B16" s="588"/>
      <c r="C16" s="634"/>
    </row>
    <row r="17" spans="2:3" s="174" customFormat="1" ht="33" customHeight="1">
      <c r="B17" s="636" t="s">
        <v>594</v>
      </c>
      <c r="C17" s="637" t="s">
        <v>661</v>
      </c>
    </row>
    <row r="18" spans="2:3" s="103" customFormat="1" ht="15.5">
      <c r="B18" s="174"/>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paperSize="5"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80" zoomScaleNormal="80" workbookViewId="0">
      <pane ySplit="16" topLeftCell="A32" activePane="bottomLeft" state="frozen"/>
      <selection pane="bottomLeft" activeCell="X60" sqref="A1:X60"/>
    </sheetView>
  </sheetViews>
  <sheetFormatPr defaultColWidth="9.1796875" defaultRowHeight="14.5"/>
  <cols>
    <col min="1" max="1" width="9.1796875" style="12"/>
    <col min="2" max="2" width="36.81640625" style="650" customWidth="1"/>
    <col min="3" max="3" width="9.1796875" style="10"/>
    <col min="4" max="16384" width="9.1796875" style="12"/>
  </cols>
  <sheetData>
    <row r="16" spans="2:21" ht="26.25" customHeight="1">
      <c r="B16" s="651" t="s">
        <v>557</v>
      </c>
      <c r="C16" s="784" t="s">
        <v>501</v>
      </c>
      <c r="D16" s="785"/>
      <c r="E16" s="785"/>
      <c r="F16" s="785"/>
      <c r="G16" s="785"/>
      <c r="H16" s="785"/>
      <c r="I16" s="785"/>
      <c r="J16" s="785"/>
      <c r="K16" s="785"/>
      <c r="L16" s="785"/>
      <c r="M16" s="785"/>
      <c r="N16" s="785"/>
      <c r="O16" s="785"/>
      <c r="P16" s="785"/>
      <c r="Q16" s="785"/>
      <c r="R16" s="785"/>
      <c r="S16" s="785"/>
      <c r="T16" s="785"/>
      <c r="U16" s="785"/>
    </row>
    <row r="17" spans="2:21" ht="55.5" customHeight="1">
      <c r="B17" s="652" t="s">
        <v>627</v>
      </c>
      <c r="C17" s="786" t="s">
        <v>628</v>
      </c>
      <c r="D17" s="786"/>
      <c r="E17" s="786"/>
      <c r="F17" s="786"/>
      <c r="G17" s="786"/>
      <c r="H17" s="786"/>
      <c r="I17" s="786"/>
      <c r="J17" s="786"/>
      <c r="K17" s="786"/>
      <c r="L17" s="786"/>
      <c r="M17" s="786"/>
      <c r="N17" s="786"/>
      <c r="O17" s="786"/>
      <c r="P17" s="786"/>
      <c r="Q17" s="786"/>
      <c r="R17" s="786"/>
      <c r="S17" s="786"/>
      <c r="T17" s="786"/>
      <c r="U17" s="787"/>
    </row>
    <row r="18" spans="2:21" ht="15.5">
      <c r="B18" s="653"/>
      <c r="C18" s="654"/>
      <c r="D18" s="655"/>
      <c r="E18" s="655"/>
      <c r="F18" s="655"/>
      <c r="G18" s="655"/>
      <c r="H18" s="655"/>
      <c r="I18" s="655"/>
      <c r="J18" s="655"/>
      <c r="K18" s="655"/>
      <c r="L18" s="655"/>
      <c r="M18" s="655"/>
      <c r="N18" s="655"/>
      <c r="O18" s="655"/>
      <c r="P18" s="655"/>
      <c r="Q18" s="655"/>
      <c r="R18" s="655"/>
      <c r="S18" s="655"/>
      <c r="T18" s="655"/>
      <c r="U18" s="656"/>
    </row>
    <row r="19" spans="2:21" ht="15.5">
      <c r="B19" s="653"/>
      <c r="C19" s="654" t="s">
        <v>632</v>
      </c>
      <c r="D19" s="655"/>
      <c r="E19" s="655"/>
      <c r="F19" s="655"/>
      <c r="G19" s="655"/>
      <c r="H19" s="655"/>
      <c r="I19" s="655"/>
      <c r="J19" s="655"/>
      <c r="K19" s="655"/>
      <c r="L19" s="655"/>
      <c r="M19" s="655"/>
      <c r="N19" s="655"/>
      <c r="O19" s="655"/>
      <c r="P19" s="655"/>
      <c r="Q19" s="655"/>
      <c r="R19" s="655"/>
      <c r="S19" s="655"/>
      <c r="T19" s="655"/>
      <c r="U19" s="656"/>
    </row>
    <row r="20" spans="2:21" ht="15.5">
      <c r="B20" s="653"/>
      <c r="C20" s="654"/>
      <c r="D20" s="655"/>
      <c r="E20" s="655"/>
      <c r="F20" s="655"/>
      <c r="G20" s="655"/>
      <c r="H20" s="655"/>
      <c r="I20" s="655"/>
      <c r="J20" s="655"/>
      <c r="K20" s="655"/>
      <c r="L20" s="655"/>
      <c r="M20" s="655"/>
      <c r="N20" s="655"/>
      <c r="O20" s="655"/>
      <c r="P20" s="655"/>
      <c r="Q20" s="655"/>
      <c r="R20" s="655"/>
      <c r="S20" s="655"/>
      <c r="T20" s="655"/>
      <c r="U20" s="656"/>
    </row>
    <row r="21" spans="2:21" ht="15.5">
      <c r="B21" s="653"/>
      <c r="C21" s="654" t="s">
        <v>629</v>
      </c>
      <c r="D21" s="655"/>
      <c r="E21" s="655"/>
      <c r="F21" s="655"/>
      <c r="G21" s="655"/>
      <c r="H21" s="655"/>
      <c r="I21" s="655"/>
      <c r="J21" s="655"/>
      <c r="K21" s="655"/>
      <c r="L21" s="655"/>
      <c r="M21" s="655"/>
      <c r="N21" s="655"/>
      <c r="O21" s="655"/>
      <c r="P21" s="655"/>
      <c r="Q21" s="655"/>
      <c r="R21" s="655"/>
      <c r="S21" s="655"/>
      <c r="T21" s="655"/>
      <c r="U21" s="656"/>
    </row>
    <row r="22" spans="2:21" ht="15.5">
      <c r="B22" s="653"/>
      <c r="C22" s="654"/>
      <c r="D22" s="655"/>
      <c r="E22" s="655"/>
      <c r="F22" s="655"/>
      <c r="G22" s="655"/>
      <c r="H22" s="655"/>
      <c r="I22" s="655"/>
      <c r="J22" s="655"/>
      <c r="K22" s="655"/>
      <c r="L22" s="655"/>
      <c r="M22" s="655"/>
      <c r="N22" s="655"/>
      <c r="O22" s="655"/>
      <c r="P22" s="655"/>
      <c r="Q22" s="655"/>
      <c r="R22" s="655"/>
      <c r="S22" s="655"/>
      <c r="T22" s="655"/>
      <c r="U22" s="656"/>
    </row>
    <row r="23" spans="2:21" ht="30" customHeight="1">
      <c r="B23" s="653"/>
      <c r="C23" s="783" t="s">
        <v>630</v>
      </c>
      <c r="D23" s="783"/>
      <c r="E23" s="783"/>
      <c r="F23" s="783"/>
      <c r="G23" s="783"/>
      <c r="H23" s="783"/>
      <c r="I23" s="783"/>
      <c r="J23" s="783"/>
      <c r="K23" s="783"/>
      <c r="L23" s="783"/>
      <c r="M23" s="783"/>
      <c r="N23" s="783"/>
      <c r="O23" s="783"/>
      <c r="P23" s="783"/>
      <c r="Q23" s="783"/>
      <c r="R23" s="783"/>
      <c r="S23" s="783"/>
      <c r="T23" s="655"/>
      <c r="U23" s="656"/>
    </row>
    <row r="24" spans="2:21" ht="15.5">
      <c r="B24" s="653"/>
      <c r="C24" s="654"/>
      <c r="D24" s="655"/>
      <c r="E24" s="655"/>
      <c r="F24" s="655"/>
      <c r="G24" s="655"/>
      <c r="H24" s="655"/>
      <c r="I24" s="655"/>
      <c r="J24" s="655"/>
      <c r="K24" s="655"/>
      <c r="L24" s="655"/>
      <c r="M24" s="655"/>
      <c r="N24" s="655"/>
      <c r="O24" s="655"/>
      <c r="P24" s="655"/>
      <c r="Q24" s="655"/>
      <c r="R24" s="655"/>
      <c r="S24" s="655"/>
      <c r="T24" s="655"/>
      <c r="U24" s="656"/>
    </row>
    <row r="25" spans="2:21" ht="15.5">
      <c r="B25" s="653"/>
      <c r="C25" s="654" t="s">
        <v>633</v>
      </c>
      <c r="D25" s="655"/>
      <c r="E25" s="655"/>
      <c r="F25" s="655"/>
      <c r="G25" s="655"/>
      <c r="H25" s="655"/>
      <c r="I25" s="655"/>
      <c r="J25" s="655"/>
      <c r="K25" s="655"/>
      <c r="L25" s="655"/>
      <c r="M25" s="655"/>
      <c r="N25" s="655"/>
      <c r="O25" s="655"/>
      <c r="P25" s="655"/>
      <c r="Q25" s="655"/>
      <c r="R25" s="655"/>
      <c r="S25" s="655"/>
      <c r="T25" s="655"/>
      <c r="U25" s="656"/>
    </row>
    <row r="26" spans="2:21" ht="15.5">
      <c r="B26" s="653"/>
      <c r="C26" s="654"/>
      <c r="D26" s="655"/>
      <c r="E26" s="655"/>
      <c r="F26" s="655"/>
      <c r="G26" s="655"/>
      <c r="H26" s="655"/>
      <c r="I26" s="655"/>
      <c r="J26" s="655"/>
      <c r="K26" s="655"/>
      <c r="L26" s="655"/>
      <c r="M26" s="655"/>
      <c r="N26" s="655"/>
      <c r="O26" s="655"/>
      <c r="P26" s="655"/>
      <c r="Q26" s="655"/>
      <c r="R26" s="655"/>
      <c r="S26" s="655"/>
      <c r="T26" s="655"/>
      <c r="U26" s="656"/>
    </row>
    <row r="27" spans="2:21" ht="31.5" customHeight="1">
      <c r="B27" s="653"/>
      <c r="C27" s="783" t="s">
        <v>631</v>
      </c>
      <c r="D27" s="783"/>
      <c r="E27" s="783"/>
      <c r="F27" s="783"/>
      <c r="G27" s="783"/>
      <c r="H27" s="783"/>
      <c r="I27" s="783"/>
      <c r="J27" s="783"/>
      <c r="K27" s="783"/>
      <c r="L27" s="783"/>
      <c r="M27" s="783"/>
      <c r="N27" s="783"/>
      <c r="O27" s="783"/>
      <c r="P27" s="783"/>
      <c r="Q27" s="783"/>
      <c r="R27" s="783"/>
      <c r="S27" s="783"/>
      <c r="T27" s="783"/>
      <c r="U27" s="788"/>
    </row>
    <row r="28" spans="2:21" ht="15.5">
      <c r="B28" s="653"/>
      <c r="C28" s="654"/>
      <c r="D28" s="655"/>
      <c r="E28" s="655"/>
      <c r="F28" s="655"/>
      <c r="G28" s="655"/>
      <c r="H28" s="655"/>
      <c r="I28" s="655"/>
      <c r="J28" s="655"/>
      <c r="K28" s="655"/>
      <c r="L28" s="655"/>
      <c r="M28" s="655"/>
      <c r="N28" s="655"/>
      <c r="O28" s="655"/>
      <c r="P28" s="655"/>
      <c r="Q28" s="655"/>
      <c r="R28" s="655"/>
      <c r="S28" s="655"/>
      <c r="T28" s="655"/>
      <c r="U28" s="656"/>
    </row>
    <row r="29" spans="2:21" ht="31.5" customHeight="1">
      <c r="B29" s="653"/>
      <c r="C29" s="783" t="s">
        <v>634</v>
      </c>
      <c r="D29" s="783"/>
      <c r="E29" s="783"/>
      <c r="F29" s="783"/>
      <c r="G29" s="783"/>
      <c r="H29" s="783"/>
      <c r="I29" s="783"/>
      <c r="J29" s="783"/>
      <c r="K29" s="783"/>
      <c r="L29" s="783"/>
      <c r="M29" s="783"/>
      <c r="N29" s="783"/>
      <c r="O29" s="783"/>
      <c r="P29" s="783"/>
      <c r="Q29" s="783"/>
      <c r="R29" s="783"/>
      <c r="S29" s="783"/>
      <c r="T29" s="783"/>
      <c r="U29" s="788"/>
    </row>
    <row r="30" spans="2:21" ht="15.5">
      <c r="B30" s="653"/>
      <c r="C30" s="654"/>
      <c r="D30" s="655"/>
      <c r="E30" s="655"/>
      <c r="F30" s="655"/>
      <c r="G30" s="655"/>
      <c r="H30" s="655"/>
      <c r="I30" s="655"/>
      <c r="J30" s="655"/>
      <c r="K30" s="655"/>
      <c r="L30" s="655"/>
      <c r="M30" s="655"/>
      <c r="N30" s="655"/>
      <c r="O30" s="655"/>
      <c r="P30" s="655"/>
      <c r="Q30" s="655"/>
      <c r="R30" s="655"/>
      <c r="S30" s="655"/>
      <c r="T30" s="655"/>
      <c r="U30" s="656"/>
    </row>
    <row r="31" spans="2:21" ht="15.5">
      <c r="B31" s="653"/>
      <c r="C31" s="654" t="s">
        <v>635</v>
      </c>
      <c r="D31" s="655"/>
      <c r="E31" s="655"/>
      <c r="F31" s="655"/>
      <c r="G31" s="655"/>
      <c r="H31" s="655"/>
      <c r="I31" s="655"/>
      <c r="J31" s="655"/>
      <c r="K31" s="655"/>
      <c r="L31" s="655"/>
      <c r="M31" s="655"/>
      <c r="N31" s="655"/>
      <c r="O31" s="655"/>
      <c r="P31" s="655"/>
      <c r="Q31" s="655"/>
      <c r="R31" s="655"/>
      <c r="S31" s="655"/>
      <c r="T31" s="655"/>
      <c r="U31" s="656"/>
    </row>
    <row r="32" spans="2:21" ht="15.5">
      <c r="B32" s="657"/>
      <c r="C32" s="658"/>
      <c r="D32" s="659"/>
      <c r="E32" s="659"/>
      <c r="F32" s="659"/>
      <c r="G32" s="659"/>
      <c r="H32" s="659"/>
      <c r="I32" s="659"/>
      <c r="J32" s="659"/>
      <c r="K32" s="659"/>
      <c r="L32" s="659"/>
      <c r="M32" s="659"/>
      <c r="N32" s="659"/>
      <c r="O32" s="659"/>
      <c r="P32" s="659"/>
      <c r="Q32" s="659"/>
      <c r="R32" s="659"/>
      <c r="S32" s="659"/>
      <c r="T32" s="659"/>
      <c r="U32" s="660"/>
    </row>
    <row r="33" spans="2:21" ht="39" customHeight="1">
      <c r="B33" s="661" t="s">
        <v>636</v>
      </c>
      <c r="C33" s="789" t="s">
        <v>637</v>
      </c>
      <c r="D33" s="789"/>
      <c r="E33" s="789"/>
      <c r="F33" s="789"/>
      <c r="G33" s="789"/>
      <c r="H33" s="789"/>
      <c r="I33" s="789"/>
      <c r="J33" s="789"/>
      <c r="K33" s="789"/>
      <c r="L33" s="789"/>
      <c r="M33" s="789"/>
      <c r="N33" s="789"/>
      <c r="O33" s="789"/>
      <c r="P33" s="789"/>
      <c r="Q33" s="789"/>
      <c r="R33" s="789"/>
      <c r="S33" s="789"/>
      <c r="T33" s="789"/>
      <c r="U33" s="790"/>
    </row>
    <row r="34" spans="2:21">
      <c r="B34" s="662"/>
      <c r="C34" s="663"/>
      <c r="D34" s="663"/>
      <c r="E34" s="663"/>
      <c r="F34" s="663"/>
      <c r="G34" s="663"/>
      <c r="H34" s="663"/>
      <c r="I34" s="663"/>
      <c r="J34" s="663"/>
      <c r="K34" s="663"/>
      <c r="L34" s="663"/>
      <c r="M34" s="663"/>
      <c r="N34" s="663"/>
      <c r="O34" s="663"/>
      <c r="P34" s="663"/>
      <c r="Q34" s="663"/>
      <c r="R34" s="663"/>
      <c r="S34" s="663"/>
      <c r="T34" s="663"/>
      <c r="U34" s="664"/>
    </row>
    <row r="35" spans="2:21" ht="15.5">
      <c r="B35" s="665" t="s">
        <v>638</v>
      </c>
      <c r="C35" s="666" t="s">
        <v>639</v>
      </c>
      <c r="D35" s="655"/>
      <c r="E35" s="655"/>
      <c r="F35" s="655"/>
      <c r="G35" s="655"/>
      <c r="H35" s="655"/>
      <c r="I35" s="655"/>
      <c r="J35" s="655"/>
      <c r="K35" s="655"/>
      <c r="L35" s="655"/>
      <c r="M35" s="655"/>
      <c r="N35" s="655"/>
      <c r="O35" s="655"/>
      <c r="P35" s="655"/>
      <c r="Q35" s="655"/>
      <c r="R35" s="655"/>
      <c r="S35" s="655"/>
      <c r="T35" s="655"/>
      <c r="U35" s="656"/>
    </row>
    <row r="36" spans="2:21">
      <c r="B36" s="667"/>
      <c r="C36" s="659"/>
      <c r="D36" s="659"/>
      <c r="E36" s="659"/>
      <c r="F36" s="659"/>
      <c r="G36" s="659"/>
      <c r="H36" s="659"/>
      <c r="I36" s="659"/>
      <c r="J36" s="659"/>
      <c r="K36" s="659"/>
      <c r="L36" s="659"/>
      <c r="M36" s="659"/>
      <c r="N36" s="659"/>
      <c r="O36" s="659"/>
      <c r="P36" s="659"/>
      <c r="Q36" s="659"/>
      <c r="R36" s="659"/>
      <c r="S36" s="659"/>
      <c r="T36" s="659"/>
      <c r="U36" s="660"/>
    </row>
    <row r="37" spans="2:21" ht="34.5" customHeight="1">
      <c r="B37" s="652" t="s">
        <v>640</v>
      </c>
      <c r="C37" s="791" t="s">
        <v>641</v>
      </c>
      <c r="D37" s="791"/>
      <c r="E37" s="791"/>
      <c r="F37" s="791"/>
      <c r="G37" s="791"/>
      <c r="H37" s="791"/>
      <c r="I37" s="791"/>
      <c r="J37" s="791"/>
      <c r="K37" s="791"/>
      <c r="L37" s="791"/>
      <c r="M37" s="791"/>
      <c r="N37" s="791"/>
      <c r="O37" s="791"/>
      <c r="P37" s="791"/>
      <c r="Q37" s="791"/>
      <c r="R37" s="791"/>
      <c r="S37" s="791"/>
      <c r="T37" s="791"/>
      <c r="U37" s="792"/>
    </row>
    <row r="38" spans="2:21">
      <c r="B38" s="667"/>
      <c r="C38" s="659"/>
      <c r="D38" s="659"/>
      <c r="E38" s="659"/>
      <c r="F38" s="659"/>
      <c r="G38" s="659"/>
      <c r="H38" s="659"/>
      <c r="I38" s="659"/>
      <c r="J38" s="659"/>
      <c r="K38" s="659"/>
      <c r="L38" s="659"/>
      <c r="M38" s="659"/>
      <c r="N38" s="659"/>
      <c r="O38" s="659"/>
      <c r="P38" s="659"/>
      <c r="Q38" s="659"/>
      <c r="R38" s="659"/>
      <c r="S38" s="659"/>
      <c r="T38" s="659"/>
      <c r="U38" s="660"/>
    </row>
    <row r="39" spans="2:21" ht="15.5">
      <c r="B39" s="652" t="s">
        <v>642</v>
      </c>
      <c r="C39" s="668" t="s">
        <v>643</v>
      </c>
      <c r="D39" s="663"/>
      <c r="E39" s="663"/>
      <c r="F39" s="663"/>
      <c r="G39" s="663"/>
      <c r="H39" s="663"/>
      <c r="I39" s="663"/>
      <c r="J39" s="663"/>
      <c r="K39" s="663"/>
      <c r="L39" s="663"/>
      <c r="M39" s="663"/>
      <c r="N39" s="663"/>
      <c r="O39" s="663"/>
      <c r="P39" s="663"/>
      <c r="Q39" s="663"/>
      <c r="R39" s="663"/>
      <c r="S39" s="663"/>
      <c r="T39" s="663"/>
      <c r="U39" s="664"/>
    </row>
    <row r="40" spans="2:21">
      <c r="B40" s="667"/>
      <c r="C40" s="659"/>
      <c r="D40" s="659"/>
      <c r="E40" s="659"/>
      <c r="F40" s="659"/>
      <c r="G40" s="659"/>
      <c r="H40" s="659"/>
      <c r="I40" s="659"/>
      <c r="J40" s="659"/>
      <c r="K40" s="659"/>
      <c r="L40" s="659"/>
      <c r="M40" s="659"/>
      <c r="N40" s="659"/>
      <c r="O40" s="659"/>
      <c r="P40" s="659"/>
      <c r="Q40" s="659"/>
      <c r="R40" s="659"/>
      <c r="S40" s="659"/>
      <c r="T40" s="659"/>
      <c r="U40" s="660"/>
    </row>
    <row r="41" spans="2:21" ht="38.25" customHeight="1">
      <c r="B41" s="661" t="s">
        <v>644</v>
      </c>
      <c r="C41" s="793" t="s">
        <v>645</v>
      </c>
      <c r="D41" s="793"/>
      <c r="E41" s="793"/>
      <c r="F41" s="793"/>
      <c r="G41" s="793"/>
      <c r="H41" s="793"/>
      <c r="I41" s="793"/>
      <c r="J41" s="793"/>
      <c r="K41" s="793"/>
      <c r="L41" s="793"/>
      <c r="M41" s="793"/>
      <c r="N41" s="793"/>
      <c r="O41" s="793"/>
      <c r="P41" s="793"/>
      <c r="Q41" s="793"/>
      <c r="R41" s="793"/>
      <c r="S41" s="793"/>
      <c r="T41" s="793"/>
      <c r="U41" s="794"/>
    </row>
    <row r="42" spans="2:21">
      <c r="B42" s="669"/>
      <c r="C42" s="663"/>
      <c r="D42" s="663"/>
      <c r="E42" s="663"/>
      <c r="F42" s="663"/>
      <c r="G42" s="663"/>
      <c r="H42" s="663"/>
      <c r="I42" s="663"/>
      <c r="J42" s="663"/>
      <c r="K42" s="663"/>
      <c r="L42" s="663"/>
      <c r="M42" s="663"/>
      <c r="N42" s="663"/>
      <c r="O42" s="663"/>
      <c r="P42" s="663"/>
      <c r="Q42" s="663"/>
      <c r="R42" s="663"/>
      <c r="S42" s="663"/>
      <c r="T42" s="663"/>
      <c r="U42" s="664"/>
    </row>
    <row r="43" spans="2:21" ht="15.5">
      <c r="B43" s="665" t="s">
        <v>646</v>
      </c>
      <c r="C43" s="666" t="s">
        <v>647</v>
      </c>
      <c r="D43" s="655"/>
      <c r="E43" s="655"/>
      <c r="F43" s="655"/>
      <c r="G43" s="655"/>
      <c r="H43" s="655"/>
      <c r="I43" s="655"/>
      <c r="J43" s="655"/>
      <c r="K43" s="655"/>
      <c r="L43" s="655"/>
      <c r="M43" s="655"/>
      <c r="N43" s="655"/>
      <c r="O43" s="655"/>
      <c r="P43" s="655"/>
      <c r="Q43" s="655"/>
      <c r="R43" s="655"/>
      <c r="S43" s="655"/>
      <c r="T43" s="655"/>
      <c r="U43" s="656"/>
    </row>
    <row r="44" spans="2:21">
      <c r="B44" s="670"/>
      <c r="C44" s="655"/>
      <c r="D44" s="655"/>
      <c r="E44" s="655"/>
      <c r="F44" s="655"/>
      <c r="G44" s="655"/>
      <c r="H44" s="655"/>
      <c r="I44" s="655"/>
      <c r="J44" s="655"/>
      <c r="K44" s="655"/>
      <c r="L44" s="655"/>
      <c r="M44" s="655"/>
      <c r="N44" s="655"/>
      <c r="O44" s="655"/>
      <c r="P44" s="655"/>
      <c r="Q44" s="655"/>
      <c r="R44" s="655"/>
      <c r="S44" s="655"/>
      <c r="T44" s="655"/>
      <c r="U44" s="656"/>
    </row>
    <row r="45" spans="2:21" ht="36" customHeight="1">
      <c r="B45" s="670"/>
      <c r="C45" s="781" t="s">
        <v>664</v>
      </c>
      <c r="D45" s="781"/>
      <c r="E45" s="781"/>
      <c r="F45" s="781"/>
      <c r="G45" s="781"/>
      <c r="H45" s="781"/>
      <c r="I45" s="781"/>
      <c r="J45" s="781"/>
      <c r="K45" s="781"/>
      <c r="L45" s="781"/>
      <c r="M45" s="781"/>
      <c r="N45" s="781"/>
      <c r="O45" s="781"/>
      <c r="P45" s="781"/>
      <c r="Q45" s="781"/>
      <c r="R45" s="781"/>
      <c r="S45" s="781"/>
      <c r="T45" s="781"/>
      <c r="U45" s="782"/>
    </row>
    <row r="46" spans="2:21">
      <c r="B46" s="670"/>
      <c r="C46" s="671"/>
      <c r="D46" s="655"/>
      <c r="E46" s="655"/>
      <c r="F46" s="655"/>
      <c r="G46" s="655"/>
      <c r="H46" s="655"/>
      <c r="I46" s="655"/>
      <c r="J46" s="655"/>
      <c r="K46" s="655"/>
      <c r="L46" s="655"/>
      <c r="M46" s="655"/>
      <c r="N46" s="655"/>
      <c r="O46" s="655"/>
      <c r="P46" s="655"/>
      <c r="Q46" s="655"/>
      <c r="R46" s="655"/>
      <c r="S46" s="655"/>
      <c r="T46" s="655"/>
      <c r="U46" s="656"/>
    </row>
    <row r="47" spans="2:21" ht="35.25" customHeight="1">
      <c r="B47" s="670"/>
      <c r="C47" s="781" t="s">
        <v>648</v>
      </c>
      <c r="D47" s="781"/>
      <c r="E47" s="781"/>
      <c r="F47" s="781"/>
      <c r="G47" s="781"/>
      <c r="H47" s="781"/>
      <c r="I47" s="781"/>
      <c r="J47" s="781"/>
      <c r="K47" s="781"/>
      <c r="L47" s="781"/>
      <c r="M47" s="781"/>
      <c r="N47" s="781"/>
      <c r="O47" s="781"/>
      <c r="P47" s="781"/>
      <c r="Q47" s="781"/>
      <c r="R47" s="781"/>
      <c r="S47" s="781"/>
      <c r="T47" s="781"/>
      <c r="U47" s="782"/>
    </row>
    <row r="48" spans="2:21">
      <c r="B48" s="670"/>
      <c r="C48" s="671"/>
      <c r="D48" s="655"/>
      <c r="E48" s="655"/>
      <c r="F48" s="655"/>
      <c r="G48" s="655"/>
      <c r="H48" s="655"/>
      <c r="I48" s="655"/>
      <c r="J48" s="655"/>
      <c r="K48" s="655"/>
      <c r="L48" s="655"/>
      <c r="M48" s="655"/>
      <c r="N48" s="655"/>
      <c r="O48" s="655"/>
      <c r="P48" s="655"/>
      <c r="Q48" s="655"/>
      <c r="R48" s="655"/>
      <c r="S48" s="655"/>
      <c r="T48" s="655"/>
      <c r="U48" s="656"/>
    </row>
    <row r="49" spans="2:21" ht="40.5" customHeight="1">
      <c r="B49" s="670"/>
      <c r="C49" s="781" t="s">
        <v>649</v>
      </c>
      <c r="D49" s="781"/>
      <c r="E49" s="781"/>
      <c r="F49" s="781"/>
      <c r="G49" s="781"/>
      <c r="H49" s="781"/>
      <c r="I49" s="781"/>
      <c r="J49" s="781"/>
      <c r="K49" s="781"/>
      <c r="L49" s="781"/>
      <c r="M49" s="781"/>
      <c r="N49" s="781"/>
      <c r="O49" s="781"/>
      <c r="P49" s="781"/>
      <c r="Q49" s="781"/>
      <c r="R49" s="781"/>
      <c r="S49" s="781"/>
      <c r="T49" s="781"/>
      <c r="U49" s="782"/>
    </row>
    <row r="50" spans="2:21">
      <c r="B50" s="670"/>
      <c r="C50" s="671"/>
      <c r="D50" s="655"/>
      <c r="E50" s="655"/>
      <c r="F50" s="655"/>
      <c r="G50" s="655"/>
      <c r="H50" s="655"/>
      <c r="I50" s="655"/>
      <c r="J50" s="655"/>
      <c r="K50" s="655"/>
      <c r="L50" s="655"/>
      <c r="M50" s="655"/>
      <c r="N50" s="655"/>
      <c r="O50" s="655"/>
      <c r="P50" s="655"/>
      <c r="Q50" s="655"/>
      <c r="R50" s="655"/>
      <c r="S50" s="655"/>
      <c r="T50" s="655"/>
      <c r="U50" s="656"/>
    </row>
    <row r="51" spans="2:21" ht="30" customHeight="1">
      <c r="B51" s="670"/>
      <c r="C51" s="781" t="s">
        <v>650</v>
      </c>
      <c r="D51" s="781"/>
      <c r="E51" s="781"/>
      <c r="F51" s="781"/>
      <c r="G51" s="781"/>
      <c r="H51" s="781"/>
      <c r="I51" s="781"/>
      <c r="J51" s="781"/>
      <c r="K51" s="781"/>
      <c r="L51" s="781"/>
      <c r="M51" s="781"/>
      <c r="N51" s="781"/>
      <c r="O51" s="781"/>
      <c r="P51" s="781"/>
      <c r="Q51" s="781"/>
      <c r="R51" s="781"/>
      <c r="S51" s="781"/>
      <c r="T51" s="781"/>
      <c r="U51" s="782"/>
    </row>
    <row r="52" spans="2:21" ht="15.5">
      <c r="B52" s="670"/>
      <c r="C52" s="654"/>
      <c r="D52" s="655"/>
      <c r="E52" s="655"/>
      <c r="F52" s="655"/>
      <c r="G52" s="655"/>
      <c r="H52" s="655"/>
      <c r="I52" s="655"/>
      <c r="J52" s="655"/>
      <c r="K52" s="655"/>
      <c r="L52" s="655"/>
      <c r="M52" s="655"/>
      <c r="N52" s="655"/>
      <c r="O52" s="655"/>
      <c r="P52" s="655"/>
      <c r="Q52" s="655"/>
      <c r="R52" s="655"/>
      <c r="S52" s="655"/>
      <c r="T52" s="655"/>
      <c r="U52" s="656"/>
    </row>
    <row r="53" spans="2:21" ht="31.5" customHeight="1">
      <c r="B53" s="670"/>
      <c r="C53" s="783" t="s">
        <v>663</v>
      </c>
      <c r="D53" s="783"/>
      <c r="E53" s="783"/>
      <c r="F53" s="783"/>
      <c r="G53" s="783"/>
      <c r="H53" s="783"/>
      <c r="I53" s="783"/>
      <c r="J53" s="783"/>
      <c r="K53" s="783"/>
      <c r="L53" s="783"/>
      <c r="M53" s="783"/>
      <c r="N53" s="783"/>
      <c r="O53" s="783"/>
      <c r="P53" s="783"/>
      <c r="Q53" s="783"/>
      <c r="R53" s="783"/>
      <c r="S53" s="783"/>
      <c r="T53" s="783"/>
      <c r="U53" s="788"/>
    </row>
    <row r="54" spans="2:21">
      <c r="B54" s="667"/>
      <c r="C54" s="659"/>
      <c r="D54" s="659"/>
      <c r="E54" s="659"/>
      <c r="F54" s="659"/>
      <c r="G54" s="659"/>
      <c r="H54" s="659"/>
      <c r="I54" s="659"/>
      <c r="J54" s="659"/>
      <c r="K54" s="659"/>
      <c r="L54" s="659"/>
      <c r="M54" s="659"/>
      <c r="N54" s="659"/>
      <c r="O54" s="659"/>
      <c r="P54" s="659"/>
      <c r="Q54" s="659"/>
      <c r="R54" s="659"/>
      <c r="S54" s="659"/>
      <c r="T54" s="659"/>
      <c r="U54" s="660"/>
    </row>
    <row r="55" spans="2:21" ht="48" customHeight="1">
      <c r="B55" s="652" t="s">
        <v>651</v>
      </c>
      <c r="C55" s="791" t="s">
        <v>652</v>
      </c>
      <c r="D55" s="791"/>
      <c r="E55" s="791"/>
      <c r="F55" s="791"/>
      <c r="G55" s="791"/>
      <c r="H55" s="791"/>
      <c r="I55" s="791"/>
      <c r="J55" s="791"/>
      <c r="K55" s="791"/>
      <c r="L55" s="791"/>
      <c r="M55" s="791"/>
      <c r="N55" s="791"/>
      <c r="O55" s="791"/>
      <c r="P55" s="791"/>
      <c r="Q55" s="791"/>
      <c r="R55" s="791"/>
      <c r="S55" s="791"/>
      <c r="T55" s="791"/>
      <c r="U55" s="792"/>
    </row>
    <row r="56" spans="2:21">
      <c r="B56" s="667"/>
      <c r="C56" s="659"/>
      <c r="D56" s="659"/>
      <c r="E56" s="659"/>
      <c r="F56" s="659"/>
      <c r="G56" s="659"/>
      <c r="H56" s="659"/>
      <c r="I56" s="659"/>
      <c r="J56" s="659"/>
      <c r="K56" s="659"/>
      <c r="L56" s="659"/>
      <c r="M56" s="659"/>
      <c r="N56" s="659"/>
      <c r="O56" s="659"/>
      <c r="P56" s="659"/>
      <c r="Q56" s="659"/>
      <c r="R56" s="659"/>
      <c r="S56" s="659"/>
      <c r="T56" s="659"/>
      <c r="U56" s="660"/>
    </row>
    <row r="57" spans="2:21" ht="34.5" customHeight="1">
      <c r="B57" s="652" t="s">
        <v>653</v>
      </c>
      <c r="C57" s="791" t="s">
        <v>654</v>
      </c>
      <c r="D57" s="791"/>
      <c r="E57" s="791"/>
      <c r="F57" s="791"/>
      <c r="G57" s="791"/>
      <c r="H57" s="791"/>
      <c r="I57" s="791"/>
      <c r="J57" s="791"/>
      <c r="K57" s="791"/>
      <c r="L57" s="791"/>
      <c r="M57" s="791"/>
      <c r="N57" s="791"/>
      <c r="O57" s="791"/>
      <c r="P57" s="791"/>
      <c r="Q57" s="791"/>
      <c r="R57" s="791"/>
      <c r="S57" s="791"/>
      <c r="T57" s="791"/>
      <c r="U57" s="792"/>
    </row>
    <row r="58" spans="2:21">
      <c r="B58" s="672"/>
      <c r="C58" s="659"/>
      <c r="D58" s="659"/>
      <c r="E58" s="659"/>
      <c r="F58" s="659"/>
      <c r="G58" s="659"/>
      <c r="H58" s="659"/>
      <c r="I58" s="659"/>
      <c r="J58" s="659"/>
      <c r="K58" s="659"/>
      <c r="L58" s="659"/>
      <c r="M58" s="659"/>
      <c r="N58" s="659"/>
      <c r="O58" s="659"/>
      <c r="P58" s="659"/>
      <c r="Q58" s="659"/>
      <c r="R58" s="659"/>
      <c r="S58" s="659"/>
      <c r="T58" s="659"/>
      <c r="U58" s="660"/>
    </row>
    <row r="59" spans="2:21" ht="30.75" customHeight="1">
      <c r="B59" s="661" t="s">
        <v>655</v>
      </c>
      <c r="C59" s="673" t="s">
        <v>656</v>
      </c>
      <c r="D59" s="674"/>
      <c r="E59" s="674"/>
      <c r="F59" s="674"/>
      <c r="G59" s="674"/>
      <c r="H59" s="674"/>
      <c r="I59" s="674"/>
      <c r="J59" s="674"/>
      <c r="K59" s="674"/>
      <c r="L59" s="674"/>
      <c r="M59" s="674"/>
      <c r="N59" s="674"/>
      <c r="O59" s="674"/>
      <c r="P59" s="674"/>
      <c r="Q59" s="674"/>
      <c r="R59" s="674"/>
      <c r="S59" s="674"/>
      <c r="T59" s="674"/>
      <c r="U59" s="675"/>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paperSize="5"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3" zoomScale="60" zoomScaleNormal="60" workbookViewId="0">
      <selection activeCell="D13" sqref="D13"/>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796" t="s">
        <v>666</v>
      </c>
      <c r="C3" s="797"/>
      <c r="D3" s="797"/>
      <c r="E3" s="797"/>
      <c r="F3" s="798"/>
      <c r="G3" s="122"/>
    </row>
    <row r="4" spans="2:20" ht="16.5" customHeight="1">
      <c r="B4" s="799"/>
      <c r="C4" s="800"/>
      <c r="D4" s="800"/>
      <c r="E4" s="800"/>
      <c r="F4" s="801"/>
      <c r="G4" s="122"/>
    </row>
    <row r="5" spans="2:20" ht="71.25" customHeight="1">
      <c r="B5" s="799"/>
      <c r="C5" s="800"/>
      <c r="D5" s="800"/>
      <c r="E5" s="800"/>
      <c r="F5" s="801"/>
      <c r="G5" s="122"/>
    </row>
    <row r="6" spans="2:20" ht="21.75" customHeight="1">
      <c r="B6" s="802"/>
      <c r="C6" s="803"/>
      <c r="D6" s="803"/>
      <c r="E6" s="803"/>
      <c r="F6" s="804"/>
      <c r="G6" s="122"/>
    </row>
    <row r="8" spans="2:20" ht="20">
      <c r="B8" s="795" t="s">
        <v>477</v>
      </c>
      <c r="C8" s="795"/>
      <c r="D8" s="795"/>
      <c r="E8" s="795"/>
      <c r="F8" s="795"/>
      <c r="G8" s="795"/>
    </row>
    <row r="9" spans="2:20" ht="24.75" customHeight="1" thickBot="1">
      <c r="B9" s="114"/>
      <c r="C9" s="114"/>
      <c r="D9" s="114"/>
      <c r="E9" s="114"/>
      <c r="F9" s="114"/>
      <c r="G9" s="119"/>
    </row>
    <row r="10" spans="2:20" ht="27.75" customHeight="1" thickBot="1">
      <c r="B10" s="117" t="s">
        <v>169</v>
      </c>
      <c r="C10" s="102" t="s">
        <v>404</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t="s">
        <v>415</v>
      </c>
      <c r="C13" s="124" t="s">
        <v>620</v>
      </c>
      <c r="G13" s="109"/>
      <c r="L13" s="33"/>
      <c r="M13" s="33"/>
      <c r="N13" s="33"/>
      <c r="O13" s="33"/>
      <c r="P13" s="33"/>
      <c r="Q13" s="68"/>
      <c r="S13" s="8"/>
      <c r="T13" s="8"/>
    </row>
    <row r="14" spans="2:20" s="9" customFormat="1" ht="26.25" customHeight="1" thickBot="1">
      <c r="B14" s="102" t="s">
        <v>415</v>
      </c>
      <c r="C14" s="170" t="s">
        <v>615</v>
      </c>
      <c r="G14" s="123"/>
      <c r="L14" s="33"/>
      <c r="M14" s="33"/>
      <c r="N14" s="33"/>
      <c r="O14" s="33"/>
      <c r="P14" s="33"/>
      <c r="Q14" s="68"/>
      <c r="S14" s="8"/>
      <c r="T14" s="8"/>
    </row>
    <row r="15" spans="2:20" s="9" customFormat="1" ht="26.25" customHeight="1" thickBot="1">
      <c r="B15" s="102" t="s">
        <v>413</v>
      </c>
      <c r="C15" s="170" t="s">
        <v>616</v>
      </c>
      <c r="G15" s="123"/>
      <c r="L15" s="33"/>
      <c r="M15" s="33"/>
      <c r="N15" s="33"/>
      <c r="O15" s="33"/>
      <c r="P15" s="33"/>
      <c r="Q15" s="68"/>
      <c r="S15" s="8"/>
      <c r="T15" s="8"/>
    </row>
    <row r="16" spans="2:20" s="9" customFormat="1" ht="26.25" customHeight="1" thickBot="1">
      <c r="B16" s="102" t="s">
        <v>413</v>
      </c>
      <c r="C16" s="170" t="s">
        <v>617</v>
      </c>
      <c r="G16" s="123"/>
      <c r="L16" s="33"/>
      <c r="M16" s="33"/>
      <c r="N16" s="33"/>
      <c r="O16" s="33"/>
      <c r="P16" s="33"/>
      <c r="Q16" s="68"/>
      <c r="S16" s="8"/>
      <c r="T16" s="8"/>
    </row>
    <row r="17" spans="2:20" s="9" customFormat="1" ht="26.25" customHeight="1" thickBot="1">
      <c r="B17" s="102" t="s">
        <v>413</v>
      </c>
      <c r="C17" s="124" t="s">
        <v>618</v>
      </c>
      <c r="G17" s="109"/>
      <c r="L17" s="33"/>
      <c r="M17" s="33"/>
      <c r="N17" s="33"/>
      <c r="O17" s="33"/>
      <c r="P17" s="33"/>
      <c r="Q17" s="68"/>
      <c r="S17" s="8"/>
      <c r="T17" s="8"/>
    </row>
    <row r="18" spans="2:20" s="9" customFormat="1" ht="26.25" customHeight="1" thickBot="1">
      <c r="B18" s="102" t="s">
        <v>415</v>
      </c>
      <c r="C18" s="124" t="s">
        <v>619</v>
      </c>
      <c r="G18" s="123"/>
      <c r="L18" s="33"/>
      <c r="M18" s="33"/>
      <c r="N18" s="33"/>
      <c r="O18" s="33"/>
      <c r="P18" s="33"/>
      <c r="Q18" s="68"/>
      <c r="S18" s="8"/>
      <c r="T18" s="8"/>
    </row>
    <row r="19" spans="2:20" s="9" customFormat="1" ht="26.25" customHeight="1" thickBot="1">
      <c r="B19" s="102" t="s">
        <v>413</v>
      </c>
      <c r="C19" s="124" t="s">
        <v>621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536</v>
      </c>
      <c r="C21" s="241" t="s">
        <v>468</v>
      </c>
      <c r="D21" s="241" t="s">
        <v>444</v>
      </c>
      <c r="E21" s="241" t="s">
        <v>436</v>
      </c>
      <c r="F21" s="241" t="s">
        <v>549</v>
      </c>
      <c r="G21" s="40"/>
      <c r="M21" s="25"/>
      <c r="T21" s="25"/>
    </row>
    <row r="22" spans="2:20" s="103" customFormat="1" ht="36" customHeight="1">
      <c r="B22" s="609" t="s">
        <v>539</v>
      </c>
      <c r="C22" s="615" t="s">
        <v>434</v>
      </c>
      <c r="D22" s="618" t="s">
        <v>440</v>
      </c>
      <c r="E22" s="622" t="s">
        <v>584</v>
      </c>
      <c r="F22" s="618" t="s">
        <v>445</v>
      </c>
      <c r="G22" s="172"/>
      <c r="M22" s="607"/>
      <c r="T22" s="607"/>
    </row>
    <row r="23" spans="2:20" s="103" customFormat="1" ht="35.25" customHeight="1">
      <c r="B23" s="610" t="s">
        <v>455</v>
      </c>
      <c r="C23" s="616" t="s">
        <v>435</v>
      </c>
      <c r="D23" s="619" t="s">
        <v>441</v>
      </c>
      <c r="E23" s="623" t="s">
        <v>584</v>
      </c>
      <c r="F23" s="619" t="s">
        <v>445</v>
      </c>
      <c r="G23" s="172"/>
      <c r="M23" s="607"/>
      <c r="T23" s="607"/>
    </row>
    <row r="24" spans="2:20" s="103" customFormat="1" ht="34.5" customHeight="1">
      <c r="B24" s="610" t="s">
        <v>452</v>
      </c>
      <c r="C24" s="616" t="s">
        <v>435</v>
      </c>
      <c r="D24" s="619" t="s">
        <v>442</v>
      </c>
      <c r="E24" s="623" t="s">
        <v>584</v>
      </c>
      <c r="F24" s="619" t="s">
        <v>445</v>
      </c>
      <c r="G24" s="172"/>
      <c r="M24" s="607"/>
      <c r="T24" s="607"/>
    </row>
    <row r="25" spans="2:20" s="103" customFormat="1" ht="32.25" customHeight="1">
      <c r="B25" s="611" t="s">
        <v>453</v>
      </c>
      <c r="C25" s="616" t="s">
        <v>434</v>
      </c>
      <c r="D25" s="619" t="s">
        <v>443</v>
      </c>
      <c r="E25" s="624" t="s">
        <v>603</v>
      </c>
      <c r="F25" s="627"/>
      <c r="G25" s="172"/>
      <c r="M25" s="607"/>
      <c r="T25" s="607"/>
    </row>
    <row r="26" spans="2:20" s="103" customFormat="1" ht="30.75" customHeight="1">
      <c r="B26" s="612" t="s">
        <v>537</v>
      </c>
      <c r="C26" s="616" t="s">
        <v>434</v>
      </c>
      <c r="D26" s="619"/>
      <c r="E26" s="624"/>
      <c r="F26" s="627"/>
      <c r="G26" s="172"/>
      <c r="M26" s="607"/>
      <c r="T26" s="607"/>
    </row>
    <row r="27" spans="2:20" s="103" customFormat="1" ht="32.25" customHeight="1">
      <c r="B27" s="613" t="s">
        <v>538</v>
      </c>
      <c r="C27" s="616" t="s">
        <v>434</v>
      </c>
      <c r="D27" s="620" t="s">
        <v>534</v>
      </c>
      <c r="E27" s="624"/>
      <c r="F27" s="627"/>
      <c r="G27" s="172"/>
      <c r="M27" s="607"/>
      <c r="T27" s="607"/>
    </row>
    <row r="28" spans="2:20" s="103" customFormat="1" ht="27" customHeight="1">
      <c r="B28" s="611" t="s">
        <v>454</v>
      </c>
      <c r="C28" s="616" t="s">
        <v>437</v>
      </c>
      <c r="D28" s="619" t="s">
        <v>478</v>
      </c>
      <c r="E28" s="624" t="s">
        <v>456</v>
      </c>
      <c r="F28" s="627"/>
      <c r="G28" s="172"/>
      <c r="M28" s="607"/>
      <c r="T28" s="607"/>
    </row>
    <row r="29" spans="2:20" s="103" customFormat="1" ht="27" customHeight="1">
      <c r="B29" s="613" t="s">
        <v>449</v>
      </c>
      <c r="C29" s="616" t="s">
        <v>434</v>
      </c>
      <c r="D29" s="619"/>
      <c r="E29" s="624"/>
      <c r="F29" s="619" t="s">
        <v>405</v>
      </c>
      <c r="G29" s="172"/>
      <c r="M29" s="607"/>
      <c r="T29" s="607"/>
    </row>
    <row r="30" spans="2:20" s="103" customFormat="1" ht="32.25" customHeight="1">
      <c r="B30" s="611" t="s">
        <v>205</v>
      </c>
      <c r="C30" s="616" t="s">
        <v>439</v>
      </c>
      <c r="D30" s="619" t="s">
        <v>551</v>
      </c>
      <c r="E30" s="625"/>
      <c r="F30" s="619" t="s">
        <v>550</v>
      </c>
      <c r="G30" s="608"/>
      <c r="M30" s="607"/>
    </row>
    <row r="31" spans="2:20" s="103" customFormat="1" ht="27.75" customHeight="1">
      <c r="B31" s="614" t="s">
        <v>535</v>
      </c>
      <c r="C31" s="617" t="s">
        <v>438</v>
      </c>
      <c r="D31" s="621"/>
      <c r="E31" s="626"/>
      <c r="F31" s="621"/>
      <c r="G31" s="608"/>
      <c r="M31" s="607"/>
    </row>
    <row r="32" spans="2:20" s="103" customFormat="1" ht="23.25" customHeight="1">
      <c r="C32" s="173"/>
      <c r="D32" s="173"/>
      <c r="E32" s="173"/>
      <c r="G32" s="608"/>
      <c r="M32" s="607"/>
    </row>
    <row r="33" spans="2:13" s="17" customFormat="1">
      <c r="B33" s="173"/>
      <c r="C33" s="171"/>
      <c r="D33" s="171"/>
      <c r="E33" s="171"/>
      <c r="G33" s="161"/>
      <c r="M33" s="25"/>
    </row>
    <row r="34" spans="2:13">
      <c r="C34" s="10"/>
      <c r="D34" s="10"/>
      <c r="E34" s="10"/>
    </row>
  </sheetData>
  <mergeCells count="2">
    <mergeCell ref="B8:G8"/>
    <mergeCell ref="B3:F6"/>
  </mergeCells>
  <pageMargins left="0.7" right="0.7" top="0.75" bottom="0.75" header="0.3" footer="0.3"/>
  <pageSetup paperSize="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408</v>
      </c>
      <c r="B1" s="8" t="s">
        <v>40</v>
      </c>
      <c r="C1" s="120" t="s">
        <v>232</v>
      </c>
      <c r="D1" s="8" t="s">
        <v>412</v>
      </c>
      <c r="E1" s="120" t="s">
        <v>447</v>
      </c>
      <c r="F1" s="120" t="s">
        <v>545</v>
      </c>
      <c r="G1" s="120" t="s">
        <v>568</v>
      </c>
      <c r="H1" s="120" t="s">
        <v>579</v>
      </c>
    </row>
    <row r="2" spans="1:8">
      <c r="A2" s="12" t="s">
        <v>28</v>
      </c>
      <c r="B2" s="12" t="s">
        <v>26</v>
      </c>
      <c r="C2" s="10">
        <v>2006</v>
      </c>
      <c r="D2" s="12" t="s">
        <v>413</v>
      </c>
      <c r="E2" s="10">
        <f>'2. LRAMVA Threshold'!D9</f>
        <v>0</v>
      </c>
      <c r="F2" s="26" t="s">
        <v>168</v>
      </c>
      <c r="G2" s="12" t="s">
        <v>569</v>
      </c>
      <c r="H2" s="12" t="s">
        <v>586</v>
      </c>
    </row>
    <row r="3" spans="1:8">
      <c r="A3" s="12" t="s">
        <v>369</v>
      </c>
      <c r="B3" s="12" t="s">
        <v>26</v>
      </c>
      <c r="C3" s="10">
        <v>2007</v>
      </c>
      <c r="D3" s="12" t="s">
        <v>414</v>
      </c>
      <c r="E3" s="10">
        <f>'2. LRAMVA Threshold'!D24</f>
        <v>0</v>
      </c>
      <c r="F3" s="12" t="s">
        <v>546</v>
      </c>
      <c r="G3" s="12" t="s">
        <v>570</v>
      </c>
      <c r="H3" s="12" t="s">
        <v>580</v>
      </c>
    </row>
    <row r="4" spans="1:8">
      <c r="A4" s="12" t="s">
        <v>370</v>
      </c>
      <c r="B4" s="12" t="s">
        <v>27</v>
      </c>
      <c r="C4" s="10">
        <v>2008</v>
      </c>
      <c r="D4" s="12" t="s">
        <v>415</v>
      </c>
      <c r="F4" s="12" t="s">
        <v>167</v>
      </c>
      <c r="G4" s="12" t="s">
        <v>571</v>
      </c>
    </row>
    <row r="5" spans="1:8">
      <c r="A5" s="12" t="s">
        <v>371</v>
      </c>
      <c r="B5" s="12" t="s">
        <v>27</v>
      </c>
      <c r="C5" s="10">
        <v>2009</v>
      </c>
      <c r="F5" s="12" t="s">
        <v>366</v>
      </c>
      <c r="G5" s="12" t="s">
        <v>572</v>
      </c>
    </row>
    <row r="6" spans="1:8">
      <c r="A6" s="12" t="s">
        <v>372</v>
      </c>
      <c r="B6" s="12" t="s">
        <v>27</v>
      </c>
      <c r="C6" s="10">
        <v>2010</v>
      </c>
      <c r="F6" s="12" t="s">
        <v>367</v>
      </c>
      <c r="G6" s="12" t="s">
        <v>573</v>
      </c>
    </row>
    <row r="7" spans="1:8">
      <c r="A7" s="12" t="s">
        <v>373</v>
      </c>
      <c r="B7" s="12" t="s">
        <v>27</v>
      </c>
      <c r="C7" s="10">
        <v>2011</v>
      </c>
      <c r="F7" s="12" t="s">
        <v>368</v>
      </c>
      <c r="G7" s="12" t="s">
        <v>574</v>
      </c>
    </row>
    <row r="8" spans="1:8">
      <c r="A8" s="12" t="s">
        <v>374</v>
      </c>
      <c r="B8" s="12" t="s">
        <v>27</v>
      </c>
      <c r="C8" s="10">
        <v>2012</v>
      </c>
      <c r="F8" s="12" t="s">
        <v>554</v>
      </c>
      <c r="G8" s="12" t="s">
        <v>575</v>
      </c>
    </row>
    <row r="9" spans="1:8">
      <c r="A9" s="12" t="s">
        <v>375</v>
      </c>
      <c r="B9" s="12" t="s">
        <v>27</v>
      </c>
      <c r="C9" s="10">
        <v>2013</v>
      </c>
      <c r="G9" s="12" t="s">
        <v>576</v>
      </c>
    </row>
    <row r="10" spans="1:8">
      <c r="A10" s="12" t="s">
        <v>376</v>
      </c>
      <c r="B10" s="12" t="s">
        <v>27</v>
      </c>
      <c r="C10" s="10">
        <v>2014</v>
      </c>
      <c r="G10" s="12" t="s">
        <v>577</v>
      </c>
    </row>
    <row r="11" spans="1:8">
      <c r="A11" s="12" t="s">
        <v>377</v>
      </c>
      <c r="B11" s="12" t="s">
        <v>27</v>
      </c>
      <c r="C11" s="10">
        <v>2015</v>
      </c>
      <c r="G11" s="12" t="s">
        <v>578</v>
      </c>
    </row>
    <row r="12" spans="1:8">
      <c r="A12" s="12" t="s">
        <v>378</v>
      </c>
      <c r="B12" s="12" t="s">
        <v>27</v>
      </c>
      <c r="C12" s="10">
        <v>2016</v>
      </c>
    </row>
    <row r="13" spans="1:8">
      <c r="A13" s="12" t="s">
        <v>379</v>
      </c>
      <c r="B13" s="12" t="s">
        <v>27</v>
      </c>
      <c r="C13" s="10">
        <v>2017</v>
      </c>
    </row>
    <row r="14" spans="1:8">
      <c r="A14" s="12" t="s">
        <v>380</v>
      </c>
      <c r="B14" s="12" t="s">
        <v>27</v>
      </c>
      <c r="C14" s="10">
        <v>2018</v>
      </c>
    </row>
    <row r="15" spans="1:8">
      <c r="A15" s="12" t="s">
        <v>381</v>
      </c>
      <c r="B15" s="12" t="s">
        <v>27</v>
      </c>
      <c r="C15" s="10">
        <v>2019</v>
      </c>
    </row>
    <row r="16" spans="1:8">
      <c r="A16" s="12" t="s">
        <v>382</v>
      </c>
      <c r="B16" s="12" t="s">
        <v>27</v>
      </c>
      <c r="C16" s="10">
        <v>2020</v>
      </c>
    </row>
    <row r="17" spans="1:2">
      <c r="A17" s="12" t="s">
        <v>383</v>
      </c>
      <c r="B17" s="12" t="s">
        <v>27</v>
      </c>
    </row>
    <row r="18" spans="1:2">
      <c r="A18" s="12" t="s">
        <v>384</v>
      </c>
      <c r="B18" s="12" t="s">
        <v>27</v>
      </c>
    </row>
    <row r="19" spans="1:2">
      <c r="A19" s="12" t="s">
        <v>385</v>
      </c>
      <c r="B19" s="12" t="s">
        <v>27</v>
      </c>
    </row>
    <row r="20" spans="1:2">
      <c r="A20" s="12" t="s">
        <v>386</v>
      </c>
      <c r="B20" s="12" t="s">
        <v>27</v>
      </c>
    </row>
    <row r="21" spans="1:2">
      <c r="A21" s="12" t="s">
        <v>387</v>
      </c>
      <c r="B21" s="12" t="s">
        <v>27</v>
      </c>
    </row>
    <row r="22" spans="1:2">
      <c r="A22" s="12" t="s">
        <v>388</v>
      </c>
      <c r="B22" s="12" t="s">
        <v>27</v>
      </c>
    </row>
    <row r="23" spans="1:2">
      <c r="A23" s="12" t="s">
        <v>389</v>
      </c>
      <c r="B23" s="12" t="s">
        <v>27</v>
      </c>
    </row>
    <row r="24" spans="1:2">
      <c r="A24" s="12" t="s">
        <v>390</v>
      </c>
      <c r="B24" s="12" t="s">
        <v>27</v>
      </c>
    </row>
    <row r="25" spans="1:2">
      <c r="A25" s="12" t="s">
        <v>391</v>
      </c>
      <c r="B25" s="12" t="s">
        <v>27</v>
      </c>
    </row>
    <row r="26" spans="1:2">
      <c r="A26" s="12" t="s">
        <v>31</v>
      </c>
      <c r="B26" s="12" t="s">
        <v>26</v>
      </c>
    </row>
    <row r="27" spans="1:2">
      <c r="A27" s="12" t="s">
        <v>392</v>
      </c>
      <c r="B27" s="12" t="s">
        <v>27</v>
      </c>
    </row>
    <row r="28" spans="1:2">
      <c r="A28" s="12" t="s">
        <v>393</v>
      </c>
      <c r="B28" s="12" t="s">
        <v>27</v>
      </c>
    </row>
    <row r="29" spans="1:2">
      <c r="A29" s="12" t="s">
        <v>394</v>
      </c>
      <c r="B29" s="12" t="s">
        <v>27</v>
      </c>
    </row>
    <row r="30" spans="1:2">
      <c r="A30" s="12" t="s">
        <v>29</v>
      </c>
      <c r="B30" s="12" t="s">
        <v>27</v>
      </c>
    </row>
    <row r="31" spans="1:2">
      <c r="A31" s="12" t="s">
        <v>395</v>
      </c>
      <c r="B31" s="12" t="s">
        <v>27</v>
      </c>
    </row>
    <row r="32" spans="1:2">
      <c r="A32" s="12" t="s">
        <v>396</v>
      </c>
      <c r="B32" s="12" t="s">
        <v>27</v>
      </c>
    </row>
    <row r="33" spans="1:2">
      <c r="A33" s="12" t="s">
        <v>397</v>
      </c>
      <c r="B33" s="12" t="s">
        <v>27</v>
      </c>
    </row>
    <row r="34" spans="1:2">
      <c r="A34" s="12" t="s">
        <v>398</v>
      </c>
      <c r="B34" s="12" t="s">
        <v>27</v>
      </c>
    </row>
    <row r="35" spans="1:2">
      <c r="A35" s="12" t="s">
        <v>399</v>
      </c>
      <c r="B35" s="12" t="s">
        <v>27</v>
      </c>
    </row>
    <row r="36" spans="1:2">
      <c r="A36" s="12" t="s">
        <v>400</v>
      </c>
      <c r="B36" s="12" t="s">
        <v>27</v>
      </c>
    </row>
    <row r="37" spans="1:2">
      <c r="A37" s="12" t="s">
        <v>401</v>
      </c>
      <c r="B37" s="12" t="s">
        <v>27</v>
      </c>
    </row>
    <row r="38" spans="1:2">
      <c r="A38" s="12" t="s">
        <v>402</v>
      </c>
      <c r="B38" s="12" t="s">
        <v>27</v>
      </c>
    </row>
    <row r="39" spans="1:2">
      <c r="A39" s="12" t="s">
        <v>403</v>
      </c>
      <c r="B39" s="12" t="s">
        <v>27</v>
      </c>
    </row>
    <row r="40" spans="1:2">
      <c r="A40" s="12" t="s">
        <v>30</v>
      </c>
      <c r="B40" s="12" t="s">
        <v>27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10" zoomScale="40" zoomScaleNormal="40" workbookViewId="0">
      <selection activeCell="N28" sqref="N28"/>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169</v>
      </c>
      <c r="C4" s="126" t="s">
        <v>173</v>
      </c>
      <c r="E4" s="9"/>
      <c r="T4" s="9"/>
      <c r="V4" s="8"/>
    </row>
    <row r="5" spans="2:22" ht="26.25" customHeight="1" thickBot="1">
      <c r="C5" s="129" t="s">
        <v>170</v>
      </c>
      <c r="E5" s="9"/>
      <c r="T5" s="9"/>
      <c r="V5" s="8"/>
    </row>
    <row r="6" spans="2:22" ht="27" customHeight="1" thickBot="1">
      <c r="B6" s="83"/>
      <c r="C6" s="546" t="s">
        <v>547</v>
      </c>
      <c r="D6" s="17"/>
      <c r="E6" s="9"/>
      <c r="T6" s="9"/>
      <c r="V6" s="8"/>
    </row>
    <row r="7" spans="2:22" ht="21" customHeight="1">
      <c r="B7" s="514"/>
      <c r="C7" s="17"/>
      <c r="D7" s="17"/>
      <c r="E7" s="9"/>
      <c r="T7" s="9"/>
      <c r="V7" s="8"/>
    </row>
    <row r="8" spans="2:22" ht="24.75" customHeight="1">
      <c r="B8" s="117" t="s">
        <v>237</v>
      </c>
      <c r="C8" s="187" t="s">
        <v>676</v>
      </c>
      <c r="D8" s="578"/>
      <c r="E8" s="9"/>
      <c r="T8" s="9"/>
      <c r="V8" s="8"/>
    </row>
    <row r="9" spans="2:22" ht="41.25" customHeight="1">
      <c r="B9" s="528" t="s">
        <v>516</v>
      </c>
      <c r="C9" s="524"/>
      <c r="D9" s="522"/>
      <c r="E9" s="522"/>
      <c r="F9" s="522"/>
      <c r="G9" s="522"/>
      <c r="H9" s="522"/>
      <c r="I9" s="522"/>
      <c r="J9" s="523"/>
      <c r="K9" s="523"/>
      <c r="L9" s="523"/>
      <c r="M9" s="18"/>
      <c r="T9" s="9"/>
      <c r="V9" s="8"/>
    </row>
    <row r="10" spans="2:22" ht="10.5" customHeight="1">
      <c r="B10" s="528"/>
      <c r="C10" s="524"/>
      <c r="D10" s="522"/>
      <c r="E10" s="522"/>
      <c r="F10" s="522"/>
      <c r="G10" s="522"/>
      <c r="H10" s="522"/>
      <c r="I10" s="522"/>
      <c r="J10" s="523"/>
      <c r="K10" s="523"/>
      <c r="L10" s="523"/>
      <c r="M10" s="18"/>
      <c r="T10" s="9"/>
      <c r="V10" s="8"/>
    </row>
    <row r="11" spans="2:22" s="526" customFormat="1" ht="26.25" customHeight="1">
      <c r="B11" s="545" t="s">
        <v>552</v>
      </c>
      <c r="C11" s="544"/>
      <c r="D11" s="544"/>
      <c r="E11" s="544"/>
      <c r="F11" s="544"/>
      <c r="G11" s="544"/>
      <c r="H11" s="544"/>
      <c r="T11" s="527"/>
      <c r="U11" s="527"/>
    </row>
    <row r="12" spans="2:22" s="32" customFormat="1" ht="18.75" customHeight="1">
      <c r="B12" s="521"/>
      <c r="T12" s="184"/>
      <c r="U12" s="184"/>
    </row>
    <row r="13" spans="2:22" s="32" customFormat="1" ht="22.5" customHeight="1" thickBot="1">
      <c r="B13" s="183" t="s">
        <v>504</v>
      </c>
      <c r="C13" s="17"/>
      <c r="F13" s="183" t="s">
        <v>505</v>
      </c>
      <c r="G13" s="36"/>
      <c r="H13" s="31"/>
      <c r="I13" s="9"/>
      <c r="J13" s="182" t="s">
        <v>502</v>
      </c>
      <c r="N13" s="103"/>
      <c r="P13" s="9"/>
      <c r="Q13" s="185"/>
      <c r="R13" s="42"/>
      <c r="T13" s="184"/>
      <c r="U13" s="184"/>
    </row>
    <row r="14" spans="2:22" ht="29.25" customHeight="1" thickBot="1">
      <c r="B14" s="124" t="s">
        <v>543</v>
      </c>
      <c r="D14" s="519" t="s">
        <v>677</v>
      </c>
      <c r="E14" s="130"/>
      <c r="F14" s="124" t="s">
        <v>544</v>
      </c>
      <c r="H14" s="519" t="s">
        <v>679</v>
      </c>
      <c r="J14" s="124" t="s">
        <v>511</v>
      </c>
      <c r="L14" s="132">
        <v>0</v>
      </c>
      <c r="N14" s="103"/>
      <c r="Q14" s="99"/>
      <c r="R14" s="96"/>
    </row>
    <row r="15" spans="2:22" ht="26.25" customHeight="1" thickBot="1">
      <c r="B15" s="124" t="s">
        <v>421</v>
      </c>
      <c r="C15" s="106"/>
      <c r="D15" s="519" t="s">
        <v>678</v>
      </c>
      <c r="F15" s="124" t="s">
        <v>411</v>
      </c>
      <c r="G15" s="127"/>
      <c r="H15" s="519" t="s">
        <v>680</v>
      </c>
      <c r="I15" s="17"/>
      <c r="J15" s="124" t="s">
        <v>512</v>
      </c>
      <c r="L15" s="132"/>
      <c r="M15" s="103"/>
      <c r="Q15" s="108"/>
      <c r="R15" s="96"/>
    </row>
    <row r="16" spans="2:22" ht="28.5" customHeight="1" thickBot="1">
      <c r="B16" s="124" t="s">
        <v>451</v>
      </c>
      <c r="C16" s="106"/>
      <c r="D16" s="520" t="s">
        <v>181</v>
      </c>
      <c r="E16" s="103"/>
      <c r="F16" s="124" t="s">
        <v>431</v>
      </c>
      <c r="G16" s="125"/>
      <c r="H16" s="520">
        <v>2017</v>
      </c>
      <c r="I16" s="103"/>
      <c r="K16" s="193"/>
      <c r="L16" s="193"/>
      <c r="M16" s="193"/>
      <c r="N16" s="193"/>
      <c r="Q16" s="115"/>
      <c r="R16" s="96"/>
    </row>
    <row r="17" spans="1:21" ht="29.25" customHeight="1">
      <c r="B17" s="124" t="s">
        <v>418</v>
      </c>
      <c r="C17" s="106"/>
      <c r="D17" s="679">
        <v>1197288</v>
      </c>
      <c r="E17" s="121"/>
      <c r="F17" s="686" t="s">
        <v>668</v>
      </c>
      <c r="G17" s="193"/>
      <c r="H17" s="680">
        <v>1</v>
      </c>
      <c r="I17" s="17"/>
      <c r="M17" s="193"/>
      <c r="N17" s="193"/>
      <c r="P17" s="99"/>
      <c r="Q17" s="99"/>
      <c r="R17" s="96"/>
    </row>
    <row r="18" spans="1:21" s="28" customFormat="1" ht="29.25" customHeight="1">
      <c r="B18" s="124"/>
      <c r="C18" s="681"/>
      <c r="D18" s="678"/>
      <c r="E18" s="682"/>
      <c r="F18" s="677"/>
      <c r="G18" s="683"/>
      <c r="H18" s="684"/>
      <c r="I18" s="161"/>
      <c r="M18" s="683"/>
      <c r="N18" s="683"/>
      <c r="P18" s="683"/>
      <c r="Q18" s="683"/>
      <c r="R18" s="685"/>
      <c r="T18" s="37"/>
      <c r="U18" s="37"/>
    </row>
    <row r="19" spans="1:21" ht="27.75" customHeight="1" thickBot="1">
      <c r="E19" s="9"/>
      <c r="F19" s="124" t="s">
        <v>432</v>
      </c>
      <c r="G19" s="580" t="s">
        <v>361</v>
      </c>
      <c r="H19" s="240">
        <f>SUM(R54,R57,R60,R63,R66,R69,R72)</f>
        <v>452235.42199503956</v>
      </c>
      <c r="I19" s="17"/>
      <c r="J19" s="115"/>
      <c r="K19" s="115"/>
      <c r="L19" s="115"/>
      <c r="M19" s="115"/>
      <c r="N19" s="115"/>
      <c r="P19" s="115"/>
      <c r="Q19" s="115"/>
      <c r="R19" s="96"/>
    </row>
    <row r="20" spans="1:21" ht="27.75" customHeight="1" thickBot="1">
      <c r="E20" s="9"/>
      <c r="F20" s="124" t="s">
        <v>433</v>
      </c>
      <c r="G20" s="580" t="s">
        <v>362</v>
      </c>
      <c r="H20" s="131">
        <f>-SUM(R55,R58,R61,R64,R67,R70,R73)</f>
        <v>0</v>
      </c>
      <c r="I20" s="17"/>
      <c r="J20" s="115"/>
      <c r="P20" s="115"/>
      <c r="Q20" s="115"/>
      <c r="R20" s="96"/>
    </row>
    <row r="21" spans="1:21" ht="27.75" customHeight="1" thickBot="1">
      <c r="C21" s="32"/>
      <c r="D21" s="32"/>
      <c r="E21" s="32"/>
      <c r="F21" s="124" t="s">
        <v>406</v>
      </c>
      <c r="G21" s="580" t="s">
        <v>363</v>
      </c>
      <c r="H21" s="186">
        <f>R84</f>
        <v>11079.767838878472</v>
      </c>
      <c r="I21" s="103"/>
      <c r="P21" s="115"/>
      <c r="Q21" s="115"/>
      <c r="R21" s="96"/>
    </row>
    <row r="22" spans="1:21" ht="27.75" customHeight="1">
      <c r="C22" s="32"/>
      <c r="D22" s="32"/>
      <c r="E22" s="32"/>
      <c r="F22" s="124" t="s">
        <v>506</v>
      </c>
      <c r="G22" s="580" t="s">
        <v>446</v>
      </c>
      <c r="H22" s="186">
        <f>H19-H20+H21</f>
        <v>463315.18983391806</v>
      </c>
      <c r="I22" s="103"/>
      <c r="P22" s="193"/>
      <c r="Q22" s="193"/>
      <c r="R22" s="96"/>
    </row>
    <row r="23" spans="1:21" ht="22.5" customHeight="1">
      <c r="A23" s="28"/>
      <c r="E23" s="9"/>
    </row>
    <row r="24" spans="1:21" ht="13.5" customHeight="1">
      <c r="A24" s="28"/>
      <c r="B24" s="118" t="s">
        <v>416</v>
      </c>
      <c r="C24" s="35"/>
      <c r="E24" s="9"/>
    </row>
    <row r="25" spans="1:21" ht="13.5" customHeight="1">
      <c r="A25" s="28"/>
      <c r="B25" s="118"/>
      <c r="C25" s="35"/>
      <c r="E25" s="9"/>
    </row>
    <row r="26" spans="1:21" ht="108" hidden="1" customHeight="1">
      <c r="A26" s="28"/>
      <c r="B26" s="807" t="s">
        <v>675</v>
      </c>
      <c r="C26" s="807"/>
      <c r="D26" s="807"/>
      <c r="E26" s="807"/>
      <c r="F26" s="807"/>
      <c r="G26" s="807"/>
    </row>
    <row r="27" spans="1:21" ht="14.25" customHeight="1">
      <c r="A27" s="28"/>
      <c r="B27" s="525"/>
      <c r="C27" s="525"/>
      <c r="D27" s="515"/>
      <c r="E27" s="515"/>
      <c r="F27" s="515"/>
      <c r="G27" s="525"/>
    </row>
    <row r="28" spans="1:21" s="17" customFormat="1" ht="27" customHeight="1">
      <c r="B28" s="808" t="s">
        <v>503</v>
      </c>
      <c r="C28" s="809"/>
      <c r="D28" s="133" t="s">
        <v>40</v>
      </c>
      <c r="E28" s="134" t="s">
        <v>665</v>
      </c>
      <c r="F28" s="134" t="s">
        <v>406</v>
      </c>
      <c r="G28" s="135" t="s">
        <v>407</v>
      </c>
      <c r="T28" s="136"/>
      <c r="U28" s="136"/>
    </row>
    <row r="29" spans="1:21" ht="20.25" customHeight="1">
      <c r="B29" s="805" t="s">
        <v>28</v>
      </c>
      <c r="C29" s="806"/>
      <c r="D29" s="604" t="s">
        <v>26</v>
      </c>
      <c r="E29" s="722">
        <f>SUM(D54:D83)</f>
        <v>117916.78609785601</v>
      </c>
      <c r="F29" s="723">
        <f>D84</f>
        <v>2888.9612593974721</v>
      </c>
      <c r="G29" s="138">
        <f>E29+F29</f>
        <v>120805.74735725348</v>
      </c>
    </row>
    <row r="30" spans="1:21" ht="20.25" customHeight="1">
      <c r="B30" s="805" t="s">
        <v>369</v>
      </c>
      <c r="C30" s="806"/>
      <c r="D30" s="604" t="s">
        <v>26</v>
      </c>
      <c r="E30" s="138">
        <f>SUM(E54:E83)</f>
        <v>130438.9634184256</v>
      </c>
      <c r="F30" s="139">
        <f>E84</f>
        <v>3195.7546037514276</v>
      </c>
      <c r="G30" s="138">
        <f>E30+F30</f>
        <v>133634.71802217702</v>
      </c>
    </row>
    <row r="31" spans="1:21" ht="20.25" customHeight="1">
      <c r="B31" s="805" t="s">
        <v>682</v>
      </c>
      <c r="C31" s="806"/>
      <c r="D31" s="604" t="s">
        <v>27</v>
      </c>
      <c r="E31" s="138">
        <f>SUM(F54:F83)</f>
        <v>158359.25909130869</v>
      </c>
      <c r="F31" s="139">
        <f>F84</f>
        <v>3879.8018477370633</v>
      </c>
      <c r="G31" s="138">
        <f t="shared" ref="G31:G34" si="0">E31+F31</f>
        <v>162239.06093904574</v>
      </c>
    </row>
    <row r="32" spans="1:21" ht="20.25" customHeight="1">
      <c r="B32" s="805" t="s">
        <v>683</v>
      </c>
      <c r="C32" s="806"/>
      <c r="D32" s="604" t="s">
        <v>27</v>
      </c>
      <c r="E32" s="138">
        <f>SUM(G54:G83)</f>
        <v>6718.7985394492953</v>
      </c>
      <c r="F32" s="139">
        <f>G84</f>
        <v>164.61056421650778</v>
      </c>
      <c r="G32" s="138">
        <f t="shared" si="0"/>
        <v>6883.4091036658028</v>
      </c>
    </row>
    <row r="33" spans="2:22" ht="20.25" customHeight="1">
      <c r="B33" s="805" t="s">
        <v>30</v>
      </c>
      <c r="C33" s="806"/>
      <c r="D33" s="604" t="s">
        <v>27</v>
      </c>
      <c r="E33" s="138">
        <f>SUM(H54:H83)</f>
        <v>38801.614847999997</v>
      </c>
      <c r="F33" s="139">
        <f>H84</f>
        <v>950.63956377600005</v>
      </c>
      <c r="G33" s="138">
        <f>E33+F33</f>
        <v>39752.254411775997</v>
      </c>
    </row>
    <row r="34" spans="2:22" ht="20.25" hidden="1" customHeight="1">
      <c r="B34" s="805"/>
      <c r="C34" s="806"/>
      <c r="D34" s="604"/>
      <c r="E34" s="138">
        <f>SUM(I54:I83)</f>
        <v>0</v>
      </c>
      <c r="F34" s="139">
        <f>I84</f>
        <v>0</v>
      </c>
      <c r="G34" s="138">
        <f t="shared" si="0"/>
        <v>0</v>
      </c>
    </row>
    <row r="35" spans="2:22" ht="20.25" hidden="1" customHeight="1">
      <c r="B35" s="805"/>
      <c r="C35" s="806"/>
      <c r="D35" s="604"/>
      <c r="E35" s="138">
        <f>SUM(J54:J83)</f>
        <v>0</v>
      </c>
      <c r="F35" s="139">
        <f>J84</f>
        <v>0</v>
      </c>
      <c r="G35" s="138">
        <f>E35+F35</f>
        <v>0</v>
      </c>
    </row>
    <row r="36" spans="2:22" ht="20.25" hidden="1" customHeight="1">
      <c r="B36" s="805"/>
      <c r="C36" s="806"/>
      <c r="D36" s="604"/>
      <c r="E36" s="138">
        <f>SUM(K54:K83)</f>
        <v>0</v>
      </c>
      <c r="F36" s="139">
        <f>K84</f>
        <v>0</v>
      </c>
      <c r="G36" s="138">
        <f t="shared" ref="G36:G42" si="1">E36+F36</f>
        <v>0</v>
      </c>
    </row>
    <row r="37" spans="2:22" ht="20.25" hidden="1" customHeight="1">
      <c r="B37" s="805"/>
      <c r="C37" s="806"/>
      <c r="D37" s="604"/>
      <c r="E37" s="138">
        <f>SUM(L54:L83)</f>
        <v>0</v>
      </c>
      <c r="F37" s="139">
        <f>L84</f>
        <v>0</v>
      </c>
      <c r="G37" s="138">
        <f t="shared" si="1"/>
        <v>0</v>
      </c>
    </row>
    <row r="38" spans="2:22" ht="20.25" hidden="1" customHeight="1">
      <c r="B38" s="805"/>
      <c r="C38" s="806"/>
      <c r="D38" s="604"/>
      <c r="E38" s="138">
        <f>SUM(M54:M83)</f>
        <v>0</v>
      </c>
      <c r="F38" s="139">
        <f>M84</f>
        <v>0</v>
      </c>
      <c r="G38" s="138">
        <f t="shared" si="1"/>
        <v>0</v>
      </c>
    </row>
    <row r="39" spans="2:22" ht="20.25" hidden="1" customHeight="1">
      <c r="B39" s="805"/>
      <c r="C39" s="806"/>
      <c r="D39" s="604"/>
      <c r="E39" s="138">
        <f>SUM(N54:N83)</f>
        <v>0</v>
      </c>
      <c r="F39" s="139">
        <f>N84</f>
        <v>0</v>
      </c>
      <c r="G39" s="138">
        <f t="shared" si="1"/>
        <v>0</v>
      </c>
    </row>
    <row r="40" spans="2:22" ht="20.25" hidden="1" customHeight="1">
      <c r="B40" s="805"/>
      <c r="C40" s="806"/>
      <c r="D40" s="604"/>
      <c r="E40" s="138">
        <f>SUM(O54:O83)</f>
        <v>0</v>
      </c>
      <c r="F40" s="139">
        <f>O84</f>
        <v>0</v>
      </c>
      <c r="G40" s="138">
        <f t="shared" si="1"/>
        <v>0</v>
      </c>
    </row>
    <row r="41" spans="2:22" ht="20.25" hidden="1" customHeight="1">
      <c r="B41" s="805"/>
      <c r="C41" s="806"/>
      <c r="D41" s="604"/>
      <c r="E41" s="138">
        <f>SUM(P54:P83)</f>
        <v>0</v>
      </c>
      <c r="F41" s="139">
        <f>P84</f>
        <v>0</v>
      </c>
      <c r="G41" s="138">
        <f t="shared" si="1"/>
        <v>0</v>
      </c>
    </row>
    <row r="42" spans="2:22" ht="20.25" hidden="1" customHeight="1">
      <c r="B42" s="805"/>
      <c r="C42" s="806"/>
      <c r="D42" s="605"/>
      <c r="E42" s="140">
        <f>SUM(Q54:Q83)</f>
        <v>0</v>
      </c>
      <c r="F42" s="141">
        <f>Q84</f>
        <v>0</v>
      </c>
      <c r="G42" s="140">
        <f t="shared" si="1"/>
        <v>0</v>
      </c>
    </row>
    <row r="43" spans="2:22" s="8" customFormat="1" ht="21" customHeight="1">
      <c r="B43" s="810" t="s">
        <v>25</v>
      </c>
      <c r="C43" s="811"/>
      <c r="D43" s="137"/>
      <c r="E43" s="142">
        <f>SUM(E29:E42)</f>
        <v>452235.42199503956</v>
      </c>
      <c r="F43" s="142">
        <f>SUM(F29:F42)</f>
        <v>11079.767838878472</v>
      </c>
      <c r="G43" s="142">
        <f>SUM(G29:G42)</f>
        <v>463315.189833918</v>
      </c>
      <c r="H43" s="198"/>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457</v>
      </c>
      <c r="C46" s="31"/>
      <c r="D46" s="31"/>
      <c r="E46" s="57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7" t="s">
        <v>606</v>
      </c>
      <c r="C48" s="807"/>
      <c r="D48" s="807"/>
      <c r="E48" s="807"/>
      <c r="F48" s="807"/>
      <c r="G48" s="807"/>
      <c r="H48" s="807"/>
      <c r="I48" s="807"/>
      <c r="J48" s="807"/>
      <c r="K48" s="807"/>
      <c r="L48" s="807"/>
      <c r="M48" s="591"/>
      <c r="N48" s="105"/>
      <c r="O48" s="105"/>
      <c r="P48" s="105"/>
      <c r="Q48" s="105"/>
      <c r="R48" s="105"/>
      <c r="T48" s="37"/>
      <c r="U48" s="19"/>
      <c r="V48" s="38"/>
    </row>
    <row r="49" spans="2:22" s="28" customFormat="1" ht="40.9" customHeight="1">
      <c r="B49" s="807" t="s">
        <v>560</v>
      </c>
      <c r="C49" s="807"/>
      <c r="D49" s="807"/>
      <c r="E49" s="807"/>
      <c r="F49" s="807"/>
      <c r="G49" s="807"/>
      <c r="H49" s="807"/>
      <c r="I49" s="807"/>
      <c r="J49" s="807"/>
      <c r="K49" s="807"/>
      <c r="L49" s="807"/>
      <c r="M49" s="591"/>
      <c r="N49" s="105"/>
      <c r="O49" s="105"/>
      <c r="P49" s="105"/>
      <c r="Q49" s="105"/>
      <c r="R49" s="105"/>
      <c r="T49" s="37"/>
      <c r="U49" s="19"/>
      <c r="V49" s="38"/>
    </row>
    <row r="50" spans="2:22" s="28" customFormat="1" ht="18" customHeight="1">
      <c r="B50" s="807" t="s">
        <v>674</v>
      </c>
      <c r="C50" s="807"/>
      <c r="D50" s="807"/>
      <c r="E50" s="807"/>
      <c r="F50" s="807"/>
      <c r="G50" s="807"/>
      <c r="H50" s="807"/>
      <c r="I50" s="807"/>
      <c r="J50" s="807"/>
      <c r="K50" s="807"/>
      <c r="L50" s="807"/>
      <c r="M50" s="591"/>
      <c r="N50" s="105"/>
      <c r="O50" s="105"/>
      <c r="P50" s="105"/>
      <c r="Q50" s="105"/>
      <c r="R50" s="105"/>
      <c r="T50" s="37"/>
      <c r="U50" s="19"/>
      <c r="V50" s="38"/>
    </row>
    <row r="51" spans="2:22" ht="15" customHeight="1">
      <c r="B51" s="589"/>
      <c r="C51" s="31"/>
      <c r="D51" s="31"/>
      <c r="E51" s="31"/>
      <c r="F51" s="31"/>
      <c r="G51" s="31"/>
      <c r="H51" s="31"/>
      <c r="I51" s="31"/>
      <c r="J51" s="31"/>
      <c r="K51" s="31"/>
      <c r="L51" s="31"/>
      <c r="M51" s="31"/>
      <c r="N51" s="31"/>
      <c r="O51" s="31"/>
      <c r="P51" s="31"/>
      <c r="Q51" s="31"/>
      <c r="R51" s="31"/>
      <c r="U51" s="19"/>
      <c r="V51" s="13"/>
    </row>
    <row r="52" spans="2:22" s="17" customFormat="1" ht="63" customHeight="1">
      <c r="B52" s="241" t="s">
        <v>33</v>
      </c>
      <c r="C52" s="241" t="s">
        <v>513</v>
      </c>
      <c r="D52" s="135" t="str">
        <f>IF($B29&lt;&gt;"",$B29,"")</f>
        <v>Residential</v>
      </c>
      <c r="E52" s="135" t="str">
        <f>IF($B30&lt;&gt;"",$B30,"")</f>
        <v>GS&lt;50 kW</v>
      </c>
      <c r="F52" s="135" t="str">
        <f>IF($B31&lt;&gt;"",$B31,"")</f>
        <v>GS&gt;50 kW - Thermal Demand Meter</v>
      </c>
      <c r="G52" s="135" t="str">
        <f>IF($B32&lt;&gt;"",$B32,"")</f>
        <v>GS&gt;50 kW - Interval Meter</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1" t="s">
        <v>25</v>
      </c>
      <c r="T52" s="136"/>
      <c r="U52" s="143"/>
    </row>
    <row r="53" spans="2:22" s="144" customFormat="1" ht="15.75" customHeight="1">
      <c r="B53" s="552"/>
      <c r="C53" s="553"/>
      <c r="D53" s="553" t="str">
        <f>D29</f>
        <v>kWh</v>
      </c>
      <c r="E53" s="553" t="str">
        <f>D30</f>
        <v>kWh</v>
      </c>
      <c r="F53" s="553" t="str">
        <f>D31</f>
        <v>kW</v>
      </c>
      <c r="G53" s="553" t="str">
        <f>D32</f>
        <v>kW</v>
      </c>
      <c r="H53" s="553" t="str">
        <f>D33</f>
        <v>kW</v>
      </c>
      <c r="I53" s="553">
        <f>D34</f>
        <v>0</v>
      </c>
      <c r="J53" s="553">
        <f>D35</f>
        <v>0</v>
      </c>
      <c r="K53" s="553">
        <f>D36</f>
        <v>0</v>
      </c>
      <c r="L53" s="553">
        <f>D37</f>
        <v>0</v>
      </c>
      <c r="M53" s="553">
        <f>D38</f>
        <v>0</v>
      </c>
      <c r="N53" s="553">
        <f>D39</f>
        <v>0</v>
      </c>
      <c r="O53" s="553">
        <f>D40</f>
        <v>0</v>
      </c>
      <c r="P53" s="553">
        <f>D41</f>
        <v>0</v>
      </c>
      <c r="Q53" s="553">
        <f>D42</f>
        <v>0</v>
      </c>
      <c r="R53" s="554"/>
      <c r="U53" s="145"/>
    </row>
    <row r="54" spans="2:22" s="17" customFormat="1">
      <c r="B54" s="146" t="s">
        <v>141</v>
      </c>
      <c r="C54" s="147"/>
      <c r="D54" s="148">
        <f>'4.  2011-2014 LRAM'!Y131</f>
        <v>0</v>
      </c>
      <c r="E54" s="148">
        <f>'4.  2011-2014 LRAM'!Z131</f>
        <v>0</v>
      </c>
      <c r="F54" s="148">
        <f>'4.  2011-2014 LRAM'!AA131</f>
        <v>0</v>
      </c>
      <c r="G54" s="148">
        <f>'4.  2011-2014 LRAM'!AB131</f>
        <v>0</v>
      </c>
      <c r="H54" s="148">
        <f>'4.  2011-2014 LRAM'!AC131</f>
        <v>0</v>
      </c>
      <c r="I54" s="148">
        <f>'4.  2011-2014 LRAM'!AD131</f>
        <v>0</v>
      </c>
      <c r="J54" s="148">
        <f>'4.  2011-2014 LRAM'!AE131</f>
        <v>0</v>
      </c>
      <c r="K54" s="148">
        <f>'4.  2011-2014 LRAM'!AF131</f>
        <v>0</v>
      </c>
      <c r="L54" s="148">
        <f>'4.  2011-2014 LRAM'!AG131</f>
        <v>0</v>
      </c>
      <c r="M54" s="148">
        <f>'4.  2011-2014 LRAM'!AH131</f>
        <v>0</v>
      </c>
      <c r="N54" s="148">
        <f>'4.  2011-2014 LRAM'!AI131</f>
        <v>0</v>
      </c>
      <c r="O54" s="148">
        <f>'4.  2011-2014 LRAM'!AJ131</f>
        <v>0</v>
      </c>
      <c r="P54" s="148">
        <f>'4.  2011-2014 LRAM'!AK131</f>
        <v>0</v>
      </c>
      <c r="Q54" s="148">
        <f>'4.  2011-2014 LRAM'!AL131</f>
        <v>0</v>
      </c>
      <c r="R54" s="149">
        <f>SUM(D54:Q54)</f>
        <v>0</v>
      </c>
      <c r="U54" s="150"/>
      <c r="V54" s="151"/>
    </row>
    <row r="55" spans="2:22" s="17" customFormat="1">
      <c r="B55" s="152" t="s">
        <v>34</v>
      </c>
      <c r="C55" s="153"/>
      <c r="D55" s="154">
        <f>-'4.  2011-2014 LRAM'!Y132</f>
        <v>0</v>
      </c>
      <c r="E55" s="154">
        <f>-'4.  2011-2014 LRAM'!Z132</f>
        <v>0</v>
      </c>
      <c r="F55" s="154">
        <f>-'4.  2011-2014 LRAM'!AA132</f>
        <v>0</v>
      </c>
      <c r="G55" s="154">
        <f>-'4.  2011-2014 LRAM'!AB132</f>
        <v>0</v>
      </c>
      <c r="H55" s="154">
        <f>-'4.  2011-2014 LRAM'!AC132</f>
        <v>0</v>
      </c>
      <c r="I55" s="154">
        <f>-'4.  2011-2014 LRAM'!AD132</f>
        <v>0</v>
      </c>
      <c r="J55" s="154">
        <f>-'4.  2011-2014 LRAM'!AE132</f>
        <v>0</v>
      </c>
      <c r="K55" s="154">
        <f>-'4.  2011-2014 LRAM'!AF132</f>
        <v>0</v>
      </c>
      <c r="L55" s="154">
        <f>-'4.  2011-2014 LRAM'!AG132</f>
        <v>0</v>
      </c>
      <c r="M55" s="154">
        <f>-'4.  2011-2014 LRAM'!AH132</f>
        <v>0</v>
      </c>
      <c r="N55" s="154">
        <f>-'4.  2011-2014 LRAM'!AI132</f>
        <v>0</v>
      </c>
      <c r="O55" s="154">
        <f>-'4.  2011-2014 LRAM'!AJ132</f>
        <v>0</v>
      </c>
      <c r="P55" s="154">
        <f>-'4.  2011-2014 LRAM'!AK132</f>
        <v>0</v>
      </c>
      <c r="Q55" s="154">
        <f>-'4.  2011-2014 LRAM'!AL132</f>
        <v>0</v>
      </c>
      <c r="R55" s="155">
        <f>SUM(D55:Q55)</f>
        <v>0</v>
      </c>
      <c r="S55" s="156"/>
      <c r="T55" s="136"/>
      <c r="U55" s="157"/>
      <c r="V55" s="151"/>
    </row>
    <row r="56" spans="2:22" s="136" customFormat="1">
      <c r="B56" s="599" t="s">
        <v>66</v>
      </c>
      <c r="C56" s="595"/>
      <c r="D56" s="158"/>
      <c r="E56" s="158"/>
      <c r="F56" s="158"/>
      <c r="G56" s="158"/>
      <c r="H56" s="158"/>
      <c r="I56" s="158"/>
      <c r="J56" s="158"/>
      <c r="K56" s="159"/>
      <c r="L56" s="159"/>
      <c r="M56" s="159"/>
      <c r="N56" s="159"/>
      <c r="O56" s="159"/>
      <c r="P56" s="159"/>
      <c r="Q56" s="159"/>
      <c r="R56" s="160"/>
      <c r="U56" s="157"/>
      <c r="V56" s="151"/>
    </row>
    <row r="57" spans="2:22" s="17" customFormat="1">
      <c r="B57" s="152" t="s">
        <v>142</v>
      </c>
      <c r="C57" s="153"/>
      <c r="D57" s="154">
        <f>'4.  2011-2014 LRAM'!Y261</f>
        <v>0</v>
      </c>
      <c r="E57" s="154">
        <f>'4.  2011-2014 LRAM'!Z261</f>
        <v>0</v>
      </c>
      <c r="F57" s="154">
        <f>'4.  2011-2014 LRAM'!AA261</f>
        <v>0</v>
      </c>
      <c r="G57" s="154">
        <f>'4.  2011-2014 LRAM'!AB261</f>
        <v>0</v>
      </c>
      <c r="H57" s="154">
        <f>'4.  2011-2014 LRAM'!AC261</f>
        <v>0</v>
      </c>
      <c r="I57" s="154">
        <f>'4.  2011-2014 LRAM'!AD261</f>
        <v>0</v>
      </c>
      <c r="J57" s="154">
        <f>'4.  2011-2014 LRAM'!AE261</f>
        <v>0</v>
      </c>
      <c r="K57" s="154">
        <f>'4.  2011-2014 LRAM'!AF261</f>
        <v>0</v>
      </c>
      <c r="L57" s="154">
        <f>'4.  2011-2014 LRAM'!AG261</f>
        <v>0</v>
      </c>
      <c r="M57" s="154">
        <f>'4.  2011-2014 LRAM'!AH261</f>
        <v>0</v>
      </c>
      <c r="N57" s="154">
        <f>'4.  2011-2014 LRAM'!AI261</f>
        <v>0</v>
      </c>
      <c r="O57" s="154">
        <f>'4.  2011-2014 LRAM'!AJ261</f>
        <v>0</v>
      </c>
      <c r="P57" s="154">
        <f>'4.  2011-2014 LRAM'!AK261</f>
        <v>0</v>
      </c>
      <c r="Q57" s="154">
        <f>'4.  2011-2014 LRAM'!AL261</f>
        <v>0</v>
      </c>
      <c r="R57" s="155">
        <f>SUM(D57:Q57)</f>
        <v>0</v>
      </c>
      <c r="U57" s="150"/>
      <c r="V57" s="151"/>
    </row>
    <row r="58" spans="2:22" s="17" customFormat="1">
      <c r="B58" s="152" t="s">
        <v>35</v>
      </c>
      <c r="C58" s="153"/>
      <c r="D58" s="154">
        <f>-'4.  2011-2014 LRAM'!Y262</f>
        <v>0</v>
      </c>
      <c r="E58" s="154">
        <f>-'4.  2011-2014 LRAM'!Z262</f>
        <v>0</v>
      </c>
      <c r="F58" s="154">
        <f>-'4.  2011-2014 LRAM'!AA262</f>
        <v>0</v>
      </c>
      <c r="G58" s="154">
        <f>-'4.  2011-2014 LRAM'!AB262</f>
        <v>0</v>
      </c>
      <c r="H58" s="154">
        <f>-'4.  2011-2014 LRAM'!AC262</f>
        <v>0</v>
      </c>
      <c r="I58" s="154">
        <f>-'4.  2011-2014 LRAM'!AD262</f>
        <v>0</v>
      </c>
      <c r="J58" s="154">
        <f>-'4.  2011-2014 LRAM'!AE262</f>
        <v>0</v>
      </c>
      <c r="K58" s="154">
        <f>-'4.  2011-2014 LRAM'!AF262</f>
        <v>0</v>
      </c>
      <c r="L58" s="154">
        <f>-'4.  2011-2014 LRAM'!AG262</f>
        <v>0</v>
      </c>
      <c r="M58" s="154">
        <f>-'4.  2011-2014 LRAM'!AH262</f>
        <v>0</v>
      </c>
      <c r="N58" s="154">
        <f>-'4.  2011-2014 LRAM'!AI262</f>
        <v>0</v>
      </c>
      <c r="O58" s="154">
        <f>-'4.  2011-2014 LRAM'!AJ262</f>
        <v>0</v>
      </c>
      <c r="P58" s="154">
        <f>-'4.  2011-2014 LRAM'!AK262</f>
        <v>0</v>
      </c>
      <c r="Q58" s="154">
        <f>-'4.  2011-2014 LRAM'!AL262</f>
        <v>0</v>
      </c>
      <c r="R58" s="155">
        <f>SUM(D58:Q58)</f>
        <v>0</v>
      </c>
      <c r="S58" s="156"/>
      <c r="U58" s="150"/>
      <c r="V58" s="151"/>
    </row>
    <row r="59" spans="2:22" s="136" customFormat="1">
      <c r="B59" s="599" t="s">
        <v>66</v>
      </c>
      <c r="C59" s="595"/>
      <c r="D59" s="158"/>
      <c r="E59" s="158"/>
      <c r="F59" s="158"/>
      <c r="G59" s="158"/>
      <c r="H59" s="158"/>
      <c r="I59" s="158"/>
      <c r="J59" s="158"/>
      <c r="K59" s="159"/>
      <c r="L59" s="159"/>
      <c r="M59" s="159"/>
      <c r="N59" s="159"/>
      <c r="O59" s="159"/>
      <c r="P59" s="159"/>
      <c r="Q59" s="159"/>
      <c r="R59" s="160"/>
      <c r="U59" s="157"/>
      <c r="V59" s="151"/>
    </row>
    <row r="60" spans="2:22" s="161" customFormat="1">
      <c r="B60" s="152" t="s">
        <v>37</v>
      </c>
      <c r="C60" s="153"/>
      <c r="D60" s="154">
        <f>'4.  2011-2014 LRAM'!Y391</f>
        <v>0</v>
      </c>
      <c r="E60" s="154">
        <f>'4.  2011-2014 LRAM'!Z391</f>
        <v>0</v>
      </c>
      <c r="F60" s="154">
        <f>'4.  2011-2014 LRAM'!AA391</f>
        <v>0</v>
      </c>
      <c r="G60" s="154">
        <f>'4.  2011-2014 LRAM'!AB391</f>
        <v>0</v>
      </c>
      <c r="H60" s="154">
        <f>'4.  2011-2014 LRAM'!AC391</f>
        <v>0</v>
      </c>
      <c r="I60" s="154">
        <f>'4.  2011-2014 LRAM'!AD391</f>
        <v>0</v>
      </c>
      <c r="J60" s="154">
        <f>'4.  2011-2014 LRAM'!AE391</f>
        <v>0</v>
      </c>
      <c r="K60" s="154">
        <f>'4.  2011-2014 LRAM'!AF391</f>
        <v>0</v>
      </c>
      <c r="L60" s="154">
        <f>'4.  2011-2014 LRAM'!AG391</f>
        <v>0</v>
      </c>
      <c r="M60" s="154">
        <f>'4.  2011-2014 LRAM'!AH391</f>
        <v>0</v>
      </c>
      <c r="N60" s="154">
        <f>'4.  2011-2014 LRAM'!AI391</f>
        <v>0</v>
      </c>
      <c r="O60" s="154">
        <f>'4.  2011-2014 LRAM'!AJ391</f>
        <v>0</v>
      </c>
      <c r="P60" s="154">
        <f>'4.  2011-2014 LRAM'!AK391</f>
        <v>0</v>
      </c>
      <c r="Q60" s="154">
        <f>'4.  2011-2014 LRAM'!AL391</f>
        <v>0</v>
      </c>
      <c r="R60" s="155">
        <f>SUM(D60:Q60)</f>
        <v>0</v>
      </c>
      <c r="U60" s="150"/>
      <c r="V60" s="151"/>
    </row>
    <row r="61" spans="2:22" s="161" customFormat="1">
      <c r="B61" s="152" t="s">
        <v>36</v>
      </c>
      <c r="C61" s="153"/>
      <c r="D61" s="154">
        <f>-'4.  2011-2014 LRAM'!Y392</f>
        <v>0</v>
      </c>
      <c r="E61" s="154">
        <f>-'4.  2011-2014 LRAM'!Z392</f>
        <v>0</v>
      </c>
      <c r="F61" s="154">
        <f>-'4.  2011-2014 LRAM'!AA392</f>
        <v>0</v>
      </c>
      <c r="G61" s="154">
        <f>-'4.  2011-2014 LRAM'!AB392</f>
        <v>0</v>
      </c>
      <c r="H61" s="154">
        <f>-'4.  2011-2014 LRAM'!AC392</f>
        <v>0</v>
      </c>
      <c r="I61" s="154">
        <f>-'4.  2011-2014 LRAM'!AD392</f>
        <v>0</v>
      </c>
      <c r="J61" s="154">
        <f>-'4.  2011-2014 LRAM'!AE392</f>
        <v>0</v>
      </c>
      <c r="K61" s="154">
        <f>-'4.  2011-2014 LRAM'!AF392</f>
        <v>0</v>
      </c>
      <c r="L61" s="154">
        <f>-'4.  2011-2014 LRAM'!AG392</f>
        <v>0</v>
      </c>
      <c r="M61" s="154">
        <f>-'4.  2011-2014 LRAM'!AH392</f>
        <v>0</v>
      </c>
      <c r="N61" s="154">
        <f>-'4.  2011-2014 LRAM'!AI392</f>
        <v>0</v>
      </c>
      <c r="O61" s="154">
        <f>-'4.  2011-2014 LRAM'!AJ392</f>
        <v>0</v>
      </c>
      <c r="P61" s="154">
        <f>-'4.  2011-2014 LRAM'!AK392</f>
        <v>0</v>
      </c>
      <c r="Q61" s="154">
        <f>-'4.  2011-2014 LRAM'!AL392</f>
        <v>0</v>
      </c>
      <c r="R61" s="155">
        <f>SUM(D61:Q61)</f>
        <v>0</v>
      </c>
      <c r="S61" s="156"/>
      <c r="U61" s="150"/>
      <c r="V61" s="151"/>
    </row>
    <row r="62" spans="2:22" s="136" customFormat="1">
      <c r="B62" s="599" t="s">
        <v>66</v>
      </c>
      <c r="C62" s="595"/>
      <c r="D62" s="158"/>
      <c r="E62" s="158"/>
      <c r="F62" s="158"/>
      <c r="G62" s="158"/>
      <c r="H62" s="158"/>
      <c r="I62" s="158"/>
      <c r="J62" s="158"/>
      <c r="K62" s="159"/>
      <c r="L62" s="159"/>
      <c r="M62" s="159"/>
      <c r="N62" s="159"/>
      <c r="O62" s="159"/>
      <c r="P62" s="159"/>
      <c r="Q62" s="159"/>
      <c r="R62" s="160"/>
      <c r="U62" s="157"/>
      <c r="V62" s="151"/>
    </row>
    <row r="63" spans="2:22" s="161" customFormat="1">
      <c r="B63" s="152" t="s">
        <v>39</v>
      </c>
      <c r="C63" s="153"/>
      <c r="D63" s="154">
        <f>'4.  2011-2014 LRAM'!Y521</f>
        <v>0</v>
      </c>
      <c r="E63" s="154">
        <f>'4.  2011-2014 LRAM'!Z521</f>
        <v>0</v>
      </c>
      <c r="F63" s="154">
        <f>'4.  2011-2014 LRAM'!AA521</f>
        <v>0</v>
      </c>
      <c r="G63" s="154">
        <f>'4.  2011-2014 LRAM'!AB521</f>
        <v>0</v>
      </c>
      <c r="H63" s="154">
        <f>'4.  2011-2014 LRAM'!AC521</f>
        <v>0</v>
      </c>
      <c r="I63" s="154">
        <f>'4.  2011-2014 LRAM'!AD521</f>
        <v>0</v>
      </c>
      <c r="J63" s="154">
        <f>'4.  2011-2014 LRAM'!AE521</f>
        <v>0</v>
      </c>
      <c r="K63" s="154">
        <f>'4.  2011-2014 LRAM'!AF521</f>
        <v>0</v>
      </c>
      <c r="L63" s="154">
        <f>'4.  2011-2014 LRAM'!AG521</f>
        <v>0</v>
      </c>
      <c r="M63" s="154">
        <f>'4.  2011-2014 LRAM'!AH521</f>
        <v>0</v>
      </c>
      <c r="N63" s="154">
        <f>'4.  2011-2014 LRAM'!AI521</f>
        <v>0</v>
      </c>
      <c r="O63" s="154">
        <f>'4.  2011-2014 LRAM'!AJ521</f>
        <v>0</v>
      </c>
      <c r="P63" s="154">
        <f>'4.  2011-2014 LRAM'!AK521</f>
        <v>0</v>
      </c>
      <c r="Q63" s="154">
        <f>'4.  2011-2014 LRAM'!AL521</f>
        <v>0</v>
      </c>
      <c r="R63" s="155">
        <f>SUM(D63:Q63)</f>
        <v>0</v>
      </c>
      <c r="U63" s="150"/>
      <c r="V63" s="151"/>
    </row>
    <row r="64" spans="2:22" s="161" customFormat="1">
      <c r="B64" s="152" t="s">
        <v>38</v>
      </c>
      <c r="C64" s="153"/>
      <c r="D64" s="154">
        <f>-'4.  2011-2014 LRAM'!Y522</f>
        <v>0</v>
      </c>
      <c r="E64" s="154">
        <f>-'4.  2011-2014 LRAM'!Z522</f>
        <v>0</v>
      </c>
      <c r="F64" s="154">
        <f>-'4.  2011-2014 LRAM'!AA522</f>
        <v>0</v>
      </c>
      <c r="G64" s="154">
        <f>-'4.  2011-2014 LRAM'!AB522</f>
        <v>0</v>
      </c>
      <c r="H64" s="154">
        <f>-'4.  2011-2014 LRAM'!AC522</f>
        <v>0</v>
      </c>
      <c r="I64" s="154">
        <f>-'4.  2011-2014 LRAM'!AD522</f>
        <v>0</v>
      </c>
      <c r="J64" s="154">
        <f>-'4.  2011-2014 LRAM'!AE522</f>
        <v>0</v>
      </c>
      <c r="K64" s="154">
        <f>-'4.  2011-2014 LRAM'!AF522</f>
        <v>0</v>
      </c>
      <c r="L64" s="154">
        <f>-'4.  2011-2014 LRAM'!AG522</f>
        <v>0</v>
      </c>
      <c r="M64" s="154">
        <f>-'4.  2011-2014 LRAM'!AH522</f>
        <v>0</v>
      </c>
      <c r="N64" s="154">
        <f>-'4.  2011-2014 LRAM'!AI522</f>
        <v>0</v>
      </c>
      <c r="O64" s="154">
        <f>-'4.  2011-2014 LRAM'!AJ522</f>
        <v>0</v>
      </c>
      <c r="P64" s="154">
        <f>-'4.  2011-2014 LRAM'!AK522</f>
        <v>0</v>
      </c>
      <c r="Q64" s="154">
        <f>-'4.  2011-2014 LRAM'!AL522</f>
        <v>0</v>
      </c>
      <c r="R64" s="155">
        <f>SUM(D64:Q64)</f>
        <v>0</v>
      </c>
      <c r="S64" s="156"/>
      <c r="U64" s="150"/>
      <c r="V64" s="151"/>
    </row>
    <row r="65" spans="1:22" s="136" customFormat="1">
      <c r="B65" s="599" t="s">
        <v>66</v>
      </c>
      <c r="C65" s="595"/>
      <c r="D65" s="158"/>
      <c r="E65" s="158"/>
      <c r="F65" s="158"/>
      <c r="G65" s="158"/>
      <c r="H65" s="158"/>
      <c r="I65" s="158"/>
      <c r="J65" s="158"/>
      <c r="K65" s="159"/>
      <c r="L65" s="159"/>
      <c r="M65" s="159"/>
      <c r="N65" s="159"/>
      <c r="O65" s="159"/>
      <c r="P65" s="159"/>
      <c r="Q65" s="159"/>
      <c r="R65" s="160"/>
      <c r="U65" s="157"/>
      <c r="V65" s="151"/>
    </row>
    <row r="66" spans="1:22" s="161" customFormat="1">
      <c r="B66" s="152" t="s">
        <v>93</v>
      </c>
      <c r="C66" s="512"/>
      <c r="D66" s="162">
        <f>'5.  2015-2020 LRAM'!Y204</f>
        <v>0</v>
      </c>
      <c r="E66" s="162">
        <f>'5.  2015-2020 LRAM'!Z204</f>
        <v>0</v>
      </c>
      <c r="F66" s="162">
        <f>'5.  2015-2020 LRAM'!AA204</f>
        <v>0</v>
      </c>
      <c r="G66" s="162">
        <f>'5.  2015-2020 LRAM'!AB204</f>
        <v>0</v>
      </c>
      <c r="H66" s="162">
        <f>'5.  2015-2020 LRAM'!AC204</f>
        <v>0</v>
      </c>
      <c r="I66" s="162">
        <f>'5.  2015-2020 LRAM'!AD204</f>
        <v>0</v>
      </c>
      <c r="J66" s="162">
        <f>'5.  2015-2020 LRAM'!AE204</f>
        <v>0</v>
      </c>
      <c r="K66" s="162">
        <f>'5.  2015-2020 LRAM'!AF204</f>
        <v>0</v>
      </c>
      <c r="L66" s="162">
        <f>'5.  2015-2020 LRAM'!AG204</f>
        <v>0</v>
      </c>
      <c r="M66" s="162">
        <f>'5.  2015-2020 LRAM'!AH204</f>
        <v>0</v>
      </c>
      <c r="N66" s="162">
        <f>'5.  2015-2020 LRAM'!AI204</f>
        <v>0</v>
      </c>
      <c r="O66" s="162">
        <f>'5.  2015-2020 LRAM'!AJ204</f>
        <v>0</v>
      </c>
      <c r="P66" s="162">
        <f>'5.  2015-2020 LRAM'!AK204</f>
        <v>0</v>
      </c>
      <c r="Q66" s="162">
        <f>'5.  2015-2020 LRAM'!AL204</f>
        <v>0</v>
      </c>
      <c r="R66" s="155">
        <f>SUM(D66:Q66)</f>
        <v>0</v>
      </c>
      <c r="U66" s="150"/>
      <c r="V66" s="151"/>
    </row>
    <row r="67" spans="1:22" s="161" customFormat="1">
      <c r="B67" s="152" t="s">
        <v>92</v>
      </c>
      <c r="C67" s="153"/>
      <c r="D67" s="162">
        <f>-'5.  2015-2020 LRAM'!Y205</f>
        <v>0</v>
      </c>
      <c r="E67" s="162">
        <f>-'5.  2015-2020 LRAM'!Z205</f>
        <v>0</v>
      </c>
      <c r="F67" s="162">
        <f>-'5.  2015-2020 LRAM'!AA205</f>
        <v>0</v>
      </c>
      <c r="G67" s="162">
        <f>-'5.  2015-2020 LRAM'!AB205</f>
        <v>0</v>
      </c>
      <c r="H67" s="162">
        <f>-'5.  2015-2020 LRAM'!AC205</f>
        <v>0</v>
      </c>
      <c r="I67" s="162">
        <f>-'5.  2015-2020 LRAM'!AD205</f>
        <v>0</v>
      </c>
      <c r="J67" s="162">
        <f>-'5.  2015-2020 LRAM'!AE205</f>
        <v>0</v>
      </c>
      <c r="K67" s="162">
        <f>-'5.  2015-2020 LRAM'!AF205</f>
        <v>0</v>
      </c>
      <c r="L67" s="162">
        <f>-'5.  2015-2020 LRAM'!AG205</f>
        <v>0</v>
      </c>
      <c r="M67" s="162">
        <f>-'5.  2015-2020 LRAM'!AH205</f>
        <v>0</v>
      </c>
      <c r="N67" s="162">
        <f>-'5.  2015-2020 LRAM'!AI205</f>
        <v>0</v>
      </c>
      <c r="O67" s="162">
        <f>-'5.  2015-2020 LRAM'!AJ205</f>
        <v>0</v>
      </c>
      <c r="P67" s="162">
        <f>-'5.  2015-2020 LRAM'!AK205</f>
        <v>0</v>
      </c>
      <c r="Q67" s="162">
        <f>-'5.  2015-2020 LRAM'!AL205</f>
        <v>0</v>
      </c>
      <c r="R67" s="155">
        <f>SUM(D67:Q67)</f>
        <v>0</v>
      </c>
      <c r="S67" s="156"/>
      <c r="U67" s="150"/>
      <c r="V67" s="151"/>
    </row>
    <row r="68" spans="1:22" s="136" customFormat="1">
      <c r="B68" s="599" t="s">
        <v>66</v>
      </c>
      <c r="C68" s="595"/>
      <c r="D68" s="158"/>
      <c r="E68" s="158"/>
      <c r="F68" s="158"/>
      <c r="G68" s="158"/>
      <c r="H68" s="158"/>
      <c r="I68" s="158"/>
      <c r="J68" s="158"/>
      <c r="K68" s="159"/>
      <c r="L68" s="159"/>
      <c r="M68" s="159"/>
      <c r="N68" s="159"/>
      <c r="O68" s="159"/>
      <c r="P68" s="159"/>
      <c r="Q68" s="159"/>
      <c r="R68" s="160"/>
      <c r="U68" s="157"/>
      <c r="V68" s="151"/>
    </row>
    <row r="69" spans="1:22" s="161" customFormat="1">
      <c r="B69" s="152" t="s">
        <v>223</v>
      </c>
      <c r="C69" s="512"/>
      <c r="D69" s="154">
        <f>'5.  2015-2020 LRAM'!Y391</f>
        <v>0</v>
      </c>
      <c r="E69" s="154">
        <f>'5.  2015-2020 LRAM'!Z391</f>
        <v>0</v>
      </c>
      <c r="F69" s="154">
        <f>'5.  2015-2020 LRAM'!AA391</f>
        <v>0</v>
      </c>
      <c r="G69" s="154">
        <f>'5.  2015-2020 LRAM'!AB391</f>
        <v>0</v>
      </c>
      <c r="H69" s="154">
        <f>'5.  2015-2020 LRAM'!AC391</f>
        <v>0</v>
      </c>
      <c r="I69" s="154">
        <f>'5.  2015-2020 LRAM'!AD391</f>
        <v>0</v>
      </c>
      <c r="J69" s="154">
        <f>'5.  2015-2020 LRAM'!AE391</f>
        <v>0</v>
      </c>
      <c r="K69" s="154">
        <f>'5.  2015-2020 LRAM'!AF391</f>
        <v>0</v>
      </c>
      <c r="L69" s="154">
        <f>'5.  2015-2020 LRAM'!AG391</f>
        <v>0</v>
      </c>
      <c r="M69" s="154">
        <f>'5.  2015-2020 LRAM'!AH391</f>
        <v>0</v>
      </c>
      <c r="N69" s="154">
        <f>'5.  2015-2020 LRAM'!AI391</f>
        <v>0</v>
      </c>
      <c r="O69" s="154">
        <f>'5.  2015-2020 LRAM'!AJ391</f>
        <v>0</v>
      </c>
      <c r="P69" s="154">
        <f>'5.  2015-2020 LRAM'!AK391</f>
        <v>0</v>
      </c>
      <c r="Q69" s="154">
        <f>'5.  2015-2020 LRAM'!AL391</f>
        <v>0</v>
      </c>
      <c r="R69" s="155">
        <f>SUM(D69:Q69)</f>
        <v>0</v>
      </c>
      <c r="U69" s="150"/>
      <c r="V69" s="151"/>
    </row>
    <row r="70" spans="1:22" s="161" customFormat="1">
      <c r="B70" s="152" t="s">
        <v>222</v>
      </c>
      <c r="C70" s="153"/>
      <c r="D70" s="154">
        <f>-'5.  2015-2020 LRAM'!Y392</f>
        <v>0</v>
      </c>
      <c r="E70" s="154">
        <f>-'5.  2015-2020 LRAM'!Z392</f>
        <v>0</v>
      </c>
      <c r="F70" s="154">
        <f>-'5.  2015-2020 LRAM'!AA392</f>
        <v>0</v>
      </c>
      <c r="G70" s="154">
        <f>-'5.  2015-2020 LRAM'!AB392</f>
        <v>0</v>
      </c>
      <c r="H70" s="154">
        <f>-'5.  2015-2020 LRAM'!AC392</f>
        <v>0</v>
      </c>
      <c r="I70" s="154">
        <f>-'5.  2015-2020 LRAM'!AD392</f>
        <v>0</v>
      </c>
      <c r="J70" s="154">
        <f>-'5.  2015-2020 LRAM'!AE392</f>
        <v>0</v>
      </c>
      <c r="K70" s="154">
        <f>-'5.  2015-2020 LRAM'!AF392</f>
        <v>0</v>
      </c>
      <c r="L70" s="154">
        <f>-'5.  2015-2020 LRAM'!AG392</f>
        <v>0</v>
      </c>
      <c r="M70" s="154">
        <f>-'5.  2015-2020 LRAM'!AH392</f>
        <v>0</v>
      </c>
      <c r="N70" s="154">
        <f>-'5.  2015-2020 LRAM'!AI392</f>
        <v>0</v>
      </c>
      <c r="O70" s="154">
        <f>-'5.  2015-2020 LRAM'!AJ392</f>
        <v>0</v>
      </c>
      <c r="P70" s="154">
        <f>-'5.  2015-2020 LRAM'!AK392</f>
        <v>0</v>
      </c>
      <c r="Q70" s="154">
        <f>-'5.  2015-2020 LRAM'!AL392</f>
        <v>0</v>
      </c>
      <c r="R70" s="155">
        <f>SUM(D70:Q70)</f>
        <v>0</v>
      </c>
      <c r="S70" s="156"/>
      <c r="U70" s="150"/>
      <c r="V70" s="151"/>
    </row>
    <row r="71" spans="1:22" s="136" customFormat="1">
      <c r="B71" s="599" t="s">
        <v>66</v>
      </c>
      <c r="C71" s="595"/>
      <c r="D71" s="158"/>
      <c r="E71" s="158"/>
      <c r="F71" s="158"/>
      <c r="G71" s="158"/>
      <c r="H71" s="158"/>
      <c r="I71" s="158"/>
      <c r="J71" s="158"/>
      <c r="K71" s="159"/>
      <c r="L71" s="159"/>
      <c r="M71" s="159"/>
      <c r="N71" s="159"/>
      <c r="O71" s="159"/>
      <c r="P71" s="159"/>
      <c r="Q71" s="159"/>
      <c r="R71" s="160"/>
      <c r="U71" s="157"/>
      <c r="V71" s="151"/>
    </row>
    <row r="72" spans="1:22" s="161" customFormat="1">
      <c r="B72" s="152" t="s">
        <v>225</v>
      </c>
      <c r="C72" s="512"/>
      <c r="D72" s="154">
        <f>'5.  2015-2020 LRAM'!Y578</f>
        <v>117916.78609785601</v>
      </c>
      <c r="E72" s="154">
        <f>'5.  2015-2020 LRAM'!Z578</f>
        <v>130438.9634184256</v>
      </c>
      <c r="F72" s="154">
        <f>'5.  2015-2020 LRAM'!AA578</f>
        <v>158359.25909130869</v>
      </c>
      <c r="G72" s="154">
        <f>'5.  2015-2020 LRAM'!AB578</f>
        <v>6718.7985394492953</v>
      </c>
      <c r="H72" s="154">
        <f>'5.  2015-2020 LRAM'!AC578</f>
        <v>38801.614847999997</v>
      </c>
      <c r="I72" s="154">
        <f>'5.  2015-2020 LRAM'!AD578</f>
        <v>0</v>
      </c>
      <c r="J72" s="154">
        <f>'5.  2015-2020 LRAM'!AE578</f>
        <v>0</v>
      </c>
      <c r="K72" s="154">
        <f>'5.  2015-2020 LRAM'!AF578</f>
        <v>0</v>
      </c>
      <c r="L72" s="154">
        <f>'5.  2015-2020 LRAM'!AG578</f>
        <v>0</v>
      </c>
      <c r="M72" s="154">
        <f>'5.  2015-2020 LRAM'!AH578</f>
        <v>0</v>
      </c>
      <c r="N72" s="154">
        <f>'5.  2015-2020 LRAM'!AI578</f>
        <v>0</v>
      </c>
      <c r="O72" s="154">
        <f>'5.  2015-2020 LRAM'!AJ578</f>
        <v>0</v>
      </c>
      <c r="P72" s="154">
        <f>'5.  2015-2020 LRAM'!AK578</f>
        <v>0</v>
      </c>
      <c r="Q72" s="154">
        <f>'5.  2015-2020 LRAM'!AL578</f>
        <v>0</v>
      </c>
      <c r="R72" s="155">
        <f>SUM(D72:Q72)</f>
        <v>452235.42199503956</v>
      </c>
      <c r="U72" s="150"/>
      <c r="V72" s="151"/>
    </row>
    <row r="73" spans="1:22" s="161" customFormat="1">
      <c r="B73" s="152" t="s">
        <v>224</v>
      </c>
      <c r="C73" s="153"/>
      <c r="D73" s="154">
        <f>-'5.  2015-2020 LRAM'!Y579</f>
        <v>0</v>
      </c>
      <c r="E73" s="154">
        <f>-'5.  2015-2020 LRAM'!Z579</f>
        <v>0</v>
      </c>
      <c r="F73" s="154">
        <f>-'5.  2015-2020 LRAM'!AA579</f>
        <v>0</v>
      </c>
      <c r="G73" s="154">
        <f>-'5.  2015-2020 LRAM'!AB579</f>
        <v>0</v>
      </c>
      <c r="H73" s="154">
        <f>-'5.  2015-2020 LRAM'!AC579</f>
        <v>0</v>
      </c>
      <c r="I73" s="154">
        <f>-'5.  2015-2020 LRAM'!AD579</f>
        <v>0</v>
      </c>
      <c r="J73" s="154">
        <f>-'5.  2015-2020 LRAM'!AE579</f>
        <v>0</v>
      </c>
      <c r="K73" s="154">
        <f>-'5.  2015-2020 LRAM'!AF579</f>
        <v>0</v>
      </c>
      <c r="L73" s="154">
        <f>-'5.  2015-2020 LRAM'!AG579</f>
        <v>0</v>
      </c>
      <c r="M73" s="154">
        <f>-'5.  2015-2020 LRAM'!AH579</f>
        <v>0</v>
      </c>
      <c r="N73" s="154">
        <f>-'5.  2015-2020 LRAM'!AI579</f>
        <v>0</v>
      </c>
      <c r="O73" s="154">
        <f>-'5.  2015-2020 LRAM'!AJ579</f>
        <v>0</v>
      </c>
      <c r="P73" s="154">
        <f>-'5.  2015-2020 LRAM'!AK579</f>
        <v>0</v>
      </c>
      <c r="Q73" s="154">
        <f>-'5.  2015-2020 LRAM'!AL579</f>
        <v>0</v>
      </c>
      <c r="R73" s="155">
        <f>SUM(D73:Q73)</f>
        <v>0</v>
      </c>
      <c r="S73" s="156"/>
      <c r="U73" s="150"/>
      <c r="V73" s="151"/>
    </row>
    <row r="74" spans="1:22" s="136" customFormat="1">
      <c r="B74" s="599" t="s">
        <v>66</v>
      </c>
      <c r="C74" s="595"/>
      <c r="D74" s="158">
        <f>'[2]1.  LRAMVA Summary'!D70</f>
        <v>0</v>
      </c>
      <c r="E74" s="158">
        <f>'[2]1.  LRAMVA Summary'!E70</f>
        <v>0</v>
      </c>
      <c r="F74" s="158">
        <f>'[2]1.  LRAMVA Summary'!F70</f>
        <v>0</v>
      </c>
      <c r="G74" s="158">
        <f>'[2]1.  LRAMVA Summary'!G70</f>
        <v>0</v>
      </c>
      <c r="H74" s="158">
        <f>'[2]1.  LRAMVA Summary'!H70</f>
        <v>0</v>
      </c>
      <c r="I74" s="158"/>
      <c r="J74" s="158"/>
      <c r="K74" s="159"/>
      <c r="L74" s="159"/>
      <c r="M74" s="159"/>
      <c r="N74" s="159"/>
      <c r="O74" s="159"/>
      <c r="P74" s="159"/>
      <c r="Q74" s="159"/>
      <c r="R74" s="160"/>
      <c r="U74" s="157"/>
      <c r="V74" s="151"/>
    </row>
    <row r="75" spans="1:22" s="161" customFormat="1">
      <c r="B75" s="152" t="s">
        <v>227</v>
      </c>
      <c r="C75" s="512"/>
      <c r="D75" s="154">
        <f>'5.  2015-2020 LRAM'!Y762</f>
        <v>0</v>
      </c>
      <c r="E75" s="154">
        <f>'5.  2015-2020 LRAM'!Z762</f>
        <v>0</v>
      </c>
      <c r="F75" s="154">
        <f>'5.  2015-2020 LRAM'!AA762</f>
        <v>0</v>
      </c>
      <c r="G75" s="154">
        <f>'5.  2015-2020 LRAM'!AB762</f>
        <v>0</v>
      </c>
      <c r="H75" s="154">
        <f>'5.  2015-2020 LRAM'!AC762</f>
        <v>0</v>
      </c>
      <c r="I75" s="154">
        <f>'5.  2015-2020 LRAM'!AD762</f>
        <v>0</v>
      </c>
      <c r="J75" s="154">
        <f>'5.  2015-2020 LRAM'!AE762</f>
        <v>0</v>
      </c>
      <c r="K75" s="154">
        <f>'5.  2015-2020 LRAM'!AF762</f>
        <v>0</v>
      </c>
      <c r="L75" s="154">
        <f>'5.  2015-2020 LRAM'!AG762</f>
        <v>0</v>
      </c>
      <c r="M75" s="154">
        <f>'5.  2015-2020 LRAM'!AH762</f>
        <v>0</v>
      </c>
      <c r="N75" s="154">
        <f>'5.  2015-2020 LRAM'!AI762</f>
        <v>0</v>
      </c>
      <c r="O75" s="154">
        <f>'5.  2015-2020 LRAM'!AJ762</f>
        <v>0</v>
      </c>
      <c r="P75" s="154">
        <f>'5.  2015-2020 LRAM'!AK762</f>
        <v>0</v>
      </c>
      <c r="Q75" s="154">
        <f>'5.  2015-2020 LRAM'!AL762</f>
        <v>0</v>
      </c>
      <c r="R75" s="155">
        <f>SUM(D75:Q75)</f>
        <v>0</v>
      </c>
      <c r="U75" s="150"/>
      <c r="V75" s="151"/>
    </row>
    <row r="76" spans="1:22" s="161" customFormat="1" ht="16.5" customHeight="1">
      <c r="B76" s="152" t="s">
        <v>226</v>
      </c>
      <c r="C76" s="153"/>
      <c r="D76" s="154">
        <f>-'5.  2015-2020 LRAM'!Y763</f>
        <v>0</v>
      </c>
      <c r="E76" s="154">
        <f>-'5.  2015-2020 LRAM'!Z763</f>
        <v>0</v>
      </c>
      <c r="F76" s="154">
        <f>-'5.  2015-2020 LRAM'!AA763</f>
        <v>0</v>
      </c>
      <c r="G76" s="154">
        <f>-'5.  2015-2020 LRAM'!AB763</f>
        <v>0</v>
      </c>
      <c r="H76" s="154">
        <f>-'5.  2015-2020 LRAM'!AC763</f>
        <v>0</v>
      </c>
      <c r="I76" s="154">
        <f>-'5.  2015-2020 LRAM'!AD763</f>
        <v>0</v>
      </c>
      <c r="J76" s="154">
        <f>-'5.  2015-2020 LRAM'!AE763</f>
        <v>0</v>
      </c>
      <c r="K76" s="154">
        <f>-'5.  2015-2020 LRAM'!AF763</f>
        <v>0</v>
      </c>
      <c r="L76" s="154">
        <f>-'5.  2015-2020 LRAM'!AG763</f>
        <v>0</v>
      </c>
      <c r="M76" s="154">
        <f>-'5.  2015-2020 LRAM'!AH763</f>
        <v>0</v>
      </c>
      <c r="N76" s="154">
        <f>-'5.  2015-2020 LRAM'!AI763</f>
        <v>0</v>
      </c>
      <c r="O76" s="154">
        <f>-'5.  2015-2020 LRAM'!AJ763</f>
        <v>0</v>
      </c>
      <c r="P76" s="154">
        <f>-'5.  2015-2020 LRAM'!AK763</f>
        <v>0</v>
      </c>
      <c r="Q76" s="154">
        <f>-'5.  2015-2020 LRAM'!AL763</f>
        <v>0</v>
      </c>
      <c r="R76" s="155">
        <f>SUM(D76:Q76)</f>
        <v>0</v>
      </c>
      <c r="S76" s="156"/>
      <c r="U76" s="150"/>
      <c r="V76" s="151"/>
    </row>
    <row r="77" spans="1:22" s="136" customFormat="1">
      <c r="B77" s="599" t="s">
        <v>66</v>
      </c>
      <c r="C77" s="595"/>
      <c r="D77" s="158"/>
      <c r="E77" s="158"/>
      <c r="F77" s="158"/>
      <c r="G77" s="158"/>
      <c r="H77" s="158"/>
      <c r="I77" s="158"/>
      <c r="J77" s="158"/>
      <c r="K77" s="159"/>
      <c r="L77" s="159"/>
      <c r="M77" s="159"/>
      <c r="N77" s="159"/>
      <c r="O77" s="159"/>
      <c r="P77" s="159"/>
      <c r="Q77" s="159"/>
      <c r="R77" s="160"/>
      <c r="U77" s="157"/>
      <c r="V77" s="151"/>
    </row>
    <row r="78" spans="1:22" s="161" customFormat="1">
      <c r="B78" s="152" t="s">
        <v>229</v>
      </c>
      <c r="C78" s="153"/>
      <c r="D78" s="154">
        <f>'5.  2015-2020 LRAM'!Y946</f>
        <v>0</v>
      </c>
      <c r="E78" s="154">
        <f>'5.  2015-2020 LRAM'!Z946</f>
        <v>0</v>
      </c>
      <c r="F78" s="154">
        <f>'5.  2015-2020 LRAM'!AA946</f>
        <v>0</v>
      </c>
      <c r="G78" s="154">
        <f>'5.  2015-2020 LRAM'!AB946</f>
        <v>0</v>
      </c>
      <c r="H78" s="154">
        <f>'5.  2015-2020 LRAM'!AC946</f>
        <v>0</v>
      </c>
      <c r="I78" s="154">
        <f>'5.  2015-2020 LRAM'!AD946</f>
        <v>0</v>
      </c>
      <c r="J78" s="154">
        <f>'5.  2015-2020 LRAM'!AE946</f>
        <v>0</v>
      </c>
      <c r="K78" s="154">
        <f>'5.  2015-2020 LRAM'!AF946</f>
        <v>0</v>
      </c>
      <c r="L78" s="154">
        <f>'5.  2015-2020 LRAM'!AG946</f>
        <v>0</v>
      </c>
      <c r="M78" s="154">
        <f>'5.  2015-2020 LRAM'!AH946</f>
        <v>0</v>
      </c>
      <c r="N78" s="154">
        <f>'5.  2015-2020 LRAM'!AI946</f>
        <v>0</v>
      </c>
      <c r="O78" s="154">
        <f>'5.  2015-2020 LRAM'!AJ946</f>
        <v>0</v>
      </c>
      <c r="P78" s="154">
        <f>'5.  2015-2020 LRAM'!AK946</f>
        <v>0</v>
      </c>
      <c r="Q78" s="154">
        <f>'5.  2015-2020 LRAM'!AL946</f>
        <v>0</v>
      </c>
      <c r="R78" s="155">
        <f>SUM(D78:Q78)</f>
        <v>0</v>
      </c>
      <c r="U78" s="150"/>
      <c r="V78" s="151"/>
    </row>
    <row r="79" spans="1:22" s="161" customFormat="1">
      <c r="B79" s="152" t="s">
        <v>228</v>
      </c>
      <c r="C79" s="153"/>
      <c r="D79" s="154">
        <f>-'5.  2015-2020 LRAM'!Y947</f>
        <v>0</v>
      </c>
      <c r="E79" s="154">
        <f>-'5.  2015-2020 LRAM'!Z947</f>
        <v>0</v>
      </c>
      <c r="F79" s="154">
        <f>-'5.  2015-2020 LRAM'!AA947</f>
        <v>0</v>
      </c>
      <c r="G79" s="154">
        <f>-'5.  2015-2020 LRAM'!AB947</f>
        <v>0</v>
      </c>
      <c r="H79" s="154">
        <f>-'5.  2015-2020 LRAM'!AC947</f>
        <v>0</v>
      </c>
      <c r="I79" s="154">
        <f>-'5.  2015-2020 LRAM'!AD947</f>
        <v>0</v>
      </c>
      <c r="J79" s="154">
        <f>-'5.  2015-2020 LRAM'!AE947</f>
        <v>0</v>
      </c>
      <c r="K79" s="154">
        <f>-'5.  2015-2020 LRAM'!AF947</f>
        <v>0</v>
      </c>
      <c r="L79" s="154">
        <f>-'5.  2015-2020 LRAM'!AG947</f>
        <v>0</v>
      </c>
      <c r="M79" s="154">
        <f>-'5.  2015-2020 LRAM'!AH947</f>
        <v>0</v>
      </c>
      <c r="N79" s="154">
        <f>-'5.  2015-2020 LRAM'!AI947</f>
        <v>0</v>
      </c>
      <c r="O79" s="154">
        <f>-'5.  2015-2020 LRAM'!AJ947</f>
        <v>0</v>
      </c>
      <c r="P79" s="154">
        <f>-'5.  2015-2020 LRAM'!AK947</f>
        <v>0</v>
      </c>
      <c r="Q79" s="154">
        <f>-'5.  2015-2020 LRAM'!AL947</f>
        <v>0</v>
      </c>
      <c r="R79" s="155">
        <f>SUM(D79:Q79)</f>
        <v>0</v>
      </c>
      <c r="S79" s="156"/>
      <c r="U79" s="150"/>
      <c r="V79" s="151"/>
    </row>
    <row r="80" spans="1:22" s="136" customFormat="1">
      <c r="B80" s="599" t="s">
        <v>66</v>
      </c>
      <c r="C80" s="595"/>
      <c r="D80" s="158"/>
      <c r="E80" s="158"/>
      <c r="F80" s="158"/>
      <c r="G80" s="158"/>
      <c r="H80" s="158"/>
      <c r="I80" s="158"/>
      <c r="J80" s="158"/>
      <c r="K80" s="159"/>
      <c r="L80" s="159"/>
      <c r="M80" s="159"/>
      <c r="N80" s="159"/>
      <c r="O80" s="159"/>
      <c r="P80" s="159"/>
      <c r="Q80" s="159"/>
      <c r="R80" s="160"/>
      <c r="U80" s="157"/>
      <c r="V80" s="151"/>
    </row>
    <row r="81" spans="2:22" s="161" customFormat="1">
      <c r="B81" s="152" t="s">
        <v>231</v>
      </c>
      <c r="C81" s="512"/>
      <c r="D81" s="154">
        <f>'5.  2015-2020 LRAM'!Y1130</f>
        <v>0</v>
      </c>
      <c r="E81" s="154">
        <f>'5.  2015-2020 LRAM'!Z1130</f>
        <v>0</v>
      </c>
      <c r="F81" s="154">
        <f>'5.  2015-2020 LRAM'!AA1130</f>
        <v>0</v>
      </c>
      <c r="G81" s="154">
        <f>'5.  2015-2020 LRAM'!AB1130</f>
        <v>0</v>
      </c>
      <c r="H81" s="154">
        <f>'5.  2015-2020 LRAM'!AC1130</f>
        <v>0</v>
      </c>
      <c r="I81" s="154">
        <f>'5.  2015-2020 LRAM'!AD1130</f>
        <v>0</v>
      </c>
      <c r="J81" s="154">
        <f>'5.  2015-2020 LRAM'!AE1130</f>
        <v>0</v>
      </c>
      <c r="K81" s="154">
        <f>'5.  2015-2020 LRAM'!AF1130</f>
        <v>0</v>
      </c>
      <c r="L81" s="154">
        <f>'5.  2015-2020 LRAM'!AG1130</f>
        <v>0</v>
      </c>
      <c r="M81" s="154">
        <f>'5.  2015-2020 LRAM'!AH1130</f>
        <v>0</v>
      </c>
      <c r="N81" s="154">
        <f>'5.  2015-2020 LRAM'!AI1130</f>
        <v>0</v>
      </c>
      <c r="O81" s="154">
        <f>'5.  2015-2020 LRAM'!AJ1130</f>
        <v>0</v>
      </c>
      <c r="P81" s="154">
        <f>'5.  2015-2020 LRAM'!AK1130</f>
        <v>0</v>
      </c>
      <c r="Q81" s="154">
        <f>'5.  2015-2020 LRAM'!AL1130</f>
        <v>0</v>
      </c>
      <c r="R81" s="155">
        <f>SUM(D81:Q81)</f>
        <v>0</v>
      </c>
      <c r="U81" s="150"/>
      <c r="V81" s="151"/>
    </row>
    <row r="82" spans="2:22" s="161" customFormat="1">
      <c r="B82" s="152" t="s">
        <v>230</v>
      </c>
      <c r="C82" s="153"/>
      <c r="D82" s="154">
        <f>-'5.  2015-2020 LRAM'!Y1131</f>
        <v>0</v>
      </c>
      <c r="E82" s="154">
        <f>-'5.  2015-2020 LRAM'!Z1131</f>
        <v>0</v>
      </c>
      <c r="F82" s="154">
        <f>-'5.  2015-2020 LRAM'!AA1131</f>
        <v>0</v>
      </c>
      <c r="G82" s="154">
        <f>-'5.  2015-2020 LRAM'!AB1131</f>
        <v>0</v>
      </c>
      <c r="H82" s="154">
        <f>-'5.  2015-2020 LRAM'!AC1131</f>
        <v>0</v>
      </c>
      <c r="I82" s="154">
        <f>-'5.  2015-2020 LRAM'!AD1131</f>
        <v>0</v>
      </c>
      <c r="J82" s="154">
        <f>-'5.  2015-2020 LRAM'!AE1131</f>
        <v>0</v>
      </c>
      <c r="K82" s="154">
        <f>-'5.  2015-2020 LRAM'!AF1131</f>
        <v>0</v>
      </c>
      <c r="L82" s="154">
        <f>-'5.  2015-2020 LRAM'!AG1131</f>
        <v>0</v>
      </c>
      <c r="M82" s="154">
        <f>-'5.  2015-2020 LRAM'!AH1131</f>
        <v>0</v>
      </c>
      <c r="N82" s="154">
        <f>-'5.  2015-2020 LRAM'!AI1131</f>
        <v>0</v>
      </c>
      <c r="O82" s="154">
        <f>-'5.  2015-2020 LRAM'!AJ1131</f>
        <v>0</v>
      </c>
      <c r="P82" s="154">
        <f>-'5.  2015-2020 LRAM'!AK1131</f>
        <v>0</v>
      </c>
      <c r="Q82" s="154">
        <f>-'5.  2015-2020 LRAM'!AL1131</f>
        <v>0</v>
      </c>
      <c r="R82" s="155">
        <f>SUM(D82:Q82)</f>
        <v>0</v>
      </c>
      <c r="S82" s="156"/>
      <c r="U82" s="150"/>
      <c r="V82" s="151"/>
    </row>
    <row r="83" spans="2:22" s="136" customFormat="1">
      <c r="B83" s="599" t="s">
        <v>66</v>
      </c>
      <c r="C83" s="595"/>
      <c r="D83" s="158"/>
      <c r="E83" s="158"/>
      <c r="F83" s="158"/>
      <c r="G83" s="158"/>
      <c r="H83" s="158"/>
      <c r="I83" s="158"/>
      <c r="J83" s="158"/>
      <c r="K83" s="159"/>
      <c r="L83" s="159"/>
      <c r="M83" s="159"/>
      <c r="N83" s="159"/>
      <c r="O83" s="159"/>
      <c r="P83" s="159"/>
      <c r="Q83" s="159"/>
      <c r="R83" s="160"/>
      <c r="U83" s="157"/>
      <c r="V83" s="151"/>
    </row>
    <row r="84" spans="2:22" s="17" customFormat="1" ht="20.25" customHeight="1">
      <c r="B84" s="596" t="s">
        <v>42</v>
      </c>
      <c r="C84" s="595"/>
      <c r="D84" s="638">
        <f>'6.  Carrying Charges'!I162</f>
        <v>2888.9612593974721</v>
      </c>
      <c r="E84" s="638">
        <f>'6.  Carrying Charges'!J162</f>
        <v>3195.7546037514276</v>
      </c>
      <c r="F84" s="638">
        <f>'6.  Carrying Charges'!K162</f>
        <v>3879.8018477370633</v>
      </c>
      <c r="G84" s="638">
        <f>'6.  Carrying Charges'!L162</f>
        <v>164.61056421650778</v>
      </c>
      <c r="H84" s="638">
        <f>'6.  Carrying Charges'!M162</f>
        <v>950.63956377600005</v>
      </c>
      <c r="I84" s="638">
        <f>'6.  Carrying Charges'!N162</f>
        <v>0</v>
      </c>
      <c r="J84" s="638">
        <f>'6.  Carrying Charges'!O162</f>
        <v>0</v>
      </c>
      <c r="K84" s="638">
        <f>'6.  Carrying Charges'!P162</f>
        <v>0</v>
      </c>
      <c r="L84" s="638">
        <f>'6.  Carrying Charges'!Q162</f>
        <v>0</v>
      </c>
      <c r="M84" s="638">
        <f>'6.  Carrying Charges'!R162</f>
        <v>0</v>
      </c>
      <c r="N84" s="638">
        <f>'6.  Carrying Charges'!S162</f>
        <v>0</v>
      </c>
      <c r="O84" s="638">
        <f>'6.  Carrying Charges'!T162</f>
        <v>0</v>
      </c>
      <c r="P84" s="638">
        <f>'6.  Carrying Charges'!U162</f>
        <v>0</v>
      </c>
      <c r="Q84" s="638">
        <f>'6.  Carrying Charges'!V162</f>
        <v>0</v>
      </c>
      <c r="R84" s="639">
        <f>SUM(D84:Q84)</f>
        <v>11079.767838878472</v>
      </c>
      <c r="U84" s="150"/>
      <c r="V84" s="151"/>
    </row>
    <row r="85" spans="2:22" s="161" customFormat="1" ht="21.75" customHeight="1">
      <c r="B85" s="597" t="s">
        <v>238</v>
      </c>
      <c r="C85" s="598"/>
      <c r="D85" s="597">
        <f>SUM(D54:D74)+D84</f>
        <v>120805.74735725348</v>
      </c>
      <c r="E85" s="597">
        <f>SUM(E54:E74)+E84</f>
        <v>133634.71802217702</v>
      </c>
      <c r="F85" s="597">
        <f>SUM(F54:F74)+F84</f>
        <v>162239.06093904574</v>
      </c>
      <c r="G85" s="597">
        <f>SUM(G54:G74)+G84</f>
        <v>6883.4091036658028</v>
      </c>
      <c r="H85" s="597">
        <f>SUM(H54:H74)+H84</f>
        <v>39752.254411775997</v>
      </c>
      <c r="I85" s="597">
        <f t="shared" ref="I85:O85" si="2">SUM(I54:I74)+I84</f>
        <v>0</v>
      </c>
      <c r="J85" s="597">
        <f t="shared" si="2"/>
        <v>0</v>
      </c>
      <c r="K85" s="597">
        <f t="shared" si="2"/>
        <v>0</v>
      </c>
      <c r="L85" s="597">
        <f t="shared" si="2"/>
        <v>0</v>
      </c>
      <c r="M85" s="597">
        <f t="shared" si="2"/>
        <v>0</v>
      </c>
      <c r="N85" s="597">
        <f t="shared" si="2"/>
        <v>0</v>
      </c>
      <c r="O85" s="597">
        <f t="shared" si="2"/>
        <v>0</v>
      </c>
      <c r="P85" s="597">
        <f>SUM(P54:P74)+P84</f>
        <v>0</v>
      </c>
      <c r="Q85" s="597">
        <f>SUM(Q54:Q74)+Q84</f>
        <v>0</v>
      </c>
      <c r="R85" s="597">
        <f>SUM(R54:R74)+R84</f>
        <v>463315.18983391806</v>
      </c>
      <c r="U85" s="150"/>
      <c r="V85" s="151"/>
    </row>
    <row r="86" spans="2:22" ht="20.25" customHeight="1">
      <c r="B86" s="433" t="s">
        <v>532</v>
      </c>
      <c r="C86" s="579"/>
      <c r="D86" s="578"/>
      <c r="E86" s="578"/>
      <c r="F86" s="578"/>
      <c r="G86" s="578"/>
      <c r="H86" s="578"/>
      <c r="I86" s="578"/>
      <c r="J86" s="578"/>
      <c r="K86" s="578"/>
      <c r="L86" s="578"/>
      <c r="M86" s="578"/>
      <c r="N86" s="578"/>
      <c r="O86" s="578"/>
      <c r="P86" s="578"/>
      <c r="Q86" s="578"/>
      <c r="R86" s="578"/>
      <c r="V86" s="13"/>
    </row>
    <row r="87" spans="2:22" ht="20.25" customHeight="1">
      <c r="B87" s="594"/>
      <c r="C87" s="66"/>
      <c r="E87" s="9"/>
      <c r="V87" s="13"/>
    </row>
    <row r="88" spans="2:22" ht="14.5">
      <c r="E88" s="9"/>
    </row>
    <row r="89" spans="2:22" ht="21" hidden="1" customHeight="1">
      <c r="B89" s="118" t="s">
        <v>533</v>
      </c>
      <c r="F89" s="566"/>
    </row>
    <row r="90" spans="2:22" s="526" customFormat="1" ht="27.75" hidden="1" customHeight="1">
      <c r="B90" s="547" t="s">
        <v>553</v>
      </c>
      <c r="C90" s="543"/>
      <c r="D90" s="543"/>
      <c r="E90" s="550"/>
      <c r="F90" s="543"/>
      <c r="G90" s="543"/>
      <c r="H90" s="543"/>
      <c r="I90" s="543"/>
      <c r="J90" s="543"/>
      <c r="T90" s="527"/>
      <c r="U90" s="527"/>
    </row>
    <row r="91" spans="2:22" ht="11.25" hidden="1" customHeight="1">
      <c r="B91" s="110"/>
    </row>
    <row r="92" spans="2:22" s="539" customFormat="1" ht="25.5" hidden="1" customHeight="1">
      <c r="B92" s="541"/>
      <c r="C92" s="537">
        <v>2011</v>
      </c>
      <c r="D92" s="537">
        <v>2012</v>
      </c>
      <c r="E92" s="537">
        <v>2013</v>
      </c>
      <c r="F92" s="537">
        <v>2014</v>
      </c>
      <c r="G92" s="537">
        <v>2015</v>
      </c>
      <c r="H92" s="537">
        <v>2016</v>
      </c>
      <c r="I92" s="537">
        <v>2017</v>
      </c>
      <c r="J92" s="537">
        <v>2018</v>
      </c>
      <c r="K92" s="537">
        <v>2019</v>
      </c>
      <c r="L92" s="537">
        <v>2020</v>
      </c>
      <c r="M92" s="538" t="s">
        <v>25</v>
      </c>
      <c r="T92" s="540"/>
      <c r="U92" s="540"/>
    </row>
    <row r="93" spans="2:22" s="90" customFormat="1" ht="23.25" hidden="1" customHeight="1">
      <c r="B93" s="196">
        <v>2011</v>
      </c>
      <c r="C93" s="532">
        <f>'4.  2011-2014 LRAM'!AM131</f>
        <v>0</v>
      </c>
      <c r="D93" s="533">
        <f>SUM('4.  2011-2014 LRAM'!Y259:AL259)</f>
        <v>0</v>
      </c>
      <c r="E93" s="533">
        <f>SUM('4.  2011-2014 LRAM'!Y388:AL388)</f>
        <v>0</v>
      </c>
      <c r="F93" s="534">
        <f>SUM('4.  2011-2014 LRAM'!Y517:AL517)</f>
        <v>0</v>
      </c>
      <c r="G93" s="534">
        <f>SUM('5.  2015-2020 LRAM'!Y199:AL199)</f>
        <v>0</v>
      </c>
      <c r="H93" s="533">
        <f>SUM('5.  2015-2020 LRAM'!Y385:AL385)</f>
        <v>0</v>
      </c>
      <c r="I93" s="534">
        <f>SUM('5.  2015-2020 LRAM'!Y571:AL571)</f>
        <v>39109.851707981252</v>
      </c>
      <c r="J93" s="533">
        <f>SUM('5.  2015-2020 LRAM'!Y754:AL754)</f>
        <v>0</v>
      </c>
      <c r="K93" s="533">
        <f>SUM('5.  2015-2020 LRAM'!Y937:AL937)</f>
        <v>0</v>
      </c>
      <c r="L93" s="533">
        <f>SUM('5.  2015-2020 LRAM'!Y1120:AL1120)</f>
        <v>0</v>
      </c>
      <c r="M93" s="533">
        <f>SUM(C93:L93)</f>
        <v>39109.851707981252</v>
      </c>
      <c r="T93" s="195"/>
      <c r="U93" s="195"/>
    </row>
    <row r="94" spans="2:22" s="90" customFormat="1" ht="23.25" hidden="1" customHeight="1">
      <c r="B94" s="196">
        <v>2012</v>
      </c>
      <c r="C94" s="535"/>
      <c r="D94" s="534">
        <f>SUM('4.  2011-2014 LRAM'!Y260:AL260)</f>
        <v>0</v>
      </c>
      <c r="E94" s="533">
        <f>SUM('4.  2011-2014 LRAM'!Y389:AL389)</f>
        <v>0</v>
      </c>
      <c r="F94" s="534">
        <f>SUM('4.  2011-2014 LRAM'!Y518:AL518)</f>
        <v>0</v>
      </c>
      <c r="G94" s="534">
        <f>SUM('5.  2015-2020 LRAM'!Y200:AL200)</f>
        <v>0</v>
      </c>
      <c r="H94" s="533">
        <f>SUM('5.  2015-2020 LRAM'!Y386:AL386)</f>
        <v>0</v>
      </c>
      <c r="I94" s="534">
        <f>SUM('5.  2015-2020 LRAM'!Y572:AL572)</f>
        <v>39699.485972045353</v>
      </c>
      <c r="J94" s="533">
        <f>SUM('5.  2015-2020 LRAM'!Y755:AL755)</f>
        <v>0</v>
      </c>
      <c r="K94" s="533">
        <f>SUM('5.  2015-2020 LRAM'!Y938:AL938)</f>
        <v>0</v>
      </c>
      <c r="L94" s="533">
        <f>SUM('5.  2015-2020 LRAM'!Y1121:AL1121)</f>
        <v>0</v>
      </c>
      <c r="M94" s="533">
        <f>SUM(D94:L94)</f>
        <v>39699.485972045353</v>
      </c>
      <c r="T94" s="195"/>
      <c r="U94" s="195"/>
    </row>
    <row r="95" spans="2:22" s="90" customFormat="1" ht="23.25" hidden="1" customHeight="1">
      <c r="B95" s="196">
        <v>2013</v>
      </c>
      <c r="C95" s="536"/>
      <c r="D95" s="536"/>
      <c r="E95" s="534">
        <f>SUM('4.  2011-2014 LRAM'!Y390:AL390)</f>
        <v>0</v>
      </c>
      <c r="F95" s="534">
        <f>SUM('4.  2011-2014 LRAM'!Y519:AL519)</f>
        <v>0</v>
      </c>
      <c r="G95" s="534">
        <f>SUM('5.  2015-2020 LRAM'!Y201:AL201)</f>
        <v>0</v>
      </c>
      <c r="H95" s="533">
        <f>SUM('5.  2015-2020 LRAM'!Y387:AL387)</f>
        <v>0</v>
      </c>
      <c r="I95" s="534">
        <f>SUM('5.  2015-2020 LRAM'!Y573:AL573)</f>
        <v>31583.985153910089</v>
      </c>
      <c r="J95" s="533">
        <f>SUM('5.  2015-2020 LRAM'!Y756:AL756)</f>
        <v>0</v>
      </c>
      <c r="K95" s="533">
        <f>SUM('5.  2015-2020 LRAM'!Y939:AL939)</f>
        <v>0</v>
      </c>
      <c r="L95" s="533">
        <f>SUM('5.  2015-2020 LRAM'!Y1122:AL1122)</f>
        <v>0</v>
      </c>
      <c r="M95" s="533">
        <f>SUM(C95:L95)</f>
        <v>31583.985153910089</v>
      </c>
      <c r="T95" s="195"/>
      <c r="U95" s="195"/>
    </row>
    <row r="96" spans="2:22" s="90" customFormat="1" ht="23.25" hidden="1" customHeight="1">
      <c r="B96" s="196">
        <v>2014</v>
      </c>
      <c r="C96" s="536"/>
      <c r="D96" s="536"/>
      <c r="E96" s="536"/>
      <c r="F96" s="534">
        <f>SUM('4.  2011-2014 LRAM'!Y520:AL520)</f>
        <v>0</v>
      </c>
      <c r="G96" s="534">
        <f>SUM('5.  2015-2020 LRAM'!Y202:AL202)</f>
        <v>0</v>
      </c>
      <c r="H96" s="533">
        <f>SUM('5.  2015-2020 LRAM'!Y388:AL388)</f>
        <v>0</v>
      </c>
      <c r="I96" s="534">
        <f>SUM('5.  2015-2020 LRAM'!Y574:AL574)</f>
        <v>35112.102894702897</v>
      </c>
      <c r="J96" s="533">
        <f>SUM('5.  2015-2020 LRAM'!Y757:AL757)</f>
        <v>0</v>
      </c>
      <c r="K96" s="533">
        <f>SUM('5.  2015-2020 LRAM'!Y940:AL940)</f>
        <v>0</v>
      </c>
      <c r="L96" s="533">
        <f>SUM('5.  2015-2020 LRAM'!Y1123:AL1123)</f>
        <v>0</v>
      </c>
      <c r="M96" s="533">
        <f>SUM(F96:L96)</f>
        <v>35112.102894702897</v>
      </c>
      <c r="T96" s="195"/>
      <c r="U96" s="195"/>
    </row>
    <row r="97" spans="2:21" s="90" customFormat="1" ht="23.25" hidden="1" customHeight="1">
      <c r="B97" s="196">
        <v>2015</v>
      </c>
      <c r="C97" s="536"/>
      <c r="D97" s="536"/>
      <c r="E97" s="536"/>
      <c r="F97" s="536"/>
      <c r="G97" s="534">
        <f>SUM('5.  2015-2020 LRAM'!Y203:AL203)</f>
        <v>0</v>
      </c>
      <c r="H97" s="533">
        <f>SUM('5.  2015-2020 LRAM'!Y389:AL389)</f>
        <v>0</v>
      </c>
      <c r="I97" s="534">
        <f>SUM('5.  2015-2020 LRAM'!Y575:AL575)</f>
        <v>113927.96816639999</v>
      </c>
      <c r="J97" s="533">
        <f>SUM('5.  2015-2020 LRAM'!Y758:AL758)</f>
        <v>0</v>
      </c>
      <c r="K97" s="533">
        <f>SUM('5.  2015-2020 LRAM'!Y941:AL941)</f>
        <v>0</v>
      </c>
      <c r="L97" s="533">
        <f>SUM('5.  2015-2020 LRAM'!Y1124:AL1124)</f>
        <v>0</v>
      </c>
      <c r="M97" s="533">
        <f>SUM(G97:L97)</f>
        <v>113927.96816639999</v>
      </c>
      <c r="T97" s="195"/>
      <c r="U97" s="195"/>
    </row>
    <row r="98" spans="2:21" s="90" customFormat="1" ht="23.25" hidden="1" customHeight="1">
      <c r="B98" s="196">
        <v>2016</v>
      </c>
      <c r="C98" s="536"/>
      <c r="D98" s="536"/>
      <c r="E98" s="536"/>
      <c r="F98" s="536"/>
      <c r="G98" s="536"/>
      <c r="H98" s="533">
        <f>SUM('5.  2015-2020 LRAM'!Y390:AL390)</f>
        <v>0</v>
      </c>
      <c r="I98" s="534">
        <f>SUM('5.  2015-2020 LRAM'!Y576:AL576)</f>
        <v>95088.13536</v>
      </c>
      <c r="J98" s="533">
        <f>SUM('5.  2015-2020 LRAM'!Y759:AL759)</f>
        <v>0</v>
      </c>
      <c r="K98" s="533">
        <f>SUM('5.  2015-2020 LRAM'!Y942:AL942)</f>
        <v>0</v>
      </c>
      <c r="L98" s="533">
        <f>SUM('5.  2015-2020 LRAM'!Y1125:AL1125)</f>
        <v>0</v>
      </c>
      <c r="M98" s="533">
        <f>SUM(H98:L98)</f>
        <v>95088.13536</v>
      </c>
      <c r="T98" s="195"/>
      <c r="U98" s="195"/>
    </row>
    <row r="99" spans="2:21" s="90" customFormat="1" ht="23.25" hidden="1" customHeight="1">
      <c r="B99" s="196">
        <v>2017</v>
      </c>
      <c r="C99" s="536"/>
      <c r="D99" s="536"/>
      <c r="E99" s="536"/>
      <c r="F99" s="536"/>
      <c r="G99" s="536"/>
      <c r="H99" s="536"/>
      <c r="I99" s="533">
        <f>SUM('5.  2015-2020 LRAM'!Y577:AL577)</f>
        <v>97713.892739999996</v>
      </c>
      <c r="J99" s="533">
        <f>SUM('5.  2015-2020 LRAM'!Y760:AL760)</f>
        <v>0</v>
      </c>
      <c r="K99" s="533">
        <f>SUM('5.  2015-2020 LRAM'!Y943:AL943)</f>
        <v>0</v>
      </c>
      <c r="L99" s="533">
        <f>SUM('5.  2015-2020 LRAM'!Y1126:AL1126)</f>
        <v>0</v>
      </c>
      <c r="M99" s="533">
        <f>SUM(I99:L99)</f>
        <v>97713.892739999996</v>
      </c>
      <c r="T99" s="195"/>
      <c r="U99" s="195"/>
    </row>
    <row r="100" spans="2:21" s="90" customFormat="1" ht="23.25" hidden="1" customHeight="1">
      <c r="B100" s="196">
        <v>2018</v>
      </c>
      <c r="C100" s="536"/>
      <c r="D100" s="536"/>
      <c r="E100" s="536"/>
      <c r="F100" s="536"/>
      <c r="G100" s="536"/>
      <c r="H100" s="536"/>
      <c r="I100" s="536"/>
      <c r="J100" s="533">
        <f>SUM('5.  2015-2020 LRAM'!Y761:AL761)</f>
        <v>0</v>
      </c>
      <c r="K100" s="533">
        <f>SUM('5.  2015-2020 LRAM'!Y944:AL944)</f>
        <v>0</v>
      </c>
      <c r="L100" s="533">
        <f>SUM('5.  2015-2020 LRAM'!Y1127:AL1127)</f>
        <v>0</v>
      </c>
      <c r="M100" s="533">
        <f>SUM(J100:L100)</f>
        <v>0</v>
      </c>
      <c r="T100" s="195"/>
      <c r="U100" s="195"/>
    </row>
    <row r="101" spans="2:21" s="90" customFormat="1" ht="23.25" hidden="1" customHeight="1">
      <c r="B101" s="196">
        <v>2019</v>
      </c>
      <c r="C101" s="536"/>
      <c r="D101" s="536"/>
      <c r="E101" s="536"/>
      <c r="F101" s="536"/>
      <c r="G101" s="536"/>
      <c r="H101" s="536"/>
      <c r="I101" s="536"/>
      <c r="J101" s="536"/>
      <c r="K101" s="533">
        <f>SUM('5.  2015-2020 LRAM'!Y945:AL945)</f>
        <v>0</v>
      </c>
      <c r="L101" s="533">
        <f>SUM('5.  2015-2020 LRAM'!Y1128:AL1128)</f>
        <v>0</v>
      </c>
      <c r="M101" s="533">
        <f>SUM(K101:L101)</f>
        <v>0</v>
      </c>
      <c r="T101" s="195"/>
      <c r="U101" s="195"/>
    </row>
    <row r="102" spans="2:21" s="90" customFormat="1" ht="23.25" hidden="1" customHeight="1">
      <c r="B102" s="196">
        <v>2020</v>
      </c>
      <c r="C102" s="536"/>
      <c r="D102" s="536"/>
      <c r="E102" s="536"/>
      <c r="F102" s="536"/>
      <c r="G102" s="536"/>
      <c r="H102" s="536"/>
      <c r="I102" s="536"/>
      <c r="J102" s="536"/>
      <c r="K102" s="536"/>
      <c r="L102" s="535">
        <f>SUM('5.  2015-2020 LRAM'!Y1129:AL1129)</f>
        <v>0</v>
      </c>
      <c r="M102" s="535">
        <f>L102</f>
        <v>0</v>
      </c>
      <c r="T102" s="195"/>
      <c r="U102" s="195"/>
    </row>
    <row r="103" spans="2:21" s="194" customFormat="1" ht="24" hidden="1" customHeight="1">
      <c r="B103" s="548" t="s">
        <v>515</v>
      </c>
      <c r="C103" s="532">
        <f>C93</f>
        <v>0</v>
      </c>
      <c r="D103" s="533">
        <f>D93+D94</f>
        <v>0</v>
      </c>
      <c r="E103" s="533">
        <f>E93+E94+E95</f>
        <v>0</v>
      </c>
      <c r="F103" s="533">
        <f>F93+F94+F95+F96</f>
        <v>0</v>
      </c>
      <c r="G103" s="533">
        <f>G93+G94+G95+G96+G97</f>
        <v>0</v>
      </c>
      <c r="H103" s="533">
        <f>H93+H94+H95+H96+H97+H98</f>
        <v>0</v>
      </c>
      <c r="I103" s="533">
        <f>I93+I94+I95+I96+I97+I98+I99</f>
        <v>452235.42199503956</v>
      </c>
      <c r="J103" s="533">
        <f>J93+J94+J95+J96+J97+J98+J99+J100</f>
        <v>0</v>
      </c>
      <c r="K103" s="533">
        <f>K93+K94+K95+K96+K97+K98+K99+K100+K101</f>
        <v>0</v>
      </c>
      <c r="L103" s="533">
        <f>SUM(L93:L102)</f>
        <v>0</v>
      </c>
      <c r="M103" s="533">
        <f>SUM(M93:M102)</f>
        <v>452235.42199503956</v>
      </c>
      <c r="T103" s="197"/>
      <c r="U103" s="197"/>
    </row>
    <row r="104" spans="2:21" s="27" customFormat="1" ht="24.75" hidden="1" customHeight="1">
      <c r="B104" s="549" t="s">
        <v>514</v>
      </c>
      <c r="C104" s="531">
        <f>'4.  2011-2014 LRAM'!AM132</f>
        <v>0</v>
      </c>
      <c r="D104" s="531">
        <f>'4.  2011-2014 LRAM'!AM262</f>
        <v>0</v>
      </c>
      <c r="E104" s="531">
        <f>'4.  2011-2014 LRAM'!AM392</f>
        <v>0</v>
      </c>
      <c r="F104" s="531">
        <f>'4.  2011-2014 LRAM'!AM522</f>
        <v>0</v>
      </c>
      <c r="G104" s="531">
        <f>'5.  2015-2020 LRAM'!AM205</f>
        <v>0</v>
      </c>
      <c r="H104" s="531">
        <f>'5.  2015-2020 LRAM'!AM392</f>
        <v>0</v>
      </c>
      <c r="I104" s="531">
        <f>'5.  2015-2020 LRAM'!AM579</f>
        <v>0</v>
      </c>
      <c r="J104" s="531">
        <f>'5.  2015-2020 LRAM'!AM763</f>
        <v>0</v>
      </c>
      <c r="K104" s="531">
        <f>'5.  2015-2020 LRAM'!AM947</f>
        <v>0</v>
      </c>
      <c r="L104" s="531">
        <f>'5.  2015-2020 LRAM'!AM1131</f>
        <v>0</v>
      </c>
      <c r="M104" s="533">
        <f>SUM(C104:L104)</f>
        <v>0</v>
      </c>
      <c r="T104" s="89"/>
      <c r="U104" s="89"/>
    </row>
    <row r="105" spans="2:21" ht="24.75" hidden="1" customHeight="1">
      <c r="B105" s="549" t="s">
        <v>42</v>
      </c>
      <c r="C105" s="531">
        <f>'6.  Carrying Charges'!W27</f>
        <v>0</v>
      </c>
      <c r="D105" s="531">
        <f>'6.  Carrying Charges'!W42</f>
        <v>0</v>
      </c>
      <c r="E105" s="531">
        <f>'6.  Carrying Charges'!W57</f>
        <v>0</v>
      </c>
      <c r="F105" s="531">
        <f>'6.  Carrying Charges'!W72</f>
        <v>0</v>
      </c>
      <c r="G105" s="531">
        <f>'6.  Carrying Charges'!W87</f>
        <v>0</v>
      </c>
      <c r="H105" s="531">
        <f>'6.  Carrying Charges'!W102</f>
        <v>0</v>
      </c>
      <c r="I105" s="531">
        <f>'6.  Carrying Charges'!W117</f>
        <v>2656.8831042208576</v>
      </c>
      <c r="J105" s="531">
        <f>'6.  Carrying Charges'!W132</f>
        <v>11079.76783887847</v>
      </c>
      <c r="K105" s="531">
        <f>'6.  Carrying Charges'!W147</f>
        <v>11079.76783887847</v>
      </c>
      <c r="L105" s="531">
        <f>'6.  Carrying Charges'!W162</f>
        <v>11079.76783887847</v>
      </c>
      <c r="M105" s="533">
        <f>SUM(C105:L105)</f>
        <v>35896.186620856271</v>
      </c>
    </row>
    <row r="106" spans="2:21" ht="23.25" hidden="1" customHeight="1">
      <c r="B106" s="548" t="s">
        <v>25</v>
      </c>
      <c r="C106" s="531">
        <f>C103-C104+C105</f>
        <v>0</v>
      </c>
      <c r="D106" s="531">
        <f t="shared" ref="D106:J106" si="3">D103-D104+D105</f>
        <v>0</v>
      </c>
      <c r="E106" s="531">
        <f t="shared" si="3"/>
        <v>0</v>
      </c>
      <c r="F106" s="531">
        <f t="shared" si="3"/>
        <v>0</v>
      </c>
      <c r="G106" s="531">
        <f t="shared" si="3"/>
        <v>0</v>
      </c>
      <c r="H106" s="531">
        <f t="shared" si="3"/>
        <v>0</v>
      </c>
      <c r="I106" s="531">
        <f t="shared" si="3"/>
        <v>454892.30509926041</v>
      </c>
      <c r="J106" s="531">
        <f t="shared" si="3"/>
        <v>11079.76783887847</v>
      </c>
      <c r="K106" s="531">
        <f>K103-K104+K105</f>
        <v>11079.76783887847</v>
      </c>
      <c r="L106" s="531">
        <f>L103-L104+L105</f>
        <v>11079.76783887847</v>
      </c>
      <c r="M106" s="531">
        <f>M103-M104+M105</f>
        <v>488131.60861589585</v>
      </c>
    </row>
    <row r="107" spans="2:21" hidden="1"/>
    <row r="108" spans="2:21">
      <c r="B108" s="566" t="s">
        <v>522</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0" orientation="landscape" r:id="rId1"/>
  <headerFooter>
    <oddFooter>&amp;R&amp;P of &amp;N</oddFooter>
  </headerFooter>
  <rowBreaks count="2" manualBreakCount="2">
    <brk id="43"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19050</xdr:rowOff>
                  </from>
                  <to>
                    <xdr:col>2</xdr:col>
                    <xdr:colOff>1384300</xdr:colOff>
                    <xdr:row>69</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2" zoomScale="80" zoomScaleNormal="80" workbookViewId="0">
      <selection activeCell="I51" sqref="A1:I51"/>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14" t="s">
        <v>169</v>
      </c>
      <c r="C14" s="126" t="s">
        <v>173</v>
      </c>
    </row>
    <row r="15" spans="2:3" ht="26.25" customHeight="1" thickBot="1">
      <c r="C15" s="128" t="s">
        <v>404</v>
      </c>
    </row>
    <row r="16" spans="2:3" ht="27" customHeight="1" thickBot="1">
      <c r="C16" s="546" t="s">
        <v>547</v>
      </c>
    </row>
    <row r="19" spans="2:8" ht="15.5">
      <c r="B19" s="514" t="s">
        <v>610</v>
      </c>
    </row>
    <row r="20" spans="2:8" ht="13.5" customHeight="1"/>
    <row r="21" spans="2:8" ht="40.9" customHeight="1">
      <c r="B21" s="807" t="s">
        <v>673</v>
      </c>
      <c r="C21" s="807"/>
      <c r="D21" s="807"/>
      <c r="E21" s="807"/>
      <c r="F21" s="807"/>
      <c r="G21" s="807"/>
      <c r="H21" s="807"/>
    </row>
    <row r="23" spans="2:8" s="586" customFormat="1" ht="15.5">
      <c r="B23" s="593" t="s">
        <v>542</v>
      </c>
      <c r="C23" s="593" t="s">
        <v>557</v>
      </c>
      <c r="D23" s="593" t="s">
        <v>541</v>
      </c>
      <c r="E23" s="814" t="s">
        <v>33</v>
      </c>
      <c r="F23" s="815"/>
      <c r="G23" s="814" t="s">
        <v>540</v>
      </c>
      <c r="H23" s="815"/>
    </row>
    <row r="24" spans="2:8">
      <c r="B24" s="585">
        <v>1</v>
      </c>
      <c r="C24" s="606"/>
      <c r="D24" s="584"/>
      <c r="E24" s="812"/>
      <c r="F24" s="813"/>
      <c r="G24" s="816"/>
      <c r="H24" s="817"/>
    </row>
    <row r="25" spans="2:8">
      <c r="B25" s="585">
        <v>2</v>
      </c>
      <c r="C25" s="606"/>
      <c r="D25" s="584"/>
      <c r="E25" s="812"/>
      <c r="F25" s="813"/>
      <c r="G25" s="816"/>
      <c r="H25" s="817"/>
    </row>
    <row r="26" spans="2:8">
      <c r="B26" s="585">
        <v>3</v>
      </c>
      <c r="C26" s="606"/>
      <c r="D26" s="584"/>
      <c r="E26" s="812"/>
      <c r="F26" s="813"/>
      <c r="G26" s="816"/>
      <c r="H26" s="817"/>
    </row>
    <row r="27" spans="2:8">
      <c r="B27" s="585">
        <v>4</v>
      </c>
      <c r="C27" s="606"/>
      <c r="D27" s="584"/>
      <c r="E27" s="812"/>
      <c r="F27" s="813"/>
      <c r="G27" s="816"/>
      <c r="H27" s="817"/>
    </row>
    <row r="28" spans="2:8">
      <c r="B28" s="585">
        <v>5</v>
      </c>
      <c r="C28" s="606"/>
      <c r="D28" s="584"/>
      <c r="E28" s="812"/>
      <c r="F28" s="813"/>
      <c r="G28" s="816"/>
      <c r="H28" s="817"/>
    </row>
    <row r="29" spans="2:8">
      <c r="B29" s="585">
        <v>6</v>
      </c>
      <c r="C29" s="606"/>
      <c r="D29" s="584"/>
      <c r="E29" s="812"/>
      <c r="F29" s="813"/>
      <c r="G29" s="816"/>
      <c r="H29" s="817"/>
    </row>
    <row r="30" spans="2:8">
      <c r="B30" s="585">
        <v>7</v>
      </c>
      <c r="C30" s="606"/>
      <c r="D30" s="584"/>
      <c r="E30" s="812"/>
      <c r="F30" s="813"/>
      <c r="G30" s="816"/>
      <c r="H30" s="817"/>
    </row>
    <row r="31" spans="2:8">
      <c r="B31" s="585">
        <v>8</v>
      </c>
      <c r="C31" s="606"/>
      <c r="D31" s="584"/>
      <c r="E31" s="812"/>
      <c r="F31" s="813"/>
      <c r="G31" s="816"/>
      <c r="H31" s="817"/>
    </row>
    <row r="32" spans="2:8">
      <c r="B32" s="585">
        <v>9</v>
      </c>
      <c r="C32" s="606"/>
      <c r="D32" s="584"/>
      <c r="E32" s="812"/>
      <c r="F32" s="813"/>
      <c r="G32" s="816"/>
      <c r="H32" s="817"/>
    </row>
    <row r="33" spans="2:8">
      <c r="B33" s="585">
        <v>10</v>
      </c>
      <c r="C33" s="606"/>
      <c r="D33" s="584"/>
      <c r="E33" s="812"/>
      <c r="F33" s="813"/>
      <c r="G33" s="816"/>
      <c r="H33" s="817"/>
    </row>
    <row r="34" spans="2:8">
      <c r="B34" s="585" t="s">
        <v>476</v>
      </c>
      <c r="C34" s="606"/>
      <c r="D34" s="584"/>
      <c r="E34" s="812"/>
      <c r="F34" s="813"/>
      <c r="G34" s="816"/>
      <c r="H34" s="817"/>
    </row>
    <row r="36" spans="2:8" ht="30.75" customHeight="1">
      <c r="B36" s="514" t="s">
        <v>607</v>
      </c>
    </row>
    <row r="37" spans="2:8" ht="23.25" customHeight="1">
      <c r="B37" s="545" t="s">
        <v>611</v>
      </c>
      <c r="C37" s="582"/>
      <c r="D37" s="582"/>
      <c r="E37" s="582"/>
      <c r="F37" s="582"/>
      <c r="G37" s="582"/>
      <c r="H37" s="582"/>
    </row>
    <row r="39" spans="2:8" s="90" customFormat="1" ht="15.5">
      <c r="B39" s="593" t="s">
        <v>542</v>
      </c>
      <c r="C39" s="593" t="s">
        <v>557</v>
      </c>
      <c r="D39" s="593" t="s">
        <v>541</v>
      </c>
      <c r="E39" s="814" t="s">
        <v>33</v>
      </c>
      <c r="F39" s="815"/>
      <c r="G39" s="814" t="s">
        <v>540</v>
      </c>
      <c r="H39" s="815"/>
    </row>
    <row r="40" spans="2:8">
      <c r="B40" s="585">
        <v>1</v>
      </c>
      <c r="C40" s="606"/>
      <c r="D40" s="584"/>
      <c r="E40" s="812"/>
      <c r="F40" s="813"/>
      <c r="G40" s="816"/>
      <c r="H40" s="817"/>
    </row>
    <row r="41" spans="2:8">
      <c r="B41" s="585">
        <v>2</v>
      </c>
      <c r="C41" s="606"/>
      <c r="D41" s="584"/>
      <c r="E41" s="812"/>
      <c r="F41" s="813"/>
      <c r="G41" s="816"/>
      <c r="H41" s="817"/>
    </row>
    <row r="42" spans="2:8">
      <c r="B42" s="585">
        <v>3</v>
      </c>
      <c r="C42" s="606"/>
      <c r="D42" s="584"/>
      <c r="E42" s="812"/>
      <c r="F42" s="813"/>
      <c r="G42" s="816"/>
      <c r="H42" s="817"/>
    </row>
    <row r="43" spans="2:8">
      <c r="B43" s="585">
        <v>4</v>
      </c>
      <c r="C43" s="606"/>
      <c r="D43" s="584"/>
      <c r="E43" s="812"/>
      <c r="F43" s="813"/>
      <c r="G43" s="816"/>
      <c r="H43" s="817"/>
    </row>
    <row r="44" spans="2:8">
      <c r="B44" s="585">
        <v>5</v>
      </c>
      <c r="C44" s="606"/>
      <c r="D44" s="584"/>
      <c r="E44" s="812"/>
      <c r="F44" s="813"/>
      <c r="G44" s="816"/>
      <c r="H44" s="817"/>
    </row>
    <row r="45" spans="2:8">
      <c r="B45" s="585">
        <v>6</v>
      </c>
      <c r="C45" s="606"/>
      <c r="D45" s="584"/>
      <c r="E45" s="812"/>
      <c r="F45" s="813"/>
      <c r="G45" s="816"/>
      <c r="H45" s="817"/>
    </row>
    <row r="46" spans="2:8">
      <c r="B46" s="585">
        <v>7</v>
      </c>
      <c r="C46" s="606"/>
      <c r="D46" s="584"/>
      <c r="E46" s="812"/>
      <c r="F46" s="813"/>
      <c r="G46" s="816"/>
      <c r="H46" s="817"/>
    </row>
    <row r="47" spans="2:8">
      <c r="B47" s="585">
        <v>8</v>
      </c>
      <c r="C47" s="606"/>
      <c r="D47" s="584"/>
      <c r="E47" s="812"/>
      <c r="F47" s="813"/>
      <c r="G47" s="816"/>
      <c r="H47" s="817"/>
    </row>
    <row r="48" spans="2:8">
      <c r="B48" s="585">
        <v>9</v>
      </c>
      <c r="C48" s="606"/>
      <c r="D48" s="584"/>
      <c r="E48" s="812"/>
      <c r="F48" s="813"/>
      <c r="G48" s="816"/>
      <c r="H48" s="817"/>
    </row>
    <row r="49" spans="2:8">
      <c r="B49" s="585">
        <v>10</v>
      </c>
      <c r="C49" s="606"/>
      <c r="D49" s="584"/>
      <c r="E49" s="812"/>
      <c r="F49" s="813"/>
      <c r="G49" s="816"/>
      <c r="H49" s="817"/>
    </row>
    <row r="50" spans="2:8">
      <c r="B50" s="585" t="s">
        <v>476</v>
      </c>
      <c r="C50" s="606"/>
      <c r="D50" s="584"/>
      <c r="E50" s="812"/>
      <c r="F50" s="813"/>
      <c r="G50" s="816"/>
      <c r="H50" s="81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5" scale="6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16" zoomScale="50" zoomScaleNormal="50" workbookViewId="0">
      <selection activeCell="R55" sqref="A1:R55"/>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3"/>
      <c r="F3" s="17"/>
      <c r="G3" s="17"/>
      <c r="H3" s="67"/>
      <c r="I3" s="163"/>
      <c r="J3" s="163"/>
      <c r="K3" s="163"/>
      <c r="L3" s="163"/>
      <c r="M3" s="163"/>
      <c r="N3" s="163"/>
      <c r="O3" s="163"/>
      <c r="P3" s="163"/>
      <c r="Q3" s="163"/>
    </row>
    <row r="4" spans="2:17" s="2" customFormat="1" ht="27" customHeight="1" thickBot="1">
      <c r="B4" s="262" t="s">
        <v>169</v>
      </c>
      <c r="C4" s="436"/>
      <c r="D4" s="247" t="s">
        <v>173</v>
      </c>
      <c r="E4" s="419"/>
      <c r="F4" s="419"/>
      <c r="G4" s="419"/>
      <c r="H4" s="419"/>
      <c r="I4" s="419"/>
      <c r="J4" s="419"/>
      <c r="K4" s="419"/>
      <c r="L4" s="419"/>
      <c r="M4" s="419"/>
      <c r="N4" s="419"/>
      <c r="O4" s="419"/>
      <c r="P4" s="419"/>
      <c r="Q4" s="437"/>
    </row>
    <row r="5" spans="2:17" s="2" customFormat="1" ht="24" customHeight="1" thickBot="1">
      <c r="B5" s="438"/>
      <c r="C5" s="436"/>
      <c r="D5" s="439" t="s">
        <v>404</v>
      </c>
      <c r="F5" s="419"/>
      <c r="G5" s="419"/>
      <c r="H5" s="419"/>
      <c r="I5" s="419"/>
      <c r="J5" s="419"/>
      <c r="K5" s="419"/>
      <c r="L5" s="419"/>
      <c r="M5" s="419"/>
      <c r="N5" s="419"/>
      <c r="O5" s="419"/>
      <c r="P5" s="419"/>
      <c r="Q5" s="437"/>
    </row>
    <row r="6" spans="2:17" s="2" customFormat="1" ht="28.5" customHeight="1" thickBot="1">
      <c r="B6" s="438"/>
      <c r="C6" s="436"/>
      <c r="D6" s="251" t="s">
        <v>170</v>
      </c>
      <c r="E6" s="419"/>
      <c r="F6" s="419"/>
      <c r="G6" s="419"/>
      <c r="H6" s="419"/>
      <c r="I6" s="419"/>
      <c r="J6" s="419"/>
      <c r="K6" s="419"/>
      <c r="L6" s="419"/>
      <c r="M6" s="419"/>
      <c r="N6" s="419"/>
      <c r="O6" s="419"/>
      <c r="P6" s="419"/>
      <c r="Q6" s="437"/>
    </row>
    <row r="7" spans="2:17" s="104" customFormat="1" ht="29.25" customHeight="1" thickBot="1">
      <c r="D7" s="546" t="s">
        <v>547</v>
      </c>
      <c r="P7" s="105"/>
      <c r="Q7" s="105"/>
    </row>
    <row r="8" spans="2:17" s="104" customFormat="1" ht="30" customHeight="1">
      <c r="D8" s="551"/>
      <c r="P8" s="105"/>
      <c r="Q8" s="105"/>
    </row>
    <row r="9" spans="2:17" s="2" customFormat="1" ht="24.75" customHeight="1">
      <c r="B9" s="118" t="s">
        <v>409</v>
      </c>
      <c r="C9" s="17"/>
      <c r="D9" s="435"/>
    </row>
    <row r="10" spans="2:17" s="17" customFormat="1" ht="16.5" customHeight="1"/>
    <row r="11" spans="2:17" s="17" customFormat="1" ht="36.75" customHeight="1">
      <c r="B11" s="818" t="s">
        <v>559</v>
      </c>
      <c r="C11" s="818"/>
      <c r="D11" s="818"/>
      <c r="E11" s="818"/>
      <c r="F11" s="818"/>
      <c r="G11" s="818"/>
      <c r="H11" s="818"/>
      <c r="I11" s="818"/>
      <c r="J11" s="818"/>
      <c r="K11" s="818"/>
      <c r="L11" s="818"/>
      <c r="M11" s="818"/>
      <c r="N11" s="590"/>
      <c r="O11" s="590"/>
      <c r="P11" s="590"/>
      <c r="Q11" s="590"/>
    </row>
    <row r="12" spans="2:17" s="2" customFormat="1" ht="15.75" customHeight="1">
      <c r="D12" s="20"/>
    </row>
    <row r="13" spans="2:17" s="17" customFormat="1" ht="48" customHeight="1">
      <c r="C13" s="241" t="str">
        <f>'1.  LRAMVA Summary'!R52</f>
        <v>Total</v>
      </c>
      <c r="D13" s="241" t="str">
        <f>'1.  LRAMVA Summary'!D52</f>
        <v>Residential</v>
      </c>
      <c r="E13" s="241" t="str">
        <f>'1.  LRAMVA Summary'!E52</f>
        <v>GS&lt;50 kW</v>
      </c>
      <c r="F13" s="241" t="str">
        <f>'1.  LRAMVA Summary'!F52</f>
        <v>GS&gt;50 kW - Thermal Demand Meter</v>
      </c>
      <c r="G13" s="241" t="str">
        <f>'1.  LRAMVA Summary'!G52</f>
        <v>GS&gt;50 kW - Interval Meter</v>
      </c>
      <c r="H13" s="241" t="str">
        <f>'1.  LRAMVA Summary'!H52</f>
        <v>Street Lighting</v>
      </c>
      <c r="I13" s="241" t="str">
        <f>'1.  LRAMVA Summary'!I52</f>
        <v/>
      </c>
      <c r="J13" s="241" t="str">
        <f>'1.  LRAMVA Summary'!J52</f>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55"/>
      <c r="D14" s="556" t="str">
        <f>'1.  LRAMVA Summary'!D53</f>
        <v>kWh</v>
      </c>
      <c r="E14" s="556" t="str">
        <f>'1.  LRAMVA Summary'!E53</f>
        <v>kWh</v>
      </c>
      <c r="F14" s="556" t="str">
        <f>'1.  LRAMVA Summary'!F53</f>
        <v>kW</v>
      </c>
      <c r="G14" s="556" t="str">
        <f>'1.  LRAMVA Summary'!G53</f>
        <v>kW</v>
      </c>
      <c r="H14" s="556" t="str">
        <f>'1.  LRAMVA Summary'!H53</f>
        <v>kW</v>
      </c>
      <c r="I14" s="556">
        <f>'1.  LRAMVA Summary'!I53</f>
        <v>0</v>
      </c>
      <c r="J14" s="556">
        <f>'1.  LRAMVA Summary'!J53</f>
        <v>0</v>
      </c>
      <c r="K14" s="556">
        <f>'1.  LRAMVA Summary'!K53</f>
        <v>0</v>
      </c>
      <c r="L14" s="556">
        <f>'1.  LRAMVA Summary'!L53</f>
        <v>0</v>
      </c>
      <c r="M14" s="556">
        <f>'1.  LRAMVA Summary'!M53</f>
        <v>0</v>
      </c>
      <c r="N14" s="556">
        <f>'1.  LRAMVA Summary'!N53</f>
        <v>0</v>
      </c>
      <c r="O14" s="556">
        <f>'1.  LRAMVA Summary'!O53</f>
        <v>0</v>
      </c>
      <c r="P14" s="556">
        <f>'1.  LRAMVA Summary'!P53</f>
        <v>0</v>
      </c>
      <c r="Q14" s="557">
        <f>'1.  LRAMVA Summary'!Q53</f>
        <v>0</v>
      </c>
    </row>
    <row r="15" spans="2:17" s="436" customFormat="1" ht="15.75" customHeight="1">
      <c r="B15" s="441" t="s">
        <v>26</v>
      </c>
      <c r="C15" s="600">
        <f>SUM(D15:Q15)</f>
        <v>0</v>
      </c>
      <c r="D15" s="431"/>
      <c r="E15" s="431"/>
      <c r="F15" s="431"/>
      <c r="G15" s="431"/>
      <c r="H15" s="431"/>
      <c r="I15" s="431"/>
      <c r="J15" s="431"/>
      <c r="K15" s="431"/>
      <c r="L15" s="431"/>
      <c r="M15" s="431"/>
      <c r="N15" s="431"/>
      <c r="O15" s="431"/>
      <c r="P15" s="432"/>
      <c r="Q15" s="432"/>
    </row>
    <row r="16" spans="2:17" s="436" customFormat="1" ht="15.75" customHeight="1">
      <c r="B16" s="441" t="s">
        <v>27</v>
      </c>
      <c r="C16" s="600">
        <f>SUM(D16:Q16)</f>
        <v>0</v>
      </c>
      <c r="D16" s="430"/>
      <c r="E16" s="430"/>
      <c r="F16" s="430"/>
      <c r="G16" s="430"/>
      <c r="H16" s="430"/>
      <c r="I16" s="430"/>
      <c r="J16" s="430"/>
      <c r="K16" s="432"/>
      <c r="L16" s="432"/>
      <c r="M16" s="432"/>
      <c r="N16" s="432"/>
      <c r="O16" s="432"/>
      <c r="P16" s="432"/>
      <c r="Q16" s="432"/>
    </row>
    <row r="17" spans="2:17" s="17" customFormat="1" ht="15.75" customHeight="1"/>
    <row r="18" spans="2:17" s="25" customFormat="1" ht="15.75" customHeight="1">
      <c r="B18" s="189" t="s">
        <v>448</v>
      </c>
      <c r="C18" s="190"/>
      <c r="D18" s="190">
        <f t="shared" ref="D18:E18" si="0">IF(D14="kw",HLOOKUP(D14,D14:D16,3,FALSE),HLOOKUP(D14,D14:D16,2,FALSE))</f>
        <v>0</v>
      </c>
      <c r="E18" s="190">
        <f t="shared" si="0"/>
        <v>0</v>
      </c>
      <c r="F18" s="190">
        <f>IF(F14="kw",HLOOKUP(F14,F14:F16,3,FALSE),HLOOKUP(F14,F14:F16,2,FALSE))</f>
        <v>0</v>
      </c>
      <c r="G18" s="190">
        <f t="shared" ref="G18:Q18" si="1">IF(G14="kw",HLOOKUP(G14,G14:G16,3,FALSE),HLOOKUP(G14,G14:G16,2,FALSE))</f>
        <v>0</v>
      </c>
      <c r="H18" s="190">
        <f t="shared" si="1"/>
        <v>0</v>
      </c>
      <c r="I18" s="190">
        <f t="shared" si="1"/>
        <v>0</v>
      </c>
      <c r="J18" s="190">
        <f t="shared" si="1"/>
        <v>0</v>
      </c>
      <c r="K18" s="190">
        <f t="shared" si="1"/>
        <v>0</v>
      </c>
      <c r="L18" s="190">
        <f t="shared" si="1"/>
        <v>0</v>
      </c>
      <c r="M18" s="190">
        <f t="shared" si="1"/>
        <v>0</v>
      </c>
      <c r="N18" s="190">
        <f t="shared" si="1"/>
        <v>0</v>
      </c>
      <c r="O18" s="190">
        <f t="shared" si="1"/>
        <v>0</v>
      </c>
      <c r="P18" s="190">
        <f t="shared" si="1"/>
        <v>0</v>
      </c>
      <c r="Q18" s="190">
        <f t="shared" si="1"/>
        <v>0</v>
      </c>
    </row>
    <row r="19" spans="2:17" s="2" customFormat="1" ht="15.75" customHeight="1">
      <c r="B19" s="95"/>
      <c r="C19" s="93"/>
      <c r="D19" s="93"/>
      <c r="E19" s="93"/>
      <c r="F19" s="93"/>
      <c r="G19" s="93"/>
      <c r="H19" s="93"/>
      <c r="I19" s="93"/>
      <c r="J19" s="93"/>
      <c r="K19" s="93"/>
      <c r="L19" s="93"/>
      <c r="M19" s="93"/>
      <c r="N19" s="93"/>
      <c r="O19" s="93"/>
      <c r="P19" s="93"/>
      <c r="Q19" s="93"/>
    </row>
    <row r="20" spans="2:17" s="419" customFormat="1" ht="21" customHeight="1">
      <c r="B20" s="440" t="s">
        <v>667</v>
      </c>
      <c r="C20" s="433"/>
      <c r="D20" s="434"/>
    </row>
    <row r="21" spans="2:17" s="419" customFormat="1" ht="21" customHeight="1">
      <c r="B21" s="440" t="s">
        <v>364</v>
      </c>
      <c r="C21" s="433" t="s">
        <v>685</v>
      </c>
      <c r="D21" s="434"/>
    </row>
    <row r="22" spans="2:17" s="17" customFormat="1" ht="15.75" customHeight="1">
      <c r="B22" s="164"/>
      <c r="C22" s="165"/>
      <c r="D22" s="161"/>
    </row>
    <row r="23" spans="2:17" s="17" customFormat="1" ht="23.25" customHeight="1">
      <c r="B23" s="166"/>
      <c r="C23" s="166"/>
      <c r="D23" s="161"/>
    </row>
    <row r="24" spans="2:17" s="17" customFormat="1" ht="22.5" customHeight="1">
      <c r="B24" s="118" t="s">
        <v>410</v>
      </c>
      <c r="C24" s="118"/>
      <c r="D24" s="435"/>
    </row>
    <row r="25" spans="2:17" s="2" customFormat="1" ht="15.75" customHeight="1">
      <c r="D25" s="20"/>
    </row>
    <row r="26" spans="2:17" s="2" customFormat="1" ht="42" customHeight="1">
      <c r="B26" s="818" t="s">
        <v>558</v>
      </c>
      <c r="C26" s="818"/>
      <c r="D26" s="818"/>
      <c r="E26" s="818"/>
      <c r="F26" s="818"/>
      <c r="G26" s="818"/>
      <c r="H26" s="818"/>
      <c r="I26" s="818"/>
      <c r="J26" s="818"/>
      <c r="K26" s="818"/>
      <c r="L26" s="818"/>
      <c r="M26" s="818"/>
      <c r="N26" s="590"/>
      <c r="O26" s="590"/>
      <c r="P26" s="590"/>
      <c r="Q26" s="590"/>
    </row>
    <row r="27" spans="2:17" s="2" customFormat="1" ht="15.75" customHeight="1">
      <c r="D27" s="20"/>
    </row>
    <row r="28" spans="2:17" s="17" customFormat="1" ht="44.25" customHeight="1">
      <c r="C28" s="241" t="str">
        <f>'1.  LRAMVA Summary'!R52</f>
        <v>Total</v>
      </c>
      <c r="D28" s="241" t="str">
        <f>'1.  LRAMVA Summary'!D52</f>
        <v>Residential</v>
      </c>
      <c r="E28" s="241" t="str">
        <f>'1.  LRAMVA Summary'!E52</f>
        <v>GS&lt;50 kW</v>
      </c>
      <c r="F28" s="241" t="str">
        <f>'1.  LRAMVA Summary'!F52</f>
        <v>GS&gt;50 kW - Thermal Demand Meter</v>
      </c>
      <c r="G28" s="241" t="str">
        <f>'1.  LRAMVA Summary'!G52</f>
        <v>GS&gt;50 kW - Interval Meter</v>
      </c>
      <c r="H28" s="241" t="str">
        <f>'1.  LRAMVA Summary'!H52</f>
        <v>Street Lighting</v>
      </c>
      <c r="I28" s="241" t="str">
        <f>'1.  LRAMVA Summary'!I52</f>
        <v/>
      </c>
      <c r="J28" s="241" t="str">
        <f>'1.  LRAMVA Summary'!J52</f>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55"/>
      <c r="D29" s="556" t="str">
        <f>'1.  LRAMVA Summary'!D53</f>
        <v>kWh</v>
      </c>
      <c r="E29" s="556" t="str">
        <f>'1.  LRAMVA Summary'!E53</f>
        <v>kWh</v>
      </c>
      <c r="F29" s="556" t="str">
        <f>'1.  LRAMVA Summary'!F53</f>
        <v>kW</v>
      </c>
      <c r="G29" s="556" t="str">
        <f>'1.  LRAMVA Summary'!G53</f>
        <v>kW</v>
      </c>
      <c r="H29" s="556" t="str">
        <f>'1.  LRAMVA Summary'!H53</f>
        <v>kW</v>
      </c>
      <c r="I29" s="556">
        <f>'1.  LRAMVA Summary'!I53</f>
        <v>0</v>
      </c>
      <c r="J29" s="556">
        <f>'1.  LRAMVA Summary'!J53</f>
        <v>0</v>
      </c>
      <c r="K29" s="556">
        <f>'1.  LRAMVA Summary'!K53</f>
        <v>0</v>
      </c>
      <c r="L29" s="556">
        <f>'1.  LRAMVA Summary'!L53</f>
        <v>0</v>
      </c>
      <c r="M29" s="556">
        <f>'1.  LRAMVA Summary'!M53</f>
        <v>0</v>
      </c>
      <c r="N29" s="556">
        <f>'1.  LRAMVA Summary'!N53</f>
        <v>0</v>
      </c>
      <c r="O29" s="556">
        <f>'1.  LRAMVA Summary'!O53</f>
        <v>0</v>
      </c>
      <c r="P29" s="556">
        <f>'1.  LRAMVA Summary'!P53</f>
        <v>0</v>
      </c>
      <c r="Q29" s="557">
        <f>'1.  LRAMVA Summary'!Q53</f>
        <v>0</v>
      </c>
    </row>
    <row r="30" spans="2:17" s="436" customFormat="1" ht="15.75" customHeight="1">
      <c r="B30" s="441" t="s">
        <v>26</v>
      </c>
      <c r="C30" s="600">
        <f>SUM(D30:Q30)</f>
        <v>0</v>
      </c>
      <c r="D30" s="442"/>
      <c r="E30" s="442"/>
      <c r="F30" s="442"/>
      <c r="G30" s="442"/>
      <c r="H30" s="442"/>
      <c r="I30" s="442"/>
      <c r="J30" s="442"/>
      <c r="K30" s="442"/>
      <c r="L30" s="442"/>
      <c r="M30" s="442"/>
      <c r="N30" s="442"/>
      <c r="O30" s="442"/>
      <c r="P30" s="442"/>
      <c r="Q30" s="432"/>
    </row>
    <row r="31" spans="2:17" s="443" customFormat="1" ht="15" customHeight="1">
      <c r="B31" s="441" t="s">
        <v>27</v>
      </c>
      <c r="C31" s="600">
        <f>SUM(D31:Q31)</f>
        <v>0</v>
      </c>
      <c r="D31" s="430"/>
      <c r="E31" s="430"/>
      <c r="F31" s="430"/>
      <c r="G31" s="430"/>
      <c r="H31" s="430"/>
      <c r="I31" s="430"/>
      <c r="J31" s="430"/>
      <c r="K31" s="432"/>
      <c r="L31" s="432"/>
      <c r="M31" s="432"/>
      <c r="N31" s="432"/>
      <c r="O31" s="432"/>
      <c r="P31" s="432"/>
      <c r="Q31" s="432"/>
    </row>
    <row r="32" spans="2:17" s="17" customFormat="1" ht="15.75" customHeight="1"/>
    <row r="33" spans="2:32" s="25" customFormat="1" ht="15.75" customHeight="1">
      <c r="B33" s="189" t="s">
        <v>448</v>
      </c>
      <c r="C33" s="190"/>
      <c r="D33" s="190">
        <f>IF(D29="kw",HLOOKUP(D29,D29:D31,3,FALSE),HLOOKUP(D29,D29:D31,2,FALSE))</f>
        <v>0</v>
      </c>
      <c r="E33" s="190">
        <f>IF(E29="kw",HLOOKUP(E29,E29:E31,3,FALSE),HLOOKUP(E29,E29:E31,2,FALSE))</f>
        <v>0</v>
      </c>
      <c r="F33" s="190">
        <f>IF(F29="kw",HLOOKUP(F29,F29:F31,3,FALSE),HLOOKUP(F29,F29:F31,2,FALSE))</f>
        <v>0</v>
      </c>
      <c r="G33" s="190">
        <f>IF(G29="kw",HLOOKUP(G29,G29:G31,3,FALSE),HLOOKUP(G29,G29:G31,2,FALSE))</f>
        <v>0</v>
      </c>
      <c r="H33" s="190">
        <f t="shared" ref="H33:Q33" si="2">IF(H29="kw",HLOOKUP(H29,H29:H31,3,FALSE),HLOOKUP(H29,H29:H31,2,FALSE))</f>
        <v>0</v>
      </c>
      <c r="I33" s="190">
        <f t="shared" si="2"/>
        <v>0</v>
      </c>
      <c r="J33" s="190">
        <f t="shared" si="2"/>
        <v>0</v>
      </c>
      <c r="K33" s="190">
        <f t="shared" si="2"/>
        <v>0</v>
      </c>
      <c r="L33" s="190">
        <f t="shared" si="2"/>
        <v>0</v>
      </c>
      <c r="M33" s="190">
        <f t="shared" si="2"/>
        <v>0</v>
      </c>
      <c r="N33" s="190">
        <f t="shared" si="2"/>
        <v>0</v>
      </c>
      <c r="O33" s="190">
        <f t="shared" si="2"/>
        <v>0</v>
      </c>
      <c r="P33" s="190">
        <f t="shared" si="2"/>
        <v>0</v>
      </c>
      <c r="Q33" s="190">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40" t="s">
        <v>667</v>
      </c>
      <c r="C35" s="433"/>
      <c r="D35" s="434"/>
      <c r="E35" s="93"/>
      <c r="F35" s="93"/>
      <c r="G35" s="93"/>
      <c r="H35" s="93"/>
      <c r="I35" s="93"/>
      <c r="J35" s="93"/>
      <c r="K35" s="93"/>
      <c r="L35" s="93"/>
      <c r="M35" s="93"/>
      <c r="N35" s="93"/>
      <c r="O35" s="93"/>
      <c r="P35" s="93"/>
      <c r="Q35" s="93"/>
    </row>
    <row r="36" spans="2:32" s="419" customFormat="1" ht="21" customHeight="1">
      <c r="B36" s="440" t="s">
        <v>364</v>
      </c>
      <c r="C36" s="433" t="s">
        <v>685</v>
      </c>
      <c r="D36" s="434"/>
    </row>
    <row r="37" spans="2:32" s="17" customFormat="1" ht="15.75" customHeight="1">
      <c r="B37" s="164"/>
      <c r="C37" s="165"/>
      <c r="D37" s="161"/>
      <c r="R37" s="161"/>
    </row>
    <row r="38" spans="2:32" s="17" customFormat="1" ht="15.75" customHeight="1">
      <c r="B38" s="164"/>
      <c r="C38" s="164"/>
      <c r="D38" s="161"/>
      <c r="R38" s="161"/>
    </row>
    <row r="39" spans="2:32" s="20" customFormat="1" ht="15.5">
      <c r="B39" s="118" t="s">
        <v>450</v>
      </c>
      <c r="C39" s="35"/>
      <c r="D39" s="34"/>
      <c r="E39" s="39"/>
      <c r="F39" s="40"/>
    </row>
    <row r="40" spans="2:32" s="70" customFormat="1" ht="39" customHeight="1">
      <c r="B40" s="818" t="s">
        <v>605</v>
      </c>
      <c r="C40" s="818"/>
      <c r="D40" s="818"/>
      <c r="E40" s="818"/>
      <c r="F40" s="818"/>
      <c r="G40" s="818"/>
      <c r="H40" s="818"/>
      <c r="I40" s="818"/>
      <c r="J40" s="818"/>
      <c r="K40" s="818"/>
      <c r="L40" s="818"/>
      <c r="M40" s="818"/>
      <c r="N40" s="590"/>
      <c r="O40" s="590"/>
      <c r="P40" s="590"/>
      <c r="Q40" s="590"/>
    </row>
    <row r="41" spans="2:32" s="2" customFormat="1" ht="16.5" customHeight="1">
      <c r="B41" s="10"/>
      <c r="C41" s="10"/>
      <c r="D41" s="22"/>
      <c r="E41" s="20"/>
      <c r="F41" s="20"/>
      <c r="G41" s="20"/>
      <c r="R41" s="20"/>
    </row>
    <row r="42" spans="2:32" s="17" customFormat="1" ht="56.25" customHeight="1">
      <c r="B42" s="241" t="s">
        <v>232</v>
      </c>
      <c r="C42" s="241" t="s">
        <v>602</v>
      </c>
      <c r="D42" s="241" t="str">
        <f>'1.  LRAMVA Summary'!D52</f>
        <v>Residential</v>
      </c>
      <c r="E42" s="241" t="str">
        <f>'1.  LRAMVA Summary'!E52</f>
        <v>GS&lt;50 kW</v>
      </c>
      <c r="F42" s="241" t="str">
        <f>'1.  LRAMVA Summary'!F52</f>
        <v>GS&gt;50 kW - Thermal Demand Meter</v>
      </c>
      <c r="G42" s="241" t="str">
        <f>'1.  LRAMVA Summary'!G52</f>
        <v>GS&gt;50 kW - Interval Meter</v>
      </c>
      <c r="H42" s="241" t="str">
        <f>'1.  LRAMVA Summary'!H52</f>
        <v>Street Lighting</v>
      </c>
      <c r="I42" s="241" t="str">
        <f>'1.  LRAMVA Summary'!I52</f>
        <v/>
      </c>
      <c r="J42" s="241" t="str">
        <f>'1.  LRAMVA Summary'!J52</f>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1"/>
    </row>
    <row r="43" spans="2:32" s="144" customFormat="1" ht="18" customHeight="1">
      <c r="B43" s="558"/>
      <c r="C43" s="559"/>
      <c r="D43" s="560" t="str">
        <f>'1.  LRAMVA Summary'!D53</f>
        <v>kWh</v>
      </c>
      <c r="E43" s="560" t="str">
        <f>'1.  LRAMVA Summary'!E53</f>
        <v>kWh</v>
      </c>
      <c r="F43" s="560" t="str">
        <f>'1.  LRAMVA Summary'!F53</f>
        <v>kW</v>
      </c>
      <c r="G43" s="560" t="str">
        <f>'1.  LRAMVA Summary'!G53</f>
        <v>kW</v>
      </c>
      <c r="H43" s="560" t="str">
        <f>'1.  LRAMVA Summary'!H53</f>
        <v>kW</v>
      </c>
      <c r="I43" s="560">
        <f>'1.  LRAMVA Summary'!I53</f>
        <v>0</v>
      </c>
      <c r="J43" s="560">
        <f>'1.  LRAMVA Summary'!J53</f>
        <v>0</v>
      </c>
      <c r="K43" s="560">
        <f>'1.  LRAMVA Summary'!K53</f>
        <v>0</v>
      </c>
      <c r="L43" s="560">
        <f>'1.  LRAMVA Summary'!L53</f>
        <v>0</v>
      </c>
      <c r="M43" s="560">
        <f>'1.  LRAMVA Summary'!M53</f>
        <v>0</v>
      </c>
      <c r="N43" s="560">
        <f>'1.  LRAMVA Summary'!N53</f>
        <v>0</v>
      </c>
      <c r="O43" s="560">
        <f>'1.  LRAMVA Summary'!O53</f>
        <v>0</v>
      </c>
      <c r="P43" s="560">
        <f>'1.  LRAMVA Summary'!P53</f>
        <v>0</v>
      </c>
      <c r="Q43" s="561">
        <f>'1.  LRAMVA Summary'!Q53</f>
        <v>0</v>
      </c>
      <c r="R43" s="167"/>
    </row>
    <row r="44" spans="2:32" s="17" customFormat="1" ht="15.5">
      <c r="B44" s="168">
        <v>2011</v>
      </c>
      <c r="C44" s="511">
        <v>2010</v>
      </c>
      <c r="D44" s="188">
        <f t="shared" ref="D44:Q44" si="3">IF(ISBLANK($C$44),0,IF($C44=$D$9,HLOOKUP(D43,D14:D18,5,FALSE),HLOOKUP(D43,D29:D33,5,FALSE)))</f>
        <v>0</v>
      </c>
      <c r="E44" s="188">
        <f>IF(ISBLANK($C$44),0,IF($C44=$D$9,HLOOKUP(E43,E14:E18,5,FALSE),HLOOKUP(E43,E29:E33,5,FALSE)))</f>
        <v>0</v>
      </c>
      <c r="F44" s="188">
        <f t="shared" si="3"/>
        <v>0</v>
      </c>
      <c r="G44" s="188">
        <f t="shared" si="3"/>
        <v>0</v>
      </c>
      <c r="H44" s="188">
        <f t="shared" si="3"/>
        <v>0</v>
      </c>
      <c r="I44" s="188">
        <f t="shared" si="3"/>
        <v>0</v>
      </c>
      <c r="J44" s="188">
        <f t="shared" si="3"/>
        <v>0</v>
      </c>
      <c r="K44" s="188">
        <f t="shared" si="3"/>
        <v>0</v>
      </c>
      <c r="L44" s="188">
        <f t="shared" si="3"/>
        <v>0</v>
      </c>
      <c r="M44" s="188">
        <f t="shared" si="3"/>
        <v>0</v>
      </c>
      <c r="N44" s="188">
        <f t="shared" si="3"/>
        <v>0</v>
      </c>
      <c r="O44" s="188">
        <f t="shared" si="3"/>
        <v>0</v>
      </c>
      <c r="P44" s="188">
        <f t="shared" si="3"/>
        <v>0</v>
      </c>
      <c r="Q44" s="188">
        <f t="shared" si="3"/>
        <v>0</v>
      </c>
      <c r="R44" s="192"/>
    </row>
    <row r="45" spans="2:32" s="17" customFormat="1" ht="15.5">
      <c r="B45" s="168">
        <v>2012</v>
      </c>
      <c r="C45" s="511">
        <v>2010</v>
      </c>
      <c r="D45" s="188">
        <f t="shared" ref="D45:Q45" si="4">IF(ISBLANK($C$45),0,IF($C$45=$D$9,HLOOKUP(D43,D14:D18,5,FALSE),HLOOKUP(D43,D29:D33,5,FALSE)))</f>
        <v>0</v>
      </c>
      <c r="E45" s="188">
        <f t="shared" si="4"/>
        <v>0</v>
      </c>
      <c r="F45" s="188">
        <f t="shared" si="4"/>
        <v>0</v>
      </c>
      <c r="G45" s="188">
        <f t="shared" si="4"/>
        <v>0</v>
      </c>
      <c r="H45" s="188">
        <f t="shared" si="4"/>
        <v>0</v>
      </c>
      <c r="I45" s="188">
        <f t="shared" si="4"/>
        <v>0</v>
      </c>
      <c r="J45" s="188">
        <f t="shared" si="4"/>
        <v>0</v>
      </c>
      <c r="K45" s="188">
        <f t="shared" si="4"/>
        <v>0</v>
      </c>
      <c r="L45" s="188">
        <f t="shared" si="4"/>
        <v>0</v>
      </c>
      <c r="M45" s="188">
        <f t="shared" si="4"/>
        <v>0</v>
      </c>
      <c r="N45" s="188">
        <f t="shared" si="4"/>
        <v>0</v>
      </c>
      <c r="O45" s="188">
        <f t="shared" si="4"/>
        <v>0</v>
      </c>
      <c r="P45" s="188">
        <f t="shared" si="4"/>
        <v>0</v>
      </c>
      <c r="Q45" s="188">
        <f t="shared" si="4"/>
        <v>0</v>
      </c>
      <c r="R45" s="161"/>
    </row>
    <row r="46" spans="2:32" s="17" customFormat="1" ht="15.5">
      <c r="B46" s="169">
        <v>2013</v>
      </c>
      <c r="C46" s="511">
        <v>2013</v>
      </c>
      <c r="D46" s="188">
        <f t="shared" ref="D46:Q46" si="5">IF(ISBLANK($C$46),0,IF($C$46=$D$9,HLOOKUP(D43,D14:D18,5,FALSE),HLOOKUP(D43,D29:D33,5,FALSE)))</f>
        <v>0</v>
      </c>
      <c r="E46" s="188">
        <f t="shared" si="5"/>
        <v>0</v>
      </c>
      <c r="F46" s="188">
        <f t="shared" si="5"/>
        <v>0</v>
      </c>
      <c r="G46" s="188">
        <f t="shared" si="5"/>
        <v>0</v>
      </c>
      <c r="H46" s="188">
        <f t="shared" si="5"/>
        <v>0</v>
      </c>
      <c r="I46" s="188">
        <f t="shared" si="5"/>
        <v>0</v>
      </c>
      <c r="J46" s="188">
        <f t="shared" si="5"/>
        <v>0</v>
      </c>
      <c r="K46" s="188">
        <f t="shared" si="5"/>
        <v>0</v>
      </c>
      <c r="L46" s="188">
        <f t="shared" si="5"/>
        <v>0</v>
      </c>
      <c r="M46" s="188">
        <f t="shared" si="5"/>
        <v>0</v>
      </c>
      <c r="N46" s="188">
        <f t="shared" si="5"/>
        <v>0</v>
      </c>
      <c r="O46" s="188">
        <f t="shared" si="5"/>
        <v>0</v>
      </c>
      <c r="P46" s="188">
        <f t="shared" si="5"/>
        <v>0</v>
      </c>
      <c r="Q46" s="188">
        <f t="shared" si="5"/>
        <v>0</v>
      </c>
      <c r="R46" s="161"/>
    </row>
    <row r="47" spans="2:32" s="17" customFormat="1" ht="15.5">
      <c r="B47" s="169">
        <v>2014</v>
      </c>
      <c r="C47" s="511">
        <v>2013</v>
      </c>
      <c r="D47" s="188">
        <f t="shared" ref="D47:Q47" si="6">IF(ISBLANK($C$47),0,IF($C$47=$D$9,HLOOKUP(D43,D14:D18,5,FALSE),HLOOKUP(D43,D29:D33,5,FALSE)))</f>
        <v>0</v>
      </c>
      <c r="E47" s="188">
        <f t="shared" si="6"/>
        <v>0</v>
      </c>
      <c r="F47" s="188">
        <f t="shared" si="6"/>
        <v>0</v>
      </c>
      <c r="G47" s="188">
        <f t="shared" si="6"/>
        <v>0</v>
      </c>
      <c r="H47" s="188">
        <f t="shared" si="6"/>
        <v>0</v>
      </c>
      <c r="I47" s="188">
        <f t="shared" si="6"/>
        <v>0</v>
      </c>
      <c r="J47" s="188">
        <f t="shared" si="6"/>
        <v>0</v>
      </c>
      <c r="K47" s="188">
        <f t="shared" si="6"/>
        <v>0</v>
      </c>
      <c r="L47" s="188">
        <f t="shared" si="6"/>
        <v>0</v>
      </c>
      <c r="M47" s="188">
        <f t="shared" si="6"/>
        <v>0</v>
      </c>
      <c r="N47" s="188">
        <f t="shared" si="6"/>
        <v>0</v>
      </c>
      <c r="O47" s="188">
        <f t="shared" si="6"/>
        <v>0</v>
      </c>
      <c r="P47" s="188">
        <f t="shared" si="6"/>
        <v>0</v>
      </c>
      <c r="Q47" s="188">
        <f t="shared" si="6"/>
        <v>0</v>
      </c>
      <c r="R47" s="161"/>
    </row>
    <row r="48" spans="2:32" s="17" customFormat="1" ht="15.5">
      <c r="B48" s="169">
        <v>2015</v>
      </c>
      <c r="C48" s="511">
        <v>2013</v>
      </c>
      <c r="D48" s="188">
        <f t="shared" ref="D48:Q48" si="7">IF(ISBLANK($C$48),0,IF($C$48=$D$9,HLOOKUP(D43,D14:D18,5,FALSE),HLOOKUP(D43,D29:D33,5,FALSE)))</f>
        <v>0</v>
      </c>
      <c r="E48" s="188">
        <f t="shared" si="7"/>
        <v>0</v>
      </c>
      <c r="F48" s="188">
        <f t="shared" si="7"/>
        <v>0</v>
      </c>
      <c r="G48" s="188">
        <f t="shared" si="7"/>
        <v>0</v>
      </c>
      <c r="H48" s="188">
        <f t="shared" si="7"/>
        <v>0</v>
      </c>
      <c r="I48" s="188">
        <f t="shared" si="7"/>
        <v>0</v>
      </c>
      <c r="J48" s="188">
        <f t="shared" si="7"/>
        <v>0</v>
      </c>
      <c r="K48" s="188">
        <f t="shared" si="7"/>
        <v>0</v>
      </c>
      <c r="L48" s="188">
        <f t="shared" si="7"/>
        <v>0</v>
      </c>
      <c r="M48" s="188">
        <f t="shared" si="7"/>
        <v>0</v>
      </c>
      <c r="N48" s="188">
        <f t="shared" si="7"/>
        <v>0</v>
      </c>
      <c r="O48" s="188">
        <f t="shared" si="7"/>
        <v>0</v>
      </c>
      <c r="P48" s="188">
        <f t="shared" si="7"/>
        <v>0</v>
      </c>
      <c r="Q48" s="188">
        <f t="shared" si="7"/>
        <v>0</v>
      </c>
      <c r="R48" s="161"/>
      <c r="AF48" s="161"/>
    </row>
    <row r="49" spans="2:32" s="17" customFormat="1" ht="15.5">
      <c r="B49" s="169">
        <v>2016</v>
      </c>
      <c r="C49" s="511">
        <v>2013</v>
      </c>
      <c r="D49" s="188">
        <f t="shared" ref="D49:Q49" si="8">IF(ISBLANK($C$49),0,IF($C$49=$D$9,HLOOKUP(D43,D14:D18,5,FALSE),HLOOKUP(D43,D29:D33,5,FALSE)))</f>
        <v>0</v>
      </c>
      <c r="E49" s="188">
        <f t="shared" si="8"/>
        <v>0</v>
      </c>
      <c r="F49" s="188">
        <f t="shared" si="8"/>
        <v>0</v>
      </c>
      <c r="G49" s="188">
        <f t="shared" si="8"/>
        <v>0</v>
      </c>
      <c r="H49" s="188">
        <f t="shared" si="8"/>
        <v>0</v>
      </c>
      <c r="I49" s="188">
        <f t="shared" si="8"/>
        <v>0</v>
      </c>
      <c r="J49" s="188">
        <f t="shared" si="8"/>
        <v>0</v>
      </c>
      <c r="K49" s="188">
        <f t="shared" si="8"/>
        <v>0</v>
      </c>
      <c r="L49" s="188">
        <f t="shared" si="8"/>
        <v>0</v>
      </c>
      <c r="M49" s="188">
        <f t="shared" si="8"/>
        <v>0</v>
      </c>
      <c r="N49" s="188">
        <f t="shared" si="8"/>
        <v>0</v>
      </c>
      <c r="O49" s="188">
        <f t="shared" si="8"/>
        <v>0</v>
      </c>
      <c r="P49" s="188">
        <f t="shared" si="8"/>
        <v>0</v>
      </c>
      <c r="Q49" s="188">
        <f t="shared" si="8"/>
        <v>0</v>
      </c>
      <c r="R49" s="161"/>
      <c r="AF49" s="161"/>
    </row>
    <row r="50" spans="2:32" s="17" customFormat="1" ht="15.5">
      <c r="B50" s="169">
        <v>2017</v>
      </c>
      <c r="C50" s="511">
        <v>2013</v>
      </c>
      <c r="D50" s="188">
        <f t="shared" ref="D50:I50" si="9">IF(ISBLANK($C$50),0,IF($C$50=$D$9,HLOOKUP(D43,D14:D18,5,FALSE),HLOOKUP(D43,D29:D33,5,FALSE)))</f>
        <v>0</v>
      </c>
      <c r="E50" s="188">
        <f t="shared" si="9"/>
        <v>0</v>
      </c>
      <c r="F50" s="188">
        <f t="shared" si="9"/>
        <v>0</v>
      </c>
      <c r="G50" s="188">
        <f t="shared" si="9"/>
        <v>0</v>
      </c>
      <c r="H50" s="188">
        <f t="shared" si="9"/>
        <v>0</v>
      </c>
      <c r="I50" s="188">
        <f t="shared" si="9"/>
        <v>0</v>
      </c>
      <c r="J50" s="188">
        <f t="shared" ref="J50:Q50" si="10">IF(ISBLANK($C$50),0,IF($C$50=$D$9,HLOOKUP(J43,J14:J18,5,FALSE),HLOOKUP(J43,J29:J33,5,FALSE)))</f>
        <v>0</v>
      </c>
      <c r="K50" s="188">
        <f t="shared" si="10"/>
        <v>0</v>
      </c>
      <c r="L50" s="188">
        <f t="shared" si="10"/>
        <v>0</v>
      </c>
      <c r="M50" s="188">
        <f t="shared" si="10"/>
        <v>0</v>
      </c>
      <c r="N50" s="188">
        <f t="shared" si="10"/>
        <v>0</v>
      </c>
      <c r="O50" s="188">
        <f t="shared" si="10"/>
        <v>0</v>
      </c>
      <c r="P50" s="188">
        <f t="shared" si="10"/>
        <v>0</v>
      </c>
      <c r="Q50" s="188">
        <f t="shared" si="10"/>
        <v>0</v>
      </c>
      <c r="R50" s="161"/>
      <c r="AF50" s="161"/>
    </row>
    <row r="51" spans="2:32" s="17" customFormat="1" ht="15.5" hidden="1">
      <c r="B51" s="169">
        <v>2018</v>
      </c>
      <c r="C51" s="511"/>
      <c r="D51" s="188">
        <f t="shared" ref="D51:Q51" si="11">IF(ISBLANK($C$51),0,IF($C$51=$D$9,HLOOKUP(D43,D14:D18,5,FALSE),HLOOKUP(D43,D29:D33,5,FALSE)))</f>
        <v>0</v>
      </c>
      <c r="E51" s="188">
        <f t="shared" si="11"/>
        <v>0</v>
      </c>
      <c r="F51" s="188">
        <f t="shared" si="11"/>
        <v>0</v>
      </c>
      <c r="G51" s="188">
        <f t="shared" si="11"/>
        <v>0</v>
      </c>
      <c r="H51" s="188">
        <f t="shared" si="11"/>
        <v>0</v>
      </c>
      <c r="I51" s="188">
        <f t="shared" si="11"/>
        <v>0</v>
      </c>
      <c r="J51" s="188">
        <f t="shared" si="11"/>
        <v>0</v>
      </c>
      <c r="K51" s="188">
        <f t="shared" si="11"/>
        <v>0</v>
      </c>
      <c r="L51" s="188">
        <f t="shared" si="11"/>
        <v>0</v>
      </c>
      <c r="M51" s="188">
        <f t="shared" si="11"/>
        <v>0</v>
      </c>
      <c r="N51" s="188">
        <f t="shared" si="11"/>
        <v>0</v>
      </c>
      <c r="O51" s="188">
        <f t="shared" si="11"/>
        <v>0</v>
      </c>
      <c r="P51" s="188">
        <f t="shared" si="11"/>
        <v>0</v>
      </c>
      <c r="Q51" s="188">
        <f t="shared" si="11"/>
        <v>0</v>
      </c>
      <c r="R51" s="161"/>
      <c r="AF51" s="161"/>
    </row>
    <row r="52" spans="2:32" s="17" customFormat="1" ht="15.5" hidden="1">
      <c r="B52" s="169">
        <v>2019</v>
      </c>
      <c r="C52" s="511"/>
      <c r="D52" s="188">
        <f t="shared" ref="D52:Q52" si="12">IF(ISBLANK($C$52),0,IF($C$52=$D$9,HLOOKUP(D43,D14:D18,5,FALSE),HLOOKUP(D43,D29:D33,5,FALSE)))</f>
        <v>0</v>
      </c>
      <c r="E52" s="188">
        <f t="shared" si="12"/>
        <v>0</v>
      </c>
      <c r="F52" s="188">
        <f t="shared" si="12"/>
        <v>0</v>
      </c>
      <c r="G52" s="188">
        <f t="shared" si="12"/>
        <v>0</v>
      </c>
      <c r="H52" s="188">
        <f t="shared" si="12"/>
        <v>0</v>
      </c>
      <c r="I52" s="188">
        <f t="shared" si="12"/>
        <v>0</v>
      </c>
      <c r="J52" s="188">
        <f t="shared" si="12"/>
        <v>0</v>
      </c>
      <c r="K52" s="188">
        <f t="shared" si="12"/>
        <v>0</v>
      </c>
      <c r="L52" s="188">
        <f t="shared" si="12"/>
        <v>0</v>
      </c>
      <c r="M52" s="188">
        <f t="shared" si="12"/>
        <v>0</v>
      </c>
      <c r="N52" s="188">
        <f t="shared" si="12"/>
        <v>0</v>
      </c>
      <c r="O52" s="188">
        <f t="shared" si="12"/>
        <v>0</v>
      </c>
      <c r="P52" s="188">
        <f t="shared" si="12"/>
        <v>0</v>
      </c>
      <c r="Q52" s="188">
        <f t="shared" si="12"/>
        <v>0</v>
      </c>
      <c r="R52" s="161"/>
      <c r="AF52" s="161"/>
    </row>
    <row r="53" spans="2:32" s="17" customFormat="1" ht="15.5" hidden="1">
      <c r="B53" s="169">
        <v>2020</v>
      </c>
      <c r="C53" s="511"/>
      <c r="D53" s="188">
        <f t="shared" ref="D53:Q53" si="13">IF(ISBLANK($C$53),0,IF($C$53=$D$9,HLOOKUP(D43,D14:D18,5,FALSE),HLOOKUP(D43,D29:D33,5,FALSE)))</f>
        <v>0</v>
      </c>
      <c r="E53" s="188">
        <f t="shared" si="13"/>
        <v>0</v>
      </c>
      <c r="F53" s="188">
        <f t="shared" si="13"/>
        <v>0</v>
      </c>
      <c r="G53" s="188">
        <f t="shared" si="13"/>
        <v>0</v>
      </c>
      <c r="H53" s="188">
        <f t="shared" si="13"/>
        <v>0</v>
      </c>
      <c r="I53" s="188">
        <f t="shared" si="13"/>
        <v>0</v>
      </c>
      <c r="J53" s="188">
        <f t="shared" si="13"/>
        <v>0</v>
      </c>
      <c r="K53" s="188">
        <f t="shared" si="13"/>
        <v>0</v>
      </c>
      <c r="L53" s="188">
        <f t="shared" si="13"/>
        <v>0</v>
      </c>
      <c r="M53" s="188">
        <f t="shared" si="13"/>
        <v>0</v>
      </c>
      <c r="N53" s="188">
        <f t="shared" si="13"/>
        <v>0</v>
      </c>
      <c r="O53" s="188">
        <f t="shared" si="13"/>
        <v>0</v>
      </c>
      <c r="P53" s="188">
        <f t="shared" si="13"/>
        <v>0</v>
      </c>
      <c r="Q53" s="188">
        <f t="shared" si="13"/>
        <v>0</v>
      </c>
      <c r="R53" s="161"/>
      <c r="AF53" s="161"/>
    </row>
    <row r="54" spans="2:32" s="419" customFormat="1" ht="21" customHeight="1">
      <c r="B54" s="433" t="s">
        <v>532</v>
      </c>
      <c r="C54" s="444"/>
      <c r="D54" s="445"/>
      <c r="E54" s="446"/>
      <c r="F54" s="446"/>
      <c r="G54" s="446"/>
      <c r="H54" s="446"/>
      <c r="I54" s="446"/>
      <c r="J54" s="446"/>
      <c r="K54" s="446"/>
      <c r="L54" s="446"/>
      <c r="M54" s="446"/>
      <c r="N54" s="446"/>
      <c r="O54" s="446"/>
      <c r="P54" s="446"/>
      <c r="Q54" s="445"/>
      <c r="R54" s="437"/>
    </row>
    <row r="55" spans="2:32" s="17" customFormat="1" ht="15.75" customHeight="1">
      <c r="B55" s="166"/>
      <c r="C55" s="166"/>
      <c r="D55" s="161"/>
    </row>
    <row r="56" spans="2:32" s="17" customFormat="1" ht="15.75" customHeight="1">
      <c r="B56" s="166"/>
      <c r="C56" s="166"/>
      <c r="D56" s="161"/>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5" scale="4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C51:C53</xm:sqref>
        </x14:dataValidation>
        <x14:dataValidation type="list" allowBlank="1" showInputMessage="1" showErrorMessage="1" xr:uid="{33D1C5F2-07EF-4EF7-98E8-3ECFF511CB22}">
          <x14:formula1>
            <xm:f>'N:\Regulatory\OEB\Applications - OEB\LRAMVA Subaccounts\[NTPower LRAMVA_Work_Form_v 2_ July 18 2017_Final_IRM Submission.31102017.xlsx]DropDownList'!#REF!</xm:f>
          </x14:formula1>
          <xm:sqref>C44:C50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sqref="A1:XFD1048576"/>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9" t="s">
        <v>169</v>
      </c>
      <c r="C4" s="85" t="s">
        <v>173</v>
      </c>
      <c r="D4" s="85"/>
      <c r="E4" s="49"/>
    </row>
    <row r="5" spans="1:26" s="18" customFormat="1" ht="26.25" hidden="1" customHeight="1" outlineLevel="1" thickBot="1">
      <c r="A5" s="4"/>
      <c r="B5" s="819"/>
      <c r="C5" s="86" t="s">
        <v>170</v>
      </c>
      <c r="D5" s="86"/>
      <c r="E5" s="49"/>
    </row>
    <row r="6" spans="1:26" ht="26.25" hidden="1" customHeight="1" outlineLevel="1" thickBot="1">
      <c r="B6" s="819"/>
      <c r="C6" s="825" t="s">
        <v>547</v>
      </c>
      <c r="D6" s="826"/>
      <c r="F6" s="18"/>
      <c r="M6" s="6"/>
      <c r="N6" s="6"/>
      <c r="O6" s="6"/>
      <c r="P6" s="6"/>
      <c r="Q6" s="6"/>
      <c r="R6" s="6"/>
      <c r="S6" s="6"/>
      <c r="T6" s="6"/>
      <c r="U6" s="6"/>
      <c r="V6" s="6"/>
      <c r="W6" s="6"/>
      <c r="X6" s="6"/>
      <c r="Y6" s="6"/>
      <c r="Z6" s="6"/>
    </row>
    <row r="7" spans="1:26" s="18" customFormat="1" ht="26.25" hidden="1" customHeight="1" outlineLevel="1">
      <c r="A7" s="4"/>
      <c r="B7" s="517"/>
      <c r="M7" s="6"/>
      <c r="N7" s="6"/>
      <c r="O7" s="6"/>
      <c r="P7" s="6"/>
      <c r="Q7" s="6"/>
      <c r="R7" s="6"/>
      <c r="S7" s="6"/>
      <c r="T7" s="6"/>
      <c r="U7" s="6"/>
      <c r="V7" s="6"/>
      <c r="W7" s="6"/>
      <c r="X7" s="6"/>
      <c r="Y7" s="6"/>
      <c r="Z7" s="6"/>
    </row>
    <row r="8" spans="1:26" s="18" customFormat="1" ht="19.5" hidden="1" customHeight="1" outlineLevel="1">
      <c r="A8" s="4"/>
      <c r="B8" s="517" t="s">
        <v>523</v>
      </c>
      <c r="C8" s="571" t="s">
        <v>478</v>
      </c>
      <c r="D8" s="570"/>
      <c r="M8" s="6"/>
      <c r="N8" s="6"/>
      <c r="O8" s="6"/>
      <c r="P8" s="6"/>
      <c r="Q8" s="6"/>
      <c r="R8" s="6"/>
      <c r="S8" s="6"/>
      <c r="T8" s="6"/>
      <c r="U8" s="6"/>
      <c r="V8" s="6"/>
      <c r="W8" s="6"/>
      <c r="X8" s="6"/>
      <c r="Y8" s="6"/>
      <c r="Z8" s="6"/>
    </row>
    <row r="9" spans="1:26" s="18" customFormat="1" ht="19.5" hidden="1" customHeight="1" outlineLevel="1">
      <c r="A9" s="4"/>
      <c r="B9" s="517"/>
      <c r="C9" s="571" t="s">
        <v>524</v>
      </c>
      <c r="D9" s="57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479</v>
      </c>
      <c r="O11" s="529"/>
    </row>
    <row r="12" spans="1:26" ht="58.5" customHeight="1">
      <c r="B12" s="827" t="s">
        <v>612</v>
      </c>
      <c r="C12" s="827"/>
      <c r="D12" s="827"/>
      <c r="E12" s="827"/>
      <c r="F12" s="827"/>
      <c r="G12" s="827"/>
      <c r="H12" s="827"/>
      <c r="I12" s="827"/>
      <c r="J12" s="827"/>
      <c r="K12" s="827"/>
      <c r="L12" s="827"/>
      <c r="M12" s="827"/>
      <c r="N12" s="827"/>
      <c r="O12" s="82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30"/>
      <c r="C14" s="451" t="s">
        <v>40</v>
      </c>
      <c r="D14" s="452" t="s">
        <v>791</v>
      </c>
      <c r="E14" s="452" t="s">
        <v>791</v>
      </c>
      <c r="F14" s="452" t="s">
        <v>792</v>
      </c>
      <c r="G14" s="452" t="s">
        <v>750</v>
      </c>
      <c r="H14" s="452" t="s">
        <v>750</v>
      </c>
      <c r="I14" s="452" t="s">
        <v>681</v>
      </c>
      <c r="J14" s="452" t="s">
        <v>751</v>
      </c>
      <c r="K14" s="452"/>
      <c r="L14" s="452" t="s">
        <v>561</v>
      </c>
      <c r="M14" s="452" t="s">
        <v>562</v>
      </c>
      <c r="N14" s="452" t="s">
        <v>563</v>
      </c>
      <c r="O14" s="452" t="s">
        <v>564</v>
      </c>
      <c r="P14" s="7"/>
    </row>
    <row r="15" spans="1:26" s="7" customFormat="1" ht="18.75" customHeight="1">
      <c r="B15" s="453" t="s">
        <v>186</v>
      </c>
      <c r="C15" s="820"/>
      <c r="D15" s="454">
        <v>2011</v>
      </c>
      <c r="E15" s="454">
        <v>2012</v>
      </c>
      <c r="F15" s="454">
        <v>2013</v>
      </c>
      <c r="G15" s="454">
        <v>2014</v>
      </c>
      <c r="H15" s="454">
        <v>2015</v>
      </c>
      <c r="I15" s="454">
        <v>2016</v>
      </c>
      <c r="J15" s="454">
        <v>2017</v>
      </c>
      <c r="K15" s="454"/>
      <c r="L15" s="454">
        <v>2018</v>
      </c>
      <c r="M15" s="454">
        <v>2019</v>
      </c>
      <c r="N15" s="454">
        <v>2020</v>
      </c>
      <c r="O15" s="455">
        <v>2021</v>
      </c>
    </row>
    <row r="16" spans="1:26" s="111" customFormat="1" ht="18" customHeight="1">
      <c r="B16" s="456" t="s">
        <v>555</v>
      </c>
      <c r="C16" s="821"/>
      <c r="D16" s="457">
        <v>0</v>
      </c>
      <c r="E16" s="457">
        <v>0</v>
      </c>
      <c r="F16" s="457">
        <v>0</v>
      </c>
      <c r="G16" s="457">
        <v>5</v>
      </c>
      <c r="H16" s="457">
        <v>0</v>
      </c>
      <c r="I16" s="457">
        <v>0</v>
      </c>
      <c r="J16" s="457">
        <v>4</v>
      </c>
      <c r="K16" s="457"/>
      <c r="L16" s="457"/>
      <c r="M16" s="457"/>
      <c r="N16" s="457"/>
      <c r="O16" s="458"/>
    </row>
    <row r="17" spans="1:15" s="111" customFormat="1" ht="17.25" customHeight="1">
      <c r="B17" s="459" t="s">
        <v>556</v>
      </c>
      <c r="C17" s="822"/>
      <c r="D17" s="112">
        <f>12-D16</f>
        <v>12</v>
      </c>
      <c r="E17" s="112">
        <f t="shared" ref="E17:J17" si="0">12-E16</f>
        <v>12</v>
      </c>
      <c r="F17" s="112">
        <f t="shared" si="0"/>
        <v>12</v>
      </c>
      <c r="G17" s="112">
        <f t="shared" si="0"/>
        <v>7</v>
      </c>
      <c r="H17" s="112">
        <f t="shared" si="0"/>
        <v>12</v>
      </c>
      <c r="I17" s="112">
        <f t="shared" si="0"/>
        <v>12</v>
      </c>
      <c r="J17" s="112">
        <f t="shared" si="0"/>
        <v>8</v>
      </c>
      <c r="K17" s="112"/>
      <c r="L17" s="112">
        <f t="shared" ref="L17:O17" si="1">12-L16</f>
        <v>12</v>
      </c>
      <c r="M17" s="112">
        <f t="shared" si="1"/>
        <v>12</v>
      </c>
      <c r="N17" s="112">
        <f t="shared" si="1"/>
        <v>12</v>
      </c>
      <c r="O17" s="113">
        <f t="shared" si="1"/>
        <v>12</v>
      </c>
    </row>
    <row r="18" spans="1:15" s="7" customFormat="1" ht="17.25" customHeight="1">
      <c r="B18" s="460" t="str">
        <f>'1.  LRAMVA Summary'!B29</f>
        <v>Residential</v>
      </c>
      <c r="C18" s="823" t="str">
        <f>'2. LRAMVA Threshold'!D43</f>
        <v>kWh</v>
      </c>
      <c r="D18" s="46">
        <v>1.43E-2</v>
      </c>
      <c r="E18" s="46">
        <f>D18</f>
        <v>1.43E-2</v>
      </c>
      <c r="F18" s="46">
        <v>1.44E-2</v>
      </c>
      <c r="G18" s="46">
        <v>1.46E-2</v>
      </c>
      <c r="H18" s="46">
        <f>G18</f>
        <v>1.46E-2</v>
      </c>
      <c r="I18" s="46">
        <v>1.11E-2</v>
      </c>
      <c r="J18" s="46">
        <v>7.4999999999999997E-3</v>
      </c>
      <c r="K18" s="46"/>
      <c r="L18" s="46"/>
      <c r="M18" s="46"/>
      <c r="N18" s="46"/>
      <c r="O18" s="69"/>
    </row>
    <row r="19" spans="1:15" s="7" customFormat="1" ht="15" customHeight="1" outlineLevel="1">
      <c r="B19" s="513" t="s">
        <v>507</v>
      </c>
      <c r="C19" s="821"/>
      <c r="D19" s="46"/>
      <c r="E19" s="46"/>
      <c r="F19" s="46">
        <v>-2.0000000000000001E-4</v>
      </c>
      <c r="G19" s="46">
        <v>-2.0000000000000001E-4</v>
      </c>
      <c r="H19" s="46">
        <f>G19</f>
        <v>-2.0000000000000001E-4</v>
      </c>
      <c r="I19" s="46"/>
      <c r="J19" s="46"/>
      <c r="K19" s="46"/>
      <c r="L19" s="46"/>
      <c r="M19" s="46"/>
      <c r="N19" s="46"/>
      <c r="O19" s="69"/>
    </row>
    <row r="20" spans="1:15" s="7" customFormat="1" ht="15" customHeight="1" outlineLevel="1">
      <c r="B20" s="513" t="s">
        <v>508</v>
      </c>
      <c r="C20" s="821"/>
      <c r="D20" s="46"/>
      <c r="E20" s="46"/>
      <c r="F20" s="46"/>
      <c r="G20" s="46"/>
      <c r="H20" s="46"/>
      <c r="I20" s="46"/>
      <c r="J20" s="46"/>
      <c r="K20" s="46"/>
      <c r="L20" s="46"/>
      <c r="M20" s="46"/>
      <c r="N20" s="46"/>
      <c r="O20" s="69"/>
    </row>
    <row r="21" spans="1:15" s="7" customFormat="1" ht="15" customHeight="1" outlineLevel="1">
      <c r="B21" s="513" t="s">
        <v>486</v>
      </c>
      <c r="C21" s="821"/>
      <c r="D21" s="46"/>
      <c r="E21" s="46"/>
      <c r="F21" s="46"/>
      <c r="G21" s="46"/>
      <c r="H21" s="46"/>
      <c r="I21" s="46"/>
      <c r="J21" s="46"/>
      <c r="K21" s="46"/>
      <c r="L21" s="46"/>
      <c r="M21" s="46"/>
      <c r="N21" s="46"/>
      <c r="O21" s="69"/>
    </row>
    <row r="22" spans="1:15" s="7" customFormat="1" ht="14.25" customHeight="1">
      <c r="B22" s="513" t="s">
        <v>509</v>
      </c>
      <c r="C22" s="824"/>
      <c r="D22" s="65">
        <f>SUM(D18:D21)</f>
        <v>1.43E-2</v>
      </c>
      <c r="E22" s="65">
        <f>SUM(E18:E21)</f>
        <v>1.43E-2</v>
      </c>
      <c r="F22" s="65">
        <f t="shared" ref="F22:J22" si="2">SUM(F18:F21)</f>
        <v>1.4199999999999999E-2</v>
      </c>
      <c r="G22" s="65">
        <f t="shared" si="2"/>
        <v>1.44E-2</v>
      </c>
      <c r="H22" s="65">
        <f t="shared" si="2"/>
        <v>1.44E-2</v>
      </c>
      <c r="I22" s="65">
        <f t="shared" si="2"/>
        <v>1.11E-2</v>
      </c>
      <c r="J22" s="65">
        <f t="shared" si="2"/>
        <v>7.4999999999999997E-3</v>
      </c>
      <c r="K22" s="65"/>
      <c r="L22" s="65">
        <f t="shared" ref="L22:N22" si="3">SUM(L18:L21)</f>
        <v>0</v>
      </c>
      <c r="M22" s="65">
        <f t="shared" si="3"/>
        <v>0</v>
      </c>
      <c r="N22" s="65">
        <f t="shared" si="3"/>
        <v>0</v>
      </c>
      <c r="O22" s="76"/>
    </row>
    <row r="23" spans="1:15" s="63" customFormat="1">
      <c r="A23" s="62"/>
      <c r="B23" s="471" t="s">
        <v>510</v>
      </c>
      <c r="C23" s="462"/>
      <c r="D23" s="463">
        <f>ROUND(SUM(C22*D16+D22*D17)/12,4)</f>
        <v>1.43E-2</v>
      </c>
      <c r="E23" s="463">
        <f>ROUND(SUM(D22*E16+E22*E17)/12,4)</f>
        <v>1.43E-2</v>
      </c>
      <c r="F23" s="463">
        <f>ROUND(SUM(E22*F16+F22*F17)/12,4)</f>
        <v>1.4200000000000001E-2</v>
      </c>
      <c r="G23" s="463">
        <f>ROUND(SUM(F22*G16+G22*G17)/12,4)</f>
        <v>1.43E-2</v>
      </c>
      <c r="H23" s="463">
        <f>ROUND(SUM(G22*H16+H22*H17)/12,4)</f>
        <v>1.44E-2</v>
      </c>
      <c r="I23" s="463">
        <f t="shared" ref="I23" si="4">ROUND(SUM(H22*I16+I22*I17)/12,4)</f>
        <v>1.11E-2</v>
      </c>
      <c r="J23" s="463">
        <f t="shared" ref="J23" si="5">ROUND(SUM(I22*J16+J22*J17)/12,4)</f>
        <v>8.6999999999999994E-3</v>
      </c>
      <c r="K23" s="463"/>
      <c r="L23" s="463">
        <f>ROUND(SUM(K22*L16+L22*L17)/12,4)</f>
        <v>0</v>
      </c>
      <c r="M23" s="463">
        <f t="shared" ref="M23:N23" si="6">ROUND(SUM(L22*M16+M22*M17)/12,4)</f>
        <v>0</v>
      </c>
      <c r="N23" s="463">
        <f t="shared" si="6"/>
        <v>0</v>
      </c>
      <c r="O23" s="464"/>
    </row>
    <row r="24" spans="1:15" s="63" customFormat="1">
      <c r="A24" s="62"/>
      <c r="B24" s="461"/>
      <c r="C24" s="465"/>
      <c r="D24" s="463"/>
      <c r="E24" s="463"/>
      <c r="F24" s="463"/>
      <c r="G24" s="463"/>
      <c r="H24" s="463"/>
      <c r="I24" s="463"/>
      <c r="J24" s="463"/>
      <c r="K24" s="463"/>
      <c r="L24" s="466"/>
      <c r="M24" s="466"/>
      <c r="N24" s="466"/>
      <c r="O24" s="464"/>
    </row>
    <row r="25" spans="1:15" s="63" customFormat="1" ht="15.75" customHeight="1">
      <c r="A25" s="62"/>
      <c r="B25" s="581" t="str">
        <f>'1.  LRAMVA Summary'!B30</f>
        <v>GS&lt;50 kW</v>
      </c>
      <c r="C25" s="823" t="str">
        <f>'2. LRAMVA Threshold'!E43</f>
        <v>kWh</v>
      </c>
      <c r="D25" s="46">
        <v>1.9099999999999999E-2</v>
      </c>
      <c r="E25" s="46">
        <f>D25</f>
        <v>1.9099999999999999E-2</v>
      </c>
      <c r="F25" s="46">
        <v>1.9300000000000001E-2</v>
      </c>
      <c r="G25" s="46">
        <v>1.95E-2</v>
      </c>
      <c r="H25" s="46">
        <f>G25</f>
        <v>1.95E-2</v>
      </c>
      <c r="I25" s="46">
        <v>1.9699999999999999E-2</v>
      </c>
      <c r="J25" s="46">
        <v>0.02</v>
      </c>
      <c r="K25" s="46"/>
      <c r="L25" s="46"/>
      <c r="M25" s="46"/>
      <c r="N25" s="46"/>
      <c r="O25" s="69"/>
    </row>
    <row r="26" spans="1:15" s="18" customFormat="1" outlineLevel="1">
      <c r="A26" s="4"/>
      <c r="B26" s="513" t="s">
        <v>507</v>
      </c>
      <c r="C26" s="821"/>
      <c r="D26" s="46"/>
      <c r="E26" s="46"/>
      <c r="F26" s="46">
        <v>-1E-4</v>
      </c>
      <c r="G26" s="46">
        <v>-1E-4</v>
      </c>
      <c r="H26" s="46">
        <f>G26</f>
        <v>-1E-4</v>
      </c>
      <c r="I26" s="46">
        <v>-1E-4</v>
      </c>
      <c r="J26" s="46">
        <v>-1E-4</v>
      </c>
      <c r="K26" s="46"/>
      <c r="L26" s="46"/>
      <c r="M26" s="46"/>
      <c r="N26" s="46"/>
      <c r="O26" s="69"/>
    </row>
    <row r="27" spans="1:15" s="18" customFormat="1" outlineLevel="1">
      <c r="A27" s="4"/>
      <c r="B27" s="513" t="s">
        <v>508</v>
      </c>
      <c r="C27" s="821"/>
      <c r="D27" s="46"/>
      <c r="E27" s="46"/>
      <c r="F27" s="46"/>
      <c r="G27" s="46"/>
      <c r="H27" s="46"/>
      <c r="I27" s="46"/>
      <c r="J27" s="46"/>
      <c r="K27" s="46"/>
      <c r="L27" s="46"/>
      <c r="M27" s="46"/>
      <c r="N27" s="46"/>
      <c r="O27" s="69"/>
    </row>
    <row r="28" spans="1:15" s="18" customFormat="1" outlineLevel="1">
      <c r="A28" s="4"/>
      <c r="B28" s="513" t="s">
        <v>486</v>
      </c>
      <c r="C28" s="821"/>
      <c r="D28" s="46"/>
      <c r="E28" s="46"/>
      <c r="F28" s="46"/>
      <c r="G28" s="46"/>
      <c r="H28" s="46"/>
      <c r="I28" s="46"/>
      <c r="J28" s="46"/>
      <c r="K28" s="46"/>
      <c r="L28" s="46"/>
      <c r="M28" s="46"/>
      <c r="N28" s="46"/>
      <c r="O28" s="69"/>
    </row>
    <row r="29" spans="1:15" s="18" customFormat="1">
      <c r="A29" s="4"/>
      <c r="B29" s="513" t="s">
        <v>509</v>
      </c>
      <c r="C29" s="824"/>
      <c r="D29" s="65">
        <f t="shared" ref="D29:J29" si="7">SUM(D25:D28)</f>
        <v>1.9099999999999999E-2</v>
      </c>
      <c r="E29" s="65">
        <f t="shared" si="7"/>
        <v>1.9099999999999999E-2</v>
      </c>
      <c r="F29" s="65">
        <f t="shared" si="7"/>
        <v>1.9200000000000002E-2</v>
      </c>
      <c r="G29" s="65">
        <f t="shared" si="7"/>
        <v>1.9400000000000001E-2</v>
      </c>
      <c r="H29" s="65">
        <f t="shared" si="7"/>
        <v>1.9400000000000001E-2</v>
      </c>
      <c r="I29" s="65">
        <f t="shared" si="7"/>
        <v>1.9599999999999999E-2</v>
      </c>
      <c r="J29" s="65">
        <f t="shared" si="7"/>
        <v>1.9900000000000001E-2</v>
      </c>
      <c r="K29" s="65"/>
      <c r="L29" s="65">
        <f t="shared" ref="L29" si="8">SUM(L25:L28)</f>
        <v>0</v>
      </c>
      <c r="M29" s="65">
        <f t="shared" ref="M29:N29" si="9">SUM(M25:M28)</f>
        <v>0</v>
      </c>
      <c r="N29" s="65">
        <f t="shared" si="9"/>
        <v>0</v>
      </c>
      <c r="O29" s="76"/>
    </row>
    <row r="30" spans="1:15" s="18" customFormat="1">
      <c r="A30" s="4"/>
      <c r="B30" s="471" t="s">
        <v>510</v>
      </c>
      <c r="C30" s="467"/>
      <c r="D30" s="463">
        <f>ROUND(SUM(C29*D16+D29*D17)/12,4)</f>
        <v>1.9099999999999999E-2</v>
      </c>
      <c r="E30" s="463">
        <f t="shared" ref="E30:H30" si="10">ROUND(SUM(D29*E16+E29*E17)/12,4)</f>
        <v>1.9099999999999999E-2</v>
      </c>
      <c r="F30" s="463">
        <f t="shared" si="10"/>
        <v>1.9199999999999998E-2</v>
      </c>
      <c r="G30" s="463">
        <f t="shared" si="10"/>
        <v>1.9300000000000001E-2</v>
      </c>
      <c r="H30" s="463">
        <f t="shared" si="10"/>
        <v>1.9400000000000001E-2</v>
      </c>
      <c r="I30" s="463">
        <f>ROUND(SUM(H29*I16+I29*I17)/12,4)</f>
        <v>1.9599999999999999E-2</v>
      </c>
      <c r="J30" s="463">
        <f t="shared" ref="J30" si="11">ROUND(SUM(I29*J16+J29*J17)/12,4)</f>
        <v>1.9800000000000002E-2</v>
      </c>
      <c r="K30" s="463"/>
      <c r="L30" s="463">
        <f>ROUND(SUM(K29*L16+L29*L17)/12,4)</f>
        <v>0</v>
      </c>
      <c r="M30" s="463">
        <f t="shared" ref="M30:N30" si="12">ROUND(SUM(L29*M16+M29*M17)/12,4)</f>
        <v>0</v>
      </c>
      <c r="N30" s="463">
        <f t="shared" si="12"/>
        <v>0</v>
      </c>
      <c r="O30" s="468"/>
    </row>
    <row r="31" spans="1:15" s="18" customFormat="1">
      <c r="A31" s="4"/>
      <c r="B31" s="461"/>
      <c r="C31" s="469"/>
      <c r="D31" s="470"/>
      <c r="E31" s="470"/>
      <c r="F31" s="470"/>
      <c r="G31" s="470"/>
      <c r="H31" s="470"/>
      <c r="I31" s="470"/>
      <c r="J31" s="470"/>
      <c r="K31" s="470"/>
      <c r="L31" s="470"/>
      <c r="M31" s="470"/>
      <c r="N31" s="466"/>
      <c r="O31" s="468"/>
    </row>
    <row r="32" spans="1:15" s="64" customFormat="1" ht="14">
      <c r="B32" s="581" t="str">
        <f>'1.  LRAMVA Summary'!B31</f>
        <v>GS&gt;50 kW - Thermal Demand Meter</v>
      </c>
      <c r="C32" s="823" t="str">
        <f>'2. LRAMVA Threshold'!F43</f>
        <v>kW</v>
      </c>
      <c r="D32" s="46">
        <v>4.58</v>
      </c>
      <c r="E32" s="46">
        <f>D32</f>
        <v>4.58</v>
      </c>
      <c r="F32" s="46">
        <v>4.6203000000000003</v>
      </c>
      <c r="G32" s="46">
        <v>4.6711</v>
      </c>
      <c r="H32" s="46">
        <f>G32</f>
        <v>4.6711</v>
      </c>
      <c r="I32" s="46">
        <v>4.7178000000000004</v>
      </c>
      <c r="J32" s="46">
        <v>4.7790999999999997</v>
      </c>
      <c r="K32" s="46"/>
      <c r="L32" s="46"/>
      <c r="M32" s="46"/>
      <c r="N32" s="46"/>
      <c r="O32" s="69"/>
    </row>
    <row r="33" spans="1:15" s="18" customFormat="1" outlineLevel="1">
      <c r="A33" s="4"/>
      <c r="B33" s="513" t="s">
        <v>507</v>
      </c>
      <c r="C33" s="821"/>
      <c r="D33" s="46"/>
      <c r="E33" s="46"/>
      <c r="F33" s="46">
        <v>-2.5000000000000001E-2</v>
      </c>
      <c r="G33" s="46">
        <v>-2.5700000000000001E-2</v>
      </c>
      <c r="H33" s="46">
        <f>G33</f>
        <v>-2.5700000000000001E-2</v>
      </c>
      <c r="I33" s="46">
        <v>-2.5499999999999998E-2</v>
      </c>
      <c r="J33" s="46">
        <v>-1.46E-2</v>
      </c>
      <c r="K33" s="46"/>
      <c r="L33" s="46"/>
      <c r="M33" s="46"/>
      <c r="N33" s="46"/>
      <c r="O33" s="69"/>
    </row>
    <row r="34" spans="1:15" s="18" customFormat="1" outlineLevel="1">
      <c r="A34" s="4"/>
      <c r="B34" s="513" t="s">
        <v>508</v>
      </c>
      <c r="C34" s="821"/>
      <c r="D34" s="46"/>
      <c r="E34" s="46"/>
      <c r="F34" s="46"/>
      <c r="G34" s="46"/>
      <c r="H34" s="46"/>
      <c r="I34" s="46"/>
      <c r="J34" s="46" t="s">
        <v>684</v>
      </c>
      <c r="K34" s="46"/>
      <c r="L34" s="46"/>
      <c r="M34" s="46"/>
      <c r="N34" s="46"/>
      <c r="O34" s="69"/>
    </row>
    <row r="35" spans="1:15" s="18" customFormat="1" outlineLevel="1">
      <c r="A35" s="4"/>
      <c r="B35" s="513" t="s">
        <v>486</v>
      </c>
      <c r="C35" s="821"/>
      <c r="D35" s="46"/>
      <c r="E35" s="46"/>
      <c r="F35" s="46"/>
      <c r="G35" s="46"/>
      <c r="H35" s="46"/>
      <c r="I35" s="46"/>
      <c r="J35" s="46"/>
      <c r="K35" s="46"/>
      <c r="L35" s="46"/>
      <c r="M35" s="46"/>
      <c r="N35" s="46"/>
      <c r="O35" s="69"/>
    </row>
    <row r="36" spans="1:15" s="18" customFormat="1">
      <c r="A36" s="4"/>
      <c r="B36" s="513" t="s">
        <v>509</v>
      </c>
      <c r="C36" s="824"/>
      <c r="D36" s="65">
        <f>SUM(D32:D35)</f>
        <v>4.58</v>
      </c>
      <c r="E36" s="65">
        <f t="shared" ref="E36:I36" si="13">SUM(E32:E35)</f>
        <v>4.58</v>
      </c>
      <c r="F36" s="65">
        <f t="shared" si="13"/>
        <v>4.5952999999999999</v>
      </c>
      <c r="G36" s="65">
        <f t="shared" si="13"/>
        <v>4.6454000000000004</v>
      </c>
      <c r="H36" s="65">
        <f t="shared" si="13"/>
        <v>4.6454000000000004</v>
      </c>
      <c r="I36" s="65">
        <f t="shared" si="13"/>
        <v>4.6923000000000004</v>
      </c>
      <c r="J36" s="65">
        <f t="shared" ref="J36" si="14">SUM(J32:J35)</f>
        <v>4.7645</v>
      </c>
      <c r="K36" s="65"/>
      <c r="L36" s="65">
        <f t="shared" ref="L36" si="15">SUM(L32:L35)</f>
        <v>0</v>
      </c>
      <c r="M36" s="65">
        <f t="shared" ref="M36" si="16">SUM(M32:M35)</f>
        <v>0</v>
      </c>
      <c r="N36" s="65">
        <f>SUM(N32:N35)</f>
        <v>0</v>
      </c>
      <c r="O36" s="76"/>
    </row>
    <row r="37" spans="1:15" s="18" customFormat="1">
      <c r="A37" s="4"/>
      <c r="B37" s="471" t="s">
        <v>510</v>
      </c>
      <c r="C37" s="467"/>
      <c r="D37" s="463">
        <f t="shared" ref="D37:I37" si="17">ROUND(SUM(C36*D16+D36*D17)/12,4)</f>
        <v>4.58</v>
      </c>
      <c r="E37" s="463">
        <f t="shared" si="17"/>
        <v>4.58</v>
      </c>
      <c r="F37" s="463">
        <f t="shared" si="17"/>
        <v>4.5952999999999999</v>
      </c>
      <c r="G37" s="463">
        <f t="shared" si="17"/>
        <v>4.6245000000000003</v>
      </c>
      <c r="H37" s="463">
        <f t="shared" si="17"/>
        <v>4.6454000000000004</v>
      </c>
      <c r="I37" s="463">
        <f t="shared" si="17"/>
        <v>4.6923000000000004</v>
      </c>
      <c r="J37" s="463">
        <f t="shared" ref="J37" si="18">ROUND(SUM(I36*J16+J36*J17)/12,4)</f>
        <v>4.7404000000000002</v>
      </c>
      <c r="K37" s="463"/>
      <c r="L37" s="463">
        <f>ROUND(SUM(K36*L16+L36*L17)/12,4)</f>
        <v>0</v>
      </c>
      <c r="M37" s="463">
        <f t="shared" ref="M37:N37" si="19">ROUND(SUM(L36*M16+M36*M17)/12,4)</f>
        <v>0</v>
      </c>
      <c r="N37" s="463">
        <f t="shared" si="19"/>
        <v>0</v>
      </c>
      <c r="O37" s="468"/>
    </row>
    <row r="38" spans="1:15" s="70" customFormat="1" ht="15.75" customHeight="1">
      <c r="B38" s="471"/>
      <c r="C38" s="467"/>
      <c r="D38" s="71"/>
      <c r="E38" s="71"/>
      <c r="F38" s="71"/>
      <c r="G38" s="71"/>
      <c r="H38" s="71"/>
      <c r="I38" s="71"/>
      <c r="J38" s="71"/>
      <c r="K38" s="71"/>
      <c r="L38" s="466"/>
      <c r="M38" s="466"/>
      <c r="N38" s="466"/>
      <c r="O38" s="472"/>
    </row>
    <row r="39" spans="1:15" s="64" customFormat="1" ht="14">
      <c r="A39" s="62"/>
      <c r="B39" s="581" t="str">
        <f>'1.  LRAMVA Summary'!B32</f>
        <v>GS&gt;50 kW - Interval Meter</v>
      </c>
      <c r="C39" s="823" t="str">
        <f>'2. LRAMVA Threshold'!G43</f>
        <v>kW</v>
      </c>
      <c r="D39" s="46">
        <v>4.7081</v>
      </c>
      <c r="E39" s="46">
        <f>D39</f>
        <v>4.7081</v>
      </c>
      <c r="F39" s="46">
        <v>4.7495000000000003</v>
      </c>
      <c r="G39" s="46">
        <v>4.8017000000000003</v>
      </c>
      <c r="H39" s="46">
        <f>G39</f>
        <v>4.8017000000000003</v>
      </c>
      <c r="I39" s="46">
        <v>4.8497000000000003</v>
      </c>
      <c r="J39" s="46">
        <v>4.9127000000000001</v>
      </c>
      <c r="K39" s="46"/>
      <c r="L39" s="46"/>
      <c r="M39" s="46"/>
      <c r="N39" s="46"/>
      <c r="O39" s="69"/>
    </row>
    <row r="40" spans="1:15" s="18" customFormat="1" outlineLevel="1">
      <c r="A40" s="4"/>
      <c r="B40" s="513" t="s">
        <v>507</v>
      </c>
      <c r="C40" s="821"/>
      <c r="D40" s="46"/>
      <c r="E40" s="46"/>
      <c r="F40" s="46">
        <v>-2.5000000000000001E-2</v>
      </c>
      <c r="G40" s="46">
        <v>-2.5700000000000001E-2</v>
      </c>
      <c r="H40" s="46">
        <f>G40</f>
        <v>-2.5700000000000001E-2</v>
      </c>
      <c r="I40" s="46">
        <v>-2.5499999999999998E-2</v>
      </c>
      <c r="J40" s="46">
        <v>-1.46E-2</v>
      </c>
      <c r="K40" s="46"/>
      <c r="L40" s="46"/>
      <c r="M40" s="46"/>
      <c r="N40" s="46"/>
      <c r="O40" s="69"/>
    </row>
    <row r="41" spans="1:15" s="18" customFormat="1" outlineLevel="1">
      <c r="A41" s="4"/>
      <c r="B41" s="513" t="s">
        <v>508</v>
      </c>
      <c r="C41" s="821"/>
      <c r="D41" s="46"/>
      <c r="E41" s="46"/>
      <c r="F41" s="46"/>
      <c r="G41" s="46"/>
      <c r="H41" s="46"/>
      <c r="I41" s="46"/>
      <c r="J41" s="46"/>
      <c r="K41" s="46"/>
      <c r="L41" s="46"/>
      <c r="M41" s="46"/>
      <c r="N41" s="46"/>
      <c r="O41" s="69"/>
    </row>
    <row r="42" spans="1:15" s="18" customFormat="1" outlineLevel="1">
      <c r="A42" s="4"/>
      <c r="B42" s="513" t="s">
        <v>486</v>
      </c>
      <c r="C42" s="821"/>
      <c r="D42" s="46"/>
      <c r="E42" s="46"/>
      <c r="F42" s="46"/>
      <c r="G42" s="46"/>
      <c r="H42" s="46"/>
      <c r="I42" s="46"/>
      <c r="J42" s="46"/>
      <c r="K42" s="46"/>
      <c r="L42" s="46"/>
      <c r="M42" s="46"/>
      <c r="N42" s="46"/>
      <c r="O42" s="69"/>
    </row>
    <row r="43" spans="1:15" s="18" customFormat="1">
      <c r="A43" s="4"/>
      <c r="B43" s="513" t="s">
        <v>509</v>
      </c>
      <c r="C43" s="824"/>
      <c r="D43" s="65">
        <f t="shared" ref="D43:J43" si="20">SUM(D39:D42)</f>
        <v>4.7081</v>
      </c>
      <c r="E43" s="65">
        <f t="shared" si="20"/>
        <v>4.7081</v>
      </c>
      <c r="F43" s="65">
        <f t="shared" si="20"/>
        <v>4.7244999999999999</v>
      </c>
      <c r="G43" s="65">
        <f t="shared" si="20"/>
        <v>4.7760000000000007</v>
      </c>
      <c r="H43" s="65">
        <f t="shared" si="20"/>
        <v>4.7760000000000007</v>
      </c>
      <c r="I43" s="65">
        <f t="shared" si="20"/>
        <v>4.8242000000000003</v>
      </c>
      <c r="J43" s="65">
        <f t="shared" si="20"/>
        <v>4.8981000000000003</v>
      </c>
      <c r="K43" s="65"/>
      <c r="L43" s="65">
        <f t="shared" ref="L43:N43" si="21">SUM(L39:L42)</f>
        <v>0</v>
      </c>
      <c r="M43" s="65">
        <f t="shared" si="21"/>
        <v>0</v>
      </c>
      <c r="N43" s="65">
        <f t="shared" si="21"/>
        <v>0</v>
      </c>
      <c r="O43" s="76"/>
    </row>
    <row r="44" spans="1:15" s="14" customFormat="1">
      <c r="A44" s="72"/>
      <c r="B44" s="471" t="s">
        <v>510</v>
      </c>
      <c r="C44" s="467"/>
      <c r="D44" s="463">
        <f t="shared" ref="D44:I44" si="22">ROUND(SUM(C43*D16+D43*D17)/12,4)</f>
        <v>4.7081</v>
      </c>
      <c r="E44" s="463">
        <f t="shared" si="22"/>
        <v>4.7081</v>
      </c>
      <c r="F44" s="463">
        <f t="shared" si="22"/>
        <v>4.7244999999999999</v>
      </c>
      <c r="G44" s="463">
        <f t="shared" si="22"/>
        <v>4.7545000000000002</v>
      </c>
      <c r="H44" s="463">
        <f t="shared" si="22"/>
        <v>4.7759999999999998</v>
      </c>
      <c r="I44" s="463">
        <f t="shared" si="22"/>
        <v>4.8242000000000003</v>
      </c>
      <c r="J44" s="463">
        <f t="shared" ref="J44" si="23">ROUND(SUM(I43*J16+J43*J17)/12,4)</f>
        <v>4.8734999999999999</v>
      </c>
      <c r="K44" s="463"/>
      <c r="L44" s="463">
        <f>ROUND(SUM(K43*L16+L43*L17)/12,4)</f>
        <v>0</v>
      </c>
      <c r="M44" s="463">
        <f t="shared" ref="M44:N44" si="24">ROUND(SUM(L43*M16+M43*M17)/12,4)</f>
        <v>0</v>
      </c>
      <c r="N44" s="463">
        <f t="shared" si="24"/>
        <v>0</v>
      </c>
      <c r="O44" s="468"/>
    </row>
    <row r="45" spans="1:15" s="70" customFormat="1" ht="14">
      <c r="A45" s="72"/>
      <c r="B45" s="471"/>
      <c r="C45" s="467"/>
      <c r="D45" s="71"/>
      <c r="E45" s="71"/>
      <c r="F45" s="71"/>
      <c r="G45" s="71"/>
      <c r="H45" s="71"/>
      <c r="I45" s="71"/>
      <c r="J45" s="71"/>
      <c r="K45" s="71"/>
      <c r="L45" s="466"/>
      <c r="M45" s="466"/>
      <c r="N45" s="466"/>
      <c r="O45" s="472"/>
    </row>
    <row r="46" spans="1:15" s="64" customFormat="1" ht="14">
      <c r="A46" s="62"/>
      <c r="B46" s="581" t="str">
        <f>'1.  LRAMVA Summary'!B33</f>
        <v>Street Lighting</v>
      </c>
      <c r="C46" s="823" t="str">
        <f>'2. LRAMVA Threshold'!H43</f>
        <v>kW</v>
      </c>
      <c r="D46" s="46">
        <v>15.208500000000001</v>
      </c>
      <c r="E46" s="46">
        <f>D46</f>
        <v>15.208500000000001</v>
      </c>
      <c r="F46" s="46">
        <v>15.3423</v>
      </c>
      <c r="G46" s="46">
        <v>15.511100000000001</v>
      </c>
      <c r="H46" s="46">
        <f>G46</f>
        <v>15.511100000000001</v>
      </c>
      <c r="I46" s="46">
        <v>15.6662</v>
      </c>
      <c r="J46" s="46">
        <v>15.869899999999999</v>
      </c>
      <c r="K46" s="46"/>
      <c r="L46" s="46"/>
      <c r="M46" s="46"/>
      <c r="N46" s="46"/>
      <c r="O46" s="69"/>
    </row>
    <row r="47" spans="1:15" s="18" customFormat="1" outlineLevel="1">
      <c r="A47" s="4"/>
      <c r="B47" s="513" t="s">
        <v>507</v>
      </c>
      <c r="C47" s="821"/>
      <c r="D47" s="46"/>
      <c r="E47" s="46"/>
      <c r="F47" s="46">
        <v>-0.16869999999999999</v>
      </c>
      <c r="G47" s="46">
        <v>-0.1734</v>
      </c>
      <c r="H47" s="46">
        <f>G47</f>
        <v>-0.1734</v>
      </c>
      <c r="I47" s="46">
        <v>-0.16009999999999999</v>
      </c>
      <c r="J47" s="46">
        <v>-0.1966</v>
      </c>
      <c r="K47" s="46"/>
      <c r="L47" s="46"/>
      <c r="M47" s="46"/>
      <c r="N47" s="46"/>
      <c r="O47" s="69"/>
    </row>
    <row r="48" spans="1:15" s="18" customFormat="1" outlineLevel="1">
      <c r="A48" s="4"/>
      <c r="B48" s="513" t="s">
        <v>508</v>
      </c>
      <c r="C48" s="821"/>
      <c r="D48" s="46"/>
      <c r="E48" s="46"/>
      <c r="F48" s="46"/>
      <c r="G48" s="46"/>
      <c r="H48" s="46"/>
      <c r="I48" s="46"/>
      <c r="J48" s="46"/>
      <c r="K48" s="46"/>
      <c r="L48" s="46"/>
      <c r="M48" s="46"/>
      <c r="N48" s="46"/>
      <c r="O48" s="69"/>
    </row>
    <row r="49" spans="1:15" s="18" customFormat="1" outlineLevel="1">
      <c r="A49" s="4"/>
      <c r="B49" s="513" t="s">
        <v>486</v>
      </c>
      <c r="C49" s="821"/>
      <c r="D49" s="46"/>
      <c r="E49" s="46"/>
      <c r="F49" s="46"/>
      <c r="G49" s="46"/>
      <c r="H49" s="46"/>
      <c r="I49" s="46"/>
      <c r="J49" s="46"/>
      <c r="K49" s="46"/>
      <c r="L49" s="46"/>
      <c r="M49" s="46"/>
      <c r="N49" s="46"/>
      <c r="O49" s="69"/>
    </row>
    <row r="50" spans="1:15" s="18" customFormat="1">
      <c r="A50" s="4"/>
      <c r="B50" s="513" t="s">
        <v>509</v>
      </c>
      <c r="C50" s="824"/>
      <c r="D50" s="65">
        <f t="shared" ref="D50:J50" si="25">SUM(D46:D49)</f>
        <v>15.208500000000001</v>
      </c>
      <c r="E50" s="65">
        <f t="shared" si="25"/>
        <v>15.208500000000001</v>
      </c>
      <c r="F50" s="65">
        <f t="shared" si="25"/>
        <v>15.1736</v>
      </c>
      <c r="G50" s="65">
        <f t="shared" si="25"/>
        <v>15.337700000000002</v>
      </c>
      <c r="H50" s="65">
        <f t="shared" si="25"/>
        <v>15.337700000000002</v>
      </c>
      <c r="I50" s="65">
        <f t="shared" si="25"/>
        <v>15.5061</v>
      </c>
      <c r="J50" s="65">
        <f t="shared" si="25"/>
        <v>15.673299999999999</v>
      </c>
      <c r="K50" s="65"/>
      <c r="L50" s="65">
        <f t="shared" ref="L50:N50" si="26">SUM(L46:L49)</f>
        <v>0</v>
      </c>
      <c r="M50" s="65">
        <f t="shared" si="26"/>
        <v>0</v>
      </c>
      <c r="N50" s="65">
        <f t="shared" si="26"/>
        <v>0</v>
      </c>
      <c r="O50" s="76"/>
    </row>
    <row r="51" spans="1:15" s="14" customFormat="1">
      <c r="A51" s="72"/>
      <c r="B51" s="471" t="s">
        <v>510</v>
      </c>
      <c r="C51" s="467"/>
      <c r="D51" s="463">
        <f t="shared" ref="D51:I51" si="27">ROUND(SUM(C50*D16+D50*D17)/12,4)</f>
        <v>15.208500000000001</v>
      </c>
      <c r="E51" s="463">
        <f t="shared" si="27"/>
        <v>15.208500000000001</v>
      </c>
      <c r="F51" s="463">
        <f t="shared" si="27"/>
        <v>15.1736</v>
      </c>
      <c r="G51" s="463">
        <f t="shared" si="27"/>
        <v>15.269299999999999</v>
      </c>
      <c r="H51" s="463">
        <f t="shared" si="27"/>
        <v>15.3377</v>
      </c>
      <c r="I51" s="463">
        <f t="shared" si="27"/>
        <v>15.5061</v>
      </c>
      <c r="J51" s="463">
        <f t="shared" ref="J51" si="28">ROUND(SUM(I50*J16+J50*J17)/12,4)</f>
        <v>15.617599999999999</v>
      </c>
      <c r="K51" s="463"/>
      <c r="L51" s="463">
        <f>ROUND(SUM(K50*L16+L50*L17)/12,4)</f>
        <v>0</v>
      </c>
      <c r="M51" s="463">
        <f t="shared" ref="M51:N51" si="29">ROUND(SUM(L50*M16+M50*M17)/12,4)</f>
        <v>0</v>
      </c>
      <c r="N51" s="463">
        <f t="shared" si="29"/>
        <v>0</v>
      </c>
      <c r="O51" s="468"/>
    </row>
    <row r="52" spans="1:15" s="70" customFormat="1" ht="14">
      <c r="A52" s="72"/>
      <c r="B52" s="471"/>
      <c r="C52" s="467"/>
      <c r="D52" s="71"/>
      <c r="E52" s="71"/>
      <c r="F52" s="71"/>
      <c r="G52" s="71"/>
      <c r="H52" s="71"/>
      <c r="I52" s="71"/>
      <c r="J52" s="71"/>
      <c r="K52" s="71"/>
      <c r="L52" s="473"/>
      <c r="M52" s="473"/>
      <c r="N52" s="473"/>
      <c r="O52" s="472"/>
    </row>
    <row r="53" spans="1:15" s="64" customFormat="1" ht="14">
      <c r="A53" s="62"/>
      <c r="B53" s="581">
        <f>'1.  LRAMVA Summary'!B34</f>
        <v>0</v>
      </c>
      <c r="C53" s="823">
        <f>'2. LRAMVA Threshold'!I43</f>
        <v>0</v>
      </c>
      <c r="D53" s="46"/>
      <c r="E53" s="46"/>
      <c r="F53" s="46"/>
      <c r="G53" s="46"/>
      <c r="H53" s="46"/>
      <c r="I53" s="46"/>
      <c r="J53" s="46"/>
      <c r="K53" s="46"/>
      <c r="L53" s="46"/>
      <c r="M53" s="46"/>
      <c r="N53" s="46"/>
      <c r="O53" s="69"/>
    </row>
    <row r="54" spans="1:15" s="18" customFormat="1" outlineLevel="1">
      <c r="A54" s="4"/>
      <c r="B54" s="513" t="s">
        <v>507</v>
      </c>
      <c r="C54" s="821"/>
      <c r="D54" s="46"/>
      <c r="E54" s="46"/>
      <c r="F54" s="46"/>
      <c r="G54" s="46"/>
      <c r="H54" s="46"/>
      <c r="I54" s="46"/>
      <c r="J54" s="46"/>
      <c r="K54" s="46"/>
      <c r="L54" s="46"/>
      <c r="M54" s="46"/>
      <c r="N54" s="46"/>
      <c r="O54" s="69"/>
    </row>
    <row r="55" spans="1:15" s="18" customFormat="1" outlineLevel="1">
      <c r="A55" s="4"/>
      <c r="B55" s="513" t="s">
        <v>508</v>
      </c>
      <c r="C55" s="821"/>
      <c r="D55" s="46"/>
      <c r="E55" s="46"/>
      <c r="F55" s="46"/>
      <c r="G55" s="46"/>
      <c r="H55" s="46"/>
      <c r="I55" s="46"/>
      <c r="J55" s="46"/>
      <c r="K55" s="46"/>
      <c r="L55" s="46"/>
      <c r="M55" s="46"/>
      <c r="N55" s="46"/>
      <c r="O55" s="69"/>
    </row>
    <row r="56" spans="1:15" s="18" customFormat="1" outlineLevel="1">
      <c r="A56" s="4"/>
      <c r="B56" s="513" t="s">
        <v>486</v>
      </c>
      <c r="C56" s="821"/>
      <c r="D56" s="46"/>
      <c r="E56" s="46"/>
      <c r="F56" s="46"/>
      <c r="G56" s="46"/>
      <c r="H56" s="46"/>
      <c r="I56" s="46"/>
      <c r="J56" s="46"/>
      <c r="K56" s="46"/>
      <c r="L56" s="46"/>
      <c r="M56" s="46"/>
      <c r="N56" s="46"/>
      <c r="O56" s="69"/>
    </row>
    <row r="57" spans="1:15" s="18" customFormat="1">
      <c r="A57" s="4"/>
      <c r="B57" s="513" t="s">
        <v>509</v>
      </c>
      <c r="C57" s="824"/>
      <c r="D57" s="65">
        <f>SUM(D53:D56)</f>
        <v>0</v>
      </c>
      <c r="E57" s="65">
        <f t="shared" ref="E57:N57" si="30">SUM(E53:E56)</f>
        <v>0</v>
      </c>
      <c r="F57" s="65">
        <f t="shared" si="30"/>
        <v>0</v>
      </c>
      <c r="G57" s="65">
        <f t="shared" si="30"/>
        <v>0</v>
      </c>
      <c r="H57" s="65">
        <f t="shared" si="30"/>
        <v>0</v>
      </c>
      <c r="I57" s="65">
        <v>0</v>
      </c>
      <c r="J57" s="65">
        <f t="shared" si="30"/>
        <v>0</v>
      </c>
      <c r="K57" s="65">
        <f t="shared" si="30"/>
        <v>0</v>
      </c>
      <c r="L57" s="65">
        <f t="shared" si="30"/>
        <v>0</v>
      </c>
      <c r="M57" s="65">
        <f t="shared" si="30"/>
        <v>0</v>
      </c>
      <c r="N57" s="65">
        <f t="shared" si="30"/>
        <v>0</v>
      </c>
      <c r="O57" s="77"/>
    </row>
    <row r="58" spans="1:15" s="14" customFormat="1">
      <c r="A58" s="72"/>
      <c r="B58" s="471" t="s">
        <v>510</v>
      </c>
      <c r="C58" s="467"/>
      <c r="D58" s="71"/>
      <c r="E58" s="463">
        <f t="shared" ref="E58:N58" si="31">ROUND(SUM(D57*E16+E57*E17)/12,4)</f>
        <v>0</v>
      </c>
      <c r="F58" s="463">
        <f t="shared" si="31"/>
        <v>0</v>
      </c>
      <c r="G58" s="463">
        <f t="shared" si="31"/>
        <v>0</v>
      </c>
      <c r="H58" s="463">
        <f t="shared" si="31"/>
        <v>0</v>
      </c>
      <c r="I58" s="463">
        <v>0</v>
      </c>
      <c r="J58" s="463">
        <f t="shared" si="31"/>
        <v>0</v>
      </c>
      <c r="K58" s="463">
        <f t="shared" si="31"/>
        <v>0</v>
      </c>
      <c r="L58" s="463">
        <f>ROUND(SUM(K57*L16+L57*L17)/12,4)</f>
        <v>0</v>
      </c>
      <c r="M58" s="463">
        <f t="shared" si="31"/>
        <v>0</v>
      </c>
      <c r="N58" s="463">
        <f t="shared" si="31"/>
        <v>0</v>
      </c>
      <c r="O58" s="468"/>
    </row>
    <row r="59" spans="1:15" s="70" customFormat="1" ht="14">
      <c r="A59" s="72"/>
      <c r="B59" s="471"/>
      <c r="C59" s="467"/>
      <c r="D59" s="71"/>
      <c r="E59" s="71"/>
      <c r="F59" s="71"/>
      <c r="G59" s="71"/>
      <c r="H59" s="71"/>
      <c r="I59" s="71"/>
      <c r="J59" s="71"/>
      <c r="K59" s="71"/>
      <c r="L59" s="473"/>
      <c r="M59" s="473"/>
      <c r="N59" s="473"/>
      <c r="O59" s="472"/>
    </row>
    <row r="60" spans="1:15" s="64" customFormat="1" ht="14">
      <c r="A60" s="62"/>
      <c r="B60" s="581">
        <f>'1.  LRAMVA Summary'!B35</f>
        <v>0</v>
      </c>
      <c r="C60" s="823">
        <f>'2. LRAMVA Threshold'!J43</f>
        <v>0</v>
      </c>
      <c r="D60" s="46"/>
      <c r="E60" s="46"/>
      <c r="F60" s="46"/>
      <c r="G60" s="46"/>
      <c r="H60" s="46"/>
      <c r="I60" s="46"/>
      <c r="J60" s="46"/>
      <c r="K60" s="46"/>
      <c r="L60" s="46"/>
      <c r="M60" s="46"/>
      <c r="N60" s="46"/>
      <c r="O60" s="69"/>
    </row>
    <row r="61" spans="1:15" s="18" customFormat="1" outlineLevel="1">
      <c r="A61" s="4"/>
      <c r="B61" s="513" t="s">
        <v>507</v>
      </c>
      <c r="C61" s="821"/>
      <c r="D61" s="46"/>
      <c r="E61" s="46"/>
      <c r="F61" s="46"/>
      <c r="G61" s="46"/>
      <c r="H61" s="46"/>
      <c r="I61" s="46"/>
      <c r="J61" s="46"/>
      <c r="K61" s="46"/>
      <c r="L61" s="46"/>
      <c r="M61" s="46"/>
      <c r="N61" s="46"/>
      <c r="O61" s="69"/>
    </row>
    <row r="62" spans="1:15" s="18" customFormat="1" outlineLevel="1">
      <c r="A62" s="4"/>
      <c r="B62" s="513" t="s">
        <v>508</v>
      </c>
      <c r="C62" s="821"/>
      <c r="D62" s="46"/>
      <c r="E62" s="46"/>
      <c r="F62" s="46"/>
      <c r="G62" s="46"/>
      <c r="H62" s="46"/>
      <c r="I62" s="46"/>
      <c r="J62" s="46"/>
      <c r="K62" s="46"/>
      <c r="L62" s="46"/>
      <c r="M62" s="46"/>
      <c r="N62" s="46"/>
      <c r="O62" s="69"/>
    </row>
    <row r="63" spans="1:15" s="18" customFormat="1" outlineLevel="1">
      <c r="A63" s="4"/>
      <c r="B63" s="513" t="s">
        <v>486</v>
      </c>
      <c r="C63" s="821"/>
      <c r="D63" s="46"/>
      <c r="E63" s="46"/>
      <c r="F63" s="46"/>
      <c r="G63" s="46"/>
      <c r="H63" s="46"/>
      <c r="I63" s="46"/>
      <c r="J63" s="46"/>
      <c r="K63" s="46"/>
      <c r="L63" s="46"/>
      <c r="M63" s="46"/>
      <c r="N63" s="46"/>
      <c r="O63" s="69"/>
    </row>
    <row r="64" spans="1:15" s="18" customFormat="1">
      <c r="A64" s="4"/>
      <c r="B64" s="513" t="s">
        <v>509</v>
      </c>
      <c r="C64" s="824"/>
      <c r="D64" s="65">
        <f>SUM(D60:D63)</f>
        <v>0</v>
      </c>
      <c r="E64" s="65">
        <f t="shared" ref="E64:N64" si="32">SUM(E60:E63)</f>
        <v>0</v>
      </c>
      <c r="F64" s="65">
        <f t="shared" si="32"/>
        <v>0</v>
      </c>
      <c r="G64" s="65">
        <f t="shared" si="32"/>
        <v>0</v>
      </c>
      <c r="H64" s="65">
        <f t="shared" si="32"/>
        <v>0</v>
      </c>
      <c r="I64" s="65">
        <v>0</v>
      </c>
      <c r="J64" s="65">
        <f t="shared" si="32"/>
        <v>0</v>
      </c>
      <c r="K64" s="65">
        <f t="shared" si="32"/>
        <v>0</v>
      </c>
      <c r="L64" s="65">
        <f t="shared" si="32"/>
        <v>0</v>
      </c>
      <c r="M64" s="65">
        <f t="shared" si="32"/>
        <v>0</v>
      </c>
      <c r="N64" s="65">
        <f t="shared" si="32"/>
        <v>0</v>
      </c>
      <c r="O64" s="77"/>
    </row>
    <row r="65" spans="1:15" s="14" customFormat="1">
      <c r="A65" s="72"/>
      <c r="B65" s="471" t="s">
        <v>510</v>
      </c>
      <c r="C65" s="467"/>
      <c r="D65" s="71"/>
      <c r="E65" s="463">
        <f t="shared" ref="E65:N65" si="33">ROUND(SUM(D64*E16+E64*E17)/12,4)</f>
        <v>0</v>
      </c>
      <c r="F65" s="463">
        <f t="shared" si="33"/>
        <v>0</v>
      </c>
      <c r="G65" s="463">
        <f t="shared" si="33"/>
        <v>0</v>
      </c>
      <c r="H65" s="463">
        <f t="shared" si="33"/>
        <v>0</v>
      </c>
      <c r="I65" s="463">
        <v>0</v>
      </c>
      <c r="J65" s="463">
        <f t="shared" ref="J65" si="34">ROUND(SUM(I64*J16+J64*J17)/12,4)</f>
        <v>0</v>
      </c>
      <c r="K65" s="463">
        <f t="shared" si="33"/>
        <v>0</v>
      </c>
      <c r="L65" s="463">
        <f>ROUND(SUM(K64*L16+L64*L17)/12,4)</f>
        <v>0</v>
      </c>
      <c r="M65" s="463">
        <f t="shared" si="33"/>
        <v>0</v>
      </c>
      <c r="N65" s="463">
        <f t="shared" si="33"/>
        <v>0</v>
      </c>
      <c r="O65" s="468"/>
    </row>
    <row r="66" spans="1:15" s="14" customFormat="1">
      <c r="A66" s="72"/>
      <c r="B66" s="73"/>
      <c r="C66" s="80"/>
      <c r="D66" s="71"/>
      <c r="E66" s="71"/>
      <c r="F66" s="71"/>
      <c r="G66" s="71"/>
      <c r="H66" s="71"/>
      <c r="I66" s="71"/>
      <c r="J66" s="71"/>
      <c r="K66" s="71"/>
      <c r="L66" s="466"/>
      <c r="M66" s="466"/>
      <c r="N66" s="466"/>
      <c r="O66" s="468"/>
    </row>
    <row r="67" spans="1:15" s="64" customFormat="1" ht="14">
      <c r="A67" s="62"/>
      <c r="B67" s="581">
        <f>'1.  LRAMVA Summary'!B36</f>
        <v>0</v>
      </c>
      <c r="C67" s="823">
        <f>'2. LRAMVA Threshold'!K43</f>
        <v>0</v>
      </c>
      <c r="D67" s="46"/>
      <c r="E67" s="46"/>
      <c r="F67" s="46"/>
      <c r="G67" s="46"/>
      <c r="H67" s="46"/>
      <c r="I67" s="46"/>
      <c r="J67" s="46"/>
      <c r="K67" s="46"/>
      <c r="L67" s="46"/>
      <c r="M67" s="46"/>
      <c r="N67" s="46"/>
      <c r="O67" s="69"/>
    </row>
    <row r="68" spans="1:15" s="18" customFormat="1" outlineLevel="1">
      <c r="A68" s="4"/>
      <c r="B68" s="513" t="s">
        <v>507</v>
      </c>
      <c r="C68" s="821"/>
      <c r="D68" s="46"/>
      <c r="E68" s="46"/>
      <c r="F68" s="46"/>
      <c r="G68" s="46"/>
      <c r="H68" s="46"/>
      <c r="I68" s="46"/>
      <c r="J68" s="46"/>
      <c r="K68" s="46"/>
      <c r="L68" s="46"/>
      <c r="M68" s="46"/>
      <c r="N68" s="46"/>
      <c r="O68" s="69"/>
    </row>
    <row r="69" spans="1:15" s="18" customFormat="1" outlineLevel="1">
      <c r="A69" s="4"/>
      <c r="B69" s="513" t="s">
        <v>508</v>
      </c>
      <c r="C69" s="821"/>
      <c r="D69" s="46"/>
      <c r="E69" s="46"/>
      <c r="F69" s="46"/>
      <c r="G69" s="46"/>
      <c r="H69" s="46"/>
      <c r="I69" s="46"/>
      <c r="J69" s="46"/>
      <c r="K69" s="46"/>
      <c r="L69" s="46"/>
      <c r="M69" s="46"/>
      <c r="N69" s="46"/>
      <c r="O69" s="69"/>
    </row>
    <row r="70" spans="1:15" s="18" customFormat="1" outlineLevel="1">
      <c r="A70" s="4"/>
      <c r="B70" s="513" t="s">
        <v>486</v>
      </c>
      <c r="C70" s="821"/>
      <c r="D70" s="46"/>
      <c r="E70" s="46"/>
      <c r="F70" s="46"/>
      <c r="G70" s="46"/>
      <c r="H70" s="46"/>
      <c r="I70" s="46"/>
      <c r="J70" s="46"/>
      <c r="K70" s="46"/>
      <c r="L70" s="46"/>
      <c r="M70" s="46"/>
      <c r="N70" s="46"/>
      <c r="O70" s="69"/>
    </row>
    <row r="71" spans="1:15" s="18" customFormat="1">
      <c r="A71" s="4"/>
      <c r="B71" s="513" t="s">
        <v>509</v>
      </c>
      <c r="C71" s="824"/>
      <c r="D71" s="65">
        <f>SUM(D67:D70)</f>
        <v>0</v>
      </c>
      <c r="E71" s="65">
        <f t="shared" ref="E71:N71" si="35">SUM(E67:E70)</f>
        <v>0</v>
      </c>
      <c r="F71" s="65">
        <f>SUM(F67:F70)</f>
        <v>0</v>
      </c>
      <c r="G71" s="65">
        <f t="shared" si="35"/>
        <v>0</v>
      </c>
      <c r="H71" s="65">
        <f t="shared" si="35"/>
        <v>0</v>
      </c>
      <c r="I71" s="65">
        <v>0</v>
      </c>
      <c r="J71" s="65">
        <f t="shared" ref="J71" si="36">SUM(J67:J70)</f>
        <v>0</v>
      </c>
      <c r="K71" s="65">
        <f t="shared" si="35"/>
        <v>0</v>
      </c>
      <c r="L71" s="65">
        <f t="shared" si="35"/>
        <v>0</v>
      </c>
      <c r="M71" s="65">
        <f t="shared" si="35"/>
        <v>0</v>
      </c>
      <c r="N71" s="65">
        <f t="shared" si="35"/>
        <v>0</v>
      </c>
      <c r="O71" s="77"/>
    </row>
    <row r="72" spans="1:15" s="14" customFormat="1">
      <c r="A72" s="72"/>
      <c r="B72" s="471" t="s">
        <v>510</v>
      </c>
      <c r="C72" s="467"/>
      <c r="D72" s="71"/>
      <c r="E72" s="463">
        <f t="shared" ref="E72:N72" si="37">ROUND(SUM(D71*E16+E71*E17)/12,4)</f>
        <v>0</v>
      </c>
      <c r="F72" s="463">
        <f t="shared" si="37"/>
        <v>0</v>
      </c>
      <c r="G72" s="463">
        <f t="shared" si="37"/>
        <v>0</v>
      </c>
      <c r="H72" s="463">
        <f t="shared" si="37"/>
        <v>0</v>
      </c>
      <c r="I72" s="463">
        <f>ROUND(SUM(H71*I16+I71*I17)/12,4)</f>
        <v>0</v>
      </c>
      <c r="J72" s="463">
        <f t="shared" si="37"/>
        <v>0</v>
      </c>
      <c r="K72" s="463">
        <f t="shared" si="37"/>
        <v>0</v>
      </c>
      <c r="L72" s="463">
        <f>ROUND(SUM(K71*L16+L71*L17)/12,4)</f>
        <v>0</v>
      </c>
      <c r="M72" s="463">
        <f t="shared" si="37"/>
        <v>0</v>
      </c>
      <c r="N72" s="463">
        <f t="shared" si="37"/>
        <v>0</v>
      </c>
      <c r="O72" s="468"/>
    </row>
    <row r="73" spans="1:15" s="14" customFormat="1">
      <c r="A73" s="72"/>
      <c r="B73" s="461"/>
      <c r="C73" s="467"/>
      <c r="D73" s="71"/>
      <c r="E73" s="463"/>
      <c r="F73" s="463"/>
      <c r="G73" s="463"/>
      <c r="H73" s="463"/>
      <c r="I73" s="463"/>
      <c r="J73" s="463"/>
      <c r="K73" s="463"/>
      <c r="L73" s="463"/>
      <c r="M73" s="463"/>
      <c r="N73" s="463"/>
      <c r="O73" s="468"/>
    </row>
    <row r="74" spans="1:15" s="64" customFormat="1" ht="14">
      <c r="A74" s="62"/>
      <c r="B74" s="581">
        <f>'1.  LRAMVA Summary'!B37</f>
        <v>0</v>
      </c>
      <c r="C74" s="823">
        <f>'2. LRAMVA Threshold'!L43</f>
        <v>0</v>
      </c>
      <c r="D74" s="46"/>
      <c r="E74" s="46"/>
      <c r="F74" s="46"/>
      <c r="G74" s="46"/>
      <c r="H74" s="46"/>
      <c r="I74" s="46"/>
      <c r="J74" s="46"/>
      <c r="K74" s="46"/>
      <c r="L74" s="46"/>
      <c r="M74" s="46"/>
      <c r="N74" s="46"/>
      <c r="O74" s="69"/>
    </row>
    <row r="75" spans="1:15" s="18" customFormat="1" outlineLevel="1">
      <c r="A75" s="4"/>
      <c r="B75" s="513" t="s">
        <v>507</v>
      </c>
      <c r="C75" s="821"/>
      <c r="D75" s="46"/>
      <c r="E75" s="46"/>
      <c r="F75" s="46"/>
      <c r="G75" s="46"/>
      <c r="H75" s="46"/>
      <c r="I75" s="46"/>
      <c r="J75" s="46"/>
      <c r="K75" s="46"/>
      <c r="L75" s="46"/>
      <c r="M75" s="46"/>
      <c r="N75" s="46"/>
      <c r="O75" s="69"/>
    </row>
    <row r="76" spans="1:15" s="18" customFormat="1" outlineLevel="1">
      <c r="A76" s="4"/>
      <c r="B76" s="513" t="s">
        <v>508</v>
      </c>
      <c r="C76" s="821"/>
      <c r="D76" s="46"/>
      <c r="E76" s="46"/>
      <c r="F76" s="46"/>
      <c r="G76" s="46"/>
      <c r="H76" s="46"/>
      <c r="I76" s="46"/>
      <c r="J76" s="46"/>
      <c r="K76" s="46"/>
      <c r="L76" s="46"/>
      <c r="M76" s="46"/>
      <c r="N76" s="46"/>
      <c r="O76" s="69"/>
    </row>
    <row r="77" spans="1:15" s="18" customFormat="1" outlineLevel="1">
      <c r="A77" s="4"/>
      <c r="B77" s="513" t="s">
        <v>486</v>
      </c>
      <c r="C77" s="821"/>
      <c r="D77" s="46"/>
      <c r="E77" s="46"/>
      <c r="F77" s="46"/>
      <c r="G77" s="46"/>
      <c r="H77" s="46"/>
      <c r="I77" s="46"/>
      <c r="J77" s="46"/>
      <c r="K77" s="46"/>
      <c r="L77" s="46"/>
      <c r="M77" s="46"/>
      <c r="N77" s="46"/>
      <c r="O77" s="69"/>
    </row>
    <row r="78" spans="1:15" s="18" customFormat="1">
      <c r="A78" s="4"/>
      <c r="B78" s="513" t="s">
        <v>509</v>
      </c>
      <c r="C78" s="824"/>
      <c r="D78" s="65">
        <f>SUM(D74:D77)</f>
        <v>0</v>
      </c>
      <c r="E78" s="65">
        <f>SUM(E74:E77)</f>
        <v>0</v>
      </c>
      <c r="F78" s="65">
        <f t="shared" ref="F78:N78" si="38">SUM(F74:F77)</f>
        <v>0</v>
      </c>
      <c r="G78" s="65">
        <f t="shared" si="38"/>
        <v>0</v>
      </c>
      <c r="H78" s="65">
        <f t="shared" si="38"/>
        <v>0</v>
      </c>
      <c r="I78" s="65">
        <f t="shared" si="38"/>
        <v>0</v>
      </c>
      <c r="J78" s="65">
        <f t="shared" si="38"/>
        <v>0</v>
      </c>
      <c r="K78" s="65">
        <f t="shared" si="38"/>
        <v>0</v>
      </c>
      <c r="L78" s="65">
        <f t="shared" si="38"/>
        <v>0</v>
      </c>
      <c r="M78" s="65">
        <f t="shared" si="38"/>
        <v>0</v>
      </c>
      <c r="N78" s="65">
        <f t="shared" si="38"/>
        <v>0</v>
      </c>
      <c r="O78" s="77"/>
    </row>
    <row r="79" spans="1:15" s="14" customFormat="1">
      <c r="A79" s="72"/>
      <c r="B79" s="471" t="s">
        <v>510</v>
      </c>
      <c r="C79" s="467"/>
      <c r="D79" s="71"/>
      <c r="E79" s="463">
        <f t="shared" ref="E79:N79" si="39">ROUND(SUM(D78*E16+E78*E17)/12,4)</f>
        <v>0</v>
      </c>
      <c r="F79" s="463">
        <f t="shared" si="39"/>
        <v>0</v>
      </c>
      <c r="G79" s="463">
        <f t="shared" si="39"/>
        <v>0</v>
      </c>
      <c r="H79" s="463">
        <f t="shared" si="39"/>
        <v>0</v>
      </c>
      <c r="I79" s="463">
        <f>ROUND(SUM(H78*I16+I78*I17)/12,4)</f>
        <v>0</v>
      </c>
      <c r="J79" s="463">
        <f t="shared" si="39"/>
        <v>0</v>
      </c>
      <c r="K79" s="463">
        <f t="shared" si="39"/>
        <v>0</v>
      </c>
      <c r="L79" s="463">
        <f>ROUND(SUM(K78*L16+L78*L17)/12,4)</f>
        <v>0</v>
      </c>
      <c r="M79" s="463">
        <f t="shared" si="39"/>
        <v>0</v>
      </c>
      <c r="N79" s="463">
        <f t="shared" si="39"/>
        <v>0</v>
      </c>
      <c r="O79" s="468"/>
    </row>
    <row r="80" spans="1:15" s="14" customFormat="1">
      <c r="A80" s="72"/>
      <c r="B80" s="461"/>
      <c r="C80" s="467"/>
      <c r="D80" s="71"/>
      <c r="E80" s="463"/>
      <c r="F80" s="463"/>
      <c r="G80" s="463"/>
      <c r="H80" s="463"/>
      <c r="I80" s="463"/>
      <c r="J80" s="463"/>
      <c r="K80" s="463"/>
      <c r="L80" s="463"/>
      <c r="M80" s="463"/>
      <c r="N80" s="463"/>
      <c r="O80" s="468"/>
    </row>
    <row r="81" spans="1:15" s="64" customFormat="1" ht="14">
      <c r="A81" s="62"/>
      <c r="B81" s="581">
        <f>'1.  LRAMVA Summary'!B38</f>
        <v>0</v>
      </c>
      <c r="C81" s="823">
        <f>'2. LRAMVA Threshold'!M43</f>
        <v>0</v>
      </c>
      <c r="D81" s="46"/>
      <c r="E81" s="46"/>
      <c r="F81" s="46"/>
      <c r="G81" s="46"/>
      <c r="H81" s="46"/>
      <c r="I81" s="46"/>
      <c r="J81" s="46"/>
      <c r="K81" s="46"/>
      <c r="L81" s="46"/>
      <c r="M81" s="46"/>
      <c r="N81" s="46"/>
      <c r="O81" s="69"/>
    </row>
    <row r="82" spans="1:15" s="18" customFormat="1" outlineLevel="1">
      <c r="A82" s="4"/>
      <c r="B82" s="513" t="s">
        <v>507</v>
      </c>
      <c r="C82" s="821"/>
      <c r="D82" s="46"/>
      <c r="E82" s="46"/>
      <c r="F82" s="46"/>
      <c r="G82" s="46"/>
      <c r="H82" s="46"/>
      <c r="I82" s="46"/>
      <c r="J82" s="46"/>
      <c r="K82" s="46"/>
      <c r="L82" s="46"/>
      <c r="M82" s="46"/>
      <c r="N82" s="46"/>
      <c r="O82" s="69"/>
    </row>
    <row r="83" spans="1:15" s="18" customFormat="1" outlineLevel="1">
      <c r="A83" s="4"/>
      <c r="B83" s="513" t="s">
        <v>508</v>
      </c>
      <c r="C83" s="821"/>
      <c r="D83" s="46"/>
      <c r="E83" s="46"/>
      <c r="F83" s="46"/>
      <c r="G83" s="46"/>
      <c r="H83" s="46"/>
      <c r="I83" s="46"/>
      <c r="J83" s="46"/>
      <c r="K83" s="46"/>
      <c r="L83" s="46"/>
      <c r="M83" s="46"/>
      <c r="N83" s="46"/>
      <c r="O83" s="69"/>
    </row>
    <row r="84" spans="1:15" s="18" customFormat="1" outlineLevel="1">
      <c r="A84" s="4"/>
      <c r="B84" s="513" t="s">
        <v>486</v>
      </c>
      <c r="C84" s="821"/>
      <c r="D84" s="46"/>
      <c r="E84" s="46"/>
      <c r="F84" s="46"/>
      <c r="G84" s="46"/>
      <c r="H84" s="46"/>
      <c r="I84" s="46"/>
      <c r="J84" s="46"/>
      <c r="K84" s="46"/>
      <c r="L84" s="46"/>
      <c r="M84" s="46"/>
      <c r="N84" s="46"/>
      <c r="O84" s="69"/>
    </row>
    <row r="85" spans="1:15" s="18" customFormat="1">
      <c r="A85" s="4"/>
      <c r="B85" s="513" t="s">
        <v>509</v>
      </c>
      <c r="C85" s="824"/>
      <c r="D85" s="65">
        <f>SUM(D81:D84)</f>
        <v>0</v>
      </c>
      <c r="E85" s="65">
        <f>SUM(E81:E84)</f>
        <v>0</v>
      </c>
      <c r="F85" s="65">
        <f t="shared" ref="F85:N85" si="40">SUM(F81:F84)</f>
        <v>0</v>
      </c>
      <c r="G85" s="65">
        <f t="shared" si="40"/>
        <v>0</v>
      </c>
      <c r="H85" s="65">
        <f t="shared" si="40"/>
        <v>0</v>
      </c>
      <c r="I85" s="65">
        <f t="shared" si="40"/>
        <v>0</v>
      </c>
      <c r="J85" s="65">
        <f t="shared" si="40"/>
        <v>0</v>
      </c>
      <c r="K85" s="65">
        <f t="shared" si="40"/>
        <v>0</v>
      </c>
      <c r="L85" s="65">
        <f t="shared" si="40"/>
        <v>0</v>
      </c>
      <c r="M85" s="65">
        <f t="shared" si="40"/>
        <v>0</v>
      </c>
      <c r="N85" s="65">
        <f t="shared" si="40"/>
        <v>0</v>
      </c>
      <c r="O85" s="77"/>
    </row>
    <row r="86" spans="1:15" s="14" customFormat="1">
      <c r="A86" s="72"/>
      <c r="B86" s="471" t="s">
        <v>510</v>
      </c>
      <c r="C86" s="467"/>
      <c r="D86" s="71"/>
      <c r="E86" s="463">
        <f t="shared" ref="E86:N86" si="41">ROUND(SUM(D85*E16+E85*E17)/12,4)</f>
        <v>0</v>
      </c>
      <c r="F86" s="463">
        <f t="shared" si="41"/>
        <v>0</v>
      </c>
      <c r="G86" s="463">
        <f t="shared" si="41"/>
        <v>0</v>
      </c>
      <c r="H86" s="463">
        <f t="shared" si="41"/>
        <v>0</v>
      </c>
      <c r="I86" s="463">
        <f>ROUND(SUM(H85*I16+I85*I17)/12,4)</f>
        <v>0</v>
      </c>
      <c r="J86" s="463">
        <f t="shared" si="41"/>
        <v>0</v>
      </c>
      <c r="K86" s="463">
        <f t="shared" si="41"/>
        <v>0</v>
      </c>
      <c r="L86" s="463">
        <f>ROUND(SUM(K85*L16+L85*L17)/12,4)</f>
        <v>0</v>
      </c>
      <c r="M86" s="463">
        <f t="shared" si="41"/>
        <v>0</v>
      </c>
      <c r="N86" s="463">
        <f t="shared" si="41"/>
        <v>0</v>
      </c>
      <c r="O86" s="468"/>
    </row>
    <row r="87" spans="1:15" s="14" customFormat="1">
      <c r="A87" s="72"/>
      <c r="B87" s="461"/>
      <c r="C87" s="467"/>
      <c r="D87" s="71"/>
      <c r="E87" s="463"/>
      <c r="F87" s="463"/>
      <c r="G87" s="463"/>
      <c r="H87" s="463"/>
      <c r="I87" s="463"/>
      <c r="J87" s="463"/>
      <c r="K87" s="463"/>
      <c r="L87" s="463"/>
      <c r="M87" s="463"/>
      <c r="N87" s="463"/>
      <c r="O87" s="468"/>
    </row>
    <row r="88" spans="1:15" s="64" customFormat="1" ht="14">
      <c r="A88" s="62"/>
      <c r="B88" s="581">
        <f>'1.  LRAMVA Summary'!B39</f>
        <v>0</v>
      </c>
      <c r="C88" s="823">
        <f>'2. LRAMVA Threshold'!N43</f>
        <v>0</v>
      </c>
      <c r="D88" s="46"/>
      <c r="E88" s="46"/>
      <c r="F88" s="46"/>
      <c r="G88" s="46"/>
      <c r="H88" s="46"/>
      <c r="I88" s="46"/>
      <c r="J88" s="46"/>
      <c r="K88" s="46"/>
      <c r="L88" s="46"/>
      <c r="M88" s="46"/>
      <c r="N88" s="46"/>
      <c r="O88" s="69"/>
    </row>
    <row r="89" spans="1:15" s="18" customFormat="1" outlineLevel="1">
      <c r="A89" s="4"/>
      <c r="B89" s="513" t="s">
        <v>507</v>
      </c>
      <c r="C89" s="821"/>
      <c r="D89" s="46"/>
      <c r="E89" s="46"/>
      <c r="F89" s="46"/>
      <c r="G89" s="46"/>
      <c r="H89" s="46"/>
      <c r="I89" s="46"/>
      <c r="J89" s="46"/>
      <c r="K89" s="46"/>
      <c r="L89" s="46"/>
      <c r="M89" s="46"/>
      <c r="N89" s="46"/>
      <c r="O89" s="69"/>
    </row>
    <row r="90" spans="1:15" s="18" customFormat="1" outlineLevel="1">
      <c r="A90" s="4"/>
      <c r="B90" s="513" t="s">
        <v>508</v>
      </c>
      <c r="C90" s="821"/>
      <c r="D90" s="46"/>
      <c r="E90" s="46"/>
      <c r="F90" s="46"/>
      <c r="G90" s="46"/>
      <c r="H90" s="46"/>
      <c r="I90" s="46"/>
      <c r="J90" s="46"/>
      <c r="K90" s="46"/>
      <c r="L90" s="46"/>
      <c r="M90" s="46"/>
      <c r="N90" s="46"/>
      <c r="O90" s="69"/>
    </row>
    <row r="91" spans="1:15" s="18" customFormat="1" outlineLevel="1">
      <c r="A91" s="4"/>
      <c r="B91" s="513" t="s">
        <v>486</v>
      </c>
      <c r="C91" s="821"/>
      <c r="D91" s="46"/>
      <c r="E91" s="46"/>
      <c r="F91" s="46"/>
      <c r="G91" s="46"/>
      <c r="H91" s="46"/>
      <c r="I91" s="46"/>
      <c r="J91" s="46"/>
      <c r="K91" s="46"/>
      <c r="L91" s="46"/>
      <c r="M91" s="46"/>
      <c r="N91" s="46"/>
      <c r="O91" s="69"/>
    </row>
    <row r="92" spans="1:15" s="18" customFormat="1">
      <c r="A92" s="4"/>
      <c r="B92" s="513" t="s">
        <v>509</v>
      </c>
      <c r="C92" s="824"/>
      <c r="D92" s="65">
        <f>SUM(D88:D91)</f>
        <v>0</v>
      </c>
      <c r="E92" s="65">
        <f>SUM(E88:E91)</f>
        <v>0</v>
      </c>
      <c r="F92" s="65">
        <f t="shared" ref="F92:N92" si="42">SUM(F88:F91)</f>
        <v>0</v>
      </c>
      <c r="G92" s="65">
        <f t="shared" si="42"/>
        <v>0</v>
      </c>
      <c r="H92" s="65">
        <f t="shared" si="42"/>
        <v>0</v>
      </c>
      <c r="I92" s="65">
        <f t="shared" si="42"/>
        <v>0</v>
      </c>
      <c r="J92" s="65">
        <f t="shared" si="42"/>
        <v>0</v>
      </c>
      <c r="K92" s="65">
        <f t="shared" si="42"/>
        <v>0</v>
      </c>
      <c r="L92" s="65">
        <f t="shared" si="42"/>
        <v>0</v>
      </c>
      <c r="M92" s="65">
        <f t="shared" si="42"/>
        <v>0</v>
      </c>
      <c r="N92" s="65">
        <f t="shared" si="42"/>
        <v>0</v>
      </c>
      <c r="O92" s="77"/>
    </row>
    <row r="93" spans="1:15" s="14" customFormat="1">
      <c r="A93" s="72"/>
      <c r="B93" s="471" t="s">
        <v>510</v>
      </c>
      <c r="C93" s="467"/>
      <c r="D93" s="71"/>
      <c r="E93" s="463">
        <f t="shared" ref="E93:N93" si="43">ROUND(SUM(D92*E16+E92*E17)/12,4)</f>
        <v>0</v>
      </c>
      <c r="F93" s="463">
        <f t="shared" si="43"/>
        <v>0</v>
      </c>
      <c r="G93" s="463">
        <f t="shared" si="43"/>
        <v>0</v>
      </c>
      <c r="H93" s="463">
        <f t="shared" si="43"/>
        <v>0</v>
      </c>
      <c r="I93" s="463">
        <f>ROUND(SUM(H92*I16+I92*I17)/12,4)</f>
        <v>0</v>
      </c>
      <c r="J93" s="463">
        <f t="shared" si="43"/>
        <v>0</v>
      </c>
      <c r="K93" s="463">
        <f t="shared" si="43"/>
        <v>0</v>
      </c>
      <c r="L93" s="463">
        <f>ROUND(SUM(K92*L16+L92*L17)/12,4)</f>
        <v>0</v>
      </c>
      <c r="M93" s="463">
        <f t="shared" si="43"/>
        <v>0</v>
      </c>
      <c r="N93" s="463">
        <f t="shared" si="43"/>
        <v>0</v>
      </c>
      <c r="O93" s="468"/>
    </row>
    <row r="94" spans="1:15" s="14" customFormat="1">
      <c r="A94" s="72"/>
      <c r="B94" s="461"/>
      <c r="C94" s="467"/>
      <c r="D94" s="71"/>
      <c r="E94" s="463"/>
      <c r="F94" s="463"/>
      <c r="G94" s="463"/>
      <c r="H94" s="463"/>
      <c r="I94" s="463"/>
      <c r="J94" s="463"/>
      <c r="K94" s="463"/>
      <c r="L94" s="463"/>
      <c r="M94" s="463"/>
      <c r="N94" s="463"/>
      <c r="O94" s="468"/>
    </row>
    <row r="95" spans="1:15" s="64" customFormat="1" ht="14">
      <c r="A95" s="62"/>
      <c r="B95" s="581">
        <f>'1.  LRAMVA Summary'!B40</f>
        <v>0</v>
      </c>
      <c r="C95" s="823">
        <f>'2. LRAMVA Threshold'!O43</f>
        <v>0</v>
      </c>
      <c r="D95" s="46"/>
      <c r="E95" s="46"/>
      <c r="F95" s="46"/>
      <c r="G95" s="46"/>
      <c r="H95" s="46"/>
      <c r="I95" s="46"/>
      <c r="J95" s="46"/>
      <c r="K95" s="46"/>
      <c r="L95" s="46"/>
      <c r="M95" s="46"/>
      <c r="N95" s="46"/>
      <c r="O95" s="69"/>
    </row>
    <row r="96" spans="1:15" s="18" customFormat="1" outlineLevel="1">
      <c r="A96" s="4"/>
      <c r="B96" s="513" t="s">
        <v>507</v>
      </c>
      <c r="C96" s="821"/>
      <c r="D96" s="46"/>
      <c r="E96" s="46"/>
      <c r="F96" s="46"/>
      <c r="G96" s="46"/>
      <c r="H96" s="46"/>
      <c r="I96" s="46"/>
      <c r="J96" s="46"/>
      <c r="K96" s="46"/>
      <c r="L96" s="46"/>
      <c r="M96" s="46"/>
      <c r="N96" s="46"/>
      <c r="O96" s="69"/>
    </row>
    <row r="97" spans="1:15" s="18" customFormat="1" outlineLevel="1">
      <c r="A97" s="4"/>
      <c r="B97" s="513" t="s">
        <v>508</v>
      </c>
      <c r="C97" s="821"/>
      <c r="D97" s="46"/>
      <c r="E97" s="46"/>
      <c r="F97" s="46"/>
      <c r="G97" s="46"/>
      <c r="H97" s="46"/>
      <c r="I97" s="46"/>
      <c r="J97" s="46"/>
      <c r="K97" s="46"/>
      <c r="L97" s="46"/>
      <c r="M97" s="46"/>
      <c r="N97" s="46"/>
      <c r="O97" s="69"/>
    </row>
    <row r="98" spans="1:15" s="18" customFormat="1" outlineLevel="1">
      <c r="A98" s="4"/>
      <c r="B98" s="513" t="s">
        <v>486</v>
      </c>
      <c r="C98" s="821"/>
      <c r="D98" s="46"/>
      <c r="E98" s="46"/>
      <c r="F98" s="46"/>
      <c r="G98" s="46"/>
      <c r="H98" s="46"/>
      <c r="I98" s="46"/>
      <c r="J98" s="46"/>
      <c r="K98" s="46"/>
      <c r="L98" s="46"/>
      <c r="M98" s="46"/>
      <c r="N98" s="46"/>
      <c r="O98" s="69"/>
    </row>
    <row r="99" spans="1:15" s="18" customFormat="1">
      <c r="A99" s="4"/>
      <c r="B99" s="513" t="s">
        <v>509</v>
      </c>
      <c r="C99" s="824"/>
      <c r="D99" s="65">
        <f>SUM(D95:D98)</f>
        <v>0</v>
      </c>
      <c r="E99" s="65">
        <f>SUM(E95:E98)</f>
        <v>0</v>
      </c>
      <c r="F99" s="65">
        <f t="shared" ref="F99:N99" si="44">SUM(F95:F98)</f>
        <v>0</v>
      </c>
      <c r="G99" s="65">
        <f t="shared" si="44"/>
        <v>0</v>
      </c>
      <c r="H99" s="65">
        <f t="shared" si="44"/>
        <v>0</v>
      </c>
      <c r="I99" s="65">
        <f t="shared" si="44"/>
        <v>0</v>
      </c>
      <c r="J99" s="65">
        <f t="shared" si="44"/>
        <v>0</v>
      </c>
      <c r="K99" s="65">
        <f t="shared" si="44"/>
        <v>0</v>
      </c>
      <c r="L99" s="65">
        <f t="shared" si="44"/>
        <v>0</v>
      </c>
      <c r="M99" s="65">
        <f t="shared" si="44"/>
        <v>0</v>
      </c>
      <c r="N99" s="65">
        <f t="shared" si="44"/>
        <v>0</v>
      </c>
      <c r="O99" s="77"/>
    </row>
    <row r="100" spans="1:15" s="14" customFormat="1">
      <c r="A100" s="72"/>
      <c r="B100" s="471" t="s">
        <v>510</v>
      </c>
      <c r="C100" s="467"/>
      <c r="D100" s="71"/>
      <c r="E100" s="463">
        <f t="shared" ref="E100:N100" si="45">ROUND(SUM(D99*E16+E99*E17)/12,4)</f>
        <v>0</v>
      </c>
      <c r="F100" s="463">
        <f t="shared" si="45"/>
        <v>0</v>
      </c>
      <c r="G100" s="463">
        <f t="shared" si="45"/>
        <v>0</v>
      </c>
      <c r="H100" s="463">
        <f t="shared" si="45"/>
        <v>0</v>
      </c>
      <c r="I100" s="463">
        <f>ROUND(SUM(H99*I16+I99*I17)/12,4)</f>
        <v>0</v>
      </c>
      <c r="J100" s="463">
        <f t="shared" si="45"/>
        <v>0</v>
      </c>
      <c r="K100" s="463">
        <f t="shared" si="45"/>
        <v>0</v>
      </c>
      <c r="L100" s="463">
        <f>ROUND(SUM(K99*L16+L99*L17)/12,4)</f>
        <v>0</v>
      </c>
      <c r="M100" s="463">
        <f t="shared" si="45"/>
        <v>0</v>
      </c>
      <c r="N100" s="463">
        <f t="shared" si="45"/>
        <v>0</v>
      </c>
      <c r="O100" s="468"/>
    </row>
    <row r="101" spans="1:15" s="14" customFormat="1">
      <c r="A101" s="72"/>
      <c r="B101" s="461"/>
      <c r="C101" s="467"/>
      <c r="D101" s="71"/>
      <c r="E101" s="463"/>
      <c r="F101" s="463"/>
      <c r="G101" s="463"/>
      <c r="H101" s="463"/>
      <c r="I101" s="463"/>
      <c r="J101" s="463"/>
      <c r="K101" s="463"/>
      <c r="L101" s="463"/>
      <c r="M101" s="463"/>
      <c r="N101" s="463"/>
      <c r="O101" s="468"/>
    </row>
    <row r="102" spans="1:15" s="64" customFormat="1" ht="14">
      <c r="A102" s="62"/>
      <c r="B102" s="581">
        <f>'1.  LRAMVA Summary'!B41</f>
        <v>0</v>
      </c>
      <c r="C102" s="823">
        <f>'2. LRAMVA Threshold'!P43</f>
        <v>0</v>
      </c>
      <c r="D102" s="46"/>
      <c r="E102" s="46"/>
      <c r="F102" s="46"/>
      <c r="G102" s="46"/>
      <c r="H102" s="46"/>
      <c r="I102" s="46"/>
      <c r="J102" s="46"/>
      <c r="K102" s="46"/>
      <c r="L102" s="46"/>
      <c r="M102" s="46"/>
      <c r="N102" s="46"/>
      <c r="O102" s="69"/>
    </row>
    <row r="103" spans="1:15" s="18" customFormat="1" outlineLevel="1">
      <c r="A103" s="4"/>
      <c r="B103" s="513" t="s">
        <v>507</v>
      </c>
      <c r="C103" s="821"/>
      <c r="D103" s="46"/>
      <c r="E103" s="46"/>
      <c r="F103" s="46"/>
      <c r="G103" s="46"/>
      <c r="H103" s="46"/>
      <c r="I103" s="46"/>
      <c r="J103" s="46"/>
      <c r="K103" s="46"/>
      <c r="L103" s="46"/>
      <c r="M103" s="46"/>
      <c r="N103" s="46"/>
      <c r="O103" s="69"/>
    </row>
    <row r="104" spans="1:15" s="18" customFormat="1" outlineLevel="1">
      <c r="A104" s="4"/>
      <c r="B104" s="513" t="s">
        <v>508</v>
      </c>
      <c r="C104" s="821"/>
      <c r="D104" s="46"/>
      <c r="E104" s="46"/>
      <c r="F104" s="46"/>
      <c r="G104" s="46"/>
      <c r="H104" s="46"/>
      <c r="I104" s="46"/>
      <c r="J104" s="46"/>
      <c r="K104" s="46"/>
      <c r="L104" s="46"/>
      <c r="M104" s="46"/>
      <c r="N104" s="46"/>
      <c r="O104" s="69"/>
    </row>
    <row r="105" spans="1:15" s="18" customFormat="1" outlineLevel="1">
      <c r="A105" s="4"/>
      <c r="B105" s="513" t="s">
        <v>486</v>
      </c>
      <c r="C105" s="821"/>
      <c r="D105" s="46"/>
      <c r="E105" s="46"/>
      <c r="F105" s="46"/>
      <c r="G105" s="46"/>
      <c r="H105" s="46"/>
      <c r="I105" s="46"/>
      <c r="J105" s="46"/>
      <c r="K105" s="46"/>
      <c r="L105" s="46"/>
      <c r="M105" s="46"/>
      <c r="N105" s="46"/>
      <c r="O105" s="69"/>
    </row>
    <row r="106" spans="1:15" s="18" customFormat="1">
      <c r="A106" s="4"/>
      <c r="B106" s="513" t="s">
        <v>509</v>
      </c>
      <c r="C106" s="824"/>
      <c r="D106" s="65">
        <f>SUM(D102:D105)</f>
        <v>0</v>
      </c>
      <c r="E106" s="65">
        <f>SUM(E102:E105)</f>
        <v>0</v>
      </c>
      <c r="F106" s="65">
        <f>SUM(F102:F105)</f>
        <v>0</v>
      </c>
      <c r="G106" s="65">
        <f t="shared" ref="G106:N106" si="46">SUM(G102:G105)</f>
        <v>0</v>
      </c>
      <c r="H106" s="65">
        <f t="shared" si="46"/>
        <v>0</v>
      </c>
      <c r="I106" s="65">
        <f t="shared" si="46"/>
        <v>0</v>
      </c>
      <c r="J106" s="65">
        <f t="shared" si="46"/>
        <v>0</v>
      </c>
      <c r="K106" s="65">
        <f t="shared" si="46"/>
        <v>0</v>
      </c>
      <c r="L106" s="65">
        <f t="shared" si="46"/>
        <v>0</v>
      </c>
      <c r="M106" s="65">
        <f t="shared" si="46"/>
        <v>0</v>
      </c>
      <c r="N106" s="65">
        <f t="shared" si="46"/>
        <v>0</v>
      </c>
      <c r="O106" s="77"/>
    </row>
    <row r="107" spans="1:15" s="14" customFormat="1">
      <c r="A107" s="72"/>
      <c r="B107" s="471" t="s">
        <v>510</v>
      </c>
      <c r="C107" s="467"/>
      <c r="D107" s="71"/>
      <c r="E107" s="463">
        <f t="shared" ref="E107:N107" si="47">ROUND(SUM(D106*E16+E106*E17)/12,4)</f>
        <v>0</v>
      </c>
      <c r="F107" s="463">
        <f t="shared" si="47"/>
        <v>0</v>
      </c>
      <c r="G107" s="463">
        <f t="shared" si="47"/>
        <v>0</v>
      </c>
      <c r="H107" s="463">
        <f t="shared" si="47"/>
        <v>0</v>
      </c>
      <c r="I107" s="463">
        <f>ROUND(SUM(H106*I16+I106*I17)/12,4)</f>
        <v>0</v>
      </c>
      <c r="J107" s="463">
        <f t="shared" si="47"/>
        <v>0</v>
      </c>
      <c r="K107" s="463">
        <f t="shared" si="47"/>
        <v>0</v>
      </c>
      <c r="L107" s="463">
        <f>ROUND(SUM(K106*L16+L106*L17)/12,4)</f>
        <v>0</v>
      </c>
      <c r="M107" s="463">
        <f t="shared" si="47"/>
        <v>0</v>
      </c>
      <c r="N107" s="463">
        <f t="shared" si="47"/>
        <v>0</v>
      </c>
      <c r="O107" s="468"/>
    </row>
    <row r="108" spans="1:15" s="14" customFormat="1">
      <c r="A108" s="72"/>
      <c r="B108" s="461"/>
      <c r="C108" s="467"/>
      <c r="D108" s="71"/>
      <c r="E108" s="463"/>
      <c r="F108" s="463"/>
      <c r="G108" s="463"/>
      <c r="H108" s="463"/>
      <c r="I108" s="463"/>
      <c r="J108" s="463"/>
      <c r="K108" s="463"/>
      <c r="L108" s="463"/>
      <c r="M108" s="463"/>
      <c r="N108" s="463"/>
      <c r="O108" s="468"/>
    </row>
    <row r="109" spans="1:15" s="64" customFormat="1" ht="14">
      <c r="A109" s="62"/>
      <c r="B109" s="581">
        <f>'1.  LRAMVA Summary'!B42</f>
        <v>0</v>
      </c>
      <c r="C109" s="823">
        <f>'2. LRAMVA Threshold'!Q43</f>
        <v>0</v>
      </c>
      <c r="D109" s="46"/>
      <c r="E109" s="46"/>
      <c r="F109" s="46"/>
      <c r="G109" s="46"/>
      <c r="H109" s="46"/>
      <c r="I109" s="46"/>
      <c r="J109" s="46"/>
      <c r="K109" s="46"/>
      <c r="L109" s="46"/>
      <c r="M109" s="46"/>
      <c r="N109" s="46"/>
      <c r="O109" s="69"/>
    </row>
    <row r="110" spans="1:15" s="18" customFormat="1" outlineLevel="1">
      <c r="A110" s="4"/>
      <c r="B110" s="513" t="s">
        <v>507</v>
      </c>
      <c r="C110" s="821"/>
      <c r="D110" s="46"/>
      <c r="E110" s="46"/>
      <c r="F110" s="46"/>
      <c r="G110" s="46"/>
      <c r="H110" s="46"/>
      <c r="I110" s="46"/>
      <c r="J110" s="46"/>
      <c r="K110" s="46"/>
      <c r="L110" s="46"/>
      <c r="M110" s="46"/>
      <c r="N110" s="46"/>
      <c r="O110" s="69"/>
    </row>
    <row r="111" spans="1:15" s="18" customFormat="1" outlineLevel="1">
      <c r="A111" s="4"/>
      <c r="B111" s="513" t="s">
        <v>508</v>
      </c>
      <c r="C111" s="821"/>
      <c r="D111" s="46"/>
      <c r="E111" s="46"/>
      <c r="F111" s="46"/>
      <c r="G111" s="46"/>
      <c r="H111" s="46"/>
      <c r="I111" s="46"/>
      <c r="J111" s="46"/>
      <c r="K111" s="46"/>
      <c r="L111" s="46"/>
      <c r="M111" s="46"/>
      <c r="N111" s="46"/>
      <c r="O111" s="69"/>
    </row>
    <row r="112" spans="1:15" s="18" customFormat="1" outlineLevel="1">
      <c r="A112" s="4"/>
      <c r="B112" s="513" t="s">
        <v>486</v>
      </c>
      <c r="C112" s="821"/>
      <c r="D112" s="46"/>
      <c r="E112" s="46"/>
      <c r="F112" s="46"/>
      <c r="G112" s="46"/>
      <c r="H112" s="46"/>
      <c r="I112" s="46"/>
      <c r="J112" s="46"/>
      <c r="K112" s="46"/>
      <c r="L112" s="46"/>
      <c r="M112" s="46"/>
      <c r="N112" s="46"/>
      <c r="O112" s="69"/>
    </row>
    <row r="113" spans="1:17" s="18" customFormat="1">
      <c r="A113" s="4"/>
      <c r="B113" s="513" t="s">
        <v>509</v>
      </c>
      <c r="C113" s="824"/>
      <c r="D113" s="65">
        <f>SUM(D109:D112)</f>
        <v>0</v>
      </c>
      <c r="E113" s="65">
        <f>SUM(E109:E112)</f>
        <v>0</v>
      </c>
      <c r="F113" s="65">
        <f>SUM(F109:F112)</f>
        <v>0</v>
      </c>
      <c r="G113" s="65">
        <f>SUM(G109:G112)</f>
        <v>0</v>
      </c>
      <c r="H113" s="65">
        <f t="shared" ref="H113:N113" si="48">SUM(H109:H112)</f>
        <v>0</v>
      </c>
      <c r="I113" s="65">
        <f t="shared" si="48"/>
        <v>0</v>
      </c>
      <c r="J113" s="65">
        <f t="shared" si="48"/>
        <v>0</v>
      </c>
      <c r="K113" s="65">
        <f t="shared" si="48"/>
        <v>0</v>
      </c>
      <c r="L113" s="65">
        <f t="shared" si="48"/>
        <v>0</v>
      </c>
      <c r="M113" s="65">
        <f t="shared" si="48"/>
        <v>0</v>
      </c>
      <c r="N113" s="65">
        <f t="shared" si="48"/>
        <v>0</v>
      </c>
      <c r="O113" s="77"/>
    </row>
    <row r="114" spans="1:17" s="14" customFormat="1">
      <c r="A114" s="72"/>
      <c r="B114" s="471" t="s">
        <v>510</v>
      </c>
      <c r="C114" s="467"/>
      <c r="D114" s="71"/>
      <c r="E114" s="463">
        <f t="shared" ref="E114:N114" si="49">ROUND(SUM(D113*E16+E113*E17)/12,4)</f>
        <v>0</v>
      </c>
      <c r="F114" s="463">
        <f t="shared" si="49"/>
        <v>0</v>
      </c>
      <c r="G114" s="463">
        <f t="shared" si="49"/>
        <v>0</v>
      </c>
      <c r="H114" s="463">
        <f t="shared" si="49"/>
        <v>0</v>
      </c>
      <c r="I114" s="463">
        <f>ROUND(SUM(H113*I16+I113*I17)/12,4)</f>
        <v>0</v>
      </c>
      <c r="J114" s="463">
        <f t="shared" si="49"/>
        <v>0</v>
      </c>
      <c r="K114" s="463">
        <f t="shared" si="49"/>
        <v>0</v>
      </c>
      <c r="L114" s="463">
        <f>ROUND(SUM(K113*L16+L113*L17)/12,4)</f>
        <v>0</v>
      </c>
      <c r="M114" s="463">
        <f t="shared" si="49"/>
        <v>0</v>
      </c>
      <c r="N114" s="463">
        <f t="shared" si="49"/>
        <v>0</v>
      </c>
      <c r="O114" s="468"/>
    </row>
    <row r="115" spans="1:17" s="70" customFormat="1" ht="14">
      <c r="A115" s="72"/>
      <c r="B115" s="74"/>
      <c r="C115" s="81"/>
      <c r="D115" s="75"/>
      <c r="E115" s="75"/>
      <c r="F115" s="75"/>
      <c r="G115" s="75"/>
      <c r="H115" s="75"/>
      <c r="I115" s="75"/>
      <c r="J115" s="75"/>
      <c r="K115" s="474"/>
      <c r="L115" s="475"/>
      <c r="M115" s="475"/>
      <c r="N115" s="475"/>
      <c r="O115" s="476"/>
    </row>
    <row r="116" spans="1:17" s="3" customFormat="1" ht="21" customHeight="1">
      <c r="A116" s="4"/>
      <c r="B116" s="477" t="s">
        <v>609</v>
      </c>
      <c r="C116" s="98"/>
      <c r="D116" s="478"/>
      <c r="E116" s="478"/>
      <c r="F116" s="478"/>
      <c r="G116" s="478"/>
      <c r="H116" s="478"/>
      <c r="I116" s="478"/>
      <c r="J116" s="478"/>
      <c r="K116" s="478"/>
      <c r="L116" s="478"/>
      <c r="M116" s="478"/>
      <c r="N116" s="478"/>
      <c r="O116" s="478"/>
    </row>
    <row r="119" spans="1:17" ht="15.5">
      <c r="B119" s="118" t="s">
        <v>480</v>
      </c>
      <c r="J119" s="18"/>
    </row>
    <row r="120" spans="1:17" s="14" customFormat="1" ht="75.650000000000006" customHeight="1">
      <c r="A120" s="72"/>
      <c r="B120" s="828" t="s">
        <v>669</v>
      </c>
      <c r="C120" s="828"/>
      <c r="D120" s="828"/>
      <c r="E120" s="828"/>
      <c r="F120" s="828"/>
      <c r="G120" s="828"/>
      <c r="H120" s="828"/>
      <c r="I120" s="828"/>
      <c r="J120" s="828"/>
      <c r="K120" s="828"/>
      <c r="L120" s="828"/>
      <c r="M120" s="828"/>
      <c r="N120" s="828"/>
      <c r="O120" s="828"/>
      <c r="P120" s="828"/>
    </row>
    <row r="121" spans="1:17" s="18" customFormat="1" ht="9" customHeight="1">
      <c r="A121" s="4"/>
      <c r="B121" s="118"/>
      <c r="C121" s="78"/>
    </row>
    <row r="122" spans="1:17" ht="63.75" customHeight="1">
      <c r="B122" s="242" t="s">
        <v>232</v>
      </c>
      <c r="C122" s="242" t="str">
        <f>'1.  LRAMVA Summary'!D52</f>
        <v>Residential</v>
      </c>
      <c r="D122" s="242" t="str">
        <f>'1.  LRAMVA Summary'!E52</f>
        <v>GS&lt;50 kW</v>
      </c>
      <c r="E122" s="242" t="str">
        <f>'1.  LRAMVA Summary'!F52</f>
        <v>GS&gt;50 kW - Thermal Demand Meter</v>
      </c>
      <c r="F122" s="242" t="str">
        <f>'1.  LRAMVA Summary'!G52</f>
        <v>GS&gt;50 kW - Interval Meter</v>
      </c>
      <c r="G122" s="242" t="str">
        <f>'1.  LRAMVA Summary'!H52</f>
        <v>Street Lighting</v>
      </c>
      <c r="H122" s="242" t="str">
        <f>'1.  LRAMVA Summary'!I52</f>
        <v/>
      </c>
      <c r="I122" s="242" t="str">
        <f>'1.  LRAMVA Summary'!J52</f>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62"/>
      <c r="C123" s="563" t="str">
        <f>'1.  LRAMVA Summary'!D53</f>
        <v>kWh</v>
      </c>
      <c r="D123" s="563" t="str">
        <f>'1.  LRAMVA Summary'!E53</f>
        <v>kWh</v>
      </c>
      <c r="E123" s="563" t="str">
        <f>'1.  LRAMVA Summary'!F53</f>
        <v>kW</v>
      </c>
      <c r="F123" s="563" t="str">
        <f>'1.  LRAMVA Summary'!G53</f>
        <v>kW</v>
      </c>
      <c r="G123" s="563" t="str">
        <f>'1.  LRAMVA Summary'!H53</f>
        <v>kW</v>
      </c>
      <c r="H123" s="563">
        <f>'1.  LRAMVA Summary'!I53</f>
        <v>0</v>
      </c>
      <c r="I123" s="563">
        <f>'1.  LRAMVA Summary'!J53</f>
        <v>0</v>
      </c>
      <c r="J123" s="563">
        <f>'1.  LRAMVA Summary'!K53</f>
        <v>0</v>
      </c>
      <c r="K123" s="563">
        <f>'1.  LRAMVA Summary'!L53</f>
        <v>0</v>
      </c>
      <c r="L123" s="563">
        <f>'1.  LRAMVA Summary'!M53</f>
        <v>0</v>
      </c>
      <c r="M123" s="563">
        <f>'1.  LRAMVA Summary'!N53</f>
        <v>0</v>
      </c>
      <c r="N123" s="563">
        <f>'1.  LRAMVA Summary'!O53</f>
        <v>0</v>
      </c>
      <c r="O123" s="563">
        <f>'1.  LRAMVA Summary'!P53</f>
        <v>0</v>
      </c>
      <c r="P123" s="564">
        <f>'1.  LRAMVA Summary'!Q53</f>
        <v>0</v>
      </c>
    </row>
    <row r="124" spans="1:17">
      <c r="B124" s="479">
        <v>2011</v>
      </c>
      <c r="C124" s="640" t="e">
        <f t="shared" ref="C124:C133" si="50">HLOOKUP(B124,$E$15:$O$114,9,FALSE)</f>
        <v>#N/A</v>
      </c>
      <c r="D124" s="641" t="e">
        <f t="shared" ref="D124:D133" si="51">HLOOKUP(B124,$E$15:$O$114,16,FALSE)</f>
        <v>#N/A</v>
      </c>
      <c r="E124" s="642" t="e">
        <f t="shared" ref="E124:E133" si="52">HLOOKUP(B124,$E$15:$O$114,23,FALSE)</f>
        <v>#N/A</v>
      </c>
      <c r="F124" s="641" t="e">
        <f t="shared" ref="F124:F133" si="53">HLOOKUP(B124,$E$15:$O$114,30,FALSE)</f>
        <v>#N/A</v>
      </c>
      <c r="G124" s="642" t="e">
        <f t="shared" ref="G124:G133" si="54">HLOOKUP(B124,$E$15:$O$114,37,FALSE)</f>
        <v>#N/A</v>
      </c>
      <c r="H124" s="641" t="e">
        <f t="shared" ref="H124:H133" si="55">HLOOKUP(B124,$E$15:$O$114,44,FALSE)</f>
        <v>#N/A</v>
      </c>
      <c r="I124" s="642" t="e">
        <f t="shared" ref="I124:I133" si="56">HLOOKUP(B124,$E$15:$O$114,51,FALSE)</f>
        <v>#N/A</v>
      </c>
      <c r="J124" s="642" t="e">
        <f t="shared" ref="J124:J133" si="57">HLOOKUP(B124,$E$15:$O$114,58,FALSE)</f>
        <v>#N/A</v>
      </c>
      <c r="K124" s="642" t="e">
        <f t="shared" ref="K124:K133" si="58">HLOOKUP(B124,$E$15:$O$114,65,FALSE)</f>
        <v>#N/A</v>
      </c>
      <c r="L124" s="642" t="e">
        <f t="shared" ref="L124:L133" si="59">HLOOKUP(B124,$E$15:$O$114,72,FALSE)</f>
        <v>#N/A</v>
      </c>
      <c r="M124" s="642" t="e">
        <f t="shared" ref="M124:M133" si="60">HLOOKUP(B124,$E$15:$O$114,79,FALSE)</f>
        <v>#N/A</v>
      </c>
      <c r="N124" s="642" t="e">
        <f t="shared" ref="N124:N133" si="61">HLOOKUP(B124,$E$15:$O$114,86,FALSE)</f>
        <v>#N/A</v>
      </c>
      <c r="O124" s="642" t="e">
        <f t="shared" ref="O124:O133" si="62">HLOOKUP(B124,$E$15:$O$114,93,FALSE)</f>
        <v>#N/A</v>
      </c>
      <c r="P124" s="642" t="e">
        <f t="shared" ref="P124:P133" si="63">HLOOKUP(B124,$E$15:$O$114,100,FALSE)</f>
        <v>#N/A</v>
      </c>
    </row>
    <row r="125" spans="1:17">
      <c r="B125" s="480">
        <v>2012</v>
      </c>
      <c r="C125" s="643">
        <f t="shared" si="50"/>
        <v>1.43E-2</v>
      </c>
      <c r="D125" s="644">
        <f t="shared" si="51"/>
        <v>1.9099999999999999E-2</v>
      </c>
      <c r="E125" s="645">
        <f t="shared" si="52"/>
        <v>4.58</v>
      </c>
      <c r="F125" s="644">
        <f t="shared" si="53"/>
        <v>4.7081</v>
      </c>
      <c r="G125" s="645">
        <f t="shared" si="54"/>
        <v>15.208500000000001</v>
      </c>
      <c r="H125" s="644">
        <f t="shared" si="55"/>
        <v>0</v>
      </c>
      <c r="I125" s="645">
        <f t="shared" si="56"/>
        <v>0</v>
      </c>
      <c r="J125" s="645">
        <f t="shared" si="57"/>
        <v>0</v>
      </c>
      <c r="K125" s="645">
        <f t="shared" si="58"/>
        <v>0</v>
      </c>
      <c r="L125" s="645">
        <f t="shared" si="59"/>
        <v>0</v>
      </c>
      <c r="M125" s="645">
        <f t="shared" si="60"/>
        <v>0</v>
      </c>
      <c r="N125" s="645">
        <f t="shared" si="61"/>
        <v>0</v>
      </c>
      <c r="O125" s="645">
        <f t="shared" si="62"/>
        <v>0</v>
      </c>
      <c r="P125" s="645">
        <f t="shared" si="63"/>
        <v>0</v>
      </c>
    </row>
    <row r="126" spans="1:17">
      <c r="B126" s="480">
        <v>2013</v>
      </c>
      <c r="C126" s="643">
        <f t="shared" si="50"/>
        <v>1.4200000000000001E-2</v>
      </c>
      <c r="D126" s="644">
        <f t="shared" si="51"/>
        <v>1.9199999999999998E-2</v>
      </c>
      <c r="E126" s="645">
        <f t="shared" si="52"/>
        <v>4.5952999999999999</v>
      </c>
      <c r="F126" s="644">
        <f t="shared" si="53"/>
        <v>4.7244999999999999</v>
      </c>
      <c r="G126" s="645">
        <f t="shared" si="54"/>
        <v>15.1736</v>
      </c>
      <c r="H126" s="644">
        <f t="shared" si="55"/>
        <v>0</v>
      </c>
      <c r="I126" s="645">
        <f t="shared" si="56"/>
        <v>0</v>
      </c>
      <c r="J126" s="645">
        <f t="shared" si="57"/>
        <v>0</v>
      </c>
      <c r="K126" s="645">
        <f t="shared" si="58"/>
        <v>0</v>
      </c>
      <c r="L126" s="645">
        <f t="shared" si="59"/>
        <v>0</v>
      </c>
      <c r="M126" s="645">
        <f t="shared" si="60"/>
        <v>0</v>
      </c>
      <c r="N126" s="645">
        <f t="shared" si="61"/>
        <v>0</v>
      </c>
      <c r="O126" s="645">
        <f t="shared" si="62"/>
        <v>0</v>
      </c>
      <c r="P126" s="645">
        <f t="shared" si="63"/>
        <v>0</v>
      </c>
    </row>
    <row r="127" spans="1:17">
      <c r="B127" s="480">
        <v>2014</v>
      </c>
      <c r="C127" s="643">
        <f t="shared" si="50"/>
        <v>1.43E-2</v>
      </c>
      <c r="D127" s="644">
        <f t="shared" si="51"/>
        <v>1.9300000000000001E-2</v>
      </c>
      <c r="E127" s="645">
        <f t="shared" si="52"/>
        <v>4.6245000000000003</v>
      </c>
      <c r="F127" s="644">
        <f t="shared" si="53"/>
        <v>4.7545000000000002</v>
      </c>
      <c r="G127" s="645">
        <f t="shared" si="54"/>
        <v>15.269299999999999</v>
      </c>
      <c r="H127" s="644">
        <f t="shared" si="55"/>
        <v>0</v>
      </c>
      <c r="I127" s="645">
        <f t="shared" si="56"/>
        <v>0</v>
      </c>
      <c r="J127" s="645">
        <f t="shared" si="57"/>
        <v>0</v>
      </c>
      <c r="K127" s="645">
        <f t="shared" si="58"/>
        <v>0</v>
      </c>
      <c r="L127" s="645">
        <f t="shared" si="59"/>
        <v>0</v>
      </c>
      <c r="M127" s="645">
        <f t="shared" si="60"/>
        <v>0</v>
      </c>
      <c r="N127" s="645">
        <f t="shared" si="61"/>
        <v>0</v>
      </c>
      <c r="O127" s="645">
        <f t="shared" si="62"/>
        <v>0</v>
      </c>
      <c r="P127" s="645">
        <f t="shared" si="63"/>
        <v>0</v>
      </c>
    </row>
    <row r="128" spans="1:17">
      <c r="B128" s="480">
        <v>2015</v>
      </c>
      <c r="C128" s="643">
        <f t="shared" si="50"/>
        <v>1.44E-2</v>
      </c>
      <c r="D128" s="644">
        <f t="shared" si="51"/>
        <v>1.9400000000000001E-2</v>
      </c>
      <c r="E128" s="645">
        <f t="shared" si="52"/>
        <v>4.6454000000000004</v>
      </c>
      <c r="F128" s="644">
        <f t="shared" si="53"/>
        <v>4.7759999999999998</v>
      </c>
      <c r="G128" s="645">
        <f t="shared" si="54"/>
        <v>15.3377</v>
      </c>
      <c r="H128" s="644">
        <f t="shared" si="55"/>
        <v>0</v>
      </c>
      <c r="I128" s="645">
        <f t="shared" si="56"/>
        <v>0</v>
      </c>
      <c r="J128" s="645">
        <f t="shared" si="57"/>
        <v>0</v>
      </c>
      <c r="K128" s="645">
        <f t="shared" si="58"/>
        <v>0</v>
      </c>
      <c r="L128" s="645">
        <f t="shared" si="59"/>
        <v>0</v>
      </c>
      <c r="M128" s="645">
        <f t="shared" si="60"/>
        <v>0</v>
      </c>
      <c r="N128" s="645">
        <f t="shared" si="61"/>
        <v>0</v>
      </c>
      <c r="O128" s="645">
        <f t="shared" si="62"/>
        <v>0</v>
      </c>
      <c r="P128" s="645">
        <f t="shared" si="63"/>
        <v>0</v>
      </c>
    </row>
    <row r="129" spans="2:16">
      <c r="B129" s="480">
        <v>2016</v>
      </c>
      <c r="C129" s="643">
        <f t="shared" si="50"/>
        <v>1.11E-2</v>
      </c>
      <c r="D129" s="644">
        <f t="shared" si="51"/>
        <v>1.9599999999999999E-2</v>
      </c>
      <c r="E129" s="645">
        <f t="shared" si="52"/>
        <v>4.6923000000000004</v>
      </c>
      <c r="F129" s="644">
        <f t="shared" si="53"/>
        <v>4.8242000000000003</v>
      </c>
      <c r="G129" s="645">
        <f t="shared" si="54"/>
        <v>15.5061</v>
      </c>
      <c r="H129" s="644">
        <f t="shared" si="55"/>
        <v>0</v>
      </c>
      <c r="I129" s="645">
        <f t="shared" si="56"/>
        <v>0</v>
      </c>
      <c r="J129" s="645">
        <f t="shared" si="57"/>
        <v>0</v>
      </c>
      <c r="K129" s="645">
        <f t="shared" si="58"/>
        <v>0</v>
      </c>
      <c r="L129" s="645">
        <f t="shared" si="59"/>
        <v>0</v>
      </c>
      <c r="M129" s="645">
        <f t="shared" si="60"/>
        <v>0</v>
      </c>
      <c r="N129" s="645">
        <f t="shared" si="61"/>
        <v>0</v>
      </c>
      <c r="O129" s="645">
        <f t="shared" si="62"/>
        <v>0</v>
      </c>
      <c r="P129" s="645">
        <f t="shared" si="63"/>
        <v>0</v>
      </c>
    </row>
    <row r="130" spans="2:16">
      <c r="B130" s="480">
        <v>2017</v>
      </c>
      <c r="C130" s="643">
        <f t="shared" si="50"/>
        <v>8.6999999999999994E-3</v>
      </c>
      <c r="D130" s="644">
        <f t="shared" si="51"/>
        <v>1.9800000000000002E-2</v>
      </c>
      <c r="E130" s="645">
        <f t="shared" si="52"/>
        <v>4.7404000000000002</v>
      </c>
      <c r="F130" s="644">
        <f t="shared" si="53"/>
        <v>4.8734999999999999</v>
      </c>
      <c r="G130" s="645">
        <f t="shared" si="54"/>
        <v>15.617599999999999</v>
      </c>
      <c r="H130" s="644">
        <f t="shared" si="55"/>
        <v>0</v>
      </c>
      <c r="I130" s="645">
        <f t="shared" si="56"/>
        <v>0</v>
      </c>
      <c r="J130" s="645">
        <f t="shared" si="57"/>
        <v>0</v>
      </c>
      <c r="K130" s="645">
        <f t="shared" si="58"/>
        <v>0</v>
      </c>
      <c r="L130" s="645">
        <f t="shared" si="59"/>
        <v>0</v>
      </c>
      <c r="M130" s="645">
        <f t="shared" si="60"/>
        <v>0</v>
      </c>
      <c r="N130" s="645">
        <f t="shared" si="61"/>
        <v>0</v>
      </c>
      <c r="O130" s="645">
        <f t="shared" si="62"/>
        <v>0</v>
      </c>
      <c r="P130" s="645">
        <f t="shared" si="63"/>
        <v>0</v>
      </c>
    </row>
    <row r="131" spans="2:16" hidden="1">
      <c r="B131" s="480">
        <v>2018</v>
      </c>
      <c r="C131" s="643">
        <f t="shared" si="50"/>
        <v>0</v>
      </c>
      <c r="D131" s="644">
        <f t="shared" si="51"/>
        <v>0</v>
      </c>
      <c r="E131" s="645">
        <f t="shared" si="52"/>
        <v>0</v>
      </c>
      <c r="F131" s="644">
        <f t="shared" si="53"/>
        <v>0</v>
      </c>
      <c r="G131" s="645">
        <f t="shared" si="54"/>
        <v>0</v>
      </c>
      <c r="H131" s="644">
        <f t="shared" si="55"/>
        <v>0</v>
      </c>
      <c r="I131" s="645">
        <f t="shared" si="56"/>
        <v>0</v>
      </c>
      <c r="J131" s="645">
        <f t="shared" si="57"/>
        <v>0</v>
      </c>
      <c r="K131" s="645">
        <f t="shared" si="58"/>
        <v>0</v>
      </c>
      <c r="L131" s="645">
        <f t="shared" si="59"/>
        <v>0</v>
      </c>
      <c r="M131" s="645">
        <f t="shared" si="60"/>
        <v>0</v>
      </c>
      <c r="N131" s="645">
        <f t="shared" si="61"/>
        <v>0</v>
      </c>
      <c r="O131" s="645">
        <f t="shared" si="62"/>
        <v>0</v>
      </c>
      <c r="P131" s="645">
        <f t="shared" si="63"/>
        <v>0</v>
      </c>
    </row>
    <row r="132" spans="2:16" hidden="1">
      <c r="B132" s="480">
        <v>2019</v>
      </c>
      <c r="C132" s="643">
        <f t="shared" si="50"/>
        <v>0</v>
      </c>
      <c r="D132" s="644">
        <f t="shared" si="51"/>
        <v>0</v>
      </c>
      <c r="E132" s="645">
        <f t="shared" si="52"/>
        <v>0</v>
      </c>
      <c r="F132" s="644">
        <f t="shared" si="53"/>
        <v>0</v>
      </c>
      <c r="G132" s="645">
        <f t="shared" si="54"/>
        <v>0</v>
      </c>
      <c r="H132" s="644">
        <f t="shared" si="55"/>
        <v>0</v>
      </c>
      <c r="I132" s="645">
        <f t="shared" si="56"/>
        <v>0</v>
      </c>
      <c r="J132" s="645">
        <f t="shared" si="57"/>
        <v>0</v>
      </c>
      <c r="K132" s="645">
        <f t="shared" si="58"/>
        <v>0</v>
      </c>
      <c r="L132" s="645">
        <f t="shared" si="59"/>
        <v>0</v>
      </c>
      <c r="M132" s="645">
        <f t="shared" si="60"/>
        <v>0</v>
      </c>
      <c r="N132" s="645">
        <f t="shared" si="61"/>
        <v>0</v>
      </c>
      <c r="O132" s="645">
        <f t="shared" si="62"/>
        <v>0</v>
      </c>
      <c r="P132" s="645">
        <f t="shared" si="63"/>
        <v>0</v>
      </c>
    </row>
    <row r="133" spans="2:16" hidden="1">
      <c r="B133" s="481">
        <v>2020</v>
      </c>
      <c r="C133" s="646">
        <f t="shared" si="50"/>
        <v>0</v>
      </c>
      <c r="D133" s="647">
        <f t="shared" si="51"/>
        <v>0</v>
      </c>
      <c r="E133" s="648">
        <f t="shared" si="52"/>
        <v>0</v>
      </c>
      <c r="F133" s="647">
        <f t="shared" si="53"/>
        <v>0</v>
      </c>
      <c r="G133" s="648">
        <f t="shared" si="54"/>
        <v>0</v>
      </c>
      <c r="H133" s="647">
        <f t="shared" si="55"/>
        <v>0</v>
      </c>
      <c r="I133" s="648">
        <f t="shared" si="56"/>
        <v>0</v>
      </c>
      <c r="J133" s="648">
        <f t="shared" si="57"/>
        <v>0</v>
      </c>
      <c r="K133" s="648">
        <f t="shared" si="58"/>
        <v>0</v>
      </c>
      <c r="L133" s="648">
        <f t="shared" si="59"/>
        <v>0</v>
      </c>
      <c r="M133" s="648">
        <f t="shared" si="60"/>
        <v>0</v>
      </c>
      <c r="N133" s="648">
        <f t="shared" si="61"/>
        <v>0</v>
      </c>
      <c r="O133" s="648">
        <f t="shared" si="62"/>
        <v>0</v>
      </c>
      <c r="P133" s="648">
        <f t="shared" si="63"/>
        <v>0</v>
      </c>
    </row>
    <row r="134" spans="2:16" ht="18.75" customHeight="1">
      <c r="B134" s="477" t="s">
        <v>622</v>
      </c>
      <c r="C134" s="575"/>
      <c r="D134" s="576"/>
      <c r="E134" s="577"/>
      <c r="F134" s="576"/>
      <c r="G134" s="576"/>
      <c r="H134" s="576"/>
      <c r="I134" s="576"/>
      <c r="J134" s="576"/>
      <c r="K134" s="576"/>
      <c r="L134" s="576"/>
      <c r="M134" s="576"/>
      <c r="N134" s="576"/>
      <c r="O134" s="576"/>
      <c r="P134" s="576"/>
    </row>
    <row r="136" spans="2:16">
      <c r="B136" s="569"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25" right="0.25" top="0.75" bottom="0.75" header="0.3" footer="0.3"/>
  <pageSetup paperSize="5" scale="3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X155"/>
  <sheetViews>
    <sheetView tabSelected="1" topLeftCell="A114" zoomScale="40" zoomScaleNormal="40" workbookViewId="0">
      <selection activeCell="F183" sqref="F183"/>
    </sheetView>
  </sheetViews>
  <sheetFormatPr defaultColWidth="9.1796875" defaultRowHeight="14.5"/>
  <cols>
    <col min="1" max="1" width="9.1796875" style="12"/>
    <col min="2" max="2" width="86.81640625" style="12" customWidth="1"/>
    <col min="3" max="3" width="11.453125" style="12" bestFit="1" customWidth="1"/>
    <col min="4" max="4" width="10.81640625" style="12" bestFit="1" customWidth="1"/>
    <col min="5" max="5" width="14.81640625" style="12" bestFit="1" customWidth="1"/>
    <col min="6" max="6" width="14.1796875" style="12" bestFit="1" customWidth="1"/>
    <col min="7" max="7" width="15.1796875" style="12" bestFit="1" customWidth="1"/>
    <col min="8" max="8" width="6.1796875" style="12" bestFit="1" customWidth="1"/>
    <col min="9" max="10" width="9.1796875" style="12"/>
    <col min="11" max="11" width="40.81640625" style="12" bestFit="1" customWidth="1"/>
    <col min="12" max="12" width="12.81640625" style="12" customWidth="1"/>
    <col min="13" max="13" width="13.453125" style="12" customWidth="1"/>
    <col min="14" max="15" width="11.26953125" style="12" customWidth="1"/>
    <col min="16" max="16" width="15.1796875" style="12" bestFit="1" customWidth="1"/>
    <col min="17" max="17" width="6.1796875" style="12" bestFit="1" customWidth="1"/>
    <col min="18" max="16384" width="9.1796875" style="12"/>
  </cols>
  <sheetData>
    <row r="14" spans="2:24" ht="15.5">
      <c r="B14" s="565" t="s">
        <v>501</v>
      </c>
    </row>
    <row r="15" spans="2:24" ht="15.5">
      <c r="B15" s="565"/>
    </row>
    <row r="16" spans="2:24" s="630" customFormat="1" ht="15.5" customHeight="1">
      <c r="B16" s="847" t="s">
        <v>625</v>
      </c>
      <c r="C16" s="847"/>
      <c r="D16" s="847"/>
      <c r="E16" s="847"/>
      <c r="F16" s="847"/>
      <c r="G16" s="847"/>
      <c r="H16" s="847"/>
      <c r="I16" s="847"/>
      <c r="J16" s="847"/>
      <c r="K16" s="847"/>
      <c r="L16" s="847"/>
      <c r="M16" s="847"/>
      <c r="N16" s="847"/>
      <c r="O16" s="847"/>
      <c r="P16" s="847"/>
      <c r="Q16" s="847"/>
      <c r="R16" s="847"/>
      <c r="S16" s="847"/>
      <c r="T16" s="847"/>
      <c r="U16" s="847"/>
      <c r="V16" s="847"/>
      <c r="W16" s="847"/>
      <c r="X16" s="847"/>
    </row>
    <row r="18" spans="2:17">
      <c r="B18" s="829" t="s">
        <v>747</v>
      </c>
      <c r="C18" s="831" t="s">
        <v>241</v>
      </c>
      <c r="D18" s="832"/>
      <c r="E18" s="832"/>
      <c r="F18" s="832"/>
      <c r="G18" s="832"/>
      <c r="H18" s="833"/>
      <c r="I18" s="272"/>
      <c r="K18" s="829" t="s">
        <v>794</v>
      </c>
      <c r="L18" s="831" t="s">
        <v>241</v>
      </c>
      <c r="M18" s="832"/>
      <c r="N18" s="832"/>
      <c r="O18" s="832"/>
      <c r="P18" s="832"/>
      <c r="Q18" s="833"/>
    </row>
    <row r="19" spans="2:17" ht="56">
      <c r="B19" s="830"/>
      <c r="C19" s="274" t="s">
        <v>28</v>
      </c>
      <c r="D19" s="274" t="s">
        <v>369</v>
      </c>
      <c r="E19" s="274" t="s">
        <v>682</v>
      </c>
      <c r="F19" s="274" t="s">
        <v>683</v>
      </c>
      <c r="G19" s="274" t="s">
        <v>30</v>
      </c>
      <c r="H19" s="276" t="s">
        <v>25</v>
      </c>
      <c r="I19" s="272"/>
      <c r="K19" s="830"/>
      <c r="L19" s="274" t="s">
        <v>28</v>
      </c>
      <c r="M19" s="275" t="s">
        <v>369</v>
      </c>
      <c r="N19" s="275" t="s">
        <v>682</v>
      </c>
      <c r="O19" s="275" t="s">
        <v>683</v>
      </c>
      <c r="P19" s="275" t="s">
        <v>30</v>
      </c>
      <c r="Q19" s="276" t="s">
        <v>25</v>
      </c>
    </row>
    <row r="20" spans="2:17" ht="15.5">
      <c r="B20" s="496" t="s">
        <v>500</v>
      </c>
      <c r="C20" s="280"/>
      <c r="D20" s="280"/>
      <c r="E20" s="280"/>
      <c r="F20" s="280"/>
      <c r="G20" s="280"/>
      <c r="H20" s="281"/>
      <c r="I20" s="282"/>
      <c r="K20" s="277" t="s">
        <v>0</v>
      </c>
      <c r="L20" s="280"/>
      <c r="M20" s="280"/>
      <c r="N20" s="280"/>
      <c r="O20" s="280"/>
      <c r="P20" s="280"/>
      <c r="Q20" s="281"/>
    </row>
    <row r="21" spans="2:17" ht="15.5">
      <c r="B21" s="277" t="s">
        <v>493</v>
      </c>
      <c r="C21" s="280"/>
      <c r="D21" s="280"/>
      <c r="E21" s="280"/>
      <c r="F21" s="280"/>
      <c r="G21" s="280"/>
      <c r="H21" s="281"/>
      <c r="I21" s="272"/>
      <c r="K21" s="283" t="s">
        <v>1</v>
      </c>
      <c r="L21" s="450">
        <v>1</v>
      </c>
      <c r="M21" s="396"/>
      <c r="N21" s="396"/>
      <c r="O21" s="396"/>
      <c r="P21" s="396"/>
      <c r="Q21" s="285">
        <v>1</v>
      </c>
    </row>
    <row r="22" spans="2:17" ht="15.5">
      <c r="B22" s="498" t="s">
        <v>94</v>
      </c>
      <c r="C22" s="447">
        <v>1</v>
      </c>
      <c r="D22" s="396"/>
      <c r="E22" s="396"/>
      <c r="F22" s="396"/>
      <c r="G22" s="396"/>
      <c r="H22" s="285">
        <v>1</v>
      </c>
      <c r="I22" s="272"/>
      <c r="K22" s="283" t="s">
        <v>2</v>
      </c>
      <c r="L22" s="450">
        <v>1</v>
      </c>
      <c r="M22" s="396"/>
      <c r="N22" s="396"/>
      <c r="O22" s="396"/>
      <c r="P22" s="396"/>
      <c r="Q22" s="285">
        <v>1</v>
      </c>
    </row>
    <row r="23" spans="2:17" ht="15.5">
      <c r="B23" s="498" t="s">
        <v>95</v>
      </c>
      <c r="C23" s="447">
        <v>1</v>
      </c>
      <c r="D23" s="396"/>
      <c r="E23" s="396"/>
      <c r="F23" s="396"/>
      <c r="G23" s="396"/>
      <c r="H23" s="285">
        <v>1</v>
      </c>
      <c r="I23" s="272"/>
      <c r="K23" s="283" t="s">
        <v>3</v>
      </c>
      <c r="L23" s="450">
        <v>1</v>
      </c>
      <c r="M23" s="396"/>
      <c r="N23" s="396"/>
      <c r="O23" s="396"/>
      <c r="P23" s="396"/>
      <c r="Q23" s="285">
        <v>1</v>
      </c>
    </row>
    <row r="24" spans="2:17" ht="15.5">
      <c r="B24" s="498" t="s">
        <v>96</v>
      </c>
      <c r="C24" s="447">
        <v>1</v>
      </c>
      <c r="D24" s="396"/>
      <c r="E24" s="396"/>
      <c r="F24" s="396"/>
      <c r="G24" s="396"/>
      <c r="H24" s="285">
        <v>1</v>
      </c>
      <c r="I24" s="272"/>
      <c r="K24" s="283" t="s">
        <v>4</v>
      </c>
      <c r="L24" s="450">
        <v>1</v>
      </c>
      <c r="M24" s="396"/>
      <c r="N24" s="396"/>
      <c r="O24" s="396"/>
      <c r="P24" s="396"/>
      <c r="Q24" s="285">
        <v>1</v>
      </c>
    </row>
    <row r="25" spans="2:17" ht="15.5">
      <c r="B25" s="498" t="s">
        <v>672</v>
      </c>
      <c r="C25" s="447">
        <v>1</v>
      </c>
      <c r="D25" s="396"/>
      <c r="E25" s="396"/>
      <c r="F25" s="396"/>
      <c r="G25" s="396"/>
      <c r="H25" s="285">
        <v>1</v>
      </c>
      <c r="I25" s="272"/>
      <c r="K25" s="283" t="s">
        <v>5</v>
      </c>
      <c r="L25" s="450">
        <v>1</v>
      </c>
      <c r="M25" s="396"/>
      <c r="N25" s="396"/>
      <c r="O25" s="396"/>
      <c r="P25" s="396"/>
      <c r="Q25" s="285">
        <v>1</v>
      </c>
    </row>
    <row r="26" spans="2:17" ht="15.5">
      <c r="B26" s="498" t="s">
        <v>97</v>
      </c>
      <c r="C26" s="447">
        <v>1</v>
      </c>
      <c r="D26" s="396"/>
      <c r="E26" s="396"/>
      <c r="F26" s="396"/>
      <c r="G26" s="396"/>
      <c r="H26" s="285">
        <v>1</v>
      </c>
      <c r="I26" s="272"/>
      <c r="K26" s="296"/>
      <c r="L26" s="398"/>
      <c r="M26" s="398"/>
      <c r="N26" s="398"/>
      <c r="O26" s="398"/>
      <c r="P26" s="398"/>
      <c r="Q26" s="295"/>
    </row>
    <row r="27" spans="2:17" ht="15.5">
      <c r="B27" s="283"/>
      <c r="C27" s="408"/>
      <c r="D27" s="409"/>
      <c r="E27" s="409"/>
      <c r="F27" s="409"/>
      <c r="G27" s="409"/>
      <c r="H27" s="286"/>
      <c r="I27" s="282"/>
      <c r="K27" s="277" t="s">
        <v>8</v>
      </c>
      <c r="L27" s="400"/>
      <c r="M27" s="400"/>
      <c r="N27" s="400"/>
      <c r="O27" s="400"/>
      <c r="P27" s="400"/>
      <c r="Q27" s="281"/>
    </row>
    <row r="28" spans="2:17" ht="15.5">
      <c r="B28" s="307" t="s">
        <v>494</v>
      </c>
      <c r="C28" s="400"/>
      <c r="D28" s="400"/>
      <c r="E28" s="400"/>
      <c r="F28" s="400"/>
      <c r="G28" s="400"/>
      <c r="H28" s="281"/>
      <c r="I28" s="272"/>
      <c r="K28" s="303" t="s">
        <v>21</v>
      </c>
      <c r="L28" s="401"/>
      <c r="M28" s="450">
        <v>1</v>
      </c>
      <c r="N28" s="401"/>
      <c r="O28" s="401"/>
      <c r="P28" s="401"/>
      <c r="Q28" s="285">
        <v>1</v>
      </c>
    </row>
    <row r="29" spans="2:17" ht="15.5">
      <c r="B29" s="498" t="s">
        <v>98</v>
      </c>
      <c r="C29" s="401"/>
      <c r="D29" s="396"/>
      <c r="E29" s="447">
        <v>1</v>
      </c>
      <c r="F29" s="396"/>
      <c r="G29" s="396"/>
      <c r="H29" s="285">
        <v>1</v>
      </c>
      <c r="I29" s="272"/>
      <c r="K29" s="303" t="s">
        <v>9</v>
      </c>
      <c r="L29" s="401"/>
      <c r="M29" s="450">
        <v>1</v>
      </c>
      <c r="N29" s="401"/>
      <c r="O29" s="401"/>
      <c r="P29" s="401"/>
      <c r="Q29" s="285">
        <v>1</v>
      </c>
    </row>
    <row r="30" spans="2:17" ht="15.5">
      <c r="B30" s="498" t="s">
        <v>99</v>
      </c>
      <c r="C30" s="693"/>
      <c r="D30" s="693">
        <v>0.20399999999999999</v>
      </c>
      <c r="E30" s="447">
        <v>0.47599999999999992</v>
      </c>
      <c r="F30" s="693"/>
      <c r="G30" s="693">
        <v>0.32</v>
      </c>
      <c r="H30" s="285">
        <v>1</v>
      </c>
      <c r="I30" s="272"/>
      <c r="K30" s="304"/>
      <c r="L30" s="405"/>
      <c r="M30" s="406"/>
      <c r="N30" s="406"/>
      <c r="O30" s="406"/>
      <c r="P30" s="406"/>
      <c r="Q30" s="306"/>
    </row>
    <row r="31" spans="2:17" ht="15.5">
      <c r="B31" s="498" t="s">
        <v>100</v>
      </c>
      <c r="C31" s="401"/>
      <c r="D31" s="693">
        <v>1</v>
      </c>
      <c r="E31" s="396"/>
      <c r="F31" s="396"/>
      <c r="G31" s="396"/>
      <c r="H31" s="285">
        <v>1</v>
      </c>
      <c r="I31" s="282"/>
      <c r="K31" s="277" t="s">
        <v>10</v>
      </c>
      <c r="L31" s="400"/>
      <c r="M31" s="400"/>
      <c r="N31" s="400"/>
      <c r="O31" s="400"/>
      <c r="P31" s="400"/>
      <c r="Q31" s="281"/>
    </row>
    <row r="32" spans="2:17" ht="15.5">
      <c r="B32" s="498" t="s">
        <v>101</v>
      </c>
      <c r="C32" s="401"/>
      <c r="D32" s="396"/>
      <c r="E32" s="447">
        <v>1</v>
      </c>
      <c r="F32" s="396"/>
      <c r="G32" s="396"/>
      <c r="H32" s="285">
        <v>1</v>
      </c>
      <c r="I32" s="272"/>
      <c r="K32" s="710" t="s">
        <v>22</v>
      </c>
      <c r="L32" s="396"/>
      <c r="M32" s="450">
        <v>0.3</v>
      </c>
      <c r="N32" s="450">
        <v>0.65</v>
      </c>
      <c r="O32" s="450">
        <v>0.05</v>
      </c>
      <c r="P32" s="401"/>
      <c r="Q32" s="285">
        <v>1</v>
      </c>
    </row>
    <row r="33" spans="2:17" ht="15.5">
      <c r="B33" s="498" t="s">
        <v>102</v>
      </c>
      <c r="C33" s="401"/>
      <c r="D33" s="396"/>
      <c r="E33" s="447">
        <v>1</v>
      </c>
      <c r="F33" s="396"/>
      <c r="G33" s="396"/>
      <c r="H33" s="285">
        <v>1</v>
      </c>
      <c r="I33" s="272"/>
      <c r="K33" s="304"/>
      <c r="L33" s="398"/>
      <c r="M33" s="398"/>
      <c r="N33" s="398"/>
      <c r="O33" s="398"/>
      <c r="P33" s="398"/>
      <c r="Q33" s="295"/>
    </row>
    <row r="34" spans="2:17" ht="15.5">
      <c r="B34" s="303"/>
      <c r="C34" s="402"/>
      <c r="D34" s="403"/>
      <c r="E34" s="402"/>
      <c r="F34" s="402"/>
      <c r="G34" s="402"/>
      <c r="H34" s="302"/>
      <c r="I34" s="282"/>
      <c r="K34" s="277" t="s">
        <v>14</v>
      </c>
      <c r="L34" s="400"/>
      <c r="M34" s="400"/>
      <c r="N34" s="400"/>
      <c r="O34" s="400"/>
      <c r="P34" s="400"/>
      <c r="Q34" s="281"/>
    </row>
    <row r="35" spans="2:17" ht="15.5">
      <c r="B35" s="277" t="s">
        <v>10</v>
      </c>
      <c r="C35" s="400"/>
      <c r="D35" s="400"/>
      <c r="E35" s="400"/>
      <c r="F35" s="400"/>
      <c r="G35" s="400"/>
      <c r="H35" s="281"/>
      <c r="I35" s="272"/>
      <c r="K35" s="304" t="s">
        <v>14</v>
      </c>
      <c r="L35" s="450">
        <v>1</v>
      </c>
      <c r="M35" s="396"/>
      <c r="N35" s="396"/>
      <c r="O35" s="396"/>
      <c r="P35" s="396"/>
      <c r="Q35" s="285">
        <v>1</v>
      </c>
    </row>
    <row r="36" spans="2:17" ht="15.5">
      <c r="B36" s="498" t="s">
        <v>103</v>
      </c>
      <c r="C36" s="412"/>
      <c r="D36" s="396"/>
      <c r="E36" s="447">
        <v>1</v>
      </c>
      <c r="F36" s="396"/>
      <c r="G36" s="396"/>
      <c r="H36" s="285">
        <v>1</v>
      </c>
      <c r="I36" s="272"/>
      <c r="K36" s="304"/>
      <c r="L36" s="398"/>
      <c r="M36" s="398"/>
      <c r="N36" s="398"/>
      <c r="O36" s="398"/>
      <c r="P36" s="398"/>
      <c r="Q36" s="295"/>
    </row>
    <row r="37" spans="2:17" ht="15.5">
      <c r="B37" s="498" t="s">
        <v>104</v>
      </c>
      <c r="C37" s="396"/>
      <c r="D37" s="396"/>
      <c r="E37" s="447">
        <v>1</v>
      </c>
      <c r="F37" s="396"/>
      <c r="G37" s="396"/>
      <c r="H37" s="285">
        <v>1</v>
      </c>
      <c r="I37" s="282"/>
      <c r="K37" s="277" t="s">
        <v>15</v>
      </c>
      <c r="L37" s="400"/>
      <c r="M37" s="400"/>
      <c r="N37" s="400"/>
      <c r="O37" s="400"/>
      <c r="P37" s="400"/>
      <c r="Q37" s="281"/>
    </row>
    <row r="38" spans="2:17" ht="15.5">
      <c r="B38" s="498" t="s">
        <v>105</v>
      </c>
      <c r="C38" s="396"/>
      <c r="D38" s="396"/>
      <c r="E38" s="447">
        <v>1</v>
      </c>
      <c r="F38" s="396"/>
      <c r="G38" s="396"/>
      <c r="H38" s="285">
        <v>1</v>
      </c>
      <c r="I38" s="272"/>
      <c r="K38" s="309" t="s">
        <v>16</v>
      </c>
      <c r="L38" s="396"/>
      <c r="M38" s="450">
        <v>0.5</v>
      </c>
      <c r="N38" s="450">
        <v>0.5</v>
      </c>
      <c r="O38" s="396"/>
      <c r="P38" s="396"/>
      <c r="Q38" s="285">
        <v>1</v>
      </c>
    </row>
    <row r="39" spans="2:17" ht="15.5">
      <c r="B39" s="498"/>
      <c r="C39" s="398"/>
      <c r="D39" s="398"/>
      <c r="E39" s="398"/>
      <c r="F39" s="398"/>
      <c r="G39" s="398"/>
      <c r="H39" s="295"/>
      <c r="I39" s="272"/>
      <c r="K39" s="711" t="s">
        <v>17</v>
      </c>
      <c r="L39" s="712"/>
      <c r="M39" s="713"/>
      <c r="N39" s="713">
        <v>1</v>
      </c>
      <c r="O39" s="712"/>
      <c r="P39" s="712"/>
      <c r="Q39" s="698">
        <v>1</v>
      </c>
    </row>
    <row r="40" spans="2:17" ht="15.5">
      <c r="B40" s="277" t="s">
        <v>106</v>
      </c>
      <c r="C40" s="400"/>
      <c r="D40" s="400"/>
      <c r="E40" s="400"/>
      <c r="F40" s="400"/>
      <c r="G40" s="400"/>
      <c r="H40" s="281"/>
      <c r="I40" s="243"/>
      <c r="K40" s="244"/>
      <c r="L40" s="245"/>
      <c r="M40" s="245"/>
      <c r="N40" s="245"/>
      <c r="O40" s="245"/>
      <c r="P40" s="245"/>
      <c r="Q40" s="246"/>
    </row>
    <row r="41" spans="2:17" ht="15.5">
      <c r="B41" s="304" t="s">
        <v>107</v>
      </c>
      <c r="C41" s="447">
        <v>1</v>
      </c>
      <c r="D41" s="396"/>
      <c r="E41" s="396"/>
      <c r="F41" s="396"/>
      <c r="G41" s="396"/>
      <c r="H41" s="285">
        <v>1</v>
      </c>
      <c r="I41" s="243"/>
      <c r="K41" s="269"/>
      <c r="L41" s="260"/>
      <c r="M41" s="257"/>
      <c r="N41" s="257"/>
      <c r="O41" s="257"/>
      <c r="P41" s="257"/>
      <c r="Q41" s="271"/>
    </row>
    <row r="42" spans="2:17" ht="15.5">
      <c r="B42" s="283"/>
      <c r="C42" s="397"/>
      <c r="D42" s="397"/>
      <c r="E42" s="397"/>
      <c r="F42" s="397"/>
      <c r="G42" s="397"/>
      <c r="H42" s="286"/>
      <c r="I42" s="243"/>
      <c r="K42" s="829" t="s">
        <v>795</v>
      </c>
      <c r="L42" s="831" t="s">
        <v>241</v>
      </c>
      <c r="M42" s="832"/>
      <c r="N42" s="832"/>
      <c r="O42" s="832"/>
      <c r="P42" s="832"/>
      <c r="Q42" s="833"/>
    </row>
    <row r="43" spans="2:17" ht="56">
      <c r="B43" s="277" t="s">
        <v>486</v>
      </c>
      <c r="C43" s="398"/>
      <c r="D43" s="398"/>
      <c r="E43" s="398"/>
      <c r="F43" s="398"/>
      <c r="G43" s="398"/>
      <c r="H43" s="302"/>
      <c r="I43" s="243"/>
      <c r="K43" s="830"/>
      <c r="L43" s="274" t="s">
        <v>28</v>
      </c>
      <c r="M43" s="274" t="s">
        <v>369</v>
      </c>
      <c r="N43" s="274" t="s">
        <v>682</v>
      </c>
      <c r="O43" s="274" t="s">
        <v>683</v>
      </c>
      <c r="P43" s="274" t="s">
        <v>30</v>
      </c>
      <c r="Q43" s="276" t="s">
        <v>25</v>
      </c>
    </row>
    <row r="44" spans="2:17" ht="15.5">
      <c r="B44" s="496" t="s">
        <v>499</v>
      </c>
      <c r="C44" s="408"/>
      <c r="D44" s="411"/>
      <c r="E44" s="411"/>
      <c r="F44" s="411"/>
      <c r="G44" s="411"/>
      <c r="H44" s="295"/>
      <c r="I44" s="243"/>
      <c r="K44" s="277" t="s">
        <v>0</v>
      </c>
      <c r="L44" s="280"/>
      <c r="M44" s="280"/>
      <c r="N44" s="280"/>
      <c r="O44" s="280"/>
      <c r="P44" s="280"/>
      <c r="Q44" s="363"/>
    </row>
    <row r="45" spans="2:17" ht="15.5">
      <c r="B45" s="277" t="s">
        <v>495</v>
      </c>
      <c r="C45" s="408"/>
      <c r="D45" s="411"/>
      <c r="E45" s="411"/>
      <c r="F45" s="411"/>
      <c r="G45" s="411"/>
      <c r="H45" s="295"/>
      <c r="I45" s="243"/>
      <c r="K45" s="283" t="s">
        <v>1</v>
      </c>
      <c r="L45" s="450">
        <v>1</v>
      </c>
      <c r="M45" s="396"/>
      <c r="N45" s="396"/>
      <c r="O45" s="396"/>
      <c r="P45" s="396"/>
      <c r="Q45" s="285">
        <v>1</v>
      </c>
    </row>
    <row r="46" spans="2:17" ht="15.5">
      <c r="B46" s="498" t="s">
        <v>112</v>
      </c>
      <c r="C46" s="447">
        <v>1</v>
      </c>
      <c r="D46" s="396"/>
      <c r="E46" s="396"/>
      <c r="F46" s="396"/>
      <c r="G46" s="396"/>
      <c r="H46" s="285">
        <v>1</v>
      </c>
      <c r="I46" s="243"/>
      <c r="K46" s="283" t="s">
        <v>2</v>
      </c>
      <c r="L46" s="450">
        <v>1</v>
      </c>
      <c r="M46" s="396"/>
      <c r="N46" s="396"/>
      <c r="O46" s="396"/>
      <c r="P46" s="396"/>
      <c r="Q46" s="285">
        <v>1</v>
      </c>
    </row>
    <row r="47" spans="2:17" ht="15.5">
      <c r="B47" s="498" t="s">
        <v>687</v>
      </c>
      <c r="C47" s="447">
        <v>1</v>
      </c>
      <c r="D47" s="396"/>
      <c r="E47" s="396"/>
      <c r="F47" s="396"/>
      <c r="G47" s="396"/>
      <c r="H47" s="285">
        <v>1</v>
      </c>
      <c r="I47" s="243"/>
      <c r="K47" s="283" t="s">
        <v>3</v>
      </c>
      <c r="L47" s="450">
        <v>1</v>
      </c>
      <c r="M47" s="396"/>
      <c r="N47" s="396"/>
      <c r="O47" s="396"/>
      <c r="P47" s="396"/>
      <c r="Q47" s="285">
        <v>1</v>
      </c>
    </row>
    <row r="48" spans="2:17" ht="15.5">
      <c r="B48" s="283"/>
      <c r="C48" s="398"/>
      <c r="D48" s="411"/>
      <c r="E48" s="411"/>
      <c r="F48" s="411"/>
      <c r="G48" s="411"/>
      <c r="H48" s="295"/>
      <c r="I48" s="243"/>
      <c r="K48" s="283" t="s">
        <v>4</v>
      </c>
      <c r="L48" s="450">
        <v>1</v>
      </c>
      <c r="M48" s="396"/>
      <c r="N48" s="396"/>
      <c r="O48" s="396"/>
      <c r="P48" s="396"/>
      <c r="Q48" s="285">
        <v>1</v>
      </c>
    </row>
    <row r="49" spans="2:17" ht="15.5">
      <c r="B49" s="277" t="s">
        <v>496</v>
      </c>
      <c r="C49" s="398"/>
      <c r="D49" s="411"/>
      <c r="E49" s="411"/>
      <c r="F49" s="411"/>
      <c r="G49" s="411"/>
      <c r="H49" s="295"/>
      <c r="I49" s="243"/>
      <c r="K49" s="283" t="s">
        <v>5</v>
      </c>
      <c r="L49" s="450">
        <v>1</v>
      </c>
      <c r="M49" s="396"/>
      <c r="N49" s="396"/>
      <c r="O49" s="396"/>
      <c r="P49" s="396"/>
      <c r="Q49" s="285">
        <v>1</v>
      </c>
    </row>
    <row r="50" spans="2:17" ht="15.5">
      <c r="B50" s="694" t="s">
        <v>117</v>
      </c>
      <c r="C50" s="695"/>
      <c r="D50" s="696">
        <v>0.3</v>
      </c>
      <c r="E50" s="696">
        <v>0.65</v>
      </c>
      <c r="F50" s="696">
        <v>0.05</v>
      </c>
      <c r="G50" s="697"/>
      <c r="H50" s="698">
        <v>1</v>
      </c>
      <c r="I50" s="243"/>
      <c r="K50" s="296"/>
      <c r="L50" s="398"/>
      <c r="M50" s="398"/>
      <c r="N50" s="398"/>
      <c r="O50" s="398"/>
      <c r="P50" s="398"/>
      <c r="Q50" s="295"/>
    </row>
    <row r="51" spans="2:17" ht="15.5">
      <c r="B51" s="419"/>
      <c r="C51" s="699"/>
      <c r="D51" s="699"/>
      <c r="E51" s="699"/>
      <c r="F51" s="699"/>
      <c r="G51" s="699"/>
      <c r="H51" s="699"/>
      <c r="I51" s="243"/>
      <c r="K51" s="277" t="s">
        <v>8</v>
      </c>
      <c r="L51" s="400"/>
      <c r="M51" s="400"/>
      <c r="N51" s="400"/>
      <c r="O51" s="400"/>
      <c r="P51" s="400"/>
      <c r="Q51" s="281"/>
    </row>
    <row r="52" spans="2:17" ht="15.5">
      <c r="B52" s="419"/>
      <c r="C52" s="699"/>
      <c r="D52" s="699"/>
      <c r="E52" s="699"/>
      <c r="F52" s="699"/>
      <c r="G52" s="699"/>
      <c r="H52" s="699"/>
      <c r="I52" s="243"/>
      <c r="K52" s="303" t="s">
        <v>21</v>
      </c>
      <c r="L52" s="401"/>
      <c r="M52" s="450">
        <v>1</v>
      </c>
      <c r="N52" s="401"/>
      <c r="O52" s="401"/>
      <c r="P52" s="401"/>
      <c r="Q52" s="285">
        <v>1</v>
      </c>
    </row>
    <row r="53" spans="2:17" ht="15.5">
      <c r="B53" s="269"/>
      <c r="C53" s="260"/>
      <c r="D53" s="257"/>
      <c r="E53" s="257"/>
      <c r="F53" s="257"/>
      <c r="G53" s="257"/>
      <c r="H53" s="271"/>
      <c r="I53" s="243"/>
      <c r="K53" s="303" t="s">
        <v>20</v>
      </c>
      <c r="L53" s="401"/>
      <c r="M53" s="450">
        <v>1</v>
      </c>
      <c r="N53" s="449"/>
      <c r="O53" s="401"/>
      <c r="P53" s="401"/>
      <c r="Q53" s="285">
        <v>1</v>
      </c>
    </row>
    <row r="54" spans="2:17" ht="15.5">
      <c r="B54" s="829" t="s">
        <v>748</v>
      </c>
      <c r="C54" s="831" t="s">
        <v>241</v>
      </c>
      <c r="D54" s="832"/>
      <c r="E54" s="832"/>
      <c r="F54" s="832"/>
      <c r="G54" s="832"/>
      <c r="H54" s="833"/>
      <c r="I54" s="243"/>
      <c r="K54" s="303" t="s">
        <v>9</v>
      </c>
      <c r="L54" s="401"/>
      <c r="M54" s="401"/>
      <c r="N54" s="450">
        <v>1</v>
      </c>
      <c r="O54" s="401"/>
      <c r="P54" s="401"/>
      <c r="Q54" s="285">
        <v>1</v>
      </c>
    </row>
    <row r="55" spans="2:17" ht="42">
      <c r="B55" s="830"/>
      <c r="C55" s="274" t="s">
        <v>28</v>
      </c>
      <c r="D55" s="274" t="s">
        <v>369</v>
      </c>
      <c r="E55" s="274" t="s">
        <v>682</v>
      </c>
      <c r="F55" s="274" t="s">
        <v>683</v>
      </c>
      <c r="G55" s="274" t="s">
        <v>30</v>
      </c>
      <c r="H55" s="276" t="s">
        <v>25</v>
      </c>
      <c r="I55" s="243"/>
      <c r="K55" s="304"/>
      <c r="L55" s="405"/>
      <c r="M55" s="406"/>
      <c r="N55" s="406"/>
      <c r="O55" s="406"/>
      <c r="P55" s="406"/>
      <c r="Q55" s="306"/>
    </row>
    <row r="56" spans="2:17" ht="15.5">
      <c r="B56" s="496" t="s">
        <v>500</v>
      </c>
      <c r="C56" s="280"/>
      <c r="D56" s="280"/>
      <c r="E56" s="280"/>
      <c r="F56" s="280"/>
      <c r="G56" s="280"/>
      <c r="H56" s="281"/>
      <c r="I56" s="243"/>
      <c r="K56" s="277" t="s">
        <v>10</v>
      </c>
      <c r="L56" s="400"/>
      <c r="M56" s="400"/>
      <c r="N56" s="400"/>
      <c r="O56" s="400"/>
      <c r="P56" s="400"/>
      <c r="Q56" s="281"/>
    </row>
    <row r="57" spans="2:17" ht="15.5">
      <c r="B57" s="277" t="s">
        <v>493</v>
      </c>
      <c r="C57" s="280"/>
      <c r="D57" s="280"/>
      <c r="E57" s="280"/>
      <c r="F57" s="280"/>
      <c r="G57" s="280"/>
      <c r="H57" s="281"/>
      <c r="I57" s="243"/>
      <c r="K57" s="304" t="s">
        <v>22</v>
      </c>
      <c r="L57" s="396"/>
      <c r="M57" s="450">
        <v>0.3</v>
      </c>
      <c r="N57" s="450">
        <v>0.65</v>
      </c>
      <c r="O57" s="450">
        <v>0.05</v>
      </c>
      <c r="P57" s="401"/>
      <c r="Q57" s="285">
        <v>1</v>
      </c>
    </row>
    <row r="58" spans="2:17" ht="15.5">
      <c r="B58" s="498" t="s">
        <v>94</v>
      </c>
      <c r="C58" s="447">
        <v>1</v>
      </c>
      <c r="D58" s="396"/>
      <c r="E58" s="396"/>
      <c r="F58" s="396"/>
      <c r="G58" s="396"/>
      <c r="H58" s="285">
        <v>1</v>
      </c>
      <c r="I58" s="243"/>
      <c r="K58" s="304"/>
      <c r="L58" s="398"/>
      <c r="M58" s="398"/>
      <c r="N58" s="398"/>
      <c r="O58" s="398"/>
      <c r="P58" s="398"/>
      <c r="Q58" s="295"/>
    </row>
    <row r="59" spans="2:17" ht="15.5">
      <c r="B59" s="498" t="s">
        <v>95</v>
      </c>
      <c r="C59" s="447">
        <v>1</v>
      </c>
      <c r="D59" s="396"/>
      <c r="E59" s="396"/>
      <c r="F59" s="396"/>
      <c r="G59" s="396"/>
      <c r="H59" s="285">
        <v>1</v>
      </c>
      <c r="I59" s="243"/>
      <c r="K59" s="277" t="s">
        <v>14</v>
      </c>
      <c r="L59" s="400"/>
      <c r="M59" s="400"/>
      <c r="N59" s="400"/>
      <c r="O59" s="400"/>
      <c r="P59" s="400"/>
      <c r="Q59" s="281"/>
    </row>
    <row r="60" spans="2:17" ht="15.5">
      <c r="B60" s="498" t="s">
        <v>96</v>
      </c>
      <c r="C60" s="447">
        <v>1</v>
      </c>
      <c r="D60" s="396"/>
      <c r="E60" s="396"/>
      <c r="F60" s="396"/>
      <c r="G60" s="396"/>
      <c r="H60" s="285">
        <v>1</v>
      </c>
      <c r="I60" s="243"/>
      <c r="K60" s="304" t="s">
        <v>14</v>
      </c>
      <c r="L60" s="450">
        <v>1</v>
      </c>
      <c r="M60" s="396"/>
      <c r="N60" s="396"/>
      <c r="O60" s="396"/>
      <c r="P60" s="396"/>
      <c r="Q60" s="285">
        <v>1</v>
      </c>
    </row>
    <row r="61" spans="2:17" ht="15.5">
      <c r="B61" s="498" t="s">
        <v>672</v>
      </c>
      <c r="C61" s="447">
        <v>1</v>
      </c>
      <c r="D61" s="396"/>
      <c r="E61" s="396"/>
      <c r="F61" s="396"/>
      <c r="G61" s="396"/>
      <c r="H61" s="285">
        <v>1</v>
      </c>
      <c r="I61" s="243"/>
      <c r="K61" s="304"/>
      <c r="L61" s="398"/>
      <c r="M61" s="398"/>
      <c r="N61" s="398"/>
      <c r="O61" s="398"/>
      <c r="P61" s="398"/>
      <c r="Q61" s="295"/>
    </row>
    <row r="62" spans="2:17" ht="15.5">
      <c r="B62" s="498" t="s">
        <v>97</v>
      </c>
      <c r="C62" s="447">
        <v>1</v>
      </c>
      <c r="D62" s="396"/>
      <c r="E62" s="396"/>
      <c r="F62" s="396"/>
      <c r="G62" s="396"/>
      <c r="H62" s="285">
        <v>1</v>
      </c>
      <c r="I62" s="243"/>
      <c r="K62" s="277" t="s">
        <v>15</v>
      </c>
      <c r="L62" s="400"/>
      <c r="M62" s="400"/>
      <c r="N62" s="400"/>
      <c r="O62" s="400"/>
      <c r="P62" s="400"/>
      <c r="Q62" s="281"/>
    </row>
    <row r="63" spans="2:17" ht="15.5">
      <c r="B63" s="283"/>
      <c r="C63" s="408"/>
      <c r="D63" s="409"/>
      <c r="E63" s="409"/>
      <c r="F63" s="409"/>
      <c r="G63" s="409"/>
      <c r="H63" s="286"/>
      <c r="I63" s="243"/>
      <c r="K63" s="711" t="s">
        <v>17</v>
      </c>
      <c r="L63" s="712"/>
      <c r="M63" s="712"/>
      <c r="N63" s="714">
        <v>1</v>
      </c>
      <c r="O63" s="712"/>
      <c r="P63" s="715"/>
      <c r="Q63" s="698">
        <v>1</v>
      </c>
    </row>
    <row r="64" spans="2:17" ht="15.5">
      <c r="B64" s="307" t="s">
        <v>494</v>
      </c>
      <c r="C64" s="400"/>
      <c r="D64" s="400"/>
      <c r="E64" s="400"/>
      <c r="F64" s="400"/>
      <c r="G64" s="400"/>
      <c r="H64" s="281"/>
      <c r="I64" s="243"/>
      <c r="K64" s="244"/>
      <c r="L64" s="246"/>
      <c r="M64" s="246"/>
      <c r="N64" s="246"/>
      <c r="O64" s="246"/>
      <c r="P64" s="246"/>
      <c r="Q64" s="246"/>
    </row>
    <row r="65" spans="2:17" ht="15.5">
      <c r="B65" s="498" t="s">
        <v>98</v>
      </c>
      <c r="C65" s="401"/>
      <c r="D65" s="447"/>
      <c r="E65" s="447">
        <v>1</v>
      </c>
      <c r="F65" s="396"/>
      <c r="G65" s="396"/>
      <c r="H65" s="285">
        <v>1</v>
      </c>
      <c r="I65" s="243"/>
      <c r="K65" s="269"/>
      <c r="L65" s="260"/>
      <c r="M65" s="257"/>
      <c r="N65" s="257"/>
      <c r="O65" s="257"/>
      <c r="P65" s="257"/>
      <c r="Q65" s="271"/>
    </row>
    <row r="66" spans="2:17" ht="15.5">
      <c r="B66" s="498" t="s">
        <v>99</v>
      </c>
      <c r="C66" s="693"/>
      <c r="D66" s="447">
        <v>1</v>
      </c>
      <c r="E66" s="447"/>
      <c r="F66" s="396"/>
      <c r="G66" s="396"/>
      <c r="H66" s="285">
        <v>1</v>
      </c>
      <c r="I66" s="243"/>
      <c r="K66" s="829" t="s">
        <v>796</v>
      </c>
      <c r="L66" s="831" t="s">
        <v>241</v>
      </c>
      <c r="M66" s="832"/>
      <c r="N66" s="832"/>
      <c r="O66" s="832"/>
      <c r="P66" s="832"/>
      <c r="Q66" s="833"/>
    </row>
    <row r="67" spans="2:17" ht="56">
      <c r="B67" s="498" t="s">
        <v>100</v>
      </c>
      <c r="C67" s="401"/>
      <c r="D67" s="447">
        <v>1</v>
      </c>
      <c r="E67" s="447"/>
      <c r="F67" s="396"/>
      <c r="G67" s="396"/>
      <c r="H67" s="285">
        <v>1</v>
      </c>
      <c r="I67" s="243"/>
      <c r="K67" s="830"/>
      <c r="L67" s="274" t="s">
        <v>28</v>
      </c>
      <c r="M67" s="274" t="s">
        <v>369</v>
      </c>
      <c r="N67" s="274" t="s">
        <v>682</v>
      </c>
      <c r="O67" s="274" t="s">
        <v>683</v>
      </c>
      <c r="P67" s="274" t="s">
        <v>30</v>
      </c>
      <c r="Q67" s="276" t="s">
        <v>25</v>
      </c>
    </row>
    <row r="68" spans="2:17" ht="15.5">
      <c r="B68" s="498" t="s">
        <v>101</v>
      </c>
      <c r="C68" s="401"/>
      <c r="D68" s="447"/>
      <c r="E68" s="447">
        <v>1</v>
      </c>
      <c r="F68" s="396"/>
      <c r="G68" s="396"/>
      <c r="H68" s="285">
        <v>1</v>
      </c>
      <c r="I68" s="243"/>
      <c r="K68" s="277" t="s">
        <v>0</v>
      </c>
      <c r="L68" s="280"/>
      <c r="M68" s="280"/>
      <c r="N68" s="280"/>
      <c r="O68" s="280"/>
      <c r="P68" s="280"/>
      <c r="Q68" s="281"/>
    </row>
    <row r="69" spans="2:17" ht="15.5">
      <c r="B69" s="498" t="s">
        <v>102</v>
      </c>
      <c r="C69" s="401"/>
      <c r="D69" s="447"/>
      <c r="E69" s="447">
        <v>1</v>
      </c>
      <c r="F69" s="396"/>
      <c r="G69" s="396"/>
      <c r="H69" s="285">
        <v>1</v>
      </c>
      <c r="I69" s="243"/>
      <c r="K69" s="283" t="s">
        <v>1</v>
      </c>
      <c r="L69" s="450">
        <v>1</v>
      </c>
      <c r="M69" s="396"/>
      <c r="N69" s="396"/>
      <c r="O69" s="396"/>
      <c r="P69" s="396"/>
      <c r="Q69" s="285">
        <v>1</v>
      </c>
    </row>
    <row r="70" spans="2:17" ht="15.5">
      <c r="B70" s="303"/>
      <c r="C70" s="402"/>
      <c r="D70" s="403"/>
      <c r="E70" s="402"/>
      <c r="F70" s="402"/>
      <c r="G70" s="402"/>
      <c r="H70" s="302"/>
      <c r="I70" s="243"/>
      <c r="K70" s="283" t="s">
        <v>2</v>
      </c>
      <c r="L70" s="450">
        <v>1</v>
      </c>
      <c r="M70" s="396"/>
      <c r="N70" s="396"/>
      <c r="O70" s="396"/>
      <c r="P70" s="396"/>
      <c r="Q70" s="285">
        <v>1</v>
      </c>
    </row>
    <row r="71" spans="2:17" ht="15.5">
      <c r="B71" s="277" t="s">
        <v>10</v>
      </c>
      <c r="C71" s="400"/>
      <c r="D71" s="400"/>
      <c r="E71" s="400"/>
      <c r="F71" s="400"/>
      <c r="G71" s="400"/>
      <c r="H71" s="281"/>
      <c r="I71" s="243"/>
      <c r="K71" s="283" t="s">
        <v>3</v>
      </c>
      <c r="L71" s="450">
        <v>1</v>
      </c>
      <c r="M71" s="396"/>
      <c r="N71" s="396"/>
      <c r="O71" s="396"/>
      <c r="P71" s="396"/>
      <c r="Q71" s="285">
        <v>1</v>
      </c>
    </row>
    <row r="72" spans="2:17" ht="15.5">
      <c r="B72" s="498" t="s">
        <v>103</v>
      </c>
      <c r="C72" s="412"/>
      <c r="D72" s="396"/>
      <c r="E72" s="447">
        <v>1</v>
      </c>
      <c r="F72" s="396"/>
      <c r="G72" s="396"/>
      <c r="H72" s="285">
        <v>1</v>
      </c>
      <c r="I72" s="243"/>
      <c r="K72" s="283" t="s">
        <v>4</v>
      </c>
      <c r="L72" s="450">
        <v>1</v>
      </c>
      <c r="M72" s="396"/>
      <c r="N72" s="396"/>
      <c r="O72" s="396"/>
      <c r="P72" s="396"/>
      <c r="Q72" s="285">
        <v>1</v>
      </c>
    </row>
    <row r="73" spans="2:17" ht="15.5">
      <c r="B73" s="498" t="s">
        <v>104</v>
      </c>
      <c r="C73" s="396"/>
      <c r="D73" s="396"/>
      <c r="E73" s="447">
        <v>1</v>
      </c>
      <c r="F73" s="396"/>
      <c r="G73" s="396"/>
      <c r="H73" s="285">
        <v>1</v>
      </c>
      <c r="I73" s="243"/>
      <c r="K73" s="283" t="s">
        <v>5</v>
      </c>
      <c r="L73" s="450">
        <v>1</v>
      </c>
      <c r="M73" s="396"/>
      <c r="N73" s="396"/>
      <c r="O73" s="396"/>
      <c r="P73" s="396"/>
      <c r="Q73" s="285">
        <v>1</v>
      </c>
    </row>
    <row r="74" spans="2:17" ht="15.5">
      <c r="B74" s="498" t="s">
        <v>105</v>
      </c>
      <c r="C74" s="396"/>
      <c r="D74" s="396"/>
      <c r="E74" s="447">
        <v>1</v>
      </c>
      <c r="F74" s="396"/>
      <c r="G74" s="396"/>
      <c r="H74" s="285">
        <v>1</v>
      </c>
      <c r="I74" s="243"/>
      <c r="K74" s="296"/>
      <c r="L74" s="398"/>
      <c r="M74" s="398"/>
      <c r="N74" s="398"/>
      <c r="O74" s="398"/>
      <c r="P74" s="398"/>
      <c r="Q74" s="295"/>
    </row>
    <row r="75" spans="2:17" ht="15.5">
      <c r="B75" s="304"/>
      <c r="C75" s="398"/>
      <c r="D75" s="398"/>
      <c r="E75" s="398"/>
      <c r="F75" s="398"/>
      <c r="G75" s="398"/>
      <c r="H75" s="295"/>
      <c r="I75" s="243"/>
      <c r="K75" s="277" t="s">
        <v>8</v>
      </c>
      <c r="L75" s="400"/>
      <c r="M75" s="400"/>
      <c r="N75" s="400"/>
      <c r="O75" s="400"/>
      <c r="P75" s="400"/>
      <c r="Q75" s="281"/>
    </row>
    <row r="76" spans="2:17" ht="15.5">
      <c r="B76" s="277" t="s">
        <v>106</v>
      </c>
      <c r="C76" s="400"/>
      <c r="D76" s="400"/>
      <c r="E76" s="400"/>
      <c r="F76" s="400"/>
      <c r="G76" s="400"/>
      <c r="H76" s="281"/>
      <c r="I76" s="243"/>
      <c r="K76" s="303" t="s">
        <v>21</v>
      </c>
      <c r="L76" s="401"/>
      <c r="M76" s="450">
        <v>1</v>
      </c>
      <c r="N76" s="401"/>
      <c r="O76" s="401"/>
      <c r="P76" s="401"/>
      <c r="Q76" s="285">
        <v>1</v>
      </c>
    </row>
    <row r="77" spans="2:17" ht="15.5">
      <c r="B77" s="304" t="s">
        <v>107</v>
      </c>
      <c r="C77" s="447">
        <v>1</v>
      </c>
      <c r="D77" s="396"/>
      <c r="E77" s="396"/>
      <c r="F77" s="396"/>
      <c r="G77" s="396"/>
      <c r="H77" s="285">
        <v>1</v>
      </c>
      <c r="I77" s="243"/>
      <c r="K77" s="303" t="s">
        <v>24</v>
      </c>
      <c r="L77" s="401"/>
      <c r="M77" s="450">
        <v>1</v>
      </c>
      <c r="N77" s="401"/>
      <c r="O77" s="401"/>
      <c r="P77" s="401"/>
      <c r="Q77" s="285">
        <v>1</v>
      </c>
    </row>
    <row r="78" spans="2:17" ht="15.5">
      <c r="B78" s="304"/>
      <c r="C78" s="398"/>
      <c r="D78" s="397"/>
      <c r="E78" s="397"/>
      <c r="F78" s="397"/>
      <c r="G78" s="398"/>
      <c r="H78" s="295"/>
      <c r="I78" s="243"/>
      <c r="K78" s="303" t="s">
        <v>20</v>
      </c>
      <c r="L78" s="401"/>
      <c r="M78" s="450">
        <v>1</v>
      </c>
      <c r="N78" s="449"/>
      <c r="O78" s="401"/>
      <c r="P78" s="401"/>
      <c r="Q78" s="285">
        <v>1</v>
      </c>
    </row>
    <row r="79" spans="2:17" ht="15.5">
      <c r="B79" s="277" t="s">
        <v>486</v>
      </c>
      <c r="C79" s="398"/>
      <c r="D79" s="398"/>
      <c r="E79" s="398"/>
      <c r="F79" s="398"/>
      <c r="G79" s="398"/>
      <c r="H79" s="302"/>
      <c r="I79" s="243"/>
      <c r="K79" s="303" t="s">
        <v>9</v>
      </c>
      <c r="L79" s="401"/>
      <c r="M79" s="450">
        <v>1</v>
      </c>
      <c r="N79" s="401"/>
      <c r="O79" s="401"/>
      <c r="P79" s="401"/>
      <c r="Q79" s="285">
        <v>1</v>
      </c>
    </row>
    <row r="80" spans="2:17" ht="15.5">
      <c r="B80" s="497" t="s">
        <v>492</v>
      </c>
      <c r="C80" s="400"/>
      <c r="D80" s="400"/>
      <c r="E80" s="400"/>
      <c r="F80" s="400"/>
      <c r="G80" s="400"/>
      <c r="H80" s="281"/>
      <c r="I80" s="243"/>
      <c r="K80" s="304"/>
      <c r="L80" s="405"/>
      <c r="M80" s="406"/>
      <c r="N80" s="406"/>
      <c r="O80" s="406"/>
      <c r="P80" s="406"/>
      <c r="Q80" s="306"/>
    </row>
    <row r="81" spans="2:17" ht="15.5">
      <c r="B81" s="498" t="s">
        <v>734</v>
      </c>
      <c r="C81" s="447">
        <v>1</v>
      </c>
      <c r="D81" s="396"/>
      <c r="E81" s="396"/>
      <c r="F81" s="396"/>
      <c r="G81" s="396"/>
      <c r="H81" s="285">
        <v>1</v>
      </c>
      <c r="I81" s="243"/>
      <c r="K81" s="277" t="s">
        <v>10</v>
      </c>
      <c r="L81" s="400"/>
      <c r="M81" s="400"/>
      <c r="N81" s="400"/>
      <c r="O81" s="400"/>
      <c r="P81" s="400"/>
      <c r="Q81" s="281"/>
    </row>
    <row r="82" spans="2:17" ht="15.5">
      <c r="B82" s="311"/>
      <c r="C82" s="398"/>
      <c r="D82" s="398"/>
      <c r="E82" s="398"/>
      <c r="F82" s="398"/>
      <c r="G82" s="398"/>
      <c r="H82" s="295"/>
      <c r="I82" s="243"/>
      <c r="K82" s="304" t="s">
        <v>13</v>
      </c>
      <c r="L82" s="396"/>
      <c r="M82" s="450">
        <v>0.5</v>
      </c>
      <c r="N82" s="450">
        <v>0.5</v>
      </c>
      <c r="O82" s="450"/>
      <c r="P82" s="449"/>
      <c r="Q82" s="285">
        <v>1</v>
      </c>
    </row>
    <row r="83" spans="2:17" ht="15.5">
      <c r="B83" s="496" t="s">
        <v>499</v>
      </c>
      <c r="C83" s="398"/>
      <c r="D83" s="411"/>
      <c r="E83" s="411"/>
      <c r="F83" s="411"/>
      <c r="G83" s="411"/>
      <c r="H83" s="295"/>
      <c r="I83" s="243"/>
      <c r="K83" s="304" t="s">
        <v>22</v>
      </c>
      <c r="L83" s="396"/>
      <c r="M83" s="450">
        <v>0.3</v>
      </c>
      <c r="N83" s="450">
        <v>0.65</v>
      </c>
      <c r="O83" s="450">
        <v>0.05</v>
      </c>
      <c r="P83" s="401"/>
      <c r="Q83" s="285">
        <v>1</v>
      </c>
    </row>
    <row r="84" spans="2:17" ht="15.5">
      <c r="B84" s="277" t="s">
        <v>495</v>
      </c>
      <c r="C84" s="408"/>
      <c r="D84" s="411"/>
      <c r="E84" s="411"/>
      <c r="F84" s="411"/>
      <c r="G84" s="411"/>
      <c r="H84" s="295"/>
      <c r="I84" s="243"/>
      <c r="K84" s="304" t="s">
        <v>9</v>
      </c>
      <c r="L84" s="401"/>
      <c r="M84" s="450"/>
      <c r="N84" s="450">
        <v>1</v>
      </c>
      <c r="O84" s="450"/>
      <c r="P84" s="401"/>
      <c r="Q84" s="285">
        <v>1</v>
      </c>
    </row>
    <row r="85" spans="2:17" ht="15.5">
      <c r="B85" s="498" t="s">
        <v>112</v>
      </c>
      <c r="C85" s="447">
        <v>1</v>
      </c>
      <c r="D85" s="396"/>
      <c r="E85" s="396"/>
      <c r="F85" s="396"/>
      <c r="G85" s="396"/>
      <c r="H85" s="285">
        <v>1</v>
      </c>
      <c r="I85" s="243"/>
      <c r="K85" s="304"/>
      <c r="L85" s="398"/>
      <c r="M85" s="398"/>
      <c r="N85" s="398"/>
      <c r="O85" s="398"/>
      <c r="P85" s="398"/>
      <c r="Q85" s="295"/>
    </row>
    <row r="86" spans="2:17" ht="15.5">
      <c r="B86" s="498" t="s">
        <v>687</v>
      </c>
      <c r="C86" s="447">
        <v>1</v>
      </c>
      <c r="D86" s="396"/>
      <c r="E86" s="396"/>
      <c r="F86" s="396"/>
      <c r="G86" s="396"/>
      <c r="H86" s="285">
        <v>1</v>
      </c>
      <c r="I86" s="243"/>
      <c r="K86" s="277" t="s">
        <v>14</v>
      </c>
      <c r="L86" s="400"/>
      <c r="M86" s="400"/>
      <c r="N86" s="400"/>
      <c r="O86" s="400"/>
      <c r="P86" s="400"/>
      <c r="Q86" s="281"/>
    </row>
    <row r="87" spans="2:17" ht="15.5">
      <c r="B87" s="498" t="s">
        <v>114</v>
      </c>
      <c r="C87" s="447">
        <v>1</v>
      </c>
      <c r="D87" s="396"/>
      <c r="E87" s="396"/>
      <c r="F87" s="396"/>
      <c r="G87" s="396"/>
      <c r="H87" s="285">
        <v>1</v>
      </c>
      <c r="I87" s="243"/>
      <c r="K87" s="304" t="s">
        <v>14</v>
      </c>
      <c r="L87" s="450">
        <v>1</v>
      </c>
      <c r="M87" s="396"/>
      <c r="N87" s="396"/>
      <c r="O87" s="396"/>
      <c r="P87" s="396"/>
      <c r="Q87" s="285">
        <v>1</v>
      </c>
    </row>
    <row r="88" spans="2:17" ht="15.5">
      <c r="B88" s="498" t="s">
        <v>115</v>
      </c>
      <c r="C88" s="447">
        <v>1</v>
      </c>
      <c r="D88" s="396"/>
      <c r="E88" s="396"/>
      <c r="F88" s="396"/>
      <c r="G88" s="396"/>
      <c r="H88" s="285">
        <v>1</v>
      </c>
      <c r="I88" s="243"/>
      <c r="K88" s="716"/>
      <c r="L88" s="717"/>
      <c r="M88" s="717"/>
      <c r="N88" s="717"/>
      <c r="O88" s="717"/>
      <c r="P88" s="717"/>
      <c r="Q88" s="718"/>
    </row>
    <row r="89" spans="2:17" ht="15.5">
      <c r="B89" s="283"/>
      <c r="C89" s="398"/>
      <c r="D89" s="411"/>
      <c r="E89" s="411"/>
      <c r="F89" s="411"/>
      <c r="G89" s="411"/>
      <c r="H89" s="295"/>
      <c r="I89" s="243"/>
      <c r="K89" s="244"/>
      <c r="L89" s="245"/>
      <c r="M89" s="245"/>
      <c r="N89" s="245"/>
      <c r="O89" s="245"/>
      <c r="P89" s="245"/>
      <c r="Q89" s="246"/>
    </row>
    <row r="90" spans="2:17" ht="15.5">
      <c r="B90" s="277" t="s">
        <v>496</v>
      </c>
      <c r="C90" s="398"/>
      <c r="D90" s="411"/>
      <c r="E90" s="411"/>
      <c r="F90" s="411"/>
      <c r="G90" s="411"/>
      <c r="H90" s="295"/>
      <c r="I90" s="243"/>
      <c r="K90" s="269"/>
      <c r="L90" s="260"/>
      <c r="M90" s="257"/>
      <c r="N90" s="257"/>
      <c r="O90" s="257"/>
      <c r="P90" s="257"/>
      <c r="Q90" s="271"/>
    </row>
    <row r="91" spans="2:17" ht="15.5">
      <c r="B91" s="498" t="s">
        <v>116</v>
      </c>
      <c r="C91" s="412"/>
      <c r="D91" s="396"/>
      <c r="E91" s="447">
        <v>1</v>
      </c>
      <c r="F91" s="396"/>
      <c r="G91" s="396"/>
      <c r="H91" s="285">
        <v>1</v>
      </c>
      <c r="I91" s="243"/>
      <c r="K91" s="829" t="s">
        <v>797</v>
      </c>
      <c r="L91" s="831" t="s">
        <v>241</v>
      </c>
      <c r="M91" s="832"/>
      <c r="N91" s="832"/>
      <c r="O91" s="832"/>
      <c r="P91" s="832"/>
      <c r="Q91" s="833"/>
    </row>
    <row r="92" spans="2:17" ht="56">
      <c r="B92" s="498" t="s">
        <v>117</v>
      </c>
      <c r="C92" s="412"/>
      <c r="D92" s="447">
        <v>0.3</v>
      </c>
      <c r="E92" s="447">
        <v>0.65</v>
      </c>
      <c r="F92" s="447">
        <v>0.05</v>
      </c>
      <c r="G92" s="396"/>
      <c r="H92" s="285">
        <v>1</v>
      </c>
      <c r="I92" s="243"/>
      <c r="K92" s="830"/>
      <c r="L92" s="274" t="s">
        <v>28</v>
      </c>
      <c r="M92" s="274" t="s">
        <v>369</v>
      </c>
      <c r="N92" s="274" t="s">
        <v>682</v>
      </c>
      <c r="O92" s="274" t="s">
        <v>683</v>
      </c>
      <c r="P92" s="274" t="s">
        <v>30</v>
      </c>
      <c r="Q92" s="276" t="s">
        <v>25</v>
      </c>
    </row>
    <row r="93" spans="2:17" ht="15.5">
      <c r="B93" s="498" t="s">
        <v>118</v>
      </c>
      <c r="C93" s="412"/>
      <c r="D93" s="447">
        <v>1</v>
      </c>
      <c r="E93" s="447"/>
      <c r="F93" s="396"/>
      <c r="G93" s="396"/>
      <c r="H93" s="285">
        <v>1</v>
      </c>
      <c r="I93" s="243"/>
      <c r="K93" s="277" t="s">
        <v>0</v>
      </c>
      <c r="L93" s="280"/>
      <c r="M93" s="280"/>
      <c r="N93" s="280"/>
      <c r="O93" s="280"/>
      <c r="P93" s="280"/>
      <c r="Q93" s="281"/>
    </row>
    <row r="94" spans="2:17" ht="15.5">
      <c r="B94" s="498" t="s">
        <v>119</v>
      </c>
      <c r="C94" s="412"/>
      <c r="D94" s="396"/>
      <c r="E94" s="447">
        <v>1</v>
      </c>
      <c r="F94" s="396"/>
      <c r="G94" s="396"/>
      <c r="H94" s="285">
        <v>1</v>
      </c>
      <c r="I94" s="243"/>
      <c r="K94" s="283" t="s">
        <v>1</v>
      </c>
      <c r="L94" s="450">
        <v>1</v>
      </c>
      <c r="M94" s="396"/>
      <c r="N94" s="396"/>
      <c r="O94" s="396"/>
      <c r="P94" s="396"/>
      <c r="Q94" s="285">
        <v>1</v>
      </c>
    </row>
    <row r="95" spans="2:17" ht="15.5">
      <c r="B95" s="498" t="s">
        <v>120</v>
      </c>
      <c r="C95" s="412"/>
      <c r="D95" s="396"/>
      <c r="E95" s="447">
        <v>1</v>
      </c>
      <c r="F95" s="396"/>
      <c r="G95" s="396"/>
      <c r="H95" s="285">
        <v>1</v>
      </c>
      <c r="I95" s="243"/>
      <c r="K95" s="283" t="s">
        <v>2</v>
      </c>
      <c r="L95" s="450">
        <v>1</v>
      </c>
      <c r="M95" s="396"/>
      <c r="N95" s="396"/>
      <c r="O95" s="396"/>
      <c r="P95" s="396"/>
      <c r="Q95" s="285">
        <v>1</v>
      </c>
    </row>
    <row r="96" spans="2:17" ht="15.5">
      <c r="B96" s="498" t="s">
        <v>121</v>
      </c>
      <c r="C96" s="412"/>
      <c r="D96" s="396"/>
      <c r="E96" s="447">
        <v>1</v>
      </c>
      <c r="F96" s="396"/>
      <c r="G96" s="396"/>
      <c r="H96" s="285">
        <v>1</v>
      </c>
      <c r="I96" s="243"/>
      <c r="K96" s="283" t="s">
        <v>3</v>
      </c>
      <c r="L96" s="450">
        <v>1</v>
      </c>
      <c r="M96" s="396"/>
      <c r="N96" s="396"/>
      <c r="O96" s="396"/>
      <c r="P96" s="396"/>
      <c r="Q96" s="285">
        <v>1</v>
      </c>
    </row>
    <row r="97" spans="2:17" ht="15.5">
      <c r="B97" s="498" t="s">
        <v>122</v>
      </c>
      <c r="C97" s="412"/>
      <c r="D97" s="396"/>
      <c r="E97" s="447">
        <v>1</v>
      </c>
      <c r="F97" s="396"/>
      <c r="G97" s="396"/>
      <c r="H97" s="285">
        <v>1</v>
      </c>
      <c r="I97" s="243"/>
      <c r="K97" s="283" t="s">
        <v>4</v>
      </c>
      <c r="L97" s="450">
        <v>1</v>
      </c>
      <c r="M97" s="396"/>
      <c r="N97" s="396"/>
      <c r="O97" s="396"/>
      <c r="P97" s="396"/>
      <c r="Q97" s="285">
        <v>1</v>
      </c>
    </row>
    <row r="98" spans="2:17" ht="15.5">
      <c r="B98" s="498" t="s">
        <v>123</v>
      </c>
      <c r="C98" s="412"/>
      <c r="D98" s="396"/>
      <c r="E98" s="447">
        <v>1</v>
      </c>
      <c r="F98" s="396"/>
      <c r="G98" s="396"/>
      <c r="H98" s="285">
        <v>1</v>
      </c>
      <c r="I98" s="243"/>
      <c r="K98" s="283" t="s">
        <v>5</v>
      </c>
      <c r="L98" s="450">
        <v>1</v>
      </c>
      <c r="M98" s="396"/>
      <c r="N98" s="396"/>
      <c r="O98" s="396"/>
      <c r="P98" s="396"/>
      <c r="Q98" s="285">
        <v>1</v>
      </c>
    </row>
    <row r="99" spans="2:17" ht="15.5">
      <c r="B99" s="498"/>
      <c r="C99" s="398"/>
      <c r="D99" s="411"/>
      <c r="E99" s="411"/>
      <c r="F99" s="411"/>
      <c r="G99" s="411"/>
      <c r="H99" s="295"/>
      <c r="I99" s="243"/>
      <c r="K99" s="283" t="s">
        <v>41</v>
      </c>
      <c r="L99" s="450">
        <v>1</v>
      </c>
      <c r="M99" s="396"/>
      <c r="N99" s="396"/>
      <c r="O99" s="396"/>
      <c r="P99" s="396"/>
      <c r="Q99" s="285">
        <v>1</v>
      </c>
    </row>
    <row r="100" spans="2:17" ht="15.5">
      <c r="B100" s="277" t="s">
        <v>497</v>
      </c>
      <c r="C100" s="398"/>
      <c r="D100" s="411"/>
      <c r="E100" s="411"/>
      <c r="F100" s="411"/>
      <c r="G100" s="411"/>
      <c r="H100" s="295"/>
      <c r="I100" s="243"/>
      <c r="K100" s="296"/>
      <c r="L100" s="398"/>
      <c r="M100" s="398"/>
      <c r="N100" s="398"/>
      <c r="O100" s="398"/>
      <c r="P100" s="398"/>
      <c r="Q100" s="295"/>
    </row>
    <row r="101" spans="2:17" ht="15.5">
      <c r="B101" s="700" t="s">
        <v>126</v>
      </c>
      <c r="C101" s="696">
        <v>1</v>
      </c>
      <c r="D101" s="701"/>
      <c r="E101" s="701"/>
      <c r="F101" s="701"/>
      <c r="G101" s="701"/>
      <c r="H101" s="698">
        <v>1</v>
      </c>
      <c r="I101" s="243"/>
      <c r="K101" s="277" t="s">
        <v>8</v>
      </c>
      <c r="L101" s="400"/>
      <c r="M101" s="400"/>
      <c r="N101" s="400"/>
      <c r="O101" s="400"/>
      <c r="P101" s="400"/>
      <c r="Q101" s="281"/>
    </row>
    <row r="102" spans="2:17" ht="15.5">
      <c r="B102" s="702"/>
      <c r="C102" s="699"/>
      <c r="D102" s="699"/>
      <c r="E102" s="699"/>
      <c r="F102" s="699"/>
      <c r="G102" s="699"/>
      <c r="H102" s="699"/>
      <c r="I102" s="243"/>
      <c r="K102" s="303" t="s">
        <v>21</v>
      </c>
      <c r="L102" s="401"/>
      <c r="M102" s="450">
        <v>1</v>
      </c>
      <c r="N102" s="401"/>
      <c r="O102" s="401"/>
      <c r="P102" s="401"/>
      <c r="Q102" s="285">
        <v>1</v>
      </c>
    </row>
    <row r="103" spans="2:17" ht="15.5">
      <c r="B103" s="829" t="s">
        <v>749</v>
      </c>
      <c r="C103" s="831" t="s">
        <v>241</v>
      </c>
      <c r="D103" s="832"/>
      <c r="E103" s="832"/>
      <c r="F103" s="832"/>
      <c r="G103" s="832"/>
      <c r="H103" s="833"/>
      <c r="I103" s="243"/>
      <c r="K103" s="303" t="s">
        <v>9</v>
      </c>
      <c r="L103" s="401"/>
      <c r="M103" s="450">
        <v>1</v>
      </c>
      <c r="N103" s="401"/>
      <c r="O103" s="401"/>
      <c r="P103" s="401"/>
      <c r="Q103" s="285">
        <v>1</v>
      </c>
    </row>
    <row r="104" spans="2:17" ht="42">
      <c r="B104" s="830"/>
      <c r="C104" s="274" t="s">
        <v>28</v>
      </c>
      <c r="D104" s="274" t="s">
        <v>369</v>
      </c>
      <c r="E104" s="274" t="s">
        <v>682</v>
      </c>
      <c r="F104" s="274" t="s">
        <v>683</v>
      </c>
      <c r="G104" s="274" t="s">
        <v>30</v>
      </c>
      <c r="H104" s="276" t="s">
        <v>25</v>
      </c>
      <c r="I104" s="243"/>
      <c r="K104" s="304"/>
      <c r="L104" s="405"/>
      <c r="M104" s="406"/>
      <c r="N104" s="406"/>
      <c r="O104" s="406"/>
      <c r="P104" s="406"/>
      <c r="Q104" s="306"/>
    </row>
    <row r="105" spans="2:17" ht="15.5">
      <c r="B105" s="496" t="s">
        <v>500</v>
      </c>
      <c r="C105" s="280"/>
      <c r="D105" s="280"/>
      <c r="E105" s="280"/>
      <c r="F105" s="280"/>
      <c r="G105" s="280"/>
      <c r="H105" s="281"/>
      <c r="I105" s="243"/>
      <c r="K105" s="277" t="s">
        <v>10</v>
      </c>
      <c r="L105" s="400"/>
      <c r="M105" s="400"/>
      <c r="N105" s="400"/>
      <c r="O105" s="400"/>
      <c r="P105" s="400"/>
      <c r="Q105" s="281"/>
    </row>
    <row r="106" spans="2:17" ht="15.5">
      <c r="B106" s="277" t="s">
        <v>493</v>
      </c>
      <c r="C106" s="280"/>
      <c r="D106" s="280"/>
      <c r="E106" s="280"/>
      <c r="F106" s="280"/>
      <c r="G106" s="280"/>
      <c r="H106" s="281"/>
      <c r="I106" s="243"/>
      <c r="K106" s="304" t="s">
        <v>13</v>
      </c>
      <c r="L106" s="450"/>
      <c r="M106" s="450"/>
      <c r="N106" s="450">
        <v>0.95</v>
      </c>
      <c r="O106" s="450">
        <v>0.05</v>
      </c>
      <c r="P106" s="450"/>
      <c r="Q106" s="285">
        <v>1</v>
      </c>
    </row>
    <row r="107" spans="2:17" ht="15.5">
      <c r="B107" s="498" t="s">
        <v>94</v>
      </c>
      <c r="C107" s="447">
        <v>1</v>
      </c>
      <c r="D107" s="396"/>
      <c r="E107" s="396"/>
      <c r="F107" s="396"/>
      <c r="G107" s="396"/>
      <c r="H107" s="285">
        <v>1</v>
      </c>
      <c r="I107" s="243"/>
      <c r="K107" s="304" t="s">
        <v>22</v>
      </c>
      <c r="L107" s="450"/>
      <c r="M107" s="450">
        <v>0.3</v>
      </c>
      <c r="N107" s="450">
        <v>0.65</v>
      </c>
      <c r="O107" s="450">
        <v>0.05</v>
      </c>
      <c r="P107" s="450"/>
      <c r="Q107" s="285">
        <v>1</v>
      </c>
    </row>
    <row r="108" spans="2:17" ht="15.5">
      <c r="B108" s="498" t="s">
        <v>95</v>
      </c>
      <c r="C108" s="447">
        <v>1</v>
      </c>
      <c r="D108" s="396"/>
      <c r="E108" s="396"/>
      <c r="F108" s="396"/>
      <c r="G108" s="396"/>
      <c r="H108" s="285">
        <v>1</v>
      </c>
      <c r="I108" s="243"/>
      <c r="K108" s="304" t="s">
        <v>9</v>
      </c>
      <c r="L108" s="450"/>
      <c r="M108" s="450"/>
      <c r="N108" s="450">
        <v>1</v>
      </c>
      <c r="O108" s="450"/>
      <c r="P108" s="450"/>
      <c r="Q108" s="285">
        <v>1</v>
      </c>
    </row>
    <row r="109" spans="2:17" ht="15.5">
      <c r="B109" s="498" t="s">
        <v>96</v>
      </c>
      <c r="C109" s="447">
        <v>1</v>
      </c>
      <c r="D109" s="396"/>
      <c r="E109" s="396"/>
      <c r="F109" s="396"/>
      <c r="G109" s="396"/>
      <c r="H109" s="285">
        <v>1</v>
      </c>
      <c r="I109" s="243"/>
      <c r="K109" s="304"/>
      <c r="L109" s="398"/>
      <c r="M109" s="398"/>
      <c r="N109" s="398"/>
      <c r="O109" s="398"/>
      <c r="P109" s="398"/>
      <c r="Q109" s="295"/>
    </row>
    <row r="110" spans="2:17" ht="15.5">
      <c r="B110" s="498" t="s">
        <v>672</v>
      </c>
      <c r="C110" s="447">
        <v>1</v>
      </c>
      <c r="D110" s="396"/>
      <c r="E110" s="396"/>
      <c r="F110" s="396"/>
      <c r="G110" s="396"/>
      <c r="H110" s="285">
        <v>1</v>
      </c>
      <c r="I110" s="243"/>
      <c r="K110" s="277" t="s">
        <v>14</v>
      </c>
      <c r="L110" s="400"/>
      <c r="M110" s="400"/>
      <c r="N110" s="400"/>
      <c r="O110" s="400"/>
      <c r="P110" s="400"/>
      <c r="Q110" s="281"/>
    </row>
    <row r="111" spans="2:17" ht="15.5">
      <c r="B111" s="498" t="s">
        <v>97</v>
      </c>
      <c r="C111" s="447">
        <v>1</v>
      </c>
      <c r="D111" s="396"/>
      <c r="E111" s="396"/>
      <c r="F111" s="396"/>
      <c r="G111" s="396"/>
      <c r="H111" s="285">
        <v>1</v>
      </c>
      <c r="I111" s="243"/>
      <c r="K111" s="304" t="s">
        <v>14</v>
      </c>
      <c r="L111" s="450">
        <v>1</v>
      </c>
      <c r="M111" s="396"/>
      <c r="N111" s="396"/>
      <c r="O111" s="396"/>
      <c r="P111" s="396"/>
      <c r="Q111" s="285">
        <v>1</v>
      </c>
    </row>
    <row r="112" spans="2:17" ht="15.5">
      <c r="B112" s="283"/>
      <c r="C112" s="408"/>
      <c r="D112" s="409"/>
      <c r="E112" s="409"/>
      <c r="F112" s="409"/>
      <c r="G112" s="409"/>
      <c r="H112" s="286"/>
      <c r="I112" s="243"/>
      <c r="K112" s="304"/>
      <c r="L112" s="398"/>
      <c r="M112" s="398"/>
      <c r="N112" s="398"/>
      <c r="O112" s="398"/>
      <c r="P112" s="398"/>
      <c r="Q112" s="295"/>
    </row>
    <row r="113" spans="2:17" ht="15.5">
      <c r="B113" s="307" t="s">
        <v>494</v>
      </c>
      <c r="C113" s="400"/>
      <c r="D113" s="400"/>
      <c r="E113" s="400"/>
      <c r="F113" s="400"/>
      <c r="G113" s="400"/>
      <c r="H113" s="281"/>
      <c r="I113" s="243"/>
      <c r="K113" s="277" t="s">
        <v>486</v>
      </c>
      <c r="L113" s="280"/>
      <c r="M113" s="398"/>
      <c r="N113" s="398"/>
      <c r="O113" s="398"/>
      <c r="P113" s="398"/>
      <c r="Q113" s="302"/>
    </row>
    <row r="114" spans="2:17" ht="15.5">
      <c r="B114" s="498" t="s">
        <v>98</v>
      </c>
      <c r="C114" s="401"/>
      <c r="D114" s="447"/>
      <c r="E114" s="447">
        <v>1</v>
      </c>
      <c r="F114" s="396"/>
      <c r="G114" s="396"/>
      <c r="H114" s="285">
        <v>1</v>
      </c>
      <c r="I114" s="243"/>
      <c r="K114" s="312" t="s">
        <v>488</v>
      </c>
      <c r="L114" s="447">
        <v>0.33333333333333331</v>
      </c>
      <c r="M114" s="447">
        <v>0.33333333333333331</v>
      </c>
      <c r="N114" s="447">
        <v>0.33333333333333331</v>
      </c>
      <c r="O114" s="396"/>
      <c r="P114" s="396"/>
      <c r="Q114" s="285">
        <v>1</v>
      </c>
    </row>
    <row r="115" spans="2:17" ht="15.5">
      <c r="B115" s="498" t="s">
        <v>99</v>
      </c>
      <c r="C115" s="693"/>
      <c r="D115" s="447">
        <v>1</v>
      </c>
      <c r="E115" s="447"/>
      <c r="F115" s="396"/>
      <c r="G115" s="396"/>
      <c r="H115" s="285">
        <v>1</v>
      </c>
      <c r="I115" s="243"/>
      <c r="K115" s="719"/>
      <c r="L115" s="720"/>
      <c r="M115" s="720"/>
      <c r="N115" s="720"/>
      <c r="O115" s="720"/>
      <c r="P115" s="720"/>
      <c r="Q115" s="721"/>
    </row>
    <row r="116" spans="2:17" ht="15.5">
      <c r="B116" s="498" t="s">
        <v>100</v>
      </c>
      <c r="C116" s="401"/>
      <c r="D116" s="447">
        <v>1</v>
      </c>
      <c r="E116" s="447"/>
      <c r="F116" s="396"/>
      <c r="G116" s="396"/>
      <c r="H116" s="285">
        <v>1</v>
      </c>
      <c r="I116" s="243"/>
      <c r="K116" s="244"/>
      <c r="L116" s="245"/>
      <c r="M116" s="245"/>
      <c r="N116" s="245"/>
      <c r="O116" s="245"/>
      <c r="P116" s="245"/>
      <c r="Q116" s="246"/>
    </row>
    <row r="117" spans="2:17" ht="15.5">
      <c r="B117" s="498" t="s">
        <v>101</v>
      </c>
      <c r="C117" s="401"/>
      <c r="D117" s="447"/>
      <c r="E117" s="447">
        <v>1</v>
      </c>
      <c r="F117" s="396"/>
      <c r="G117" s="396"/>
      <c r="H117" s="285">
        <v>1</v>
      </c>
      <c r="I117" s="243"/>
      <c r="K117" s="244"/>
      <c r="L117" s="245"/>
      <c r="M117" s="245"/>
      <c r="N117" s="245"/>
      <c r="O117" s="245"/>
      <c r="P117" s="245"/>
      <c r="Q117" s="246"/>
    </row>
    <row r="118" spans="2:17" ht="15.5">
      <c r="B118" s="498" t="s">
        <v>102</v>
      </c>
      <c r="C118" s="401"/>
      <c r="D118" s="447"/>
      <c r="E118" s="447">
        <v>1</v>
      </c>
      <c r="F118" s="396"/>
      <c r="G118" s="396"/>
      <c r="H118" s="285">
        <v>1</v>
      </c>
      <c r="I118" s="243"/>
    </row>
    <row r="119" spans="2:17" ht="15.5">
      <c r="B119" s="303"/>
      <c r="C119" s="402"/>
      <c r="D119" s="403"/>
      <c r="E119" s="402"/>
      <c r="F119" s="402"/>
      <c r="G119" s="402"/>
      <c r="H119" s="302"/>
      <c r="I119" s="243"/>
    </row>
    <row r="120" spans="2:17" ht="15.5">
      <c r="B120" s="277" t="s">
        <v>10</v>
      </c>
      <c r="C120" s="400"/>
      <c r="D120" s="400"/>
      <c r="E120" s="400"/>
      <c r="F120" s="400"/>
      <c r="G120" s="400"/>
      <c r="H120" s="281"/>
      <c r="I120" s="243"/>
    </row>
    <row r="121" spans="2:17" ht="15.5">
      <c r="B121" s="498" t="s">
        <v>103</v>
      </c>
      <c r="C121" s="412"/>
      <c r="D121" s="396"/>
      <c r="E121" s="447">
        <v>1</v>
      </c>
      <c r="F121" s="396"/>
      <c r="G121" s="396"/>
      <c r="H121" s="285">
        <v>1</v>
      </c>
      <c r="I121" s="243"/>
    </row>
    <row r="122" spans="2:17" ht="15.5">
      <c r="B122" s="498" t="s">
        <v>104</v>
      </c>
      <c r="C122" s="396"/>
      <c r="D122" s="396"/>
      <c r="E122" s="447">
        <v>1</v>
      </c>
      <c r="F122" s="396"/>
      <c r="G122" s="396"/>
      <c r="H122" s="285">
        <v>1</v>
      </c>
      <c r="I122" s="243"/>
    </row>
    <row r="123" spans="2:17" ht="15.5">
      <c r="B123" s="498" t="s">
        <v>105</v>
      </c>
      <c r="C123" s="396"/>
      <c r="D123" s="396"/>
      <c r="E123" s="447">
        <v>1</v>
      </c>
      <c r="F123" s="396"/>
      <c r="G123" s="396"/>
      <c r="H123" s="285">
        <v>1</v>
      </c>
      <c r="I123" s="243"/>
    </row>
    <row r="124" spans="2:17" ht="15.5">
      <c r="B124" s="304"/>
      <c r="C124" s="398"/>
      <c r="D124" s="398"/>
      <c r="E124" s="398"/>
      <c r="F124" s="398"/>
      <c r="G124" s="398"/>
      <c r="H124" s="295"/>
      <c r="I124" s="243"/>
    </row>
    <row r="125" spans="2:17" ht="15.5">
      <c r="B125" s="277" t="s">
        <v>106</v>
      </c>
      <c r="C125" s="400"/>
      <c r="D125" s="400"/>
      <c r="E125" s="400"/>
      <c r="F125" s="400"/>
      <c r="G125" s="400"/>
      <c r="H125" s="281"/>
      <c r="I125" s="243"/>
    </row>
    <row r="126" spans="2:17" ht="15.5">
      <c r="B126" s="304" t="s">
        <v>107</v>
      </c>
      <c r="C126" s="447">
        <v>1</v>
      </c>
      <c r="D126" s="396"/>
      <c r="E126" s="396"/>
      <c r="F126" s="396"/>
      <c r="G126" s="396"/>
      <c r="H126" s="285">
        <v>1</v>
      </c>
      <c r="I126" s="243"/>
    </row>
    <row r="127" spans="2:17" ht="15.5">
      <c r="B127" s="304"/>
      <c r="C127" s="398"/>
      <c r="D127" s="397"/>
      <c r="E127" s="397"/>
      <c r="F127" s="397"/>
      <c r="G127" s="398"/>
      <c r="H127" s="295"/>
      <c r="I127" s="243"/>
    </row>
    <row r="128" spans="2:17" ht="15.5">
      <c r="B128" s="277" t="s">
        <v>486</v>
      </c>
      <c r="C128" s="398"/>
      <c r="D128" s="398"/>
      <c r="E128" s="398"/>
      <c r="F128" s="398"/>
      <c r="G128" s="398"/>
      <c r="H128" s="302"/>
      <c r="I128" s="243"/>
    </row>
    <row r="129" spans="2:9" ht="15.5">
      <c r="B129" s="497" t="s">
        <v>492</v>
      </c>
      <c r="C129" s="400"/>
      <c r="D129" s="400"/>
      <c r="E129" s="400"/>
      <c r="F129" s="400"/>
      <c r="G129" s="400"/>
      <c r="H129" s="281"/>
      <c r="I129" s="243"/>
    </row>
    <row r="130" spans="2:9" ht="15.5">
      <c r="B130" s="498" t="s">
        <v>734</v>
      </c>
      <c r="C130" s="447">
        <v>1</v>
      </c>
      <c r="D130" s="396"/>
      <c r="E130" s="396"/>
      <c r="F130" s="396"/>
      <c r="G130" s="396"/>
      <c r="H130" s="285">
        <v>1</v>
      </c>
      <c r="I130" s="243"/>
    </row>
    <row r="131" spans="2:9" ht="15.5">
      <c r="B131" s="311"/>
      <c r="C131" s="398"/>
      <c r="D131" s="398"/>
      <c r="E131" s="398"/>
      <c r="F131" s="398"/>
      <c r="G131" s="398"/>
      <c r="H131" s="295"/>
      <c r="I131" s="243"/>
    </row>
    <row r="132" spans="2:9" ht="15.5">
      <c r="B132" s="496" t="s">
        <v>499</v>
      </c>
      <c r="C132" s="398"/>
      <c r="D132" s="411"/>
      <c r="E132" s="411"/>
      <c r="F132" s="411"/>
      <c r="G132" s="411"/>
      <c r="H132" s="295"/>
      <c r="I132" s="243"/>
    </row>
    <row r="133" spans="2:9" ht="15.5">
      <c r="B133" s="277" t="s">
        <v>495</v>
      </c>
      <c r="C133" s="408"/>
      <c r="D133" s="411"/>
      <c r="E133" s="411"/>
      <c r="F133" s="411"/>
      <c r="G133" s="411"/>
      <c r="H133" s="295"/>
      <c r="I133" s="243"/>
    </row>
    <row r="134" spans="2:9" ht="15.5">
      <c r="B134" s="498" t="s">
        <v>112</v>
      </c>
      <c r="C134" s="447">
        <v>1</v>
      </c>
      <c r="D134" s="396"/>
      <c r="E134" s="396"/>
      <c r="F134" s="396"/>
      <c r="G134" s="396"/>
      <c r="H134" s="285">
        <v>1</v>
      </c>
      <c r="I134" s="243"/>
    </row>
    <row r="135" spans="2:9" ht="15.5">
      <c r="B135" s="498" t="s">
        <v>687</v>
      </c>
      <c r="C135" s="447">
        <v>1</v>
      </c>
      <c r="D135" s="396"/>
      <c r="E135" s="396"/>
      <c r="F135" s="396"/>
      <c r="G135" s="396"/>
      <c r="H135" s="285">
        <v>1</v>
      </c>
      <c r="I135" s="243"/>
    </row>
    <row r="136" spans="2:9" ht="15.5">
      <c r="B136" s="498" t="s">
        <v>114</v>
      </c>
      <c r="C136" s="447">
        <v>1</v>
      </c>
      <c r="D136" s="396"/>
      <c r="E136" s="396"/>
      <c r="F136" s="396"/>
      <c r="G136" s="396"/>
      <c r="H136" s="285">
        <v>1</v>
      </c>
      <c r="I136" s="243"/>
    </row>
    <row r="137" spans="2:9" ht="15.5">
      <c r="B137" s="498" t="s">
        <v>115</v>
      </c>
      <c r="C137" s="447">
        <v>1</v>
      </c>
      <c r="D137" s="396"/>
      <c r="E137" s="396"/>
      <c r="F137" s="396"/>
      <c r="G137" s="396"/>
      <c r="H137" s="285">
        <v>1</v>
      </c>
      <c r="I137" s="243"/>
    </row>
    <row r="138" spans="2:9" ht="15.5">
      <c r="B138" s="283"/>
      <c r="C138" s="398"/>
      <c r="D138" s="411"/>
      <c r="E138" s="411"/>
      <c r="F138" s="411"/>
      <c r="G138" s="411"/>
      <c r="H138" s="295"/>
      <c r="I138" s="243"/>
    </row>
    <row r="139" spans="2:9" ht="15.5">
      <c r="B139" s="277" t="s">
        <v>496</v>
      </c>
      <c r="C139" s="398"/>
      <c r="D139" s="411"/>
      <c r="E139" s="411"/>
      <c r="F139" s="411"/>
      <c r="G139" s="411"/>
      <c r="H139" s="295"/>
      <c r="I139" s="243"/>
    </row>
    <row r="140" spans="2:9" ht="15.5">
      <c r="B140" s="498" t="s">
        <v>116</v>
      </c>
      <c r="C140" s="412"/>
      <c r="D140" s="396"/>
      <c r="E140" s="447">
        <v>1</v>
      </c>
      <c r="F140" s="396"/>
      <c r="G140" s="396"/>
      <c r="H140" s="285">
        <v>1</v>
      </c>
      <c r="I140" s="243"/>
    </row>
    <row r="141" spans="2:9" ht="15.5">
      <c r="B141" s="498" t="s">
        <v>117</v>
      </c>
      <c r="C141" s="412"/>
      <c r="D141" s="447">
        <v>0.3</v>
      </c>
      <c r="E141" s="447">
        <v>0.65</v>
      </c>
      <c r="F141" s="447">
        <v>0.05</v>
      </c>
      <c r="G141" s="396"/>
      <c r="H141" s="285">
        <v>1</v>
      </c>
      <c r="I141" s="243"/>
    </row>
    <row r="142" spans="2:9" ht="15.5">
      <c r="B142" s="498" t="s">
        <v>118</v>
      </c>
      <c r="C142" s="412"/>
      <c r="D142" s="447">
        <v>1</v>
      </c>
      <c r="E142" s="447"/>
      <c r="F142" s="396"/>
      <c r="G142" s="396"/>
      <c r="H142" s="285">
        <v>1</v>
      </c>
      <c r="I142" s="243"/>
    </row>
    <row r="143" spans="2:9" ht="15.5">
      <c r="B143" s="498" t="s">
        <v>119</v>
      </c>
      <c r="C143" s="412"/>
      <c r="D143" s="396"/>
      <c r="E143" s="447">
        <v>1</v>
      </c>
      <c r="F143" s="396"/>
      <c r="G143" s="396"/>
      <c r="H143" s="285">
        <v>1</v>
      </c>
      <c r="I143" s="243"/>
    </row>
    <row r="144" spans="2:9" ht="15.5">
      <c r="B144" s="498" t="s">
        <v>120</v>
      </c>
      <c r="C144" s="412"/>
      <c r="D144" s="396"/>
      <c r="E144" s="447">
        <v>1</v>
      </c>
      <c r="F144" s="396"/>
      <c r="G144" s="396"/>
      <c r="H144" s="285">
        <v>1</v>
      </c>
      <c r="I144" s="243"/>
    </row>
    <row r="145" spans="2:9" ht="15.5">
      <c r="B145" s="498" t="s">
        <v>121</v>
      </c>
      <c r="C145" s="412"/>
      <c r="D145" s="396"/>
      <c r="E145" s="447">
        <v>1</v>
      </c>
      <c r="F145" s="396"/>
      <c r="G145" s="396"/>
      <c r="H145" s="285">
        <v>1</v>
      </c>
      <c r="I145" s="243"/>
    </row>
    <row r="146" spans="2:9" ht="15.5">
      <c r="B146" s="498" t="s">
        <v>122</v>
      </c>
      <c r="C146" s="412"/>
      <c r="D146" s="396"/>
      <c r="E146" s="447">
        <v>1</v>
      </c>
      <c r="F146" s="396"/>
      <c r="G146" s="396"/>
      <c r="H146" s="285">
        <v>1</v>
      </c>
      <c r="I146" s="243"/>
    </row>
    <row r="147" spans="2:9" ht="15.5">
      <c r="B147" s="498" t="s">
        <v>123</v>
      </c>
      <c r="C147" s="412"/>
      <c r="D147" s="396"/>
      <c r="E147" s="447">
        <v>1</v>
      </c>
      <c r="F147" s="396"/>
      <c r="G147" s="396"/>
      <c r="H147" s="285">
        <v>1</v>
      </c>
      <c r="I147" s="243"/>
    </row>
    <row r="148" spans="2:9" ht="15.5">
      <c r="B148" s="498"/>
      <c r="C148" s="398"/>
      <c r="D148" s="411"/>
      <c r="E148" s="411"/>
      <c r="F148" s="411"/>
      <c r="G148" s="411"/>
      <c r="H148" s="295"/>
      <c r="I148" s="243"/>
    </row>
    <row r="149" spans="2:9" ht="15.5">
      <c r="B149" s="277" t="s">
        <v>497</v>
      </c>
      <c r="C149" s="398"/>
      <c r="D149" s="411"/>
      <c r="E149" s="411"/>
      <c r="F149" s="411"/>
      <c r="G149" s="411"/>
      <c r="H149" s="295"/>
      <c r="I149" s="243"/>
    </row>
    <row r="150" spans="2:9" ht="15.5">
      <c r="B150" s="498" t="s">
        <v>726</v>
      </c>
      <c r="C150" s="447">
        <v>1</v>
      </c>
      <c r="D150" s="396"/>
      <c r="E150" s="447"/>
      <c r="F150" s="396"/>
      <c r="G150" s="396"/>
      <c r="H150" s="285">
        <v>1</v>
      </c>
      <c r="I150" s="243"/>
    </row>
    <row r="151" spans="2:9" ht="15.5">
      <c r="B151" s="700" t="s">
        <v>126</v>
      </c>
      <c r="C151" s="696">
        <v>1</v>
      </c>
      <c r="D151" s="701"/>
      <c r="E151" s="701"/>
      <c r="F151" s="701"/>
      <c r="G151" s="701"/>
      <c r="H151" s="698">
        <v>1</v>
      </c>
      <c r="I151" s="243"/>
    </row>
    <row r="155" spans="2:9" ht="15.5">
      <c r="B155" s="414"/>
    </row>
  </sheetData>
  <mergeCells count="14">
    <mergeCell ref="B103:B104"/>
    <mergeCell ref="C103:H103"/>
    <mergeCell ref="B18:B19"/>
    <mergeCell ref="C18:H18"/>
    <mergeCell ref="B54:B55"/>
    <mergeCell ref="C54:H54"/>
    <mergeCell ref="K18:K19"/>
    <mergeCell ref="L18:Q18"/>
    <mergeCell ref="K42:K43"/>
    <mergeCell ref="L42:Q42"/>
    <mergeCell ref="K66:K67"/>
    <mergeCell ref="L66:Q66"/>
    <mergeCell ref="K91:K92"/>
    <mergeCell ref="L91:Q91"/>
  </mergeCells>
  <pageMargins left="0.25" right="0.25" top="0.75" bottom="0.75" header="0.3" footer="0.3"/>
  <pageSetup paperSize="5" scale="3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534"/>
  <sheetViews>
    <sheetView topLeftCell="A260" zoomScale="40" zoomScaleNormal="40" zoomScaleSheetLayoutView="80" zoomScalePageLayoutView="85" workbookViewId="0">
      <selection activeCell="J34" sqref="J34"/>
    </sheetView>
  </sheetViews>
  <sheetFormatPr defaultColWidth="9.1796875" defaultRowHeight="14" outlineLevelRow="1" outlineLevelCol="1"/>
  <cols>
    <col min="1" max="1" width="3.453125" style="487" bestFit="1" customWidth="1"/>
    <col min="2" max="2" width="62.26953125" style="244" bestFit="1" customWidth="1"/>
    <col min="3" max="3" width="31.81640625" style="244" bestFit="1" customWidth="1"/>
    <col min="4" max="4" width="18.453125" style="243" bestFit="1" customWidth="1"/>
    <col min="5" max="5" width="11.81640625" style="243" customWidth="1" outlineLevel="1"/>
    <col min="6" max="6" width="11.54296875" style="243" customWidth="1" outlineLevel="1"/>
    <col min="7" max="9" width="11.81640625" style="243" customWidth="1" outlineLevel="1"/>
    <col min="10" max="10" width="11.54296875" style="243" customWidth="1" outlineLevel="1"/>
    <col min="11" max="13" width="11.81640625" style="243" customWidth="1" outlineLevel="1"/>
    <col min="14" max="14" width="12.26953125" style="243" customWidth="1" outlineLevel="1"/>
    <col min="15" max="15" width="17" style="243" bestFit="1" customWidth="1"/>
    <col min="16" max="20" width="6.26953125" style="243" customWidth="1" outlineLevel="1"/>
    <col min="21" max="24" width="6.54296875" style="243" customWidth="1" outlineLevel="1"/>
    <col min="25" max="25" width="14.1796875" style="245" bestFit="1" customWidth="1"/>
    <col min="26" max="26" width="13.1796875" style="245" bestFit="1" customWidth="1"/>
    <col min="27" max="27" width="17.7265625" style="245" bestFit="1" customWidth="1"/>
    <col min="28" max="28" width="17" style="245" bestFit="1" customWidth="1"/>
    <col min="29" max="29" width="14.453125" style="245" bestFit="1" customWidth="1"/>
    <col min="30" max="38" width="9.453125" style="245" bestFit="1" customWidth="1"/>
    <col min="39" max="39" width="14.1796875" style="246" bestFit="1" customWidth="1"/>
    <col min="40" max="40" width="14.54296875" style="243" customWidth="1"/>
    <col min="41" max="16384" width="9.1796875" style="243"/>
  </cols>
  <sheetData>
    <row r="1" spans="1:39" ht="164.25" customHeight="1"/>
    <row r="2" spans="1:39" ht="23.25" customHeight="1" thickBot="1"/>
    <row r="3" spans="1:39" ht="25.5" customHeight="1" thickBot="1">
      <c r="B3" s="843" t="s">
        <v>169</v>
      </c>
      <c r="C3" s="247" t="s">
        <v>173</v>
      </c>
      <c r="D3" s="485"/>
      <c r="E3" s="248"/>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50"/>
    </row>
    <row r="4" spans="1:39" ht="24" customHeight="1" thickBot="1">
      <c r="B4" s="843"/>
      <c r="C4" s="251" t="s">
        <v>170</v>
      </c>
      <c r="D4" s="252"/>
      <c r="E4" s="253"/>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50"/>
    </row>
    <row r="5" spans="1:39" ht="29.25" customHeight="1" thickBot="1">
      <c r="B5" s="542"/>
      <c r="C5" s="825" t="s">
        <v>547</v>
      </c>
      <c r="D5" s="826"/>
      <c r="E5" s="253"/>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50"/>
    </row>
    <row r="6" spans="1:39" ht="20.25" customHeight="1">
      <c r="B6" s="254"/>
      <c r="C6" s="255"/>
      <c r="D6" s="256"/>
      <c r="E6" s="256"/>
      <c r="F6" s="256"/>
      <c r="G6" s="256"/>
      <c r="H6" s="256"/>
      <c r="I6" s="256"/>
      <c r="J6" s="256"/>
      <c r="K6" s="256"/>
      <c r="L6" s="256"/>
      <c r="M6" s="256"/>
      <c r="N6" s="256"/>
      <c r="O6" s="256"/>
      <c r="P6" s="256"/>
      <c r="Q6" s="256"/>
      <c r="R6" s="256"/>
      <c r="S6" s="256"/>
      <c r="T6" s="256"/>
      <c r="U6" s="256"/>
      <c r="V6" s="256"/>
      <c r="W6" s="256"/>
      <c r="X6" s="256"/>
      <c r="Y6" s="257"/>
      <c r="Z6" s="257"/>
      <c r="AA6" s="257"/>
      <c r="AB6" s="257"/>
      <c r="AC6" s="257"/>
      <c r="AD6" s="258"/>
      <c r="AE6" s="258"/>
      <c r="AF6" s="258"/>
      <c r="AG6" s="258"/>
      <c r="AH6" s="258"/>
      <c r="AI6" s="258"/>
      <c r="AJ6" s="258"/>
      <c r="AK6" s="258"/>
      <c r="AL6" s="258"/>
      <c r="AM6" s="259"/>
    </row>
    <row r="7" spans="1:39" ht="70.5" customHeight="1">
      <c r="B7" s="843" t="s">
        <v>501</v>
      </c>
      <c r="C7" s="842" t="s">
        <v>623</v>
      </c>
      <c r="D7" s="842"/>
      <c r="E7" s="842"/>
      <c r="F7" s="842"/>
      <c r="G7" s="842"/>
      <c r="H7" s="842"/>
      <c r="I7" s="842"/>
      <c r="J7" s="842"/>
      <c r="K7" s="842"/>
      <c r="L7" s="842"/>
      <c r="M7" s="842"/>
      <c r="N7" s="842"/>
      <c r="O7" s="842"/>
      <c r="P7" s="842"/>
      <c r="Q7" s="842"/>
      <c r="R7" s="842"/>
      <c r="S7" s="842"/>
      <c r="T7" s="842"/>
      <c r="U7" s="842"/>
      <c r="V7" s="842"/>
      <c r="W7" s="842"/>
      <c r="X7" s="842"/>
      <c r="Y7" s="583"/>
      <c r="Z7" s="583"/>
      <c r="AA7" s="583"/>
      <c r="AB7" s="583"/>
      <c r="AC7" s="583"/>
      <c r="AD7" s="260"/>
      <c r="AE7" s="260"/>
      <c r="AF7" s="260"/>
      <c r="AG7" s="260"/>
      <c r="AH7" s="260"/>
      <c r="AI7" s="260"/>
      <c r="AJ7" s="260"/>
      <c r="AK7" s="260"/>
      <c r="AL7" s="260"/>
    </row>
    <row r="8" spans="1:39" s="261" customFormat="1" ht="58.5" customHeight="1">
      <c r="A8" s="487"/>
      <c r="B8" s="843"/>
      <c r="C8" s="842" t="s">
        <v>566</v>
      </c>
      <c r="D8" s="842"/>
      <c r="E8" s="842"/>
      <c r="F8" s="842"/>
      <c r="G8" s="842"/>
      <c r="H8" s="842"/>
      <c r="I8" s="842"/>
      <c r="J8" s="842"/>
      <c r="K8" s="842"/>
      <c r="L8" s="842"/>
      <c r="M8" s="842"/>
      <c r="N8" s="842"/>
      <c r="O8" s="842"/>
      <c r="P8" s="842"/>
      <c r="Q8" s="842"/>
      <c r="R8" s="842"/>
      <c r="S8" s="842"/>
      <c r="T8" s="842"/>
      <c r="U8" s="842"/>
      <c r="V8" s="842"/>
      <c r="W8" s="842"/>
      <c r="X8" s="842"/>
      <c r="Y8" s="583"/>
      <c r="Z8" s="583"/>
      <c r="AA8" s="583"/>
      <c r="AB8" s="583"/>
      <c r="AC8" s="583"/>
      <c r="AD8" s="245"/>
      <c r="AE8" s="245"/>
      <c r="AF8" s="245"/>
      <c r="AG8" s="245"/>
      <c r="AH8" s="245"/>
      <c r="AI8" s="245"/>
      <c r="AJ8" s="245"/>
      <c r="AK8" s="245"/>
      <c r="AL8" s="245"/>
      <c r="AM8" s="246"/>
    </row>
    <row r="9" spans="1:39" s="261" customFormat="1" ht="57.75" customHeight="1">
      <c r="A9" s="487"/>
      <c r="B9" s="262"/>
      <c r="C9" s="842" t="s">
        <v>565</v>
      </c>
      <c r="D9" s="842"/>
      <c r="E9" s="842"/>
      <c r="F9" s="842"/>
      <c r="G9" s="842"/>
      <c r="H9" s="842"/>
      <c r="I9" s="842"/>
      <c r="J9" s="842"/>
      <c r="K9" s="842"/>
      <c r="L9" s="842"/>
      <c r="M9" s="842"/>
      <c r="N9" s="842"/>
      <c r="O9" s="842"/>
      <c r="P9" s="842"/>
      <c r="Q9" s="842"/>
      <c r="R9" s="842"/>
      <c r="S9" s="842"/>
      <c r="T9" s="842"/>
      <c r="U9" s="842"/>
      <c r="V9" s="842"/>
      <c r="W9" s="842"/>
      <c r="X9" s="842"/>
      <c r="Y9" s="583"/>
      <c r="Z9" s="583"/>
      <c r="AA9" s="583"/>
      <c r="AB9" s="583"/>
      <c r="AC9" s="583"/>
      <c r="AD9" s="245"/>
      <c r="AE9" s="245"/>
      <c r="AF9" s="245"/>
      <c r="AG9" s="245"/>
      <c r="AH9" s="245"/>
      <c r="AI9" s="245"/>
      <c r="AJ9" s="245"/>
      <c r="AK9" s="245"/>
      <c r="AL9" s="245"/>
      <c r="AM9" s="246"/>
    </row>
    <row r="10" spans="1:39" ht="41.25" customHeight="1">
      <c r="B10" s="264"/>
      <c r="C10" s="842" t="s">
        <v>626</v>
      </c>
      <c r="D10" s="842"/>
      <c r="E10" s="842"/>
      <c r="F10" s="842"/>
      <c r="G10" s="842"/>
      <c r="H10" s="842"/>
      <c r="I10" s="842"/>
      <c r="J10" s="842"/>
      <c r="K10" s="842"/>
      <c r="L10" s="842"/>
      <c r="M10" s="842"/>
      <c r="N10" s="842"/>
      <c r="O10" s="842"/>
      <c r="P10" s="842"/>
      <c r="Q10" s="842"/>
      <c r="R10" s="842"/>
      <c r="S10" s="842"/>
      <c r="T10" s="842"/>
      <c r="U10" s="842"/>
      <c r="V10" s="842"/>
      <c r="W10" s="842"/>
      <c r="X10" s="842"/>
      <c r="Y10" s="583"/>
      <c r="Z10" s="583"/>
      <c r="AA10" s="583"/>
      <c r="AB10" s="583"/>
      <c r="AC10" s="583"/>
      <c r="AD10" s="265"/>
      <c r="AE10" s="265"/>
      <c r="AF10" s="265"/>
      <c r="AG10" s="265"/>
      <c r="AH10" s="265"/>
      <c r="AI10" s="265"/>
      <c r="AJ10" s="265"/>
      <c r="AK10" s="265"/>
      <c r="AL10" s="265"/>
    </row>
    <row r="11" spans="1:39" ht="53.25" customHeight="1">
      <c r="C11" s="842" t="s">
        <v>614</v>
      </c>
      <c r="D11" s="842"/>
      <c r="E11" s="842"/>
      <c r="F11" s="842"/>
      <c r="G11" s="842"/>
      <c r="H11" s="842"/>
      <c r="I11" s="842"/>
      <c r="J11" s="842"/>
      <c r="K11" s="842"/>
      <c r="L11" s="842"/>
      <c r="M11" s="842"/>
      <c r="N11" s="842"/>
      <c r="O11" s="842"/>
      <c r="P11" s="842"/>
      <c r="Q11" s="842"/>
      <c r="R11" s="842"/>
      <c r="S11" s="842"/>
      <c r="T11" s="842"/>
      <c r="U11" s="842"/>
      <c r="V11" s="842"/>
      <c r="W11" s="842"/>
      <c r="X11" s="842"/>
      <c r="Y11" s="583"/>
      <c r="Z11" s="583"/>
      <c r="AA11" s="583"/>
      <c r="AB11" s="583"/>
      <c r="AC11" s="583"/>
      <c r="AD11" s="265"/>
      <c r="AE11" s="265"/>
      <c r="AF11" s="265"/>
      <c r="AG11" s="265"/>
      <c r="AH11" s="265"/>
      <c r="AI11" s="265"/>
      <c r="AJ11" s="265"/>
      <c r="AK11" s="265"/>
      <c r="AL11" s="265"/>
      <c r="AM11" s="243"/>
    </row>
    <row r="12" spans="1:39" ht="20.25" customHeight="1">
      <c r="C12" s="518"/>
      <c r="D12" s="263"/>
      <c r="E12" s="263"/>
      <c r="F12" s="263"/>
      <c r="G12" s="263"/>
      <c r="H12" s="263"/>
      <c r="I12" s="263"/>
      <c r="J12" s="263"/>
      <c r="K12" s="263"/>
      <c r="L12" s="263"/>
      <c r="M12" s="263"/>
      <c r="N12" s="518"/>
      <c r="O12" s="263"/>
      <c r="P12" s="263"/>
      <c r="Q12" s="263"/>
      <c r="R12" s="263"/>
      <c r="S12" s="263"/>
      <c r="T12" s="263"/>
      <c r="U12" s="263"/>
      <c r="V12" s="263"/>
      <c r="W12" s="263"/>
      <c r="X12" s="263"/>
      <c r="Y12" s="263"/>
      <c r="Z12" s="263"/>
      <c r="AA12" s="263"/>
      <c r="AB12" s="263"/>
      <c r="AC12" s="263"/>
      <c r="AD12" s="265"/>
      <c r="AE12" s="265"/>
      <c r="AF12" s="265"/>
      <c r="AG12" s="265"/>
      <c r="AH12" s="265"/>
      <c r="AI12" s="265"/>
      <c r="AJ12" s="265"/>
      <c r="AK12" s="265"/>
      <c r="AL12" s="265"/>
      <c r="AM12" s="243"/>
    </row>
    <row r="13" spans="1:39" ht="20.25" customHeight="1">
      <c r="B13" s="843" t="s">
        <v>523</v>
      </c>
      <c r="C13" s="568" t="s">
        <v>518</v>
      </c>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265"/>
      <c r="AE13" s="265"/>
      <c r="AF13" s="265"/>
      <c r="AG13" s="265"/>
      <c r="AH13" s="265"/>
      <c r="AI13" s="265"/>
      <c r="AJ13" s="265"/>
      <c r="AK13" s="265"/>
      <c r="AL13" s="265"/>
      <c r="AM13" s="243"/>
    </row>
    <row r="14" spans="1:39" ht="20.25" customHeight="1">
      <c r="B14" s="843"/>
      <c r="C14" s="568" t="s">
        <v>519</v>
      </c>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265"/>
      <c r="AE14" s="265"/>
      <c r="AF14" s="265"/>
      <c r="AG14" s="265"/>
      <c r="AH14" s="265"/>
      <c r="AI14" s="265"/>
      <c r="AJ14" s="265"/>
      <c r="AK14" s="265"/>
      <c r="AL14" s="265"/>
      <c r="AM14" s="243"/>
    </row>
    <row r="15" spans="1:39" ht="20.25" customHeight="1">
      <c r="C15" s="568" t="s">
        <v>520</v>
      </c>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265"/>
      <c r="AE15" s="265"/>
      <c r="AF15" s="265"/>
      <c r="AG15" s="265"/>
      <c r="AH15" s="265"/>
      <c r="AI15" s="265"/>
      <c r="AJ15" s="265"/>
      <c r="AK15" s="265"/>
      <c r="AL15" s="265"/>
      <c r="AM15" s="243"/>
    </row>
    <row r="16" spans="1:39" ht="20.25" customHeight="1">
      <c r="C16" s="568" t="s">
        <v>521</v>
      </c>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265"/>
      <c r="AE16" s="265"/>
      <c r="AF16" s="265"/>
      <c r="AG16" s="265"/>
      <c r="AH16" s="265"/>
      <c r="AI16" s="265"/>
      <c r="AJ16" s="265"/>
      <c r="AK16" s="265"/>
      <c r="AL16" s="265"/>
      <c r="AM16" s="243"/>
    </row>
    <row r="17" spans="1:39" ht="23.25" customHeight="1">
      <c r="B17" s="266"/>
      <c r="C17" s="267"/>
      <c r="D17" s="268"/>
      <c r="E17" s="268"/>
      <c r="F17" s="268"/>
      <c r="G17" s="268"/>
      <c r="H17" s="268"/>
      <c r="I17" s="268"/>
      <c r="J17" s="268"/>
      <c r="K17" s="268"/>
      <c r="L17" s="268"/>
      <c r="M17" s="268"/>
      <c r="N17" s="268"/>
      <c r="P17" s="268"/>
      <c r="Q17" s="268"/>
      <c r="R17" s="268"/>
      <c r="S17" s="268"/>
      <c r="T17" s="268"/>
      <c r="U17" s="268"/>
      <c r="V17" s="268"/>
      <c r="W17" s="268"/>
      <c r="X17" s="268"/>
      <c r="Y17" s="260"/>
    </row>
    <row r="18" spans="1:39" ht="15.5">
      <c r="B18" s="269" t="s">
        <v>239</v>
      </c>
      <c r="C18" s="270"/>
      <c r="E18" s="567"/>
      <c r="O18" s="270"/>
      <c r="Y18" s="260"/>
      <c r="Z18" s="257"/>
      <c r="AA18" s="257"/>
      <c r="AB18" s="257"/>
      <c r="AC18" s="257"/>
      <c r="AD18" s="257"/>
      <c r="AE18" s="257"/>
      <c r="AF18" s="257"/>
      <c r="AG18" s="257"/>
      <c r="AH18" s="257"/>
      <c r="AI18" s="257"/>
      <c r="AJ18" s="257"/>
      <c r="AK18" s="257"/>
      <c r="AL18" s="257"/>
      <c r="AM18" s="271"/>
    </row>
    <row r="19" spans="1:39" s="272" customFormat="1" ht="36" customHeight="1">
      <c r="A19" s="487"/>
      <c r="B19" s="829" t="s">
        <v>209</v>
      </c>
      <c r="C19" s="837" t="s">
        <v>32</v>
      </c>
      <c r="D19" s="273" t="s">
        <v>419</v>
      </c>
      <c r="E19" s="831" t="s">
        <v>207</v>
      </c>
      <c r="F19" s="832"/>
      <c r="G19" s="832"/>
      <c r="H19" s="832"/>
      <c r="I19" s="832"/>
      <c r="J19" s="832"/>
      <c r="K19" s="832"/>
      <c r="L19" s="832"/>
      <c r="M19" s="839"/>
      <c r="N19" s="840" t="s">
        <v>211</v>
      </c>
      <c r="O19" s="273" t="s">
        <v>420</v>
      </c>
      <c r="P19" s="831" t="s">
        <v>210</v>
      </c>
      <c r="Q19" s="832"/>
      <c r="R19" s="832"/>
      <c r="S19" s="832"/>
      <c r="T19" s="832"/>
      <c r="U19" s="832"/>
      <c r="V19" s="832"/>
      <c r="W19" s="832"/>
      <c r="X19" s="839"/>
      <c r="Y19" s="834" t="s">
        <v>241</v>
      </c>
      <c r="Z19" s="835"/>
      <c r="AA19" s="835"/>
      <c r="AB19" s="835"/>
      <c r="AC19" s="835"/>
      <c r="AD19" s="835"/>
      <c r="AE19" s="835"/>
      <c r="AF19" s="835"/>
      <c r="AG19" s="835"/>
      <c r="AH19" s="835"/>
      <c r="AI19" s="835"/>
      <c r="AJ19" s="835"/>
      <c r="AK19" s="835"/>
      <c r="AL19" s="835"/>
      <c r="AM19" s="836"/>
    </row>
    <row r="20" spans="1:39" s="272" customFormat="1" ht="59.25" customHeight="1">
      <c r="A20" s="487"/>
      <c r="B20" s="830"/>
      <c r="C20" s="838"/>
      <c r="D20" s="274">
        <v>2011</v>
      </c>
      <c r="E20" s="274">
        <v>2012</v>
      </c>
      <c r="F20" s="274">
        <v>2013</v>
      </c>
      <c r="G20" s="274">
        <v>2014</v>
      </c>
      <c r="H20" s="274">
        <v>2015</v>
      </c>
      <c r="I20" s="274">
        <v>2016</v>
      </c>
      <c r="J20" s="274">
        <v>2017</v>
      </c>
      <c r="K20" s="274">
        <v>2018</v>
      </c>
      <c r="L20" s="274">
        <v>2019</v>
      </c>
      <c r="M20" s="274">
        <v>2020</v>
      </c>
      <c r="N20" s="841"/>
      <c r="O20" s="274">
        <v>2011</v>
      </c>
      <c r="P20" s="274">
        <v>2012</v>
      </c>
      <c r="Q20" s="274">
        <v>2013</v>
      </c>
      <c r="R20" s="274">
        <v>2014</v>
      </c>
      <c r="S20" s="274">
        <v>2015</v>
      </c>
      <c r="T20" s="274">
        <v>2016</v>
      </c>
      <c r="U20" s="274">
        <v>2017</v>
      </c>
      <c r="V20" s="274">
        <v>2018</v>
      </c>
      <c r="W20" s="274">
        <v>2019</v>
      </c>
      <c r="X20" s="274">
        <v>2020</v>
      </c>
      <c r="Y20" s="274" t="str">
        <f>'[2]1.  LRAMVA Summary'!D50</f>
        <v>Residential</v>
      </c>
      <c r="Z20" s="275" t="str">
        <f>'[2]1.  LRAMVA Summary'!E50</f>
        <v>GS&lt;50 kW</v>
      </c>
      <c r="AA20" s="275" t="str">
        <f>'[2]1.  LRAMVA Summary'!F50</f>
        <v>GS&gt;50 kW - Thermal Demand Meter</v>
      </c>
      <c r="AB20" s="275" t="str">
        <f>'[2]1.  LRAMVA Summary'!G50</f>
        <v>GS&gt;50 kW - Interval Meter</v>
      </c>
      <c r="AC20" s="275" t="str">
        <f>'[2]1.  LRAMVA Summary'!H50</f>
        <v>Street Lighting</v>
      </c>
      <c r="AD20" s="275" t="str">
        <f>'1.  LRAMVA Summary'!I52</f>
        <v/>
      </c>
      <c r="AE20" s="275" t="str">
        <f>'1.  LRAMVA Summary'!J52</f>
        <v/>
      </c>
      <c r="AF20" s="275" t="str">
        <f>'1.  LRAMVA Summary'!K52</f>
        <v/>
      </c>
      <c r="AG20" s="275" t="str">
        <f>'1.  LRAMVA Summary'!L52</f>
        <v/>
      </c>
      <c r="AH20" s="275" t="str">
        <f>'1.  LRAMVA Summary'!M52</f>
        <v/>
      </c>
      <c r="AI20" s="275" t="str">
        <f>'1.  LRAMVA Summary'!N52</f>
        <v/>
      </c>
      <c r="AJ20" s="275" t="str">
        <f>'1.  LRAMVA Summary'!O52</f>
        <v/>
      </c>
      <c r="AK20" s="275" t="str">
        <f>'1.  LRAMVA Summary'!P52</f>
        <v/>
      </c>
      <c r="AL20" s="275" t="str">
        <f>'1.  LRAMVA Summary'!Q52</f>
        <v/>
      </c>
      <c r="AM20" s="276" t="str">
        <f>'1.  LRAMVA Summary'!R52</f>
        <v>Total</v>
      </c>
    </row>
    <row r="21" spans="1:39" s="282" customFormat="1" ht="15.75" customHeight="1">
      <c r="A21" s="488"/>
      <c r="B21" s="277" t="s">
        <v>0</v>
      </c>
      <c r="C21" s="278"/>
      <c r="D21" s="278"/>
      <c r="E21" s="278"/>
      <c r="F21" s="278"/>
      <c r="G21" s="278"/>
      <c r="H21" s="278"/>
      <c r="I21" s="278"/>
      <c r="J21" s="278"/>
      <c r="K21" s="278"/>
      <c r="L21" s="278"/>
      <c r="M21" s="278"/>
      <c r="N21" s="279"/>
      <c r="O21" s="278"/>
      <c r="P21" s="278"/>
      <c r="Q21" s="278"/>
      <c r="R21" s="278"/>
      <c r="S21" s="278"/>
      <c r="T21" s="278"/>
      <c r="U21" s="278"/>
      <c r="V21" s="278"/>
      <c r="W21" s="278"/>
      <c r="X21" s="278"/>
      <c r="Y21" s="280" t="str">
        <f>'[2]1.  LRAMVA Summary'!D51</f>
        <v>kWh</v>
      </c>
      <c r="Z21" s="280" t="str">
        <f>'[2]1.  LRAMVA Summary'!E51</f>
        <v>kWh</v>
      </c>
      <c r="AA21" s="280" t="str">
        <f>'[2]1.  LRAMVA Summary'!F51</f>
        <v>kW</v>
      </c>
      <c r="AB21" s="280" t="str">
        <f>'[2]1.  LRAMVA Summary'!G51</f>
        <v>kW</v>
      </c>
      <c r="AC21" s="280" t="str">
        <f>'[2]1.  LRAMVA Summary'!H51</f>
        <v>kW</v>
      </c>
      <c r="AD21" s="280">
        <f>'1.  LRAMVA Summary'!I53</f>
        <v>0</v>
      </c>
      <c r="AE21" s="280">
        <f>'1.  LRAMVA Summary'!J53</f>
        <v>0</v>
      </c>
      <c r="AF21" s="280">
        <f>'1.  LRAMVA Summary'!K53</f>
        <v>0</v>
      </c>
      <c r="AG21" s="280">
        <f>'1.  LRAMVA Summary'!L53</f>
        <v>0</v>
      </c>
      <c r="AH21" s="280">
        <f>'1.  LRAMVA Summary'!M53</f>
        <v>0</v>
      </c>
      <c r="AI21" s="280">
        <f>'1.  LRAMVA Summary'!N53</f>
        <v>0</v>
      </c>
      <c r="AJ21" s="280">
        <f>'1.  LRAMVA Summary'!O53</f>
        <v>0</v>
      </c>
      <c r="AK21" s="280">
        <f>'1.  LRAMVA Summary'!P53</f>
        <v>0</v>
      </c>
      <c r="AL21" s="280">
        <f>'1.  LRAMVA Summary'!Q53</f>
        <v>0</v>
      </c>
      <c r="AM21" s="281"/>
    </row>
    <row r="22" spans="1:39" s="272" customFormat="1" ht="15" customHeight="1" outlineLevel="1">
      <c r="A22" s="487">
        <v>1</v>
      </c>
      <c r="B22" s="283" t="s">
        <v>1</v>
      </c>
      <c r="C22" s="280" t="s">
        <v>586</v>
      </c>
      <c r="D22" s="284"/>
      <c r="E22" s="284"/>
      <c r="F22" s="284"/>
      <c r="G22" s="284"/>
      <c r="H22" s="284"/>
      <c r="I22" s="284"/>
      <c r="J22" s="284">
        <v>0</v>
      </c>
      <c r="K22" s="284"/>
      <c r="L22" s="284"/>
      <c r="M22" s="284"/>
      <c r="N22" s="280"/>
      <c r="O22" s="284"/>
      <c r="P22" s="284"/>
      <c r="Q22" s="284"/>
      <c r="R22" s="284"/>
      <c r="S22" s="284"/>
      <c r="T22" s="284"/>
      <c r="U22" s="284">
        <v>0</v>
      </c>
      <c r="V22" s="284"/>
      <c r="W22" s="284"/>
      <c r="X22" s="284"/>
      <c r="Y22" s="740">
        <v>1</v>
      </c>
      <c r="Z22" s="724"/>
      <c r="AA22" s="724"/>
      <c r="AB22" s="724"/>
      <c r="AC22" s="724"/>
      <c r="AD22" s="396"/>
      <c r="AE22" s="396"/>
      <c r="AF22" s="396"/>
      <c r="AG22" s="396"/>
      <c r="AH22" s="396"/>
      <c r="AI22" s="396"/>
      <c r="AJ22" s="396"/>
      <c r="AK22" s="396"/>
      <c r="AL22" s="396"/>
      <c r="AM22" s="285">
        <f>SUM(Y22:AL22)</f>
        <v>1</v>
      </c>
    </row>
    <row r="23" spans="1:39" s="272" customFormat="1" ht="15.5" outlineLevel="1">
      <c r="A23" s="487"/>
      <c r="B23" s="283" t="s">
        <v>212</v>
      </c>
      <c r="C23" s="280" t="s">
        <v>580</v>
      </c>
      <c r="D23" s="284"/>
      <c r="E23" s="284"/>
      <c r="F23" s="284"/>
      <c r="G23" s="284"/>
      <c r="H23" s="284"/>
      <c r="I23" s="284"/>
      <c r="J23" s="284" t="s">
        <v>752</v>
      </c>
      <c r="K23" s="284"/>
      <c r="L23" s="284"/>
      <c r="M23" s="284"/>
      <c r="N23" s="280"/>
      <c r="O23" s="284"/>
      <c r="P23" s="284"/>
      <c r="Q23" s="284"/>
      <c r="R23" s="284"/>
      <c r="S23" s="284"/>
      <c r="T23" s="284"/>
      <c r="U23" s="284" t="s">
        <v>752</v>
      </c>
      <c r="V23" s="284"/>
      <c r="W23" s="284"/>
      <c r="X23" s="284"/>
      <c r="Y23" s="726">
        <v>1</v>
      </c>
      <c r="Z23" s="726">
        <v>0</v>
      </c>
      <c r="AA23" s="726">
        <v>0</v>
      </c>
      <c r="AB23" s="726">
        <v>0</v>
      </c>
      <c r="AC23" s="726">
        <v>0</v>
      </c>
      <c r="AD23" s="397">
        <v>0</v>
      </c>
      <c r="AE23" s="397">
        <v>0</v>
      </c>
      <c r="AF23" s="397">
        <v>0</v>
      </c>
      <c r="AG23" s="397">
        <f t="shared" ref="AG23:AL23" si="0">AG22</f>
        <v>0</v>
      </c>
      <c r="AH23" s="397">
        <f t="shared" si="0"/>
        <v>0</v>
      </c>
      <c r="AI23" s="397">
        <f t="shared" si="0"/>
        <v>0</v>
      </c>
      <c r="AJ23" s="397">
        <f t="shared" si="0"/>
        <v>0</v>
      </c>
      <c r="AK23" s="397">
        <f t="shared" si="0"/>
        <v>0</v>
      </c>
      <c r="AL23" s="397">
        <f t="shared" si="0"/>
        <v>0</v>
      </c>
      <c r="AM23" s="286"/>
    </row>
    <row r="24" spans="1:39" s="292" customFormat="1" ht="15.5" outlineLevel="1">
      <c r="A24" s="489"/>
      <c r="B24" s="287"/>
      <c r="C24" s="288"/>
      <c r="D24" s="305"/>
      <c r="E24" s="305"/>
      <c r="F24" s="305"/>
      <c r="G24" s="305"/>
      <c r="H24" s="305"/>
      <c r="I24" s="305"/>
      <c r="J24" s="305"/>
      <c r="K24" s="305"/>
      <c r="L24" s="305"/>
      <c r="M24" s="305"/>
      <c r="N24" s="705"/>
      <c r="O24" s="293"/>
      <c r="P24" s="293"/>
      <c r="Q24" s="293"/>
      <c r="R24" s="293"/>
      <c r="S24" s="293"/>
      <c r="T24" s="293"/>
      <c r="U24" s="293"/>
      <c r="V24" s="305"/>
      <c r="W24" s="305"/>
      <c r="X24" s="305"/>
      <c r="Y24" s="408"/>
      <c r="Z24" s="728"/>
      <c r="AA24" s="728"/>
      <c r="AB24" s="728"/>
      <c r="AC24" s="728"/>
      <c r="AD24" s="399"/>
      <c r="AE24" s="399"/>
      <c r="AF24" s="399"/>
      <c r="AG24" s="399"/>
      <c r="AH24" s="399"/>
      <c r="AI24" s="399"/>
      <c r="AJ24" s="399"/>
      <c r="AK24" s="399"/>
      <c r="AL24" s="399"/>
      <c r="AM24" s="291"/>
    </row>
    <row r="25" spans="1:39" s="272" customFormat="1" ht="15.5" outlineLevel="1">
      <c r="A25" s="487">
        <v>2</v>
      </c>
      <c r="B25" s="283" t="s">
        <v>2</v>
      </c>
      <c r="C25" s="280" t="s">
        <v>586</v>
      </c>
      <c r="D25" s="284"/>
      <c r="E25" s="284"/>
      <c r="F25" s="284"/>
      <c r="G25" s="284"/>
      <c r="H25" s="284"/>
      <c r="I25" s="284"/>
      <c r="J25" s="284">
        <v>0</v>
      </c>
      <c r="K25" s="284"/>
      <c r="L25" s="284"/>
      <c r="M25" s="284"/>
      <c r="N25" s="280"/>
      <c r="O25" s="284"/>
      <c r="P25" s="284"/>
      <c r="Q25" s="284"/>
      <c r="R25" s="284"/>
      <c r="S25" s="284"/>
      <c r="T25" s="284"/>
      <c r="U25" s="284">
        <v>0</v>
      </c>
      <c r="V25" s="284"/>
      <c r="W25" s="284"/>
      <c r="X25" s="284"/>
      <c r="Y25" s="740">
        <v>1</v>
      </c>
      <c r="Z25" s="724"/>
      <c r="AA25" s="724"/>
      <c r="AB25" s="724"/>
      <c r="AC25" s="724"/>
      <c r="AD25" s="396"/>
      <c r="AE25" s="396"/>
      <c r="AF25" s="396"/>
      <c r="AG25" s="396"/>
      <c r="AH25" s="396"/>
      <c r="AI25" s="396"/>
      <c r="AJ25" s="396"/>
      <c r="AK25" s="396"/>
      <c r="AL25" s="396"/>
      <c r="AM25" s="285">
        <f>SUM(Y25:AL25)</f>
        <v>1</v>
      </c>
    </row>
    <row r="26" spans="1:39" s="272" customFormat="1" ht="15.5" outlineLevel="1">
      <c r="A26" s="487"/>
      <c r="B26" s="283" t="s">
        <v>212</v>
      </c>
      <c r="C26" s="280" t="s">
        <v>580</v>
      </c>
      <c r="D26" s="284"/>
      <c r="E26" s="284"/>
      <c r="F26" s="284"/>
      <c r="G26" s="284"/>
      <c r="H26" s="284"/>
      <c r="I26" s="284"/>
      <c r="J26" s="284" t="s">
        <v>752</v>
      </c>
      <c r="K26" s="284"/>
      <c r="L26" s="284"/>
      <c r="M26" s="284"/>
      <c r="N26" s="280"/>
      <c r="O26" s="284"/>
      <c r="P26" s="284"/>
      <c r="Q26" s="284"/>
      <c r="R26" s="284"/>
      <c r="S26" s="284"/>
      <c r="T26" s="284"/>
      <c r="U26" s="284" t="s">
        <v>752</v>
      </c>
      <c r="V26" s="284"/>
      <c r="W26" s="284"/>
      <c r="X26" s="284"/>
      <c r="Y26" s="726">
        <v>1</v>
      </c>
      <c r="Z26" s="726">
        <v>0</v>
      </c>
      <c r="AA26" s="726">
        <v>0</v>
      </c>
      <c r="AB26" s="726">
        <v>0</v>
      </c>
      <c r="AC26" s="726">
        <v>0</v>
      </c>
      <c r="AD26" s="397">
        <v>0</v>
      </c>
      <c r="AE26" s="397">
        <v>0</v>
      </c>
      <c r="AF26" s="397">
        <v>0</v>
      </c>
      <c r="AG26" s="397">
        <f t="shared" ref="AG26:AL26" si="1">AG25</f>
        <v>0</v>
      </c>
      <c r="AH26" s="397">
        <f t="shared" si="1"/>
        <v>0</v>
      </c>
      <c r="AI26" s="397">
        <f t="shared" si="1"/>
        <v>0</v>
      </c>
      <c r="AJ26" s="397">
        <f t="shared" si="1"/>
        <v>0</v>
      </c>
      <c r="AK26" s="397">
        <f t="shared" si="1"/>
        <v>0</v>
      </c>
      <c r="AL26" s="397">
        <f t="shared" si="1"/>
        <v>0</v>
      </c>
      <c r="AM26" s="286"/>
    </row>
    <row r="27" spans="1:39" s="292" customFormat="1" ht="15.5" outlineLevel="1">
      <c r="A27" s="489"/>
      <c r="B27" s="287"/>
      <c r="C27" s="288"/>
      <c r="D27" s="305"/>
      <c r="E27" s="305"/>
      <c r="F27" s="305"/>
      <c r="G27" s="305"/>
      <c r="H27" s="305"/>
      <c r="I27" s="305"/>
      <c r="J27" s="305"/>
      <c r="K27" s="305"/>
      <c r="L27" s="305"/>
      <c r="M27" s="305"/>
      <c r="N27" s="705"/>
      <c r="O27" s="293"/>
      <c r="P27" s="293"/>
      <c r="Q27" s="293"/>
      <c r="R27" s="293"/>
      <c r="S27" s="293"/>
      <c r="T27" s="293"/>
      <c r="U27" s="293"/>
      <c r="V27" s="305"/>
      <c r="W27" s="305"/>
      <c r="X27" s="305"/>
      <c r="Y27" s="408"/>
      <c r="Z27" s="728"/>
      <c r="AA27" s="728"/>
      <c r="AB27" s="728"/>
      <c r="AC27" s="728"/>
      <c r="AD27" s="399"/>
      <c r="AE27" s="399"/>
      <c r="AF27" s="399"/>
      <c r="AG27" s="399"/>
      <c r="AH27" s="399"/>
      <c r="AI27" s="399"/>
      <c r="AJ27" s="399"/>
      <c r="AK27" s="399"/>
      <c r="AL27" s="399"/>
      <c r="AM27" s="291"/>
    </row>
    <row r="28" spans="1:39" s="272" customFormat="1" ht="15.5" outlineLevel="1">
      <c r="A28" s="487">
        <v>3</v>
      </c>
      <c r="B28" s="283" t="s">
        <v>3</v>
      </c>
      <c r="C28" s="280" t="s">
        <v>586</v>
      </c>
      <c r="D28" s="284"/>
      <c r="E28" s="284"/>
      <c r="F28" s="284"/>
      <c r="G28" s="284"/>
      <c r="H28" s="284"/>
      <c r="I28" s="284"/>
      <c r="J28" s="284">
        <v>470201.88961928355</v>
      </c>
      <c r="K28" s="284"/>
      <c r="L28" s="284"/>
      <c r="M28" s="284"/>
      <c r="N28" s="280"/>
      <c r="O28" s="284"/>
      <c r="P28" s="284"/>
      <c r="Q28" s="284"/>
      <c r="R28" s="284"/>
      <c r="S28" s="284"/>
      <c r="T28" s="284"/>
      <c r="U28" s="284">
        <v>256.03823261252819</v>
      </c>
      <c r="V28" s="284"/>
      <c r="W28" s="284"/>
      <c r="X28" s="284"/>
      <c r="Y28" s="740">
        <v>1</v>
      </c>
      <c r="Z28" s="724"/>
      <c r="AA28" s="724"/>
      <c r="AB28" s="724"/>
      <c r="AC28" s="724"/>
      <c r="AD28" s="396"/>
      <c r="AE28" s="396"/>
      <c r="AF28" s="396"/>
      <c r="AG28" s="396"/>
      <c r="AH28" s="396"/>
      <c r="AI28" s="396"/>
      <c r="AJ28" s="396"/>
      <c r="AK28" s="396"/>
      <c r="AL28" s="396"/>
      <c r="AM28" s="285">
        <f>SUM(Y28:AL28)</f>
        <v>1</v>
      </c>
    </row>
    <row r="29" spans="1:39" s="272" customFormat="1" ht="15.5" outlineLevel="1">
      <c r="A29" s="487"/>
      <c r="B29" s="283" t="s">
        <v>212</v>
      </c>
      <c r="C29" s="280" t="s">
        <v>580</v>
      </c>
      <c r="D29" s="284"/>
      <c r="E29" s="284"/>
      <c r="F29" s="284"/>
      <c r="G29" s="284"/>
      <c r="H29" s="284"/>
      <c r="I29" s="284"/>
      <c r="J29" s="284">
        <v>-88548.136135912064</v>
      </c>
      <c r="K29" s="284"/>
      <c r="L29" s="284"/>
      <c r="M29" s="284"/>
      <c r="N29" s="280"/>
      <c r="O29" s="284"/>
      <c r="P29" s="284"/>
      <c r="Q29" s="284"/>
      <c r="R29" s="284"/>
      <c r="S29" s="284"/>
      <c r="T29" s="284"/>
      <c r="U29" s="284">
        <v>-47.960857457883151</v>
      </c>
      <c r="V29" s="284"/>
      <c r="W29" s="284"/>
      <c r="X29" s="284"/>
      <c r="Y29" s="726">
        <v>1</v>
      </c>
      <c r="Z29" s="726">
        <v>0</v>
      </c>
      <c r="AA29" s="726">
        <v>0</v>
      </c>
      <c r="AB29" s="726">
        <v>0</v>
      </c>
      <c r="AC29" s="726">
        <v>0</v>
      </c>
      <c r="AD29" s="397">
        <v>0</v>
      </c>
      <c r="AE29" s="397">
        <v>0</v>
      </c>
      <c r="AF29" s="397">
        <v>0</v>
      </c>
      <c r="AG29" s="397">
        <f t="shared" ref="AG29:AL29" si="2">AG28</f>
        <v>0</v>
      </c>
      <c r="AH29" s="397">
        <f t="shared" si="2"/>
        <v>0</v>
      </c>
      <c r="AI29" s="397">
        <f t="shared" si="2"/>
        <v>0</v>
      </c>
      <c r="AJ29" s="397">
        <f t="shared" si="2"/>
        <v>0</v>
      </c>
      <c r="AK29" s="397">
        <f t="shared" si="2"/>
        <v>0</v>
      </c>
      <c r="AL29" s="397">
        <f t="shared" si="2"/>
        <v>0</v>
      </c>
      <c r="AM29" s="286"/>
    </row>
    <row r="30" spans="1:39" s="272" customFormat="1" ht="15.5" outlineLevel="1">
      <c r="A30" s="487"/>
      <c r="B30" s="283"/>
      <c r="C30" s="294"/>
      <c r="D30" s="305"/>
      <c r="E30" s="305"/>
      <c r="F30" s="305"/>
      <c r="G30" s="305"/>
      <c r="H30" s="305"/>
      <c r="I30" s="305"/>
      <c r="J30" s="305"/>
      <c r="K30" s="305"/>
      <c r="L30" s="305"/>
      <c r="M30" s="305"/>
      <c r="N30" s="705"/>
      <c r="O30" s="293"/>
      <c r="P30" s="293"/>
      <c r="Q30" s="293"/>
      <c r="R30" s="293"/>
      <c r="S30" s="293"/>
      <c r="T30" s="293"/>
      <c r="U30" s="293"/>
      <c r="V30" s="305"/>
      <c r="W30" s="305"/>
      <c r="X30" s="305"/>
      <c r="Y30" s="408"/>
      <c r="Z30" s="408"/>
      <c r="AA30" s="408"/>
      <c r="AB30" s="408"/>
      <c r="AC30" s="408"/>
      <c r="AD30" s="398"/>
      <c r="AE30" s="398"/>
      <c r="AF30" s="398"/>
      <c r="AG30" s="398"/>
      <c r="AH30" s="398"/>
      <c r="AI30" s="398"/>
      <c r="AJ30" s="398"/>
      <c r="AK30" s="398"/>
      <c r="AL30" s="398"/>
      <c r="AM30" s="295"/>
    </row>
    <row r="31" spans="1:39" s="272" customFormat="1" ht="15.5" outlineLevel="1">
      <c r="A31" s="487">
        <v>4</v>
      </c>
      <c r="B31" s="283" t="s">
        <v>4</v>
      </c>
      <c r="C31" s="280" t="s">
        <v>586</v>
      </c>
      <c r="D31" s="284"/>
      <c r="E31" s="284"/>
      <c r="F31" s="284"/>
      <c r="G31" s="284"/>
      <c r="H31" s="284"/>
      <c r="I31" s="284"/>
      <c r="J31" s="284">
        <v>80288.468626054018</v>
      </c>
      <c r="K31" s="284"/>
      <c r="L31" s="284"/>
      <c r="M31" s="284"/>
      <c r="N31" s="280"/>
      <c r="O31" s="284"/>
      <c r="P31" s="284"/>
      <c r="Q31" s="284"/>
      <c r="R31" s="284"/>
      <c r="S31" s="284"/>
      <c r="T31" s="284"/>
      <c r="U31" s="284">
        <v>5.6963986442792072</v>
      </c>
      <c r="V31" s="284"/>
      <c r="W31" s="284"/>
      <c r="X31" s="284"/>
      <c r="Y31" s="740">
        <v>1</v>
      </c>
      <c r="Z31" s="724"/>
      <c r="AA31" s="724"/>
      <c r="AB31" s="724"/>
      <c r="AC31" s="724"/>
      <c r="AD31" s="396"/>
      <c r="AE31" s="396"/>
      <c r="AF31" s="396"/>
      <c r="AG31" s="396"/>
      <c r="AH31" s="396"/>
      <c r="AI31" s="396"/>
      <c r="AJ31" s="396"/>
      <c r="AK31" s="396"/>
      <c r="AL31" s="396"/>
      <c r="AM31" s="285">
        <f>SUM(Y31:AL31)</f>
        <v>1</v>
      </c>
    </row>
    <row r="32" spans="1:39" s="272" customFormat="1" ht="15.5" outlineLevel="1">
      <c r="A32" s="487"/>
      <c r="B32" s="283" t="s">
        <v>212</v>
      </c>
      <c r="C32" s="280" t="s">
        <v>580</v>
      </c>
      <c r="D32" s="284"/>
      <c r="E32" s="284"/>
      <c r="F32" s="284"/>
      <c r="G32" s="284"/>
      <c r="H32" s="284"/>
      <c r="I32" s="284"/>
      <c r="J32" s="284">
        <v>1020.8035492546088</v>
      </c>
      <c r="K32" s="284"/>
      <c r="L32" s="284"/>
      <c r="M32" s="284"/>
      <c r="N32" s="280"/>
      <c r="O32" s="284"/>
      <c r="P32" s="284"/>
      <c r="Q32" s="284"/>
      <c r="R32" s="284"/>
      <c r="S32" s="284"/>
      <c r="T32" s="284"/>
      <c r="U32" s="284">
        <v>6.9301263856041434E-2</v>
      </c>
      <c r="V32" s="284"/>
      <c r="W32" s="284"/>
      <c r="X32" s="284"/>
      <c r="Y32" s="726">
        <v>1</v>
      </c>
      <c r="Z32" s="726">
        <v>0</v>
      </c>
      <c r="AA32" s="726">
        <v>0</v>
      </c>
      <c r="AB32" s="726">
        <v>0</v>
      </c>
      <c r="AC32" s="726">
        <v>0</v>
      </c>
      <c r="AD32" s="397">
        <v>0</v>
      </c>
      <c r="AE32" s="397">
        <v>0</v>
      </c>
      <c r="AF32" s="397">
        <v>0</v>
      </c>
      <c r="AG32" s="397">
        <f t="shared" ref="AG32:AL32" si="3">AG31</f>
        <v>0</v>
      </c>
      <c r="AH32" s="397">
        <f t="shared" si="3"/>
        <v>0</v>
      </c>
      <c r="AI32" s="397">
        <f t="shared" si="3"/>
        <v>0</v>
      </c>
      <c r="AJ32" s="397">
        <f t="shared" si="3"/>
        <v>0</v>
      </c>
      <c r="AK32" s="397">
        <f t="shared" si="3"/>
        <v>0</v>
      </c>
      <c r="AL32" s="397">
        <f t="shared" si="3"/>
        <v>0</v>
      </c>
      <c r="AM32" s="286"/>
    </row>
    <row r="33" spans="1:39" s="272" customFormat="1" ht="15.5" outlineLevel="1">
      <c r="A33" s="487"/>
      <c r="B33" s="283"/>
      <c r="C33" s="294"/>
      <c r="D33" s="305"/>
      <c r="E33" s="305"/>
      <c r="F33" s="305"/>
      <c r="G33" s="305"/>
      <c r="H33" s="305"/>
      <c r="I33" s="305"/>
      <c r="J33" s="305"/>
      <c r="K33" s="305"/>
      <c r="L33" s="305"/>
      <c r="M33" s="305"/>
      <c r="N33" s="705"/>
      <c r="O33" s="293"/>
      <c r="P33" s="293"/>
      <c r="Q33" s="293"/>
      <c r="R33" s="293"/>
      <c r="S33" s="293"/>
      <c r="T33" s="293"/>
      <c r="U33" s="293"/>
      <c r="V33" s="305"/>
      <c r="W33" s="305"/>
      <c r="X33" s="305"/>
      <c r="Y33" s="408"/>
      <c r="Z33" s="408"/>
      <c r="AA33" s="408"/>
      <c r="AB33" s="408"/>
      <c r="AC33" s="408"/>
      <c r="AD33" s="398"/>
      <c r="AE33" s="398"/>
      <c r="AF33" s="398"/>
      <c r="AG33" s="398"/>
      <c r="AH33" s="398"/>
      <c r="AI33" s="398"/>
      <c r="AJ33" s="398"/>
      <c r="AK33" s="398"/>
      <c r="AL33" s="398"/>
      <c r="AM33" s="295"/>
    </row>
    <row r="34" spans="1:39" s="272" customFormat="1" ht="15.5" outlineLevel="1">
      <c r="A34" s="487">
        <v>5</v>
      </c>
      <c r="B34" s="283" t="s">
        <v>5</v>
      </c>
      <c r="C34" s="280" t="s">
        <v>586</v>
      </c>
      <c r="D34" s="284"/>
      <c r="E34" s="284"/>
      <c r="F34" s="284"/>
      <c r="G34" s="284"/>
      <c r="H34" s="284"/>
      <c r="I34" s="284"/>
      <c r="J34" s="284">
        <v>120012.90114315895</v>
      </c>
      <c r="K34" s="284"/>
      <c r="L34" s="284"/>
      <c r="M34" s="284"/>
      <c r="N34" s="280"/>
      <c r="O34" s="284"/>
      <c r="P34" s="284"/>
      <c r="Q34" s="284"/>
      <c r="R34" s="284"/>
      <c r="S34" s="284"/>
      <c r="T34" s="284"/>
      <c r="U34" s="284">
        <v>7.6760052139544053</v>
      </c>
      <c r="V34" s="284"/>
      <c r="W34" s="284"/>
      <c r="X34" s="284"/>
      <c r="Y34" s="740">
        <v>1</v>
      </c>
      <c r="Z34" s="724"/>
      <c r="AA34" s="724"/>
      <c r="AB34" s="724"/>
      <c r="AC34" s="724"/>
      <c r="AD34" s="396"/>
      <c r="AE34" s="396"/>
      <c r="AF34" s="396"/>
      <c r="AG34" s="396"/>
      <c r="AH34" s="396"/>
      <c r="AI34" s="396"/>
      <c r="AJ34" s="396"/>
      <c r="AK34" s="396"/>
      <c r="AL34" s="396"/>
      <c r="AM34" s="285">
        <f>SUM(Y34:AL34)</f>
        <v>1</v>
      </c>
    </row>
    <row r="35" spans="1:39" s="272" customFormat="1" ht="15.5" outlineLevel="1">
      <c r="A35" s="487"/>
      <c r="B35" s="283" t="s">
        <v>212</v>
      </c>
      <c r="C35" s="280" t="s">
        <v>580</v>
      </c>
      <c r="D35" s="284"/>
      <c r="E35" s="284"/>
      <c r="F35" s="284"/>
      <c r="G35" s="284"/>
      <c r="H35" s="284"/>
      <c r="I35" s="284"/>
      <c r="J35" s="284">
        <v>7076.7871933231017</v>
      </c>
      <c r="K35" s="284"/>
      <c r="L35" s="284"/>
      <c r="M35" s="284"/>
      <c r="N35" s="280"/>
      <c r="O35" s="284"/>
      <c r="P35" s="284"/>
      <c r="Q35" s="284"/>
      <c r="R35" s="284"/>
      <c r="S35" s="284"/>
      <c r="T35" s="284"/>
      <c r="U35" s="284">
        <v>0.37238008924509891</v>
      </c>
      <c r="V35" s="284"/>
      <c r="W35" s="284"/>
      <c r="X35" s="284"/>
      <c r="Y35" s="726">
        <v>1</v>
      </c>
      <c r="Z35" s="726">
        <v>0</v>
      </c>
      <c r="AA35" s="726">
        <v>0</v>
      </c>
      <c r="AB35" s="726">
        <v>0</v>
      </c>
      <c r="AC35" s="726">
        <v>0</v>
      </c>
      <c r="AD35" s="397">
        <v>0</v>
      </c>
      <c r="AE35" s="397">
        <v>0</v>
      </c>
      <c r="AF35" s="397">
        <v>0</v>
      </c>
      <c r="AG35" s="397">
        <f t="shared" ref="AG35:AL35" si="4">AG34</f>
        <v>0</v>
      </c>
      <c r="AH35" s="397">
        <f t="shared" si="4"/>
        <v>0</v>
      </c>
      <c r="AI35" s="397">
        <f t="shared" si="4"/>
        <v>0</v>
      </c>
      <c r="AJ35" s="397">
        <f t="shared" si="4"/>
        <v>0</v>
      </c>
      <c r="AK35" s="397">
        <f t="shared" si="4"/>
        <v>0</v>
      </c>
      <c r="AL35" s="397">
        <f t="shared" si="4"/>
        <v>0</v>
      </c>
      <c r="AM35" s="286"/>
    </row>
    <row r="36" spans="1:39" s="272" customFormat="1" ht="15.5" outlineLevel="1">
      <c r="A36" s="487"/>
      <c r="B36" s="283"/>
      <c r="C36" s="294"/>
      <c r="D36" s="305"/>
      <c r="E36" s="305"/>
      <c r="F36" s="305"/>
      <c r="G36" s="305"/>
      <c r="H36" s="305"/>
      <c r="I36" s="305"/>
      <c r="J36" s="305"/>
      <c r="K36" s="305"/>
      <c r="L36" s="305"/>
      <c r="M36" s="305"/>
      <c r="N36" s="705"/>
      <c r="O36" s="293"/>
      <c r="P36" s="293"/>
      <c r="Q36" s="293"/>
      <c r="R36" s="293"/>
      <c r="S36" s="293"/>
      <c r="T36" s="293"/>
      <c r="U36" s="293"/>
      <c r="V36" s="305"/>
      <c r="W36" s="305"/>
      <c r="X36" s="305"/>
      <c r="Y36" s="408"/>
      <c r="Z36" s="408"/>
      <c r="AA36" s="408"/>
      <c r="AB36" s="408"/>
      <c r="AC36" s="408"/>
      <c r="AD36" s="398"/>
      <c r="AE36" s="398"/>
      <c r="AF36" s="398"/>
      <c r="AG36" s="398"/>
      <c r="AH36" s="398"/>
      <c r="AI36" s="398"/>
      <c r="AJ36" s="398"/>
      <c r="AK36" s="398"/>
      <c r="AL36" s="398"/>
      <c r="AM36" s="295"/>
    </row>
    <row r="37" spans="1:39" s="272" customFormat="1" ht="15.5" outlineLevel="1">
      <c r="A37" s="487">
        <v>6</v>
      </c>
      <c r="B37" s="283" t="s">
        <v>6</v>
      </c>
      <c r="C37" s="280" t="s">
        <v>586</v>
      </c>
      <c r="D37" s="284"/>
      <c r="E37" s="284"/>
      <c r="F37" s="284"/>
      <c r="G37" s="284"/>
      <c r="H37" s="284"/>
      <c r="I37" s="284"/>
      <c r="J37" s="284">
        <v>0</v>
      </c>
      <c r="K37" s="284"/>
      <c r="L37" s="284"/>
      <c r="M37" s="284"/>
      <c r="N37" s="280"/>
      <c r="O37" s="284"/>
      <c r="P37" s="284"/>
      <c r="Q37" s="284"/>
      <c r="R37" s="284"/>
      <c r="S37" s="284"/>
      <c r="T37" s="284"/>
      <c r="U37" s="284">
        <v>0</v>
      </c>
      <c r="V37" s="284"/>
      <c r="W37" s="284"/>
      <c r="X37" s="284"/>
      <c r="Y37" s="724"/>
      <c r="Z37" s="724"/>
      <c r="AA37" s="724"/>
      <c r="AB37" s="724"/>
      <c r="AC37" s="724"/>
      <c r="AD37" s="396"/>
      <c r="AE37" s="396"/>
      <c r="AF37" s="396"/>
      <c r="AG37" s="396"/>
      <c r="AH37" s="396"/>
      <c r="AI37" s="396"/>
      <c r="AJ37" s="396"/>
      <c r="AK37" s="396"/>
      <c r="AL37" s="396"/>
      <c r="AM37" s="285">
        <f>SUM(Y37:AL37)</f>
        <v>0</v>
      </c>
    </row>
    <row r="38" spans="1:39" s="272" customFormat="1" ht="15.5" outlineLevel="1">
      <c r="A38" s="487"/>
      <c r="B38" s="283" t="s">
        <v>212</v>
      </c>
      <c r="C38" s="280" t="s">
        <v>580</v>
      </c>
      <c r="D38" s="284"/>
      <c r="E38" s="284"/>
      <c r="F38" s="284"/>
      <c r="G38" s="284"/>
      <c r="H38" s="284"/>
      <c r="I38" s="284"/>
      <c r="J38" s="284" t="s">
        <v>752</v>
      </c>
      <c r="K38" s="284"/>
      <c r="L38" s="284"/>
      <c r="M38" s="284"/>
      <c r="N38" s="280"/>
      <c r="O38" s="284"/>
      <c r="P38" s="284"/>
      <c r="Q38" s="284"/>
      <c r="R38" s="284"/>
      <c r="S38" s="284"/>
      <c r="T38" s="284"/>
      <c r="U38" s="284" t="s">
        <v>752</v>
      </c>
      <c r="V38" s="284"/>
      <c r="W38" s="284"/>
      <c r="X38" s="284"/>
      <c r="Y38" s="726">
        <v>0</v>
      </c>
      <c r="Z38" s="726">
        <v>0</v>
      </c>
      <c r="AA38" s="726">
        <v>0</v>
      </c>
      <c r="AB38" s="726">
        <v>0</v>
      </c>
      <c r="AC38" s="726">
        <v>0</v>
      </c>
      <c r="AD38" s="397">
        <v>0</v>
      </c>
      <c r="AE38" s="397">
        <v>0</v>
      </c>
      <c r="AF38" s="397">
        <v>0</v>
      </c>
      <c r="AG38" s="397">
        <f t="shared" ref="AG38:AL38" si="5">AG37</f>
        <v>0</v>
      </c>
      <c r="AH38" s="397">
        <f t="shared" si="5"/>
        <v>0</v>
      </c>
      <c r="AI38" s="397">
        <f t="shared" si="5"/>
        <v>0</v>
      </c>
      <c r="AJ38" s="397">
        <f t="shared" si="5"/>
        <v>0</v>
      </c>
      <c r="AK38" s="397">
        <f t="shared" si="5"/>
        <v>0</v>
      </c>
      <c r="AL38" s="397">
        <f t="shared" si="5"/>
        <v>0</v>
      </c>
      <c r="AM38" s="286"/>
    </row>
    <row r="39" spans="1:39" s="272" customFormat="1" ht="15.5" outlineLevel="1">
      <c r="A39" s="487"/>
      <c r="B39" s="283"/>
      <c r="C39" s="294"/>
      <c r="D39" s="305"/>
      <c r="E39" s="305"/>
      <c r="F39" s="305"/>
      <c r="G39" s="305"/>
      <c r="H39" s="305"/>
      <c r="I39" s="305"/>
      <c r="J39" s="305"/>
      <c r="K39" s="305"/>
      <c r="L39" s="305"/>
      <c r="M39" s="305"/>
      <c r="N39" s="705"/>
      <c r="O39" s="293"/>
      <c r="P39" s="293"/>
      <c r="Q39" s="293"/>
      <c r="R39" s="293"/>
      <c r="S39" s="293"/>
      <c r="T39" s="293"/>
      <c r="U39" s="293"/>
      <c r="V39" s="305"/>
      <c r="W39" s="305"/>
      <c r="X39" s="305"/>
      <c r="Y39" s="408"/>
      <c r="Z39" s="408"/>
      <c r="AA39" s="408"/>
      <c r="AB39" s="408"/>
      <c r="AC39" s="408"/>
      <c r="AD39" s="398"/>
      <c r="AE39" s="398"/>
      <c r="AF39" s="398"/>
      <c r="AG39" s="398"/>
      <c r="AH39" s="398"/>
      <c r="AI39" s="398"/>
      <c r="AJ39" s="398"/>
      <c r="AK39" s="398"/>
      <c r="AL39" s="398"/>
      <c r="AM39" s="295"/>
    </row>
    <row r="40" spans="1:39" s="272" customFormat="1" ht="15.5" outlineLevel="1">
      <c r="A40" s="487">
        <v>7</v>
      </c>
      <c r="B40" s="283" t="s">
        <v>41</v>
      </c>
      <c r="C40" s="280" t="s">
        <v>586</v>
      </c>
      <c r="D40" s="284"/>
      <c r="E40" s="284"/>
      <c r="F40" s="284"/>
      <c r="G40" s="284"/>
      <c r="H40" s="284"/>
      <c r="I40" s="284"/>
      <c r="J40" s="284" t="s">
        <v>752</v>
      </c>
      <c r="K40" s="284"/>
      <c r="L40" s="284"/>
      <c r="M40" s="284"/>
      <c r="N40" s="280"/>
      <c r="O40" s="284"/>
      <c r="P40" s="284"/>
      <c r="Q40" s="284"/>
      <c r="R40" s="284"/>
      <c r="S40" s="284"/>
      <c r="T40" s="284"/>
      <c r="U40" s="284" t="s">
        <v>752</v>
      </c>
      <c r="V40" s="284"/>
      <c r="W40" s="284"/>
      <c r="X40" s="284"/>
      <c r="Y40" s="740"/>
      <c r="Z40" s="724"/>
      <c r="AA40" s="724"/>
      <c r="AB40" s="724"/>
      <c r="AC40" s="724"/>
      <c r="AD40" s="396"/>
      <c r="AE40" s="396"/>
      <c r="AF40" s="396"/>
      <c r="AG40" s="396"/>
      <c r="AH40" s="396"/>
      <c r="AI40" s="396"/>
      <c r="AJ40" s="396"/>
      <c r="AK40" s="396"/>
      <c r="AL40" s="396"/>
      <c r="AM40" s="285">
        <f>SUM(Y40:AL40)</f>
        <v>0</v>
      </c>
    </row>
    <row r="41" spans="1:39" s="272" customFormat="1" ht="15.5" outlineLevel="1">
      <c r="A41" s="487"/>
      <c r="B41" s="283" t="s">
        <v>212</v>
      </c>
      <c r="C41" s="280" t="s">
        <v>580</v>
      </c>
      <c r="D41" s="284"/>
      <c r="E41" s="284"/>
      <c r="F41" s="284"/>
      <c r="G41" s="284"/>
      <c r="H41" s="284"/>
      <c r="I41" s="284"/>
      <c r="J41" s="284" t="s">
        <v>752</v>
      </c>
      <c r="K41" s="284"/>
      <c r="L41" s="284"/>
      <c r="M41" s="284"/>
      <c r="N41" s="280"/>
      <c r="O41" s="284"/>
      <c r="P41" s="284"/>
      <c r="Q41" s="284"/>
      <c r="R41" s="284"/>
      <c r="S41" s="284"/>
      <c r="T41" s="284"/>
      <c r="U41" s="284" t="s">
        <v>752</v>
      </c>
      <c r="V41" s="284"/>
      <c r="W41" s="284"/>
      <c r="X41" s="284"/>
      <c r="Y41" s="726">
        <v>0</v>
      </c>
      <c r="Z41" s="726">
        <v>0</v>
      </c>
      <c r="AA41" s="726">
        <v>0</v>
      </c>
      <c r="AB41" s="726">
        <v>0</v>
      </c>
      <c r="AC41" s="726">
        <v>0</v>
      </c>
      <c r="AD41" s="397">
        <v>0</v>
      </c>
      <c r="AE41" s="397">
        <v>0</v>
      </c>
      <c r="AF41" s="397">
        <v>0</v>
      </c>
      <c r="AG41" s="397">
        <f t="shared" ref="AG41:AL41" si="6">AG40</f>
        <v>0</v>
      </c>
      <c r="AH41" s="397">
        <f t="shared" si="6"/>
        <v>0</v>
      </c>
      <c r="AI41" s="397">
        <f t="shared" si="6"/>
        <v>0</v>
      </c>
      <c r="AJ41" s="397">
        <f t="shared" si="6"/>
        <v>0</v>
      </c>
      <c r="AK41" s="397">
        <f t="shared" si="6"/>
        <v>0</v>
      </c>
      <c r="AL41" s="397">
        <f t="shared" si="6"/>
        <v>0</v>
      </c>
      <c r="AM41" s="286"/>
    </row>
    <row r="42" spans="1:39" s="272" customFormat="1" ht="15.5" outlineLevel="1">
      <c r="A42" s="487"/>
      <c r="B42" s="283"/>
      <c r="C42" s="294"/>
      <c r="D42" s="305"/>
      <c r="E42" s="305"/>
      <c r="F42" s="305"/>
      <c r="G42" s="305"/>
      <c r="H42" s="305"/>
      <c r="I42" s="305"/>
      <c r="J42" s="305"/>
      <c r="K42" s="305"/>
      <c r="L42" s="305"/>
      <c r="M42" s="305"/>
      <c r="N42" s="705"/>
      <c r="O42" s="293"/>
      <c r="P42" s="293"/>
      <c r="Q42" s="293"/>
      <c r="R42" s="293"/>
      <c r="S42" s="293"/>
      <c r="T42" s="293"/>
      <c r="U42" s="293"/>
      <c r="V42" s="305"/>
      <c r="W42" s="305"/>
      <c r="X42" s="305"/>
      <c r="Y42" s="408"/>
      <c r="Z42" s="408"/>
      <c r="AA42" s="408"/>
      <c r="AB42" s="408"/>
      <c r="AC42" s="408"/>
      <c r="AD42" s="398"/>
      <c r="AE42" s="398"/>
      <c r="AF42" s="398"/>
      <c r="AG42" s="398"/>
      <c r="AH42" s="398"/>
      <c r="AI42" s="398"/>
      <c r="AJ42" s="398"/>
      <c r="AK42" s="398"/>
      <c r="AL42" s="398"/>
      <c r="AM42" s="295"/>
    </row>
    <row r="43" spans="1:39" s="272" customFormat="1" ht="15.5" outlineLevel="1">
      <c r="A43" s="487">
        <v>8</v>
      </c>
      <c r="B43" s="283" t="s">
        <v>481</v>
      </c>
      <c r="C43" s="280" t="s">
        <v>586</v>
      </c>
      <c r="D43" s="284"/>
      <c r="E43" s="284"/>
      <c r="F43" s="284"/>
      <c r="G43" s="284"/>
      <c r="H43" s="284"/>
      <c r="I43" s="284"/>
      <c r="J43" s="284" t="s">
        <v>752</v>
      </c>
      <c r="K43" s="284"/>
      <c r="L43" s="284"/>
      <c r="M43" s="284"/>
      <c r="N43" s="280"/>
      <c r="O43" s="284"/>
      <c r="P43" s="284"/>
      <c r="Q43" s="284"/>
      <c r="R43" s="284"/>
      <c r="S43" s="284"/>
      <c r="T43" s="284"/>
      <c r="U43" s="284" t="s">
        <v>752</v>
      </c>
      <c r="V43" s="284"/>
      <c r="W43" s="284"/>
      <c r="X43" s="284"/>
      <c r="Y43" s="724"/>
      <c r="Z43" s="724"/>
      <c r="AA43" s="724"/>
      <c r="AB43" s="724"/>
      <c r="AC43" s="724"/>
      <c r="AD43" s="396"/>
      <c r="AE43" s="396"/>
      <c r="AF43" s="396"/>
      <c r="AG43" s="396"/>
      <c r="AH43" s="396"/>
      <c r="AI43" s="396"/>
      <c r="AJ43" s="396"/>
      <c r="AK43" s="396"/>
      <c r="AL43" s="396"/>
      <c r="AM43" s="285">
        <f>SUM(Y43:AL43)</f>
        <v>0</v>
      </c>
    </row>
    <row r="44" spans="1:39" s="272" customFormat="1" ht="15.5" outlineLevel="1">
      <c r="A44" s="487"/>
      <c r="B44" s="283" t="s">
        <v>212</v>
      </c>
      <c r="C44" s="280" t="s">
        <v>580</v>
      </c>
      <c r="D44" s="284"/>
      <c r="E44" s="284"/>
      <c r="F44" s="284"/>
      <c r="G44" s="284"/>
      <c r="H44" s="284"/>
      <c r="I44" s="284"/>
      <c r="J44" s="284" t="s">
        <v>752</v>
      </c>
      <c r="K44" s="284"/>
      <c r="L44" s="284"/>
      <c r="M44" s="284"/>
      <c r="N44" s="280"/>
      <c r="O44" s="284"/>
      <c r="P44" s="284"/>
      <c r="Q44" s="284"/>
      <c r="R44" s="284"/>
      <c r="S44" s="284"/>
      <c r="T44" s="284"/>
      <c r="U44" s="284" t="s">
        <v>752</v>
      </c>
      <c r="V44" s="284"/>
      <c r="W44" s="284"/>
      <c r="X44" s="284"/>
      <c r="Y44" s="726">
        <v>0</v>
      </c>
      <c r="Z44" s="726">
        <v>0</v>
      </c>
      <c r="AA44" s="726">
        <v>0</v>
      </c>
      <c r="AB44" s="726">
        <v>0</v>
      </c>
      <c r="AC44" s="726">
        <v>0</v>
      </c>
      <c r="AD44" s="397">
        <v>0</v>
      </c>
      <c r="AE44" s="397">
        <v>0</v>
      </c>
      <c r="AF44" s="397">
        <v>0</v>
      </c>
      <c r="AG44" s="397">
        <f t="shared" ref="AG44:AL44" si="7">AG43</f>
        <v>0</v>
      </c>
      <c r="AH44" s="397">
        <f t="shared" si="7"/>
        <v>0</v>
      </c>
      <c r="AI44" s="397">
        <f t="shared" si="7"/>
        <v>0</v>
      </c>
      <c r="AJ44" s="397">
        <f t="shared" si="7"/>
        <v>0</v>
      </c>
      <c r="AK44" s="397">
        <f t="shared" si="7"/>
        <v>0</v>
      </c>
      <c r="AL44" s="397">
        <f t="shared" si="7"/>
        <v>0</v>
      </c>
      <c r="AM44" s="286"/>
    </row>
    <row r="45" spans="1:39" s="272" customFormat="1" ht="15.5" outlineLevel="1">
      <c r="A45" s="487"/>
      <c r="B45" s="283"/>
      <c r="C45" s="294"/>
      <c r="D45" s="305"/>
      <c r="E45" s="305"/>
      <c r="F45" s="305"/>
      <c r="G45" s="305"/>
      <c r="H45" s="305"/>
      <c r="I45" s="305"/>
      <c r="J45" s="305"/>
      <c r="K45" s="305"/>
      <c r="L45" s="305"/>
      <c r="M45" s="305"/>
      <c r="N45" s="705"/>
      <c r="O45" s="293"/>
      <c r="P45" s="293"/>
      <c r="Q45" s="293"/>
      <c r="R45" s="293"/>
      <c r="S45" s="293"/>
      <c r="T45" s="293"/>
      <c r="U45" s="293"/>
      <c r="V45" s="305"/>
      <c r="W45" s="305"/>
      <c r="X45" s="305"/>
      <c r="Y45" s="408"/>
      <c r="Z45" s="408"/>
      <c r="AA45" s="408"/>
      <c r="AB45" s="408"/>
      <c r="AC45" s="408"/>
      <c r="AD45" s="398"/>
      <c r="AE45" s="398"/>
      <c r="AF45" s="398"/>
      <c r="AG45" s="398"/>
      <c r="AH45" s="398"/>
      <c r="AI45" s="398"/>
      <c r="AJ45" s="398"/>
      <c r="AK45" s="398"/>
      <c r="AL45" s="398"/>
      <c r="AM45" s="295"/>
    </row>
    <row r="46" spans="1:39" s="272" customFormat="1" ht="15.5" outlineLevel="1">
      <c r="A46" s="487">
        <v>9</v>
      </c>
      <c r="B46" s="283" t="s">
        <v>7</v>
      </c>
      <c r="C46" s="280" t="s">
        <v>586</v>
      </c>
      <c r="D46" s="284"/>
      <c r="E46" s="284"/>
      <c r="F46" s="284"/>
      <c r="G46" s="284"/>
      <c r="H46" s="284"/>
      <c r="I46" s="284"/>
      <c r="J46" s="284" t="s">
        <v>752</v>
      </c>
      <c r="K46" s="284"/>
      <c r="L46" s="284"/>
      <c r="M46" s="284"/>
      <c r="N46" s="280"/>
      <c r="O46" s="284"/>
      <c r="P46" s="284"/>
      <c r="Q46" s="284"/>
      <c r="R46" s="284"/>
      <c r="S46" s="284"/>
      <c r="T46" s="284"/>
      <c r="U46" s="284" t="s">
        <v>752</v>
      </c>
      <c r="V46" s="284"/>
      <c r="W46" s="284"/>
      <c r="X46" s="284"/>
      <c r="Y46" s="724"/>
      <c r="Z46" s="724"/>
      <c r="AA46" s="724"/>
      <c r="AB46" s="724"/>
      <c r="AC46" s="724"/>
      <c r="AD46" s="396"/>
      <c r="AE46" s="396"/>
      <c r="AF46" s="396"/>
      <c r="AG46" s="396"/>
      <c r="AH46" s="396"/>
      <c r="AI46" s="396"/>
      <c r="AJ46" s="396"/>
      <c r="AK46" s="396"/>
      <c r="AL46" s="396"/>
      <c r="AM46" s="285">
        <f>SUM(Y46:AL46)</f>
        <v>0</v>
      </c>
    </row>
    <row r="47" spans="1:39" s="272" customFormat="1" ht="15.5" outlineLevel="1">
      <c r="A47" s="487"/>
      <c r="B47" s="283" t="s">
        <v>212</v>
      </c>
      <c r="C47" s="280" t="s">
        <v>580</v>
      </c>
      <c r="D47" s="284"/>
      <c r="E47" s="284"/>
      <c r="F47" s="284"/>
      <c r="G47" s="284"/>
      <c r="H47" s="284"/>
      <c r="I47" s="284"/>
      <c r="J47" s="284" t="s">
        <v>752</v>
      </c>
      <c r="K47" s="284"/>
      <c r="L47" s="284"/>
      <c r="M47" s="284"/>
      <c r="N47" s="280"/>
      <c r="O47" s="284"/>
      <c r="P47" s="284"/>
      <c r="Q47" s="284"/>
      <c r="R47" s="284"/>
      <c r="S47" s="284"/>
      <c r="T47" s="284"/>
      <c r="U47" s="284" t="s">
        <v>752</v>
      </c>
      <c r="V47" s="284"/>
      <c r="W47" s="284"/>
      <c r="X47" s="284"/>
      <c r="Y47" s="726">
        <v>0</v>
      </c>
      <c r="Z47" s="726">
        <v>0</v>
      </c>
      <c r="AA47" s="726">
        <v>0</v>
      </c>
      <c r="AB47" s="726">
        <v>0</v>
      </c>
      <c r="AC47" s="726">
        <v>0</v>
      </c>
      <c r="AD47" s="397">
        <v>0</v>
      </c>
      <c r="AE47" s="397">
        <v>0</v>
      </c>
      <c r="AF47" s="397">
        <v>0</v>
      </c>
      <c r="AG47" s="397">
        <f t="shared" ref="AG47:AL47" si="8">AG46</f>
        <v>0</v>
      </c>
      <c r="AH47" s="397">
        <f t="shared" si="8"/>
        <v>0</v>
      </c>
      <c r="AI47" s="397">
        <f t="shared" si="8"/>
        <v>0</v>
      </c>
      <c r="AJ47" s="397">
        <f t="shared" si="8"/>
        <v>0</v>
      </c>
      <c r="AK47" s="397">
        <f t="shared" si="8"/>
        <v>0</v>
      </c>
      <c r="AL47" s="397">
        <f t="shared" si="8"/>
        <v>0</v>
      </c>
      <c r="AM47" s="286"/>
    </row>
    <row r="48" spans="1:39" s="272" customFormat="1" ht="15.5" outlineLevel="1">
      <c r="A48" s="487"/>
      <c r="B48" s="296"/>
      <c r="C48" s="297"/>
      <c r="D48" s="280"/>
      <c r="E48" s="280"/>
      <c r="F48" s="280"/>
      <c r="G48" s="280"/>
      <c r="H48" s="280"/>
      <c r="I48" s="280"/>
      <c r="J48" s="280"/>
      <c r="K48" s="280"/>
      <c r="L48" s="280"/>
      <c r="M48" s="280"/>
      <c r="N48" s="280"/>
      <c r="O48" s="280"/>
      <c r="P48" s="280"/>
      <c r="Q48" s="280"/>
      <c r="R48" s="280"/>
      <c r="S48" s="280"/>
      <c r="T48" s="280"/>
      <c r="U48" s="280"/>
      <c r="V48" s="280"/>
      <c r="W48" s="280"/>
      <c r="X48" s="280"/>
      <c r="Y48" s="408"/>
      <c r="Z48" s="408"/>
      <c r="AA48" s="408"/>
      <c r="AB48" s="408"/>
      <c r="AC48" s="408"/>
      <c r="AD48" s="398"/>
      <c r="AE48" s="398"/>
      <c r="AF48" s="398"/>
      <c r="AG48" s="398"/>
      <c r="AH48" s="398"/>
      <c r="AI48" s="398"/>
      <c r="AJ48" s="398"/>
      <c r="AK48" s="398"/>
      <c r="AL48" s="398"/>
      <c r="AM48" s="295"/>
    </row>
    <row r="49" spans="1:39" s="282" customFormat="1" ht="15.5" outlineLevel="1">
      <c r="A49" s="488"/>
      <c r="B49" s="277" t="s">
        <v>8</v>
      </c>
      <c r="C49" s="278"/>
      <c r="D49" s="333"/>
      <c r="E49" s="333"/>
      <c r="F49" s="333"/>
      <c r="G49" s="333"/>
      <c r="H49" s="333"/>
      <c r="I49" s="333"/>
      <c r="J49" s="333"/>
      <c r="K49" s="333"/>
      <c r="L49" s="333"/>
      <c r="M49" s="333"/>
      <c r="N49" s="280"/>
      <c r="O49" s="333"/>
      <c r="P49" s="333"/>
      <c r="Q49" s="333"/>
      <c r="R49" s="333"/>
      <c r="S49" s="333"/>
      <c r="T49" s="333"/>
      <c r="U49" s="333"/>
      <c r="V49" s="333"/>
      <c r="W49" s="333"/>
      <c r="X49" s="333"/>
      <c r="Y49" s="728"/>
      <c r="Z49" s="728"/>
      <c r="AA49" s="728"/>
      <c r="AB49" s="728"/>
      <c r="AC49" s="728"/>
      <c r="AD49" s="400"/>
      <c r="AE49" s="400"/>
      <c r="AF49" s="400"/>
      <c r="AG49" s="400"/>
      <c r="AH49" s="400"/>
      <c r="AI49" s="400"/>
      <c r="AJ49" s="400"/>
      <c r="AK49" s="400"/>
      <c r="AL49" s="400"/>
      <c r="AM49" s="281"/>
    </row>
    <row r="50" spans="1:39" s="272" customFormat="1" ht="15.5" outlineLevel="1">
      <c r="A50" s="487">
        <v>10</v>
      </c>
      <c r="B50" s="299" t="s">
        <v>22</v>
      </c>
      <c r="C50" s="280" t="s">
        <v>586</v>
      </c>
      <c r="D50" s="284"/>
      <c r="E50" s="284"/>
      <c r="F50" s="284"/>
      <c r="G50" s="284"/>
      <c r="H50" s="284"/>
      <c r="I50" s="284"/>
      <c r="J50" s="284" t="s">
        <v>752</v>
      </c>
      <c r="K50" s="284"/>
      <c r="L50" s="284"/>
      <c r="M50" s="284"/>
      <c r="N50" s="284">
        <v>0</v>
      </c>
      <c r="O50" s="284"/>
      <c r="P50" s="284"/>
      <c r="Q50" s="284"/>
      <c r="R50" s="284"/>
      <c r="S50" s="284"/>
      <c r="T50" s="284"/>
      <c r="U50" s="284" t="s">
        <v>752</v>
      </c>
      <c r="V50" s="284"/>
      <c r="W50" s="284"/>
      <c r="X50" s="284"/>
      <c r="Y50" s="732"/>
      <c r="Z50" s="740"/>
      <c r="AA50" s="741"/>
      <c r="AB50" s="741"/>
      <c r="AC50" s="732"/>
      <c r="AD50" s="401"/>
      <c r="AE50" s="401"/>
      <c r="AF50" s="401"/>
      <c r="AG50" s="401"/>
      <c r="AH50" s="401"/>
      <c r="AI50" s="401"/>
      <c r="AJ50" s="401"/>
      <c r="AK50" s="401"/>
      <c r="AL50" s="401"/>
      <c r="AM50" s="285">
        <f>SUM(Y50:AL50)</f>
        <v>0</v>
      </c>
    </row>
    <row r="51" spans="1:39" s="272" customFormat="1" ht="15.5" outlineLevel="1">
      <c r="A51" s="487"/>
      <c r="B51" s="283" t="s">
        <v>212</v>
      </c>
      <c r="C51" s="280" t="s">
        <v>580</v>
      </c>
      <c r="D51" s="284"/>
      <c r="E51" s="284"/>
      <c r="F51" s="284"/>
      <c r="G51" s="284"/>
      <c r="H51" s="284"/>
      <c r="I51" s="284"/>
      <c r="J51" s="284" t="s">
        <v>752</v>
      </c>
      <c r="K51" s="284"/>
      <c r="L51" s="284"/>
      <c r="M51" s="284"/>
      <c r="N51" s="284">
        <v>0</v>
      </c>
      <c r="O51" s="284"/>
      <c r="P51" s="284"/>
      <c r="Q51" s="284"/>
      <c r="R51" s="284"/>
      <c r="S51" s="284"/>
      <c r="T51" s="284"/>
      <c r="U51" s="284" t="s">
        <v>752</v>
      </c>
      <c r="V51" s="284"/>
      <c r="W51" s="284"/>
      <c r="X51" s="284"/>
      <c r="Y51" s="726">
        <v>0</v>
      </c>
      <c r="Z51" s="726">
        <v>0</v>
      </c>
      <c r="AA51" s="726">
        <v>0</v>
      </c>
      <c r="AB51" s="726">
        <v>0</v>
      </c>
      <c r="AC51" s="726">
        <v>0</v>
      </c>
      <c r="AD51" s="397">
        <v>0</v>
      </c>
      <c r="AE51" s="397">
        <v>0</v>
      </c>
      <c r="AF51" s="397">
        <v>0</v>
      </c>
      <c r="AG51" s="397">
        <f t="shared" ref="AG51:AL51" si="9">AG50</f>
        <v>0</v>
      </c>
      <c r="AH51" s="397">
        <f t="shared" si="9"/>
        <v>0</v>
      </c>
      <c r="AI51" s="397">
        <f t="shared" si="9"/>
        <v>0</v>
      </c>
      <c r="AJ51" s="397">
        <f t="shared" si="9"/>
        <v>0</v>
      </c>
      <c r="AK51" s="397">
        <f t="shared" si="9"/>
        <v>0</v>
      </c>
      <c r="AL51" s="397">
        <f t="shared" si="9"/>
        <v>0</v>
      </c>
      <c r="AM51" s="300"/>
    </row>
    <row r="52" spans="1:39" s="272" customFormat="1" ht="15.5" outlineLevel="1">
      <c r="A52" s="487"/>
      <c r="B52" s="299"/>
      <c r="C52" s="301"/>
      <c r="D52" s="280"/>
      <c r="E52" s="280"/>
      <c r="F52" s="280"/>
      <c r="G52" s="280"/>
      <c r="H52" s="280"/>
      <c r="I52" s="280"/>
      <c r="J52" s="280"/>
      <c r="K52" s="280"/>
      <c r="L52" s="280"/>
      <c r="M52" s="280"/>
      <c r="N52" s="280"/>
      <c r="O52" s="293"/>
      <c r="P52" s="293"/>
      <c r="Q52" s="293"/>
      <c r="R52" s="293"/>
      <c r="S52" s="293"/>
      <c r="T52" s="293"/>
      <c r="U52" s="293"/>
      <c r="V52" s="280"/>
      <c r="W52" s="280"/>
      <c r="X52" s="280"/>
      <c r="Y52" s="404"/>
      <c r="Z52" s="404"/>
      <c r="AA52" s="404"/>
      <c r="AB52" s="404"/>
      <c r="AC52" s="404"/>
      <c r="AD52" s="402"/>
      <c r="AE52" s="402"/>
      <c r="AF52" s="402"/>
      <c r="AG52" s="402"/>
      <c r="AH52" s="402"/>
      <c r="AI52" s="402"/>
      <c r="AJ52" s="402"/>
      <c r="AK52" s="402"/>
      <c r="AL52" s="402"/>
      <c r="AM52" s="302"/>
    </row>
    <row r="53" spans="1:39" s="272" customFormat="1" ht="15.5" outlineLevel="1">
      <c r="A53" s="487">
        <v>11</v>
      </c>
      <c r="B53" s="303" t="s">
        <v>21</v>
      </c>
      <c r="C53" s="280" t="s">
        <v>586</v>
      </c>
      <c r="D53" s="284"/>
      <c r="E53" s="284"/>
      <c r="F53" s="284"/>
      <c r="G53" s="284"/>
      <c r="H53" s="284"/>
      <c r="I53" s="284"/>
      <c r="J53" s="284">
        <v>87819.115629882566</v>
      </c>
      <c r="K53" s="284"/>
      <c r="L53" s="284"/>
      <c r="M53" s="284"/>
      <c r="N53" s="284">
        <v>12</v>
      </c>
      <c r="O53" s="284"/>
      <c r="P53" s="284"/>
      <c r="Q53" s="284"/>
      <c r="R53" s="284"/>
      <c r="S53" s="284"/>
      <c r="T53" s="284"/>
      <c r="U53" s="284">
        <v>28.211692833054439</v>
      </c>
      <c r="V53" s="284"/>
      <c r="W53" s="284"/>
      <c r="X53" s="284"/>
      <c r="Y53" s="732"/>
      <c r="Z53" s="740">
        <v>1</v>
      </c>
      <c r="AA53" s="732"/>
      <c r="AB53" s="732"/>
      <c r="AC53" s="732"/>
      <c r="AD53" s="401"/>
      <c r="AE53" s="401"/>
      <c r="AF53" s="401"/>
      <c r="AG53" s="401"/>
      <c r="AH53" s="401"/>
      <c r="AI53" s="401"/>
      <c r="AJ53" s="401"/>
      <c r="AK53" s="401"/>
      <c r="AL53" s="401"/>
      <c r="AM53" s="285">
        <f>SUM(Y53:AL53)</f>
        <v>1</v>
      </c>
    </row>
    <row r="54" spans="1:39" s="272" customFormat="1" ht="15.5" outlineLevel="1">
      <c r="A54" s="487"/>
      <c r="B54" s="304" t="s">
        <v>212</v>
      </c>
      <c r="C54" s="280" t="s">
        <v>580</v>
      </c>
      <c r="D54" s="284"/>
      <c r="E54" s="284"/>
      <c r="F54" s="284"/>
      <c r="G54" s="284"/>
      <c r="H54" s="284"/>
      <c r="I54" s="284"/>
      <c r="J54" s="284">
        <v>607.68510311357647</v>
      </c>
      <c r="K54" s="284"/>
      <c r="L54" s="284"/>
      <c r="M54" s="284"/>
      <c r="N54" s="284">
        <v>12</v>
      </c>
      <c r="O54" s="284"/>
      <c r="P54" s="284"/>
      <c r="Q54" s="284"/>
      <c r="R54" s="284"/>
      <c r="S54" s="284"/>
      <c r="T54" s="284"/>
      <c r="U54" s="284">
        <v>0.24886570497181143</v>
      </c>
      <c r="V54" s="284"/>
      <c r="W54" s="284"/>
      <c r="X54" s="284"/>
      <c r="Y54" s="726">
        <v>0</v>
      </c>
      <c r="Z54" s="726">
        <v>1</v>
      </c>
      <c r="AA54" s="726">
        <v>0</v>
      </c>
      <c r="AB54" s="726">
        <v>0</v>
      </c>
      <c r="AC54" s="726">
        <v>0</v>
      </c>
      <c r="AD54" s="397">
        <v>0</v>
      </c>
      <c r="AE54" s="397">
        <v>0</v>
      </c>
      <c r="AF54" s="397">
        <v>0</v>
      </c>
      <c r="AG54" s="397">
        <f t="shared" ref="AG54:AL54" si="10">AG53</f>
        <v>0</v>
      </c>
      <c r="AH54" s="397">
        <f t="shared" si="10"/>
        <v>0</v>
      </c>
      <c r="AI54" s="397">
        <f t="shared" si="10"/>
        <v>0</v>
      </c>
      <c r="AJ54" s="397">
        <f t="shared" si="10"/>
        <v>0</v>
      </c>
      <c r="AK54" s="397">
        <f t="shared" si="10"/>
        <v>0</v>
      </c>
      <c r="AL54" s="397">
        <f t="shared" si="10"/>
        <v>0</v>
      </c>
      <c r="AM54" s="300"/>
    </row>
    <row r="55" spans="1:39" s="272" customFormat="1" ht="15.5" outlineLevel="1">
      <c r="A55" s="487"/>
      <c r="B55" s="303"/>
      <c r="C55" s="301"/>
      <c r="D55" s="280"/>
      <c r="E55" s="280"/>
      <c r="F55" s="280"/>
      <c r="G55" s="280"/>
      <c r="H55" s="280"/>
      <c r="I55" s="280"/>
      <c r="J55" s="280"/>
      <c r="K55" s="280"/>
      <c r="L55" s="280"/>
      <c r="M55" s="280"/>
      <c r="N55" s="280"/>
      <c r="O55" s="293"/>
      <c r="P55" s="293"/>
      <c r="Q55" s="293"/>
      <c r="R55" s="293"/>
      <c r="S55" s="293"/>
      <c r="T55" s="293"/>
      <c r="U55" s="293"/>
      <c r="V55" s="280"/>
      <c r="W55" s="280"/>
      <c r="X55" s="280"/>
      <c r="Y55" s="404"/>
      <c r="Z55" s="735"/>
      <c r="AA55" s="404"/>
      <c r="AB55" s="404"/>
      <c r="AC55" s="404"/>
      <c r="AD55" s="402"/>
      <c r="AE55" s="402"/>
      <c r="AF55" s="402"/>
      <c r="AG55" s="402"/>
      <c r="AH55" s="402"/>
      <c r="AI55" s="402"/>
      <c r="AJ55" s="402"/>
      <c r="AK55" s="402"/>
      <c r="AL55" s="402"/>
      <c r="AM55" s="302"/>
    </row>
    <row r="56" spans="1:39" s="272" customFormat="1" ht="15.5" outlineLevel="1">
      <c r="A56" s="487">
        <v>12</v>
      </c>
      <c r="B56" s="303" t="s">
        <v>23</v>
      </c>
      <c r="C56" s="280" t="s">
        <v>586</v>
      </c>
      <c r="D56" s="284"/>
      <c r="E56" s="284"/>
      <c r="F56" s="284"/>
      <c r="G56" s="284"/>
      <c r="H56" s="284"/>
      <c r="I56" s="284"/>
      <c r="J56" s="284" t="s">
        <v>752</v>
      </c>
      <c r="K56" s="284"/>
      <c r="L56" s="284"/>
      <c r="M56" s="284"/>
      <c r="N56" s="284">
        <v>3</v>
      </c>
      <c r="O56" s="284"/>
      <c r="P56" s="284"/>
      <c r="Q56" s="284"/>
      <c r="R56" s="284"/>
      <c r="S56" s="284"/>
      <c r="T56" s="284"/>
      <c r="U56" s="284" t="s">
        <v>752</v>
      </c>
      <c r="V56" s="284"/>
      <c r="W56" s="284"/>
      <c r="X56" s="284"/>
      <c r="Y56" s="732"/>
      <c r="Z56" s="732"/>
      <c r="AA56" s="741"/>
      <c r="AB56" s="732"/>
      <c r="AC56" s="732"/>
      <c r="AD56" s="401"/>
      <c r="AE56" s="401"/>
      <c r="AF56" s="401"/>
      <c r="AG56" s="401"/>
      <c r="AH56" s="401"/>
      <c r="AI56" s="401"/>
      <c r="AJ56" s="401"/>
      <c r="AK56" s="401"/>
      <c r="AL56" s="401"/>
      <c r="AM56" s="285">
        <f>SUM(Y56:AL56)</f>
        <v>0</v>
      </c>
    </row>
    <row r="57" spans="1:39" s="272" customFormat="1" ht="15.5" outlineLevel="1">
      <c r="A57" s="487"/>
      <c r="B57" s="304" t="s">
        <v>212</v>
      </c>
      <c r="C57" s="280" t="s">
        <v>580</v>
      </c>
      <c r="D57" s="284"/>
      <c r="E57" s="284"/>
      <c r="F57" s="284"/>
      <c r="G57" s="284"/>
      <c r="H57" s="284"/>
      <c r="I57" s="284"/>
      <c r="J57" s="284" t="s">
        <v>752</v>
      </c>
      <c r="K57" s="284"/>
      <c r="L57" s="284"/>
      <c r="M57" s="284"/>
      <c r="N57" s="284">
        <v>3</v>
      </c>
      <c r="O57" s="284"/>
      <c r="P57" s="284"/>
      <c r="Q57" s="284"/>
      <c r="R57" s="284"/>
      <c r="S57" s="284"/>
      <c r="T57" s="284"/>
      <c r="U57" s="284" t="s">
        <v>752</v>
      </c>
      <c r="V57" s="284"/>
      <c r="W57" s="284"/>
      <c r="X57" s="284"/>
      <c r="Y57" s="726">
        <v>0</v>
      </c>
      <c r="Z57" s="726">
        <v>0</v>
      </c>
      <c r="AA57" s="726">
        <v>0</v>
      </c>
      <c r="AB57" s="726">
        <v>0</v>
      </c>
      <c r="AC57" s="726">
        <v>0</v>
      </c>
      <c r="AD57" s="397">
        <v>0</v>
      </c>
      <c r="AE57" s="397">
        <v>0</v>
      </c>
      <c r="AF57" s="397">
        <v>0</v>
      </c>
      <c r="AG57" s="397">
        <f t="shared" ref="AG57:AL57" si="11">AG56</f>
        <v>0</v>
      </c>
      <c r="AH57" s="397">
        <f t="shared" si="11"/>
        <v>0</v>
      </c>
      <c r="AI57" s="397">
        <f t="shared" si="11"/>
        <v>0</v>
      </c>
      <c r="AJ57" s="397">
        <f t="shared" si="11"/>
        <v>0</v>
      </c>
      <c r="AK57" s="397">
        <f t="shared" si="11"/>
        <v>0</v>
      </c>
      <c r="AL57" s="397">
        <f t="shared" si="11"/>
        <v>0</v>
      </c>
      <c r="AM57" s="300"/>
    </row>
    <row r="58" spans="1:39" s="272" customFormat="1" ht="15.5" outlineLevel="1">
      <c r="A58" s="487"/>
      <c r="B58" s="303"/>
      <c r="C58" s="301"/>
      <c r="D58" s="280"/>
      <c r="E58" s="280"/>
      <c r="F58" s="280"/>
      <c r="G58" s="280"/>
      <c r="H58" s="280"/>
      <c r="I58" s="280"/>
      <c r="J58" s="280"/>
      <c r="K58" s="280"/>
      <c r="L58" s="280"/>
      <c r="M58" s="280"/>
      <c r="N58" s="280"/>
      <c r="O58" s="293"/>
      <c r="P58" s="293"/>
      <c r="Q58" s="293"/>
      <c r="R58" s="293"/>
      <c r="S58" s="293"/>
      <c r="T58" s="293"/>
      <c r="U58" s="293"/>
      <c r="V58" s="280"/>
      <c r="W58" s="280"/>
      <c r="X58" s="280"/>
      <c r="Y58" s="404"/>
      <c r="Z58" s="735"/>
      <c r="AA58" s="404"/>
      <c r="AB58" s="404"/>
      <c r="AC58" s="404"/>
      <c r="AD58" s="402"/>
      <c r="AE58" s="402"/>
      <c r="AF58" s="402"/>
      <c r="AG58" s="402"/>
      <c r="AH58" s="402"/>
      <c r="AI58" s="402"/>
      <c r="AJ58" s="402"/>
      <c r="AK58" s="402"/>
      <c r="AL58" s="402"/>
      <c r="AM58" s="302"/>
    </row>
    <row r="59" spans="1:39" s="272" customFormat="1" ht="15.5" outlineLevel="1">
      <c r="A59" s="487">
        <v>13</v>
      </c>
      <c r="B59" s="303" t="s">
        <v>24</v>
      </c>
      <c r="C59" s="280" t="s">
        <v>586</v>
      </c>
      <c r="D59" s="284"/>
      <c r="E59" s="284"/>
      <c r="F59" s="284"/>
      <c r="G59" s="284"/>
      <c r="H59" s="284"/>
      <c r="I59" s="284"/>
      <c r="J59" s="284" t="s">
        <v>752</v>
      </c>
      <c r="K59" s="284"/>
      <c r="L59" s="284"/>
      <c r="M59" s="284"/>
      <c r="N59" s="284">
        <v>12</v>
      </c>
      <c r="O59" s="284"/>
      <c r="P59" s="284"/>
      <c r="Q59" s="284"/>
      <c r="R59" s="284"/>
      <c r="S59" s="284"/>
      <c r="T59" s="284"/>
      <c r="U59" s="284" t="s">
        <v>752</v>
      </c>
      <c r="V59" s="284"/>
      <c r="W59" s="284"/>
      <c r="X59" s="284"/>
      <c r="Y59" s="732"/>
      <c r="Z59" s="732"/>
      <c r="AA59" s="732"/>
      <c r="AB59" s="732"/>
      <c r="AC59" s="732"/>
      <c r="AD59" s="401"/>
      <c r="AE59" s="401"/>
      <c r="AF59" s="401"/>
      <c r="AG59" s="401"/>
      <c r="AH59" s="401"/>
      <c r="AI59" s="401"/>
      <c r="AJ59" s="401"/>
      <c r="AK59" s="401"/>
      <c r="AL59" s="401"/>
      <c r="AM59" s="285">
        <f>SUM(Y59:AL59)</f>
        <v>0</v>
      </c>
    </row>
    <row r="60" spans="1:39" s="272" customFormat="1" ht="15.5" outlineLevel="1">
      <c r="A60" s="487"/>
      <c r="B60" s="304" t="s">
        <v>212</v>
      </c>
      <c r="C60" s="280" t="s">
        <v>580</v>
      </c>
      <c r="D60" s="284"/>
      <c r="E60" s="284"/>
      <c r="F60" s="284"/>
      <c r="G60" s="284"/>
      <c r="H60" s="284"/>
      <c r="I60" s="284"/>
      <c r="J60" s="284" t="s">
        <v>752</v>
      </c>
      <c r="K60" s="284"/>
      <c r="L60" s="284"/>
      <c r="M60" s="284"/>
      <c r="N60" s="284">
        <v>12</v>
      </c>
      <c r="O60" s="284"/>
      <c r="P60" s="284"/>
      <c r="Q60" s="284"/>
      <c r="R60" s="284"/>
      <c r="S60" s="284"/>
      <c r="T60" s="284"/>
      <c r="U60" s="284" t="s">
        <v>752</v>
      </c>
      <c r="V60" s="284"/>
      <c r="W60" s="284"/>
      <c r="X60" s="284"/>
      <c r="Y60" s="726">
        <v>0</v>
      </c>
      <c r="Z60" s="726">
        <v>0</v>
      </c>
      <c r="AA60" s="726">
        <v>0</v>
      </c>
      <c r="AB60" s="726">
        <v>0</v>
      </c>
      <c r="AC60" s="726">
        <v>0</v>
      </c>
      <c r="AD60" s="397">
        <v>0</v>
      </c>
      <c r="AE60" s="397">
        <v>0</v>
      </c>
      <c r="AF60" s="397">
        <v>0</v>
      </c>
      <c r="AG60" s="397">
        <f t="shared" ref="AG60:AL60" si="12">AG59</f>
        <v>0</v>
      </c>
      <c r="AH60" s="397">
        <f t="shared" si="12"/>
        <v>0</v>
      </c>
      <c r="AI60" s="397">
        <f t="shared" si="12"/>
        <v>0</v>
      </c>
      <c r="AJ60" s="397">
        <f t="shared" si="12"/>
        <v>0</v>
      </c>
      <c r="AK60" s="397">
        <f t="shared" si="12"/>
        <v>0</v>
      </c>
      <c r="AL60" s="397">
        <f t="shared" si="12"/>
        <v>0</v>
      </c>
      <c r="AM60" s="300"/>
    </row>
    <row r="61" spans="1:39" s="272" customFormat="1" ht="15.5" outlineLevel="1">
      <c r="A61" s="487"/>
      <c r="B61" s="303"/>
      <c r="C61" s="301"/>
      <c r="D61" s="280"/>
      <c r="E61" s="280"/>
      <c r="F61" s="280"/>
      <c r="G61" s="280"/>
      <c r="H61" s="280"/>
      <c r="I61" s="280"/>
      <c r="J61" s="280"/>
      <c r="K61" s="280"/>
      <c r="L61" s="280"/>
      <c r="M61" s="280"/>
      <c r="N61" s="280"/>
      <c r="O61" s="293"/>
      <c r="P61" s="293"/>
      <c r="Q61" s="293"/>
      <c r="R61" s="293"/>
      <c r="S61" s="293"/>
      <c r="T61" s="293"/>
      <c r="U61" s="293"/>
      <c r="V61" s="280"/>
      <c r="W61" s="280"/>
      <c r="X61" s="280"/>
      <c r="Y61" s="404"/>
      <c r="Z61" s="404"/>
      <c r="AA61" s="404"/>
      <c r="AB61" s="404"/>
      <c r="AC61" s="404"/>
      <c r="AD61" s="402"/>
      <c r="AE61" s="402"/>
      <c r="AF61" s="402"/>
      <c r="AG61" s="402"/>
      <c r="AH61" s="402"/>
      <c r="AI61" s="402"/>
      <c r="AJ61" s="402"/>
      <c r="AK61" s="402"/>
      <c r="AL61" s="402"/>
      <c r="AM61" s="302"/>
    </row>
    <row r="62" spans="1:39" s="272" customFormat="1" ht="15.5" outlineLevel="1">
      <c r="A62" s="487">
        <v>14</v>
      </c>
      <c r="B62" s="303" t="s">
        <v>20</v>
      </c>
      <c r="C62" s="280" t="s">
        <v>586</v>
      </c>
      <c r="D62" s="284"/>
      <c r="E62" s="284"/>
      <c r="F62" s="284"/>
      <c r="G62" s="284"/>
      <c r="H62" s="284"/>
      <c r="I62" s="284"/>
      <c r="J62" s="284" t="s">
        <v>752</v>
      </c>
      <c r="K62" s="284"/>
      <c r="L62" s="284"/>
      <c r="M62" s="284"/>
      <c r="N62" s="284">
        <v>12</v>
      </c>
      <c r="O62" s="284"/>
      <c r="P62" s="284"/>
      <c r="Q62" s="284"/>
      <c r="R62" s="284"/>
      <c r="S62" s="284"/>
      <c r="T62" s="284"/>
      <c r="U62" s="284" t="s">
        <v>752</v>
      </c>
      <c r="V62" s="284"/>
      <c r="W62" s="284"/>
      <c r="X62" s="284"/>
      <c r="Y62" s="732"/>
      <c r="Z62" s="732"/>
      <c r="AA62" s="741"/>
      <c r="AB62" s="732"/>
      <c r="AC62" s="732"/>
      <c r="AD62" s="401"/>
      <c r="AE62" s="401"/>
      <c r="AF62" s="401"/>
      <c r="AG62" s="401"/>
      <c r="AH62" s="401"/>
      <c r="AI62" s="401"/>
      <c r="AJ62" s="401"/>
      <c r="AK62" s="401"/>
      <c r="AL62" s="401"/>
      <c r="AM62" s="285">
        <f>SUM(Y62:AL62)</f>
        <v>0</v>
      </c>
    </row>
    <row r="63" spans="1:39" s="272" customFormat="1" ht="15.5" outlineLevel="1">
      <c r="A63" s="487"/>
      <c r="B63" s="304" t="s">
        <v>212</v>
      </c>
      <c r="C63" s="280" t="s">
        <v>580</v>
      </c>
      <c r="D63" s="284"/>
      <c r="E63" s="284"/>
      <c r="F63" s="284"/>
      <c r="G63" s="284"/>
      <c r="H63" s="284"/>
      <c r="I63" s="284"/>
      <c r="J63" s="284" t="s">
        <v>752</v>
      </c>
      <c r="K63" s="284"/>
      <c r="L63" s="284"/>
      <c r="M63" s="284"/>
      <c r="N63" s="284">
        <v>12</v>
      </c>
      <c r="O63" s="284"/>
      <c r="P63" s="284"/>
      <c r="Q63" s="284"/>
      <c r="R63" s="284"/>
      <c r="S63" s="284"/>
      <c r="T63" s="284"/>
      <c r="U63" s="284" t="s">
        <v>752</v>
      </c>
      <c r="V63" s="284"/>
      <c r="W63" s="284"/>
      <c r="X63" s="284"/>
      <c r="Y63" s="726">
        <v>0</v>
      </c>
      <c r="Z63" s="726">
        <v>0</v>
      </c>
      <c r="AA63" s="726">
        <v>0</v>
      </c>
      <c r="AB63" s="726">
        <v>0</v>
      </c>
      <c r="AC63" s="726">
        <v>0</v>
      </c>
      <c r="AD63" s="397">
        <v>0</v>
      </c>
      <c r="AE63" s="397">
        <v>0</v>
      </c>
      <c r="AF63" s="397">
        <v>0</v>
      </c>
      <c r="AG63" s="397">
        <f t="shared" ref="AG63:AL63" si="13">AG62</f>
        <v>0</v>
      </c>
      <c r="AH63" s="397">
        <f t="shared" si="13"/>
        <v>0</v>
      </c>
      <c r="AI63" s="397">
        <f t="shared" si="13"/>
        <v>0</v>
      </c>
      <c r="AJ63" s="397">
        <f t="shared" si="13"/>
        <v>0</v>
      </c>
      <c r="AK63" s="397">
        <f t="shared" si="13"/>
        <v>0</v>
      </c>
      <c r="AL63" s="397">
        <f t="shared" si="13"/>
        <v>0</v>
      </c>
      <c r="AM63" s="300"/>
    </row>
    <row r="64" spans="1:39" s="272" customFormat="1" ht="15.5" outlineLevel="1">
      <c r="A64" s="487"/>
      <c r="B64" s="303"/>
      <c r="C64" s="301"/>
      <c r="D64" s="280"/>
      <c r="E64" s="280"/>
      <c r="F64" s="280"/>
      <c r="G64" s="280"/>
      <c r="H64" s="280"/>
      <c r="I64" s="280"/>
      <c r="J64" s="280"/>
      <c r="K64" s="280"/>
      <c r="L64" s="280"/>
      <c r="M64" s="280"/>
      <c r="N64" s="280"/>
      <c r="O64" s="293"/>
      <c r="P64" s="293"/>
      <c r="Q64" s="293"/>
      <c r="R64" s="293"/>
      <c r="S64" s="293"/>
      <c r="T64" s="293"/>
      <c r="U64" s="293"/>
      <c r="V64" s="280"/>
      <c r="W64" s="280"/>
      <c r="X64" s="280"/>
      <c r="Y64" s="404"/>
      <c r="Z64" s="735"/>
      <c r="AA64" s="404"/>
      <c r="AB64" s="404"/>
      <c r="AC64" s="404"/>
      <c r="AD64" s="402"/>
      <c r="AE64" s="402"/>
      <c r="AF64" s="402"/>
      <c r="AG64" s="402"/>
      <c r="AH64" s="402"/>
      <c r="AI64" s="402"/>
      <c r="AJ64" s="402"/>
      <c r="AK64" s="402"/>
      <c r="AL64" s="402"/>
      <c r="AM64" s="302"/>
    </row>
    <row r="65" spans="1:39" s="272" customFormat="1" ht="15.5" outlineLevel="1">
      <c r="A65" s="487">
        <v>15</v>
      </c>
      <c r="B65" s="303" t="s">
        <v>482</v>
      </c>
      <c r="C65" s="280" t="s">
        <v>586</v>
      </c>
      <c r="D65" s="284"/>
      <c r="E65" s="284"/>
      <c r="F65" s="284"/>
      <c r="G65" s="284"/>
      <c r="H65" s="284"/>
      <c r="I65" s="284"/>
      <c r="J65" s="284" t="s">
        <v>752</v>
      </c>
      <c r="K65" s="284"/>
      <c r="L65" s="284"/>
      <c r="M65" s="284"/>
      <c r="N65" s="280"/>
      <c r="O65" s="284"/>
      <c r="P65" s="284"/>
      <c r="Q65" s="284"/>
      <c r="R65" s="284"/>
      <c r="S65" s="284"/>
      <c r="T65" s="284"/>
      <c r="U65" s="284" t="s">
        <v>752</v>
      </c>
      <c r="V65" s="284"/>
      <c r="W65" s="284"/>
      <c r="X65" s="284"/>
      <c r="Y65" s="732"/>
      <c r="Z65" s="732"/>
      <c r="AA65" s="732"/>
      <c r="AB65" s="732"/>
      <c r="AC65" s="732"/>
      <c r="AD65" s="401"/>
      <c r="AE65" s="401"/>
      <c r="AF65" s="401"/>
      <c r="AG65" s="401"/>
      <c r="AH65" s="401"/>
      <c r="AI65" s="401"/>
      <c r="AJ65" s="401"/>
      <c r="AK65" s="401"/>
      <c r="AL65" s="401"/>
      <c r="AM65" s="285">
        <f>SUM(Y65:AL65)</f>
        <v>0</v>
      </c>
    </row>
    <row r="66" spans="1:39" s="272" customFormat="1" ht="15.5" outlineLevel="1">
      <c r="A66" s="487"/>
      <c r="B66" s="304" t="s">
        <v>212</v>
      </c>
      <c r="C66" s="280" t="s">
        <v>580</v>
      </c>
      <c r="D66" s="284"/>
      <c r="E66" s="284"/>
      <c r="F66" s="284"/>
      <c r="G66" s="284"/>
      <c r="H66" s="284"/>
      <c r="I66" s="284"/>
      <c r="J66" s="284" t="s">
        <v>752</v>
      </c>
      <c r="K66" s="284"/>
      <c r="L66" s="284"/>
      <c r="M66" s="284"/>
      <c r="N66" s="280"/>
      <c r="O66" s="284"/>
      <c r="P66" s="284"/>
      <c r="Q66" s="284"/>
      <c r="R66" s="284"/>
      <c r="S66" s="284"/>
      <c r="T66" s="284"/>
      <c r="U66" s="284" t="s">
        <v>752</v>
      </c>
      <c r="V66" s="284"/>
      <c r="W66" s="284"/>
      <c r="X66" s="284"/>
      <c r="Y66" s="726">
        <v>0</v>
      </c>
      <c r="Z66" s="726">
        <v>0</v>
      </c>
      <c r="AA66" s="726">
        <v>0</v>
      </c>
      <c r="AB66" s="726">
        <v>0</v>
      </c>
      <c r="AC66" s="726">
        <v>0</v>
      </c>
      <c r="AD66" s="397">
        <v>0</v>
      </c>
      <c r="AE66" s="397">
        <v>0</v>
      </c>
      <c r="AF66" s="397">
        <v>0</v>
      </c>
      <c r="AG66" s="397">
        <f t="shared" ref="AG66:AL66" si="14">AG65</f>
        <v>0</v>
      </c>
      <c r="AH66" s="397">
        <f t="shared" si="14"/>
        <v>0</v>
      </c>
      <c r="AI66" s="397">
        <f t="shared" si="14"/>
        <v>0</v>
      </c>
      <c r="AJ66" s="397">
        <f t="shared" si="14"/>
        <v>0</v>
      </c>
      <c r="AK66" s="397">
        <f t="shared" si="14"/>
        <v>0</v>
      </c>
      <c r="AL66" s="397">
        <f t="shared" si="14"/>
        <v>0</v>
      </c>
      <c r="AM66" s="300"/>
    </row>
    <row r="67" spans="1:39" s="272" customFormat="1" ht="15.5" outlineLevel="1">
      <c r="A67" s="487"/>
      <c r="B67" s="303"/>
      <c r="C67" s="301"/>
      <c r="D67" s="280"/>
      <c r="E67" s="280"/>
      <c r="F67" s="280"/>
      <c r="G67" s="280"/>
      <c r="H67" s="280"/>
      <c r="I67" s="280"/>
      <c r="J67" s="280"/>
      <c r="K67" s="280"/>
      <c r="L67" s="280"/>
      <c r="M67" s="280"/>
      <c r="N67" s="280"/>
      <c r="O67" s="293"/>
      <c r="P67" s="293"/>
      <c r="Q67" s="293"/>
      <c r="R67" s="293"/>
      <c r="S67" s="293"/>
      <c r="T67" s="293"/>
      <c r="U67" s="293"/>
      <c r="V67" s="280"/>
      <c r="W67" s="280"/>
      <c r="X67" s="280"/>
      <c r="Y67" s="404"/>
      <c r="Z67" s="404"/>
      <c r="AA67" s="404"/>
      <c r="AB67" s="404"/>
      <c r="AC67" s="404"/>
      <c r="AD67" s="402"/>
      <c r="AE67" s="402"/>
      <c r="AF67" s="402"/>
      <c r="AG67" s="402"/>
      <c r="AH67" s="402"/>
      <c r="AI67" s="402"/>
      <c r="AJ67" s="402"/>
      <c r="AK67" s="402"/>
      <c r="AL67" s="402"/>
      <c r="AM67" s="302"/>
    </row>
    <row r="68" spans="1:39" s="272" customFormat="1" ht="19" customHeight="1" outlineLevel="1">
      <c r="A68" s="487">
        <v>16</v>
      </c>
      <c r="B68" s="303" t="s">
        <v>483</v>
      </c>
      <c r="C68" s="280" t="s">
        <v>586</v>
      </c>
      <c r="D68" s="284"/>
      <c r="E68" s="284"/>
      <c r="F68" s="284"/>
      <c r="G68" s="284"/>
      <c r="H68" s="284"/>
      <c r="I68" s="284"/>
      <c r="J68" s="284" t="s">
        <v>752</v>
      </c>
      <c r="K68" s="284"/>
      <c r="L68" s="284"/>
      <c r="M68" s="284"/>
      <c r="N68" s="280"/>
      <c r="O68" s="284"/>
      <c r="P68" s="284"/>
      <c r="Q68" s="284"/>
      <c r="R68" s="284"/>
      <c r="S68" s="284"/>
      <c r="T68" s="284"/>
      <c r="U68" s="284" t="s">
        <v>752</v>
      </c>
      <c r="V68" s="284"/>
      <c r="W68" s="284"/>
      <c r="X68" s="284"/>
      <c r="Y68" s="732"/>
      <c r="Z68" s="732"/>
      <c r="AA68" s="732"/>
      <c r="AB68" s="732"/>
      <c r="AC68" s="732"/>
      <c r="AD68" s="401"/>
      <c r="AE68" s="401"/>
      <c r="AF68" s="401"/>
      <c r="AG68" s="401"/>
      <c r="AH68" s="401"/>
      <c r="AI68" s="401"/>
      <c r="AJ68" s="401"/>
      <c r="AK68" s="401"/>
      <c r="AL68" s="401"/>
      <c r="AM68" s="285">
        <f>SUM(Y68:AL68)</f>
        <v>0</v>
      </c>
    </row>
    <row r="69" spans="1:39" s="272" customFormat="1" ht="15.5" outlineLevel="1">
      <c r="A69" s="487"/>
      <c r="B69" s="304" t="s">
        <v>212</v>
      </c>
      <c r="C69" s="280" t="s">
        <v>580</v>
      </c>
      <c r="D69" s="284"/>
      <c r="E69" s="284"/>
      <c r="F69" s="284"/>
      <c r="G69" s="284"/>
      <c r="H69" s="284"/>
      <c r="I69" s="284"/>
      <c r="J69" s="284" t="s">
        <v>752</v>
      </c>
      <c r="K69" s="284"/>
      <c r="L69" s="284"/>
      <c r="M69" s="284"/>
      <c r="N69" s="280"/>
      <c r="O69" s="284"/>
      <c r="P69" s="284"/>
      <c r="Q69" s="284"/>
      <c r="R69" s="284"/>
      <c r="S69" s="284"/>
      <c r="T69" s="284"/>
      <c r="U69" s="284" t="s">
        <v>752</v>
      </c>
      <c r="V69" s="284"/>
      <c r="W69" s="284"/>
      <c r="X69" s="284"/>
      <c r="Y69" s="726">
        <v>0</v>
      </c>
      <c r="Z69" s="726">
        <v>0</v>
      </c>
      <c r="AA69" s="726">
        <v>0</v>
      </c>
      <c r="AB69" s="726">
        <v>0</v>
      </c>
      <c r="AC69" s="726">
        <v>0</v>
      </c>
      <c r="AD69" s="397">
        <v>0</v>
      </c>
      <c r="AE69" s="397">
        <v>0</v>
      </c>
      <c r="AF69" s="397">
        <v>0</v>
      </c>
      <c r="AG69" s="397">
        <f t="shared" ref="AG69:AL69" si="15">AG68</f>
        <v>0</v>
      </c>
      <c r="AH69" s="397">
        <f t="shared" si="15"/>
        <v>0</v>
      </c>
      <c r="AI69" s="397">
        <f t="shared" si="15"/>
        <v>0</v>
      </c>
      <c r="AJ69" s="397">
        <f t="shared" si="15"/>
        <v>0</v>
      </c>
      <c r="AK69" s="397">
        <f t="shared" si="15"/>
        <v>0</v>
      </c>
      <c r="AL69" s="397">
        <f t="shared" si="15"/>
        <v>0</v>
      </c>
      <c r="AM69" s="300"/>
    </row>
    <row r="70" spans="1:39" s="272" customFormat="1" ht="15.5" outlineLevel="1">
      <c r="A70" s="487"/>
      <c r="B70" s="303"/>
      <c r="C70" s="301"/>
      <c r="D70" s="280"/>
      <c r="E70" s="280"/>
      <c r="F70" s="280"/>
      <c r="G70" s="280"/>
      <c r="H70" s="280"/>
      <c r="I70" s="280"/>
      <c r="J70" s="280"/>
      <c r="K70" s="280"/>
      <c r="L70" s="280"/>
      <c r="M70" s="280"/>
      <c r="N70" s="280"/>
      <c r="O70" s="293"/>
      <c r="P70" s="293"/>
      <c r="Q70" s="293"/>
      <c r="R70" s="293"/>
      <c r="S70" s="293"/>
      <c r="T70" s="293"/>
      <c r="U70" s="293"/>
      <c r="V70" s="280"/>
      <c r="W70" s="280"/>
      <c r="X70" s="280"/>
      <c r="Y70" s="404"/>
      <c r="Z70" s="404"/>
      <c r="AA70" s="404"/>
      <c r="AB70" s="404"/>
      <c r="AC70" s="404"/>
      <c r="AD70" s="402"/>
      <c r="AE70" s="402"/>
      <c r="AF70" s="402"/>
      <c r="AG70" s="402"/>
      <c r="AH70" s="402"/>
      <c r="AI70" s="402"/>
      <c r="AJ70" s="402"/>
      <c r="AK70" s="402"/>
      <c r="AL70" s="402"/>
      <c r="AM70" s="302"/>
    </row>
    <row r="71" spans="1:39" s="272" customFormat="1" ht="15.5" outlineLevel="1">
      <c r="A71" s="487">
        <v>17</v>
      </c>
      <c r="B71" s="303" t="s">
        <v>9</v>
      </c>
      <c r="C71" s="280" t="s">
        <v>586</v>
      </c>
      <c r="D71" s="284"/>
      <c r="E71" s="284"/>
      <c r="F71" s="284"/>
      <c r="G71" s="284"/>
      <c r="H71" s="284"/>
      <c r="I71" s="284"/>
      <c r="J71" s="284" t="s">
        <v>752</v>
      </c>
      <c r="K71" s="284"/>
      <c r="L71" s="284"/>
      <c r="M71" s="284"/>
      <c r="N71" s="280"/>
      <c r="O71" s="284"/>
      <c r="P71" s="284"/>
      <c r="Q71" s="284"/>
      <c r="R71" s="284"/>
      <c r="S71" s="284"/>
      <c r="T71" s="284"/>
      <c r="U71" s="284" t="s">
        <v>752</v>
      </c>
      <c r="V71" s="284"/>
      <c r="W71" s="284"/>
      <c r="X71" s="284"/>
      <c r="Y71" s="732"/>
      <c r="Z71" s="732"/>
      <c r="AA71" s="732"/>
      <c r="AB71" s="732"/>
      <c r="AC71" s="732"/>
      <c r="AD71" s="401"/>
      <c r="AE71" s="401"/>
      <c r="AF71" s="401"/>
      <c r="AG71" s="401"/>
      <c r="AH71" s="401"/>
      <c r="AI71" s="401"/>
      <c r="AJ71" s="401"/>
      <c r="AK71" s="401"/>
      <c r="AL71" s="401"/>
      <c r="AM71" s="285">
        <f>SUM(Y71:AL71)</f>
        <v>0</v>
      </c>
    </row>
    <row r="72" spans="1:39" s="272" customFormat="1" ht="15.5" outlineLevel="1">
      <c r="A72" s="487"/>
      <c r="B72" s="304" t="s">
        <v>212</v>
      </c>
      <c r="C72" s="280" t="s">
        <v>580</v>
      </c>
      <c r="D72" s="284"/>
      <c r="E72" s="284"/>
      <c r="F72" s="284"/>
      <c r="G72" s="284"/>
      <c r="H72" s="284"/>
      <c r="I72" s="284"/>
      <c r="J72" s="284" t="s">
        <v>752</v>
      </c>
      <c r="K72" s="284"/>
      <c r="L72" s="284"/>
      <c r="M72" s="284"/>
      <c r="N72" s="280"/>
      <c r="O72" s="284"/>
      <c r="P72" s="284"/>
      <c r="Q72" s="284"/>
      <c r="R72" s="284"/>
      <c r="S72" s="284"/>
      <c r="T72" s="284"/>
      <c r="U72" s="284" t="s">
        <v>752</v>
      </c>
      <c r="V72" s="284"/>
      <c r="W72" s="284"/>
      <c r="X72" s="284"/>
      <c r="Y72" s="726">
        <v>0</v>
      </c>
      <c r="Z72" s="726">
        <v>0</v>
      </c>
      <c r="AA72" s="726">
        <v>0</v>
      </c>
      <c r="AB72" s="726">
        <v>0</v>
      </c>
      <c r="AC72" s="726">
        <v>0</v>
      </c>
      <c r="AD72" s="397">
        <v>0</v>
      </c>
      <c r="AE72" s="397">
        <v>0</v>
      </c>
      <c r="AF72" s="397">
        <v>0</v>
      </c>
      <c r="AG72" s="397">
        <f t="shared" ref="AG72:AL72" si="16">AG71</f>
        <v>0</v>
      </c>
      <c r="AH72" s="397">
        <f t="shared" si="16"/>
        <v>0</v>
      </c>
      <c r="AI72" s="397">
        <f t="shared" si="16"/>
        <v>0</v>
      </c>
      <c r="AJ72" s="397">
        <f t="shared" si="16"/>
        <v>0</v>
      </c>
      <c r="AK72" s="397">
        <f t="shared" si="16"/>
        <v>0</v>
      </c>
      <c r="AL72" s="397">
        <f t="shared" si="16"/>
        <v>0</v>
      </c>
      <c r="AM72" s="300"/>
    </row>
    <row r="73" spans="1:39" s="272" customFormat="1" ht="15.5" outlineLevel="1">
      <c r="A73" s="487"/>
      <c r="B73" s="304"/>
      <c r="C73" s="294"/>
      <c r="D73" s="280"/>
      <c r="E73" s="280"/>
      <c r="F73" s="280"/>
      <c r="G73" s="280"/>
      <c r="H73" s="280"/>
      <c r="I73" s="280"/>
      <c r="J73" s="280"/>
      <c r="K73" s="280"/>
      <c r="L73" s="280"/>
      <c r="M73" s="280"/>
      <c r="N73" s="280"/>
      <c r="O73" s="293"/>
      <c r="P73" s="293"/>
      <c r="Q73" s="293"/>
      <c r="R73" s="293"/>
      <c r="S73" s="293"/>
      <c r="T73" s="293"/>
      <c r="U73" s="293"/>
      <c r="V73" s="280"/>
      <c r="W73" s="280"/>
      <c r="X73" s="280"/>
      <c r="Y73" s="405"/>
      <c r="Z73" s="405"/>
      <c r="AA73" s="405"/>
      <c r="AB73" s="405"/>
      <c r="AC73" s="405"/>
      <c r="AD73" s="406"/>
      <c r="AE73" s="406"/>
      <c r="AF73" s="406"/>
      <c r="AG73" s="406"/>
      <c r="AH73" s="406"/>
      <c r="AI73" s="406"/>
      <c r="AJ73" s="406"/>
      <c r="AK73" s="406"/>
      <c r="AL73" s="406"/>
      <c r="AM73" s="306"/>
    </row>
    <row r="74" spans="1:39" s="282" customFormat="1" ht="15.5" outlineLevel="1">
      <c r="A74" s="488"/>
      <c r="B74" s="277" t="s">
        <v>10</v>
      </c>
      <c r="C74" s="278"/>
      <c r="D74" s="333"/>
      <c r="E74" s="333"/>
      <c r="F74" s="333"/>
      <c r="G74" s="333"/>
      <c r="H74" s="333"/>
      <c r="I74" s="333"/>
      <c r="J74" s="333"/>
      <c r="K74" s="333"/>
      <c r="L74" s="333"/>
      <c r="M74" s="333"/>
      <c r="N74" s="333"/>
      <c r="O74" s="333"/>
      <c r="P74" s="333"/>
      <c r="Q74" s="333"/>
      <c r="R74" s="333"/>
      <c r="S74" s="333"/>
      <c r="T74" s="333"/>
      <c r="U74" s="333"/>
      <c r="V74" s="333"/>
      <c r="W74" s="333"/>
      <c r="X74" s="333"/>
      <c r="Y74" s="728"/>
      <c r="Z74" s="728"/>
      <c r="AA74" s="728"/>
      <c r="AB74" s="728"/>
      <c r="AC74" s="728"/>
      <c r="AD74" s="400"/>
      <c r="AE74" s="400"/>
      <c r="AF74" s="400"/>
      <c r="AG74" s="400"/>
      <c r="AH74" s="400"/>
      <c r="AI74" s="400"/>
      <c r="AJ74" s="400"/>
      <c r="AK74" s="400"/>
      <c r="AL74" s="400"/>
      <c r="AM74" s="281"/>
    </row>
    <row r="75" spans="1:39" s="272" customFormat="1" ht="15.5" outlineLevel="1">
      <c r="A75" s="487">
        <v>18</v>
      </c>
      <c r="B75" s="304" t="s">
        <v>11</v>
      </c>
      <c r="C75" s="280" t="s">
        <v>586</v>
      </c>
      <c r="D75" s="284"/>
      <c r="E75" s="284"/>
      <c r="F75" s="284"/>
      <c r="G75" s="284"/>
      <c r="H75" s="284"/>
      <c r="I75" s="284"/>
      <c r="J75" s="284" t="s">
        <v>752</v>
      </c>
      <c r="K75" s="284"/>
      <c r="L75" s="284"/>
      <c r="M75" s="284"/>
      <c r="N75" s="284">
        <v>12</v>
      </c>
      <c r="O75" s="284"/>
      <c r="P75" s="284"/>
      <c r="Q75" s="284"/>
      <c r="R75" s="284"/>
      <c r="S75" s="284"/>
      <c r="T75" s="284"/>
      <c r="U75" s="284" t="s">
        <v>752</v>
      </c>
      <c r="V75" s="284"/>
      <c r="W75" s="284"/>
      <c r="X75" s="284"/>
      <c r="Y75" s="736"/>
      <c r="Z75" s="732"/>
      <c r="AA75" s="732"/>
      <c r="AB75" s="732"/>
      <c r="AC75" s="732"/>
      <c r="AD75" s="401"/>
      <c r="AE75" s="401"/>
      <c r="AF75" s="401"/>
      <c r="AG75" s="401"/>
      <c r="AH75" s="401"/>
      <c r="AI75" s="401"/>
      <c r="AJ75" s="401"/>
      <c r="AK75" s="401"/>
      <c r="AL75" s="401"/>
      <c r="AM75" s="285">
        <f>SUM(Y75:AL75)</f>
        <v>0</v>
      </c>
    </row>
    <row r="76" spans="1:39" s="272" customFormat="1" ht="15.5" outlineLevel="1">
      <c r="A76" s="487"/>
      <c r="B76" s="304" t="s">
        <v>212</v>
      </c>
      <c r="C76" s="280" t="s">
        <v>580</v>
      </c>
      <c r="D76" s="284"/>
      <c r="E76" s="284"/>
      <c r="F76" s="284"/>
      <c r="G76" s="284"/>
      <c r="H76" s="284"/>
      <c r="I76" s="284"/>
      <c r="J76" s="284" t="s">
        <v>752</v>
      </c>
      <c r="K76" s="284"/>
      <c r="L76" s="284"/>
      <c r="M76" s="284"/>
      <c r="N76" s="284">
        <v>12</v>
      </c>
      <c r="O76" s="284"/>
      <c r="P76" s="284"/>
      <c r="Q76" s="284"/>
      <c r="R76" s="284"/>
      <c r="S76" s="284"/>
      <c r="T76" s="284"/>
      <c r="U76" s="284" t="s">
        <v>752</v>
      </c>
      <c r="V76" s="284"/>
      <c r="W76" s="284"/>
      <c r="X76" s="284"/>
      <c r="Y76" s="726">
        <v>0</v>
      </c>
      <c r="Z76" s="726">
        <v>0</v>
      </c>
      <c r="AA76" s="726">
        <v>0</v>
      </c>
      <c r="AB76" s="726">
        <v>0</v>
      </c>
      <c r="AC76" s="726">
        <v>0</v>
      </c>
      <c r="AD76" s="397">
        <v>0</v>
      </c>
      <c r="AE76" s="397">
        <v>0</v>
      </c>
      <c r="AF76" s="397">
        <v>0</v>
      </c>
      <c r="AG76" s="397">
        <f t="shared" ref="AG76:AL76" si="17">AG75</f>
        <v>0</v>
      </c>
      <c r="AH76" s="397">
        <f t="shared" si="17"/>
        <v>0</v>
      </c>
      <c r="AI76" s="397">
        <f t="shared" si="17"/>
        <v>0</v>
      </c>
      <c r="AJ76" s="397">
        <f t="shared" si="17"/>
        <v>0</v>
      </c>
      <c r="AK76" s="397">
        <f t="shared" si="17"/>
        <v>0</v>
      </c>
      <c r="AL76" s="397">
        <f t="shared" si="17"/>
        <v>0</v>
      </c>
      <c r="AM76" s="286"/>
    </row>
    <row r="77" spans="1:39" s="298" customFormat="1" ht="15.5" outlineLevel="1">
      <c r="A77" s="490"/>
      <c r="B77" s="304"/>
      <c r="C77" s="294"/>
      <c r="D77" s="280"/>
      <c r="E77" s="280"/>
      <c r="F77" s="280"/>
      <c r="G77" s="280"/>
      <c r="H77" s="280"/>
      <c r="I77" s="280"/>
      <c r="J77" s="280"/>
      <c r="K77" s="280"/>
      <c r="L77" s="280"/>
      <c r="M77" s="280"/>
      <c r="N77" s="280"/>
      <c r="O77" s="333"/>
      <c r="P77" s="333"/>
      <c r="Q77" s="333"/>
      <c r="R77" s="333"/>
      <c r="S77" s="333"/>
      <c r="T77" s="333"/>
      <c r="U77" s="333"/>
      <c r="V77" s="280"/>
      <c r="W77" s="280"/>
      <c r="X77" s="280"/>
      <c r="Y77" s="408"/>
      <c r="Z77" s="742"/>
      <c r="AA77" s="742"/>
      <c r="AB77" s="742"/>
      <c r="AC77" s="742"/>
      <c r="AD77" s="407"/>
      <c r="AE77" s="407"/>
      <c r="AF77" s="407"/>
      <c r="AG77" s="407"/>
      <c r="AH77" s="407"/>
      <c r="AI77" s="407"/>
      <c r="AJ77" s="407"/>
      <c r="AK77" s="407"/>
      <c r="AL77" s="407"/>
      <c r="AM77" s="295"/>
    </row>
    <row r="78" spans="1:39" s="272" customFormat="1" ht="15.5" outlineLevel="1">
      <c r="A78" s="487">
        <v>19</v>
      </c>
      <c r="B78" s="304" t="s">
        <v>12</v>
      </c>
      <c r="C78" s="280" t="s">
        <v>586</v>
      </c>
      <c r="D78" s="284"/>
      <c r="E78" s="284"/>
      <c r="F78" s="284"/>
      <c r="G78" s="284"/>
      <c r="H78" s="284"/>
      <c r="I78" s="284"/>
      <c r="J78" s="284" t="s">
        <v>752</v>
      </c>
      <c r="K78" s="284"/>
      <c r="L78" s="284"/>
      <c r="M78" s="284"/>
      <c r="N78" s="284">
        <v>12</v>
      </c>
      <c r="O78" s="284"/>
      <c r="P78" s="284"/>
      <c r="Q78" s="284"/>
      <c r="R78" s="284"/>
      <c r="S78" s="284"/>
      <c r="T78" s="284"/>
      <c r="U78" s="284" t="s">
        <v>752</v>
      </c>
      <c r="V78" s="284"/>
      <c r="W78" s="284"/>
      <c r="X78" s="284"/>
      <c r="Y78" s="724"/>
      <c r="Z78" s="732"/>
      <c r="AA78" s="732"/>
      <c r="AB78" s="732"/>
      <c r="AC78" s="732"/>
      <c r="AD78" s="401"/>
      <c r="AE78" s="401"/>
      <c r="AF78" s="401"/>
      <c r="AG78" s="401"/>
      <c r="AH78" s="401"/>
      <c r="AI78" s="401"/>
      <c r="AJ78" s="401"/>
      <c r="AK78" s="401"/>
      <c r="AL78" s="401"/>
      <c r="AM78" s="285">
        <f>SUM(Y78:AL78)</f>
        <v>0</v>
      </c>
    </row>
    <row r="79" spans="1:39" s="272" customFormat="1" ht="15.5" outlineLevel="1">
      <c r="A79" s="487"/>
      <c r="B79" s="304" t="s">
        <v>212</v>
      </c>
      <c r="C79" s="280" t="s">
        <v>580</v>
      </c>
      <c r="D79" s="284"/>
      <c r="E79" s="284"/>
      <c r="F79" s="284"/>
      <c r="G79" s="284"/>
      <c r="H79" s="284"/>
      <c r="I79" s="284"/>
      <c r="J79" s="284" t="s">
        <v>752</v>
      </c>
      <c r="K79" s="284"/>
      <c r="L79" s="284"/>
      <c r="M79" s="284"/>
      <c r="N79" s="284">
        <v>12</v>
      </c>
      <c r="O79" s="284"/>
      <c r="P79" s="284"/>
      <c r="Q79" s="284"/>
      <c r="R79" s="284"/>
      <c r="S79" s="284"/>
      <c r="T79" s="284"/>
      <c r="U79" s="284" t="s">
        <v>752</v>
      </c>
      <c r="V79" s="284"/>
      <c r="W79" s="284"/>
      <c r="X79" s="284"/>
      <c r="Y79" s="726">
        <v>0</v>
      </c>
      <c r="Z79" s="726">
        <v>0</v>
      </c>
      <c r="AA79" s="726">
        <v>0</v>
      </c>
      <c r="AB79" s="726">
        <v>0</v>
      </c>
      <c r="AC79" s="726">
        <v>0</v>
      </c>
      <c r="AD79" s="397">
        <v>0</v>
      </c>
      <c r="AE79" s="397">
        <v>0</v>
      </c>
      <c r="AF79" s="397">
        <v>0</v>
      </c>
      <c r="AG79" s="397">
        <f t="shared" ref="AG79:AL79" si="18">AG78</f>
        <v>0</v>
      </c>
      <c r="AH79" s="397">
        <f t="shared" si="18"/>
        <v>0</v>
      </c>
      <c r="AI79" s="397">
        <f t="shared" si="18"/>
        <v>0</v>
      </c>
      <c r="AJ79" s="397">
        <f t="shared" si="18"/>
        <v>0</v>
      </c>
      <c r="AK79" s="397">
        <f t="shared" si="18"/>
        <v>0</v>
      </c>
      <c r="AL79" s="397">
        <f t="shared" si="18"/>
        <v>0</v>
      </c>
      <c r="AM79" s="286"/>
    </row>
    <row r="80" spans="1:39" s="272" customFormat="1" ht="15.5" outlineLevel="1">
      <c r="A80" s="487"/>
      <c r="B80" s="304"/>
      <c r="C80" s="294"/>
      <c r="D80" s="280"/>
      <c r="E80" s="280"/>
      <c r="F80" s="280"/>
      <c r="G80" s="280"/>
      <c r="H80" s="280"/>
      <c r="I80" s="280"/>
      <c r="J80" s="280"/>
      <c r="K80" s="280"/>
      <c r="L80" s="280"/>
      <c r="M80" s="280"/>
      <c r="N80" s="280"/>
      <c r="O80" s="333"/>
      <c r="P80" s="333"/>
      <c r="Q80" s="333"/>
      <c r="R80" s="333"/>
      <c r="S80" s="333"/>
      <c r="T80" s="333"/>
      <c r="U80" s="333"/>
      <c r="V80" s="280"/>
      <c r="W80" s="280"/>
      <c r="X80" s="280"/>
      <c r="Y80" s="408"/>
      <c r="Z80" s="408"/>
      <c r="AA80" s="408"/>
      <c r="AB80" s="408"/>
      <c r="AC80" s="408"/>
      <c r="AD80" s="398"/>
      <c r="AE80" s="398"/>
      <c r="AF80" s="398"/>
      <c r="AG80" s="398"/>
      <c r="AH80" s="398"/>
      <c r="AI80" s="398"/>
      <c r="AJ80" s="398"/>
      <c r="AK80" s="398"/>
      <c r="AL80" s="398"/>
      <c r="AM80" s="295"/>
    </row>
    <row r="81" spans="1:39" s="272" customFormat="1" ht="15.5" outlineLevel="1">
      <c r="A81" s="487">
        <v>20</v>
      </c>
      <c r="B81" s="304" t="s">
        <v>13</v>
      </c>
      <c r="C81" s="280" t="s">
        <v>586</v>
      </c>
      <c r="D81" s="284"/>
      <c r="E81" s="284"/>
      <c r="F81" s="284"/>
      <c r="G81" s="284"/>
      <c r="H81" s="284"/>
      <c r="I81" s="284"/>
      <c r="J81" s="284" t="s">
        <v>752</v>
      </c>
      <c r="K81" s="284"/>
      <c r="L81" s="284"/>
      <c r="M81" s="284"/>
      <c r="N81" s="284">
        <v>12</v>
      </c>
      <c r="O81" s="284"/>
      <c r="P81" s="284"/>
      <c r="Q81" s="284"/>
      <c r="R81" s="284"/>
      <c r="S81" s="284"/>
      <c r="T81" s="284"/>
      <c r="U81" s="284" t="s">
        <v>752</v>
      </c>
      <c r="V81" s="284"/>
      <c r="W81" s="284"/>
      <c r="X81" s="284"/>
      <c r="Y81" s="724"/>
      <c r="Z81" s="732"/>
      <c r="AA81" s="732"/>
      <c r="AB81" s="732"/>
      <c r="AC81" s="732"/>
      <c r="AD81" s="401"/>
      <c r="AE81" s="401"/>
      <c r="AF81" s="401"/>
      <c r="AG81" s="401"/>
      <c r="AH81" s="401"/>
      <c r="AI81" s="401"/>
      <c r="AJ81" s="401"/>
      <c r="AK81" s="401"/>
      <c r="AL81" s="401"/>
      <c r="AM81" s="285">
        <f>SUM(Y81:AL81)</f>
        <v>0</v>
      </c>
    </row>
    <row r="82" spans="1:39" s="272" customFormat="1" ht="15.5" outlineLevel="1">
      <c r="A82" s="487"/>
      <c r="B82" s="304" t="s">
        <v>212</v>
      </c>
      <c r="C82" s="280" t="s">
        <v>580</v>
      </c>
      <c r="D82" s="284"/>
      <c r="E82" s="284"/>
      <c r="F82" s="284"/>
      <c r="G82" s="284"/>
      <c r="H82" s="284"/>
      <c r="I82" s="284"/>
      <c r="J82" s="284" t="s">
        <v>752</v>
      </c>
      <c r="K82" s="284"/>
      <c r="L82" s="284"/>
      <c r="M82" s="284"/>
      <c r="N82" s="284">
        <v>12</v>
      </c>
      <c r="O82" s="284"/>
      <c r="P82" s="284"/>
      <c r="Q82" s="284"/>
      <c r="R82" s="284"/>
      <c r="S82" s="284"/>
      <c r="T82" s="284"/>
      <c r="U82" s="284" t="s">
        <v>752</v>
      </c>
      <c r="V82" s="284"/>
      <c r="W82" s="284"/>
      <c r="X82" s="284"/>
      <c r="Y82" s="726">
        <v>0</v>
      </c>
      <c r="Z82" s="726">
        <v>0</v>
      </c>
      <c r="AA82" s="726">
        <v>0</v>
      </c>
      <c r="AB82" s="726">
        <v>0</v>
      </c>
      <c r="AC82" s="726">
        <v>0</v>
      </c>
      <c r="AD82" s="397">
        <v>0</v>
      </c>
      <c r="AE82" s="397">
        <v>0</v>
      </c>
      <c r="AF82" s="397">
        <v>0</v>
      </c>
      <c r="AG82" s="397">
        <f t="shared" ref="AG82:AL82" si="19">AG81</f>
        <v>0</v>
      </c>
      <c r="AH82" s="397">
        <f t="shared" si="19"/>
        <v>0</v>
      </c>
      <c r="AI82" s="397">
        <f t="shared" si="19"/>
        <v>0</v>
      </c>
      <c r="AJ82" s="397">
        <f t="shared" si="19"/>
        <v>0</v>
      </c>
      <c r="AK82" s="397">
        <f t="shared" si="19"/>
        <v>0</v>
      </c>
      <c r="AL82" s="397">
        <f t="shared" si="19"/>
        <v>0</v>
      </c>
      <c r="AM82" s="295"/>
    </row>
    <row r="83" spans="1:39" s="272" customFormat="1" ht="15.5" outlineLevel="1">
      <c r="A83" s="487"/>
      <c r="B83" s="304"/>
      <c r="C83" s="294"/>
      <c r="D83" s="280"/>
      <c r="E83" s="280"/>
      <c r="F83" s="280"/>
      <c r="G83" s="280"/>
      <c r="H83" s="280"/>
      <c r="I83" s="280"/>
      <c r="J83" s="280"/>
      <c r="K83" s="280"/>
      <c r="L83" s="280"/>
      <c r="M83" s="280"/>
      <c r="N83" s="280"/>
      <c r="O83" s="333"/>
      <c r="P83" s="333"/>
      <c r="Q83" s="333"/>
      <c r="R83" s="333"/>
      <c r="S83" s="333"/>
      <c r="T83" s="333"/>
      <c r="U83" s="333"/>
      <c r="V83" s="280"/>
      <c r="W83" s="280"/>
      <c r="X83" s="280"/>
      <c r="Y83" s="408"/>
      <c r="Z83" s="408"/>
      <c r="AA83" s="408"/>
      <c r="AB83" s="408"/>
      <c r="AC83" s="408"/>
      <c r="AD83" s="398"/>
      <c r="AE83" s="398"/>
      <c r="AF83" s="398"/>
      <c r="AG83" s="398"/>
      <c r="AH83" s="398"/>
      <c r="AI83" s="398"/>
      <c r="AJ83" s="398"/>
      <c r="AK83" s="398"/>
      <c r="AL83" s="398"/>
      <c r="AM83" s="295"/>
    </row>
    <row r="84" spans="1:39" s="272" customFormat="1" ht="15.5" outlineLevel="1">
      <c r="A84" s="487">
        <v>21</v>
      </c>
      <c r="B84" s="304" t="s">
        <v>22</v>
      </c>
      <c r="C84" s="280" t="s">
        <v>586</v>
      </c>
      <c r="D84" s="284"/>
      <c r="E84" s="284"/>
      <c r="F84" s="284"/>
      <c r="G84" s="284"/>
      <c r="H84" s="284"/>
      <c r="I84" s="284"/>
      <c r="J84" s="284">
        <v>1738390.3065567676</v>
      </c>
      <c r="K84" s="284"/>
      <c r="L84" s="284"/>
      <c r="M84" s="284"/>
      <c r="N84" s="284">
        <v>12</v>
      </c>
      <c r="O84" s="284"/>
      <c r="P84" s="284"/>
      <c r="Q84" s="284"/>
      <c r="R84" s="284"/>
      <c r="S84" s="284"/>
      <c r="T84" s="284"/>
      <c r="U84" s="284">
        <v>296.23957694966293</v>
      </c>
      <c r="V84" s="284"/>
      <c r="W84" s="284"/>
      <c r="X84" s="284"/>
      <c r="Y84" s="724"/>
      <c r="Z84" s="732">
        <v>0.3</v>
      </c>
      <c r="AA84" s="732">
        <v>0.65</v>
      </c>
      <c r="AB84" s="732">
        <v>0.05</v>
      </c>
      <c r="AC84" s="732"/>
      <c r="AD84" s="401"/>
      <c r="AE84" s="401"/>
      <c r="AF84" s="401"/>
      <c r="AG84" s="401"/>
      <c r="AH84" s="401"/>
      <c r="AI84" s="401"/>
      <c r="AJ84" s="401"/>
      <c r="AK84" s="401"/>
      <c r="AL84" s="401"/>
      <c r="AM84" s="285">
        <f>SUM(Y84:AL84)</f>
        <v>1</v>
      </c>
    </row>
    <row r="85" spans="1:39" s="272" customFormat="1" ht="15.5" outlineLevel="1">
      <c r="A85" s="487"/>
      <c r="B85" s="304" t="s">
        <v>212</v>
      </c>
      <c r="C85" s="280" t="s">
        <v>580</v>
      </c>
      <c r="D85" s="284"/>
      <c r="E85" s="284"/>
      <c r="F85" s="284"/>
      <c r="G85" s="284"/>
      <c r="H85" s="284"/>
      <c r="I85" s="284"/>
      <c r="J85" s="284" t="s">
        <v>752</v>
      </c>
      <c r="K85" s="284"/>
      <c r="L85" s="284"/>
      <c r="M85" s="284"/>
      <c r="N85" s="284">
        <v>12</v>
      </c>
      <c r="O85" s="284"/>
      <c r="P85" s="284"/>
      <c r="Q85" s="284"/>
      <c r="R85" s="284"/>
      <c r="S85" s="284"/>
      <c r="T85" s="284"/>
      <c r="U85" s="284" t="s">
        <v>752</v>
      </c>
      <c r="V85" s="284"/>
      <c r="W85" s="284"/>
      <c r="X85" s="284"/>
      <c r="Y85" s="726">
        <v>0</v>
      </c>
      <c r="Z85" s="726">
        <v>0.3</v>
      </c>
      <c r="AA85" s="726">
        <v>0.65</v>
      </c>
      <c r="AB85" s="726">
        <v>0.05</v>
      </c>
      <c r="AC85" s="726">
        <v>0</v>
      </c>
      <c r="AD85" s="397">
        <v>0</v>
      </c>
      <c r="AE85" s="397">
        <v>0</v>
      </c>
      <c r="AF85" s="397">
        <v>0</v>
      </c>
      <c r="AG85" s="397">
        <f t="shared" ref="AG85:AL85" si="20">AG84</f>
        <v>0</v>
      </c>
      <c r="AH85" s="397">
        <f t="shared" si="20"/>
        <v>0</v>
      </c>
      <c r="AI85" s="397">
        <f t="shared" si="20"/>
        <v>0</v>
      </c>
      <c r="AJ85" s="397">
        <f t="shared" si="20"/>
        <v>0</v>
      </c>
      <c r="AK85" s="397">
        <f t="shared" si="20"/>
        <v>0</v>
      </c>
      <c r="AL85" s="397">
        <f t="shared" si="20"/>
        <v>0</v>
      </c>
      <c r="AM85" s="286"/>
    </row>
    <row r="86" spans="1:39" s="272" customFormat="1" ht="15.5" outlineLevel="1">
      <c r="A86" s="487"/>
      <c r="B86" s="304"/>
      <c r="C86" s="294"/>
      <c r="D86" s="280"/>
      <c r="E86" s="280"/>
      <c r="F86" s="280"/>
      <c r="G86" s="280"/>
      <c r="H86" s="280"/>
      <c r="I86" s="280"/>
      <c r="J86" s="280"/>
      <c r="K86" s="280"/>
      <c r="L86" s="280"/>
      <c r="M86" s="280"/>
      <c r="N86" s="280"/>
      <c r="O86" s="333"/>
      <c r="P86" s="333"/>
      <c r="Q86" s="333"/>
      <c r="R86" s="333"/>
      <c r="S86" s="333"/>
      <c r="T86" s="333"/>
      <c r="U86" s="333"/>
      <c r="V86" s="280"/>
      <c r="W86" s="280"/>
      <c r="X86" s="280"/>
      <c r="Y86" s="408"/>
      <c r="Z86" s="408"/>
      <c r="AA86" s="408"/>
      <c r="AB86" s="408"/>
      <c r="AC86" s="408"/>
      <c r="AD86" s="398"/>
      <c r="AE86" s="398"/>
      <c r="AF86" s="398"/>
      <c r="AG86" s="398"/>
      <c r="AH86" s="398"/>
      <c r="AI86" s="398"/>
      <c r="AJ86" s="398"/>
      <c r="AK86" s="398"/>
      <c r="AL86" s="398"/>
      <c r="AM86" s="295"/>
    </row>
    <row r="87" spans="1:39" s="272" customFormat="1" ht="15.5" outlineLevel="1">
      <c r="A87" s="487">
        <v>22</v>
      </c>
      <c r="B87" s="304" t="s">
        <v>9</v>
      </c>
      <c r="C87" s="280" t="s">
        <v>586</v>
      </c>
      <c r="D87" s="284"/>
      <c r="E87" s="284"/>
      <c r="F87" s="284"/>
      <c r="G87" s="284"/>
      <c r="H87" s="284"/>
      <c r="I87" s="284"/>
      <c r="J87" s="284" t="s">
        <v>752</v>
      </c>
      <c r="K87" s="284"/>
      <c r="L87" s="284"/>
      <c r="M87" s="284"/>
      <c r="N87" s="280"/>
      <c r="O87" s="284"/>
      <c r="P87" s="284"/>
      <c r="Q87" s="284"/>
      <c r="R87" s="284"/>
      <c r="S87" s="284"/>
      <c r="T87" s="284"/>
      <c r="U87" s="284" t="s">
        <v>752</v>
      </c>
      <c r="V87" s="284"/>
      <c r="W87" s="284"/>
      <c r="X87" s="284"/>
      <c r="Y87" s="732"/>
      <c r="Z87" s="732"/>
      <c r="AA87" s="732"/>
      <c r="AB87" s="732"/>
      <c r="AC87" s="732"/>
      <c r="AD87" s="401"/>
      <c r="AE87" s="401"/>
      <c r="AF87" s="401"/>
      <c r="AG87" s="401"/>
      <c r="AH87" s="401"/>
      <c r="AI87" s="401"/>
      <c r="AJ87" s="401"/>
      <c r="AK87" s="401"/>
      <c r="AL87" s="401"/>
      <c r="AM87" s="285">
        <f>SUM(Y87:AL87)</f>
        <v>0</v>
      </c>
    </row>
    <row r="88" spans="1:39" s="272" customFormat="1" ht="15.5" outlineLevel="1">
      <c r="A88" s="487"/>
      <c r="B88" s="304" t="s">
        <v>212</v>
      </c>
      <c r="C88" s="280" t="s">
        <v>580</v>
      </c>
      <c r="D88" s="284"/>
      <c r="E88" s="284"/>
      <c r="F88" s="284"/>
      <c r="G88" s="284"/>
      <c r="H88" s="284"/>
      <c r="I88" s="284"/>
      <c r="J88" s="284" t="s">
        <v>752</v>
      </c>
      <c r="K88" s="284"/>
      <c r="L88" s="284"/>
      <c r="M88" s="284"/>
      <c r="N88" s="280"/>
      <c r="O88" s="284"/>
      <c r="P88" s="284"/>
      <c r="Q88" s="284"/>
      <c r="R88" s="284"/>
      <c r="S88" s="284"/>
      <c r="T88" s="284"/>
      <c r="U88" s="284" t="s">
        <v>752</v>
      </c>
      <c r="V88" s="284"/>
      <c r="W88" s="284"/>
      <c r="X88" s="284"/>
      <c r="Y88" s="726">
        <v>0</v>
      </c>
      <c r="Z88" s="726">
        <v>0</v>
      </c>
      <c r="AA88" s="726">
        <v>0</v>
      </c>
      <c r="AB88" s="726">
        <v>0</v>
      </c>
      <c r="AC88" s="726">
        <v>0</v>
      </c>
      <c r="AD88" s="397">
        <v>0</v>
      </c>
      <c r="AE88" s="397">
        <v>0</v>
      </c>
      <c r="AF88" s="397">
        <v>0</v>
      </c>
      <c r="AG88" s="397">
        <f t="shared" ref="AG88:AL88" si="21">AG87</f>
        <v>0</v>
      </c>
      <c r="AH88" s="397">
        <f t="shared" si="21"/>
        <v>0</v>
      </c>
      <c r="AI88" s="397">
        <f t="shared" si="21"/>
        <v>0</v>
      </c>
      <c r="AJ88" s="397">
        <f t="shared" si="21"/>
        <v>0</v>
      </c>
      <c r="AK88" s="397">
        <f t="shared" si="21"/>
        <v>0</v>
      </c>
      <c r="AL88" s="397">
        <f t="shared" si="21"/>
        <v>0</v>
      </c>
      <c r="AM88" s="295"/>
    </row>
    <row r="89" spans="1:39" s="272" customFormat="1" ht="15.5" outlineLevel="1">
      <c r="A89" s="487"/>
      <c r="B89" s="304"/>
      <c r="C89" s="294"/>
      <c r="D89" s="280"/>
      <c r="E89" s="280"/>
      <c r="F89" s="280"/>
      <c r="G89" s="280"/>
      <c r="H89" s="280"/>
      <c r="I89" s="280"/>
      <c r="J89" s="280"/>
      <c r="K89" s="280"/>
      <c r="L89" s="280"/>
      <c r="M89" s="280"/>
      <c r="N89" s="280"/>
      <c r="O89" s="280"/>
      <c r="P89" s="280"/>
      <c r="Q89" s="280"/>
      <c r="R89" s="280"/>
      <c r="S89" s="280"/>
      <c r="T89" s="280"/>
      <c r="U89" s="280"/>
      <c r="V89" s="280"/>
      <c r="W89" s="280"/>
      <c r="X89" s="280"/>
      <c r="Y89" s="408"/>
      <c r="Z89" s="408"/>
      <c r="AA89" s="408"/>
      <c r="AB89" s="408"/>
      <c r="AC89" s="408"/>
      <c r="AD89" s="398"/>
      <c r="AE89" s="398"/>
      <c r="AF89" s="398"/>
      <c r="AG89" s="398"/>
      <c r="AH89" s="398"/>
      <c r="AI89" s="398"/>
      <c r="AJ89" s="398"/>
      <c r="AK89" s="398"/>
      <c r="AL89" s="398"/>
      <c r="AM89" s="295"/>
    </row>
    <row r="90" spans="1:39" s="282" customFormat="1" ht="15.5" outlineLevel="1">
      <c r="A90" s="488"/>
      <c r="B90" s="277" t="s">
        <v>14</v>
      </c>
      <c r="C90" s="278"/>
      <c r="D90" s="289"/>
      <c r="E90" s="289"/>
      <c r="F90" s="289"/>
      <c r="G90" s="289"/>
      <c r="H90" s="289"/>
      <c r="I90" s="289"/>
      <c r="J90" s="289"/>
      <c r="K90" s="289"/>
      <c r="L90" s="289"/>
      <c r="M90" s="289"/>
      <c r="N90" s="289"/>
      <c r="O90" s="333"/>
      <c r="P90" s="333"/>
      <c r="Q90" s="333"/>
      <c r="R90" s="333"/>
      <c r="S90" s="333"/>
      <c r="T90" s="333"/>
      <c r="U90" s="333"/>
      <c r="V90" s="289"/>
      <c r="W90" s="289"/>
      <c r="X90" s="289"/>
      <c r="Y90" s="728"/>
      <c r="Z90" s="728"/>
      <c r="AA90" s="728"/>
      <c r="AB90" s="728"/>
      <c r="AC90" s="728"/>
      <c r="AD90" s="400"/>
      <c r="AE90" s="400"/>
      <c r="AF90" s="400"/>
      <c r="AG90" s="400"/>
      <c r="AH90" s="400"/>
      <c r="AI90" s="400"/>
      <c r="AJ90" s="400"/>
      <c r="AK90" s="400"/>
      <c r="AL90" s="400"/>
      <c r="AM90" s="281"/>
    </row>
    <row r="91" spans="1:39" s="272" customFormat="1" ht="15.5" outlineLevel="1">
      <c r="A91" s="487">
        <v>23</v>
      </c>
      <c r="B91" s="304" t="s">
        <v>14</v>
      </c>
      <c r="C91" s="280" t="s">
        <v>586</v>
      </c>
      <c r="D91" s="284"/>
      <c r="E91" s="284"/>
      <c r="F91" s="284"/>
      <c r="G91" s="284"/>
      <c r="H91" s="284"/>
      <c r="I91" s="284"/>
      <c r="J91" s="284" t="s">
        <v>752</v>
      </c>
      <c r="K91" s="284"/>
      <c r="L91" s="284"/>
      <c r="M91" s="284"/>
      <c r="N91" s="280"/>
      <c r="O91" s="284"/>
      <c r="P91" s="284"/>
      <c r="Q91" s="284"/>
      <c r="R91" s="284"/>
      <c r="S91" s="284"/>
      <c r="T91" s="284"/>
      <c r="U91" s="284" t="s">
        <v>752</v>
      </c>
      <c r="V91" s="284"/>
      <c r="W91" s="284"/>
      <c r="X91" s="284"/>
      <c r="Y91" s="740">
        <v>1</v>
      </c>
      <c r="Z91" s="724"/>
      <c r="AA91" s="724"/>
      <c r="AB91" s="724"/>
      <c r="AC91" s="724"/>
      <c r="AD91" s="396"/>
      <c r="AE91" s="396"/>
      <c r="AF91" s="396"/>
      <c r="AG91" s="396"/>
      <c r="AH91" s="396"/>
      <c r="AI91" s="396"/>
      <c r="AJ91" s="396"/>
      <c r="AK91" s="396"/>
      <c r="AL91" s="396"/>
      <c r="AM91" s="285">
        <f>SUM(Y91:AL91)</f>
        <v>1</v>
      </c>
    </row>
    <row r="92" spans="1:39" s="272" customFormat="1" ht="15.5" outlineLevel="1">
      <c r="A92" s="487"/>
      <c r="B92" s="304" t="s">
        <v>212</v>
      </c>
      <c r="C92" s="280" t="s">
        <v>580</v>
      </c>
      <c r="D92" s="284"/>
      <c r="E92" s="284"/>
      <c r="F92" s="284"/>
      <c r="G92" s="284"/>
      <c r="H92" s="284"/>
      <c r="I92" s="284"/>
      <c r="J92" s="284">
        <v>1063.710648</v>
      </c>
      <c r="K92" s="284"/>
      <c r="L92" s="284"/>
      <c r="M92" s="284"/>
      <c r="N92" s="280"/>
      <c r="O92" s="284"/>
      <c r="P92" s="284"/>
      <c r="Q92" s="284"/>
      <c r="R92" s="284"/>
      <c r="S92" s="284"/>
      <c r="T92" s="284"/>
      <c r="U92" s="284">
        <v>5.5414468000000001E-2</v>
      </c>
      <c r="V92" s="284"/>
      <c r="W92" s="284"/>
      <c r="X92" s="284"/>
      <c r="Y92" s="726">
        <v>1</v>
      </c>
      <c r="Z92" s="726">
        <v>0</v>
      </c>
      <c r="AA92" s="726">
        <v>0</v>
      </c>
      <c r="AB92" s="726">
        <v>0</v>
      </c>
      <c r="AC92" s="726">
        <v>0</v>
      </c>
      <c r="AD92" s="397">
        <v>0</v>
      </c>
      <c r="AE92" s="397">
        <v>0</v>
      </c>
      <c r="AF92" s="397">
        <v>0</v>
      </c>
      <c r="AG92" s="397">
        <f t="shared" ref="AG92:AL92" si="22">AG91</f>
        <v>0</v>
      </c>
      <c r="AH92" s="397">
        <f t="shared" si="22"/>
        <v>0</v>
      </c>
      <c r="AI92" s="397">
        <f t="shared" si="22"/>
        <v>0</v>
      </c>
      <c r="AJ92" s="397">
        <f t="shared" si="22"/>
        <v>0</v>
      </c>
      <c r="AK92" s="397">
        <f t="shared" si="22"/>
        <v>0</v>
      </c>
      <c r="AL92" s="397">
        <f t="shared" si="22"/>
        <v>0</v>
      </c>
      <c r="AM92" s="286"/>
    </row>
    <row r="93" spans="1:39" s="272" customFormat="1" ht="15.5" outlineLevel="1">
      <c r="A93" s="487"/>
      <c r="B93" s="304"/>
      <c r="C93" s="294"/>
      <c r="D93" s="280"/>
      <c r="E93" s="280"/>
      <c r="F93" s="280"/>
      <c r="G93" s="280"/>
      <c r="H93" s="280"/>
      <c r="I93" s="280"/>
      <c r="J93" s="280"/>
      <c r="K93" s="280"/>
      <c r="L93" s="280"/>
      <c r="M93" s="280"/>
      <c r="N93" s="280"/>
      <c r="O93" s="280"/>
      <c r="P93" s="280"/>
      <c r="Q93" s="280"/>
      <c r="R93" s="280"/>
      <c r="S93" s="280"/>
      <c r="T93" s="280"/>
      <c r="U93" s="280"/>
      <c r="V93" s="280"/>
      <c r="W93" s="280"/>
      <c r="X93" s="280"/>
      <c r="Y93" s="408"/>
      <c r="Z93" s="408"/>
      <c r="AA93" s="408"/>
      <c r="AB93" s="408"/>
      <c r="AC93" s="408"/>
      <c r="AD93" s="398"/>
      <c r="AE93" s="398"/>
      <c r="AF93" s="398"/>
      <c r="AG93" s="398"/>
      <c r="AH93" s="398"/>
      <c r="AI93" s="398"/>
      <c r="AJ93" s="398"/>
      <c r="AK93" s="398"/>
      <c r="AL93" s="398"/>
      <c r="AM93" s="295"/>
    </row>
    <row r="94" spans="1:39" s="282" customFormat="1" ht="15.5" outlineLevel="1">
      <c r="A94" s="488"/>
      <c r="B94" s="277" t="s">
        <v>484</v>
      </c>
      <c r="C94" s="278"/>
      <c r="D94" s="289"/>
      <c r="E94" s="289"/>
      <c r="F94" s="289"/>
      <c r="G94" s="289"/>
      <c r="H94" s="289"/>
      <c r="I94" s="289"/>
      <c r="J94" s="289"/>
      <c r="K94" s="289"/>
      <c r="L94" s="289"/>
      <c r="M94" s="289"/>
      <c r="N94" s="289"/>
      <c r="O94" s="333"/>
      <c r="P94" s="333"/>
      <c r="Q94" s="333"/>
      <c r="R94" s="333"/>
      <c r="S94" s="333"/>
      <c r="T94" s="333"/>
      <c r="U94" s="333"/>
      <c r="V94" s="289"/>
      <c r="W94" s="289"/>
      <c r="X94" s="289"/>
      <c r="Y94" s="728"/>
      <c r="Z94" s="728"/>
      <c r="AA94" s="728"/>
      <c r="AB94" s="728"/>
      <c r="AC94" s="728"/>
      <c r="AD94" s="400"/>
      <c r="AE94" s="400"/>
      <c r="AF94" s="400"/>
      <c r="AG94" s="400"/>
      <c r="AH94" s="400"/>
      <c r="AI94" s="400"/>
      <c r="AJ94" s="400"/>
      <c r="AK94" s="400"/>
      <c r="AL94" s="400"/>
      <c r="AM94" s="281"/>
    </row>
    <row r="95" spans="1:39" s="272" customFormat="1" ht="15.5" outlineLevel="1">
      <c r="A95" s="487">
        <v>24</v>
      </c>
      <c r="B95" s="304" t="s">
        <v>14</v>
      </c>
      <c r="C95" s="280" t="s">
        <v>586</v>
      </c>
      <c r="D95" s="284"/>
      <c r="E95" s="284"/>
      <c r="F95" s="284"/>
      <c r="G95" s="284"/>
      <c r="H95" s="284"/>
      <c r="I95" s="284"/>
      <c r="J95" s="284"/>
      <c r="K95" s="284"/>
      <c r="L95" s="284"/>
      <c r="M95" s="284"/>
      <c r="N95" s="280"/>
      <c r="O95" s="284"/>
      <c r="P95" s="284"/>
      <c r="Q95" s="284"/>
      <c r="R95" s="284"/>
      <c r="S95" s="284"/>
      <c r="T95" s="284"/>
      <c r="U95" s="284"/>
      <c r="V95" s="284"/>
      <c r="W95" s="284"/>
      <c r="X95" s="284"/>
      <c r="Y95" s="724"/>
      <c r="Z95" s="724"/>
      <c r="AA95" s="724"/>
      <c r="AB95" s="724"/>
      <c r="AC95" s="724"/>
      <c r="AD95" s="396"/>
      <c r="AE95" s="396"/>
      <c r="AF95" s="396"/>
      <c r="AG95" s="396"/>
      <c r="AH95" s="396"/>
      <c r="AI95" s="396"/>
      <c r="AJ95" s="396"/>
      <c r="AK95" s="396"/>
      <c r="AL95" s="396"/>
      <c r="AM95" s="285">
        <f>SUM(Y95:AL95)</f>
        <v>0</v>
      </c>
    </row>
    <row r="96" spans="1:39" s="272" customFormat="1" ht="15.5" outlineLevel="1">
      <c r="A96" s="487"/>
      <c r="B96" s="304" t="s">
        <v>212</v>
      </c>
      <c r="C96" s="280" t="s">
        <v>580</v>
      </c>
      <c r="D96" s="284"/>
      <c r="E96" s="284"/>
      <c r="F96" s="284"/>
      <c r="G96" s="284"/>
      <c r="H96" s="284"/>
      <c r="I96" s="284"/>
      <c r="J96" s="284"/>
      <c r="K96" s="284"/>
      <c r="L96" s="284"/>
      <c r="M96" s="284"/>
      <c r="N96" s="280"/>
      <c r="O96" s="284"/>
      <c r="P96" s="284"/>
      <c r="Q96" s="284"/>
      <c r="R96" s="284"/>
      <c r="S96" s="284"/>
      <c r="T96" s="284"/>
      <c r="U96" s="284"/>
      <c r="V96" s="284"/>
      <c r="W96" s="284"/>
      <c r="X96" s="284"/>
      <c r="Y96" s="726">
        <v>0</v>
      </c>
      <c r="Z96" s="726">
        <v>0</v>
      </c>
      <c r="AA96" s="726">
        <v>0</v>
      </c>
      <c r="AB96" s="726">
        <v>0</v>
      </c>
      <c r="AC96" s="726">
        <v>0</v>
      </c>
      <c r="AD96" s="397">
        <v>0</v>
      </c>
      <c r="AE96" s="397">
        <v>0</v>
      </c>
      <c r="AF96" s="397">
        <v>0</v>
      </c>
      <c r="AG96" s="397">
        <f t="shared" ref="AG96:AL96" si="23">AG95</f>
        <v>0</v>
      </c>
      <c r="AH96" s="397">
        <f t="shared" si="23"/>
        <v>0</v>
      </c>
      <c r="AI96" s="397">
        <f t="shared" si="23"/>
        <v>0</v>
      </c>
      <c r="AJ96" s="397">
        <f t="shared" si="23"/>
        <v>0</v>
      </c>
      <c r="AK96" s="397">
        <f t="shared" si="23"/>
        <v>0</v>
      </c>
      <c r="AL96" s="397">
        <f t="shared" si="23"/>
        <v>0</v>
      </c>
      <c r="AM96" s="286"/>
    </row>
    <row r="97" spans="1:39" s="272" customFormat="1" ht="15.5" outlineLevel="1">
      <c r="A97" s="487"/>
      <c r="B97" s="304"/>
      <c r="C97" s="294"/>
      <c r="D97" s="280"/>
      <c r="E97" s="280"/>
      <c r="F97" s="280"/>
      <c r="G97" s="280"/>
      <c r="H97" s="280"/>
      <c r="I97" s="280"/>
      <c r="J97" s="280"/>
      <c r="K97" s="280"/>
      <c r="L97" s="280"/>
      <c r="M97" s="280"/>
      <c r="N97" s="280"/>
      <c r="O97" s="333"/>
      <c r="P97" s="333"/>
      <c r="Q97" s="333"/>
      <c r="R97" s="333"/>
      <c r="S97" s="333"/>
      <c r="T97" s="333"/>
      <c r="U97" s="333"/>
      <c r="V97" s="280"/>
      <c r="W97" s="280"/>
      <c r="X97" s="280"/>
      <c r="Y97" s="408"/>
      <c r="Z97" s="408"/>
      <c r="AA97" s="408"/>
      <c r="AB97" s="408"/>
      <c r="AC97" s="408"/>
      <c r="AD97" s="398"/>
      <c r="AE97" s="398"/>
      <c r="AF97" s="398"/>
      <c r="AG97" s="398"/>
      <c r="AH97" s="398"/>
      <c r="AI97" s="398"/>
      <c r="AJ97" s="398"/>
      <c r="AK97" s="398"/>
      <c r="AL97" s="398"/>
      <c r="AM97" s="295"/>
    </row>
    <row r="98" spans="1:39" s="272" customFormat="1" ht="15.5" outlineLevel="1">
      <c r="A98" s="487">
        <v>25</v>
      </c>
      <c r="B98" s="303" t="s">
        <v>21</v>
      </c>
      <c r="C98" s="280" t="s">
        <v>586</v>
      </c>
      <c r="D98" s="284"/>
      <c r="E98" s="284"/>
      <c r="F98" s="284"/>
      <c r="G98" s="284"/>
      <c r="H98" s="284"/>
      <c r="I98" s="284"/>
      <c r="J98" s="284"/>
      <c r="K98" s="284"/>
      <c r="L98" s="284"/>
      <c r="M98" s="284"/>
      <c r="N98" s="284"/>
      <c r="O98" s="284"/>
      <c r="P98" s="284"/>
      <c r="Q98" s="284"/>
      <c r="R98" s="284"/>
      <c r="S98" s="284"/>
      <c r="T98" s="284"/>
      <c r="U98" s="284"/>
      <c r="V98" s="284"/>
      <c r="W98" s="284"/>
      <c r="X98" s="284"/>
      <c r="Y98" s="732"/>
      <c r="Z98" s="732"/>
      <c r="AA98" s="732"/>
      <c r="AB98" s="732"/>
      <c r="AC98" s="732"/>
      <c r="AD98" s="401"/>
      <c r="AE98" s="401"/>
      <c r="AF98" s="401"/>
      <c r="AG98" s="401"/>
      <c r="AH98" s="401"/>
      <c r="AI98" s="401"/>
      <c r="AJ98" s="401"/>
      <c r="AK98" s="401"/>
      <c r="AL98" s="401"/>
      <c r="AM98" s="285">
        <f>SUM(Y98:AL98)</f>
        <v>0</v>
      </c>
    </row>
    <row r="99" spans="1:39" s="272" customFormat="1" ht="15.5" outlineLevel="1">
      <c r="A99" s="487"/>
      <c r="B99" s="304" t="s">
        <v>212</v>
      </c>
      <c r="C99" s="280" t="s">
        <v>580</v>
      </c>
      <c r="D99" s="284"/>
      <c r="E99" s="284"/>
      <c r="F99" s="284"/>
      <c r="G99" s="284"/>
      <c r="H99" s="284"/>
      <c r="I99" s="284"/>
      <c r="J99" s="284"/>
      <c r="K99" s="284"/>
      <c r="L99" s="284"/>
      <c r="M99" s="284"/>
      <c r="N99" s="284"/>
      <c r="O99" s="284"/>
      <c r="P99" s="284"/>
      <c r="Q99" s="284"/>
      <c r="R99" s="284"/>
      <c r="S99" s="284"/>
      <c r="T99" s="284"/>
      <c r="U99" s="284"/>
      <c r="V99" s="284"/>
      <c r="W99" s="284"/>
      <c r="X99" s="284"/>
      <c r="Y99" s="726">
        <v>0</v>
      </c>
      <c r="Z99" s="726">
        <v>0</v>
      </c>
      <c r="AA99" s="726">
        <v>0</v>
      </c>
      <c r="AB99" s="726">
        <v>0</v>
      </c>
      <c r="AC99" s="726">
        <v>0</v>
      </c>
      <c r="AD99" s="397">
        <v>0</v>
      </c>
      <c r="AE99" s="397">
        <v>0</v>
      </c>
      <c r="AF99" s="397">
        <v>0</v>
      </c>
      <c r="AG99" s="397">
        <f t="shared" ref="AG99:AL99" si="24">AG98</f>
        <v>0</v>
      </c>
      <c r="AH99" s="397">
        <f t="shared" si="24"/>
        <v>0</v>
      </c>
      <c r="AI99" s="397">
        <f t="shared" si="24"/>
        <v>0</v>
      </c>
      <c r="AJ99" s="397">
        <f t="shared" si="24"/>
        <v>0</v>
      </c>
      <c r="AK99" s="397">
        <f t="shared" si="24"/>
        <v>0</v>
      </c>
      <c r="AL99" s="397">
        <f t="shared" si="24"/>
        <v>0</v>
      </c>
      <c r="AM99" s="300"/>
    </row>
    <row r="100" spans="1:39" s="272" customFormat="1" ht="15.5" outlineLevel="1">
      <c r="A100" s="487"/>
      <c r="B100" s="303"/>
      <c r="C100" s="301"/>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404"/>
      <c r="Z100" s="735"/>
      <c r="AA100" s="404"/>
      <c r="AB100" s="404"/>
      <c r="AC100" s="404"/>
      <c r="AD100" s="402"/>
      <c r="AE100" s="402"/>
      <c r="AF100" s="402"/>
      <c r="AG100" s="402"/>
      <c r="AH100" s="402"/>
      <c r="AI100" s="402"/>
      <c r="AJ100" s="402"/>
      <c r="AK100" s="402"/>
      <c r="AL100" s="402"/>
      <c r="AM100" s="302"/>
    </row>
    <row r="101" spans="1:39" s="282" customFormat="1" ht="15.5" outlineLevel="1">
      <c r="A101" s="488"/>
      <c r="B101" s="277" t="s">
        <v>15</v>
      </c>
      <c r="C101" s="308"/>
      <c r="D101" s="289"/>
      <c r="E101" s="333"/>
      <c r="F101" s="333"/>
      <c r="G101" s="333"/>
      <c r="H101" s="333"/>
      <c r="I101" s="333"/>
      <c r="J101" s="333"/>
      <c r="K101" s="333"/>
      <c r="L101" s="333"/>
      <c r="M101" s="333"/>
      <c r="N101" s="280"/>
      <c r="O101" s="333"/>
      <c r="P101" s="333"/>
      <c r="Q101" s="333"/>
      <c r="R101" s="333"/>
      <c r="S101" s="333"/>
      <c r="T101" s="333"/>
      <c r="U101" s="333"/>
      <c r="V101" s="333"/>
      <c r="W101" s="333"/>
      <c r="X101" s="333"/>
      <c r="Y101" s="728"/>
      <c r="Z101" s="728"/>
      <c r="AA101" s="728"/>
      <c r="AB101" s="728"/>
      <c r="AC101" s="728"/>
      <c r="AD101" s="400"/>
      <c r="AE101" s="400"/>
      <c r="AF101" s="400"/>
      <c r="AG101" s="400"/>
      <c r="AH101" s="400"/>
      <c r="AI101" s="400"/>
      <c r="AJ101" s="400"/>
      <c r="AK101" s="400"/>
      <c r="AL101" s="400"/>
      <c r="AM101" s="281"/>
    </row>
    <row r="102" spans="1:39" s="272" customFormat="1" ht="15.5" outlineLevel="1">
      <c r="A102" s="487">
        <v>26</v>
      </c>
      <c r="B102" s="309" t="s">
        <v>16</v>
      </c>
      <c r="C102" s="280" t="s">
        <v>586</v>
      </c>
      <c r="D102" s="284"/>
      <c r="E102" s="284"/>
      <c r="F102" s="284"/>
      <c r="G102" s="284"/>
      <c r="H102" s="284"/>
      <c r="I102" s="284"/>
      <c r="J102" s="284">
        <v>455514.21895980003</v>
      </c>
      <c r="K102" s="284"/>
      <c r="L102" s="284"/>
      <c r="M102" s="284"/>
      <c r="N102" s="284">
        <v>12</v>
      </c>
      <c r="O102" s="284"/>
      <c r="P102" s="284"/>
      <c r="Q102" s="284"/>
      <c r="R102" s="284"/>
      <c r="S102" s="284"/>
      <c r="T102" s="284"/>
      <c r="U102" s="284">
        <v>78.392313999999999</v>
      </c>
      <c r="V102" s="284"/>
      <c r="W102" s="284"/>
      <c r="X102" s="284"/>
      <c r="Y102" s="724"/>
      <c r="Z102" s="724">
        <v>0.5</v>
      </c>
      <c r="AA102" s="724">
        <v>0.5</v>
      </c>
      <c r="AB102" s="724"/>
      <c r="AC102" s="724"/>
      <c r="AD102" s="401"/>
      <c r="AE102" s="401"/>
      <c r="AF102" s="401"/>
      <c r="AG102" s="401"/>
      <c r="AH102" s="401"/>
      <c r="AI102" s="401"/>
      <c r="AJ102" s="401"/>
      <c r="AK102" s="401"/>
      <c r="AL102" s="401"/>
      <c r="AM102" s="285">
        <f>SUM(Y102:AL102)</f>
        <v>1</v>
      </c>
    </row>
    <row r="103" spans="1:39" s="272" customFormat="1" ht="15.5" outlineLevel="1">
      <c r="A103" s="487"/>
      <c r="B103" s="304" t="s">
        <v>212</v>
      </c>
      <c r="C103" s="280" t="s">
        <v>580</v>
      </c>
      <c r="D103" s="284"/>
      <c r="E103" s="284"/>
      <c r="F103" s="284"/>
      <c r="G103" s="284"/>
      <c r="H103" s="284"/>
      <c r="I103" s="284"/>
      <c r="J103" s="284" t="s">
        <v>752</v>
      </c>
      <c r="K103" s="284"/>
      <c r="L103" s="284"/>
      <c r="M103" s="284"/>
      <c r="N103" s="284">
        <v>12</v>
      </c>
      <c r="O103" s="284"/>
      <c r="P103" s="284"/>
      <c r="Q103" s="284"/>
      <c r="R103" s="284"/>
      <c r="S103" s="284"/>
      <c r="T103" s="284"/>
      <c r="U103" s="284" t="s">
        <v>752</v>
      </c>
      <c r="V103" s="284"/>
      <c r="W103" s="284"/>
      <c r="X103" s="284"/>
      <c r="Y103" s="726">
        <v>0</v>
      </c>
      <c r="Z103" s="726">
        <v>0.5</v>
      </c>
      <c r="AA103" s="726">
        <v>0.5</v>
      </c>
      <c r="AB103" s="726">
        <v>0</v>
      </c>
      <c r="AC103" s="726">
        <v>0</v>
      </c>
      <c r="AD103" s="397">
        <v>0</v>
      </c>
      <c r="AE103" s="397">
        <v>0</v>
      </c>
      <c r="AF103" s="397">
        <v>0</v>
      </c>
      <c r="AG103" s="397">
        <f t="shared" ref="AG103:AL103" si="25">AG102</f>
        <v>0</v>
      </c>
      <c r="AH103" s="397">
        <f t="shared" si="25"/>
        <v>0</v>
      </c>
      <c r="AI103" s="397">
        <f t="shared" si="25"/>
        <v>0</v>
      </c>
      <c r="AJ103" s="397">
        <f t="shared" si="25"/>
        <v>0</v>
      </c>
      <c r="AK103" s="397">
        <f t="shared" si="25"/>
        <v>0</v>
      </c>
      <c r="AL103" s="397">
        <f t="shared" si="25"/>
        <v>0</v>
      </c>
      <c r="AM103" s="295"/>
    </row>
    <row r="104" spans="1:39" s="298" customFormat="1" ht="15.5" outlineLevel="1">
      <c r="A104" s="490"/>
      <c r="B104" s="310"/>
      <c r="C104" s="280"/>
      <c r="D104" s="280"/>
      <c r="E104" s="280"/>
      <c r="F104" s="280"/>
      <c r="G104" s="280"/>
      <c r="H104" s="280"/>
      <c r="I104" s="280"/>
      <c r="J104" s="280"/>
      <c r="K104" s="280"/>
      <c r="L104" s="280"/>
      <c r="M104" s="280"/>
      <c r="N104" s="280"/>
      <c r="O104" s="333"/>
      <c r="P104" s="333"/>
      <c r="Q104" s="333"/>
      <c r="R104" s="333"/>
      <c r="S104" s="333"/>
      <c r="T104" s="333"/>
      <c r="U104" s="333"/>
      <c r="V104" s="280"/>
      <c r="W104" s="280"/>
      <c r="X104" s="280"/>
      <c r="Y104" s="731"/>
      <c r="Z104" s="731"/>
      <c r="AA104" s="731"/>
      <c r="AB104" s="731"/>
      <c r="AC104" s="731"/>
      <c r="AD104" s="410"/>
      <c r="AE104" s="410"/>
      <c r="AF104" s="410"/>
      <c r="AG104" s="410"/>
      <c r="AH104" s="410"/>
      <c r="AI104" s="410"/>
      <c r="AJ104" s="410"/>
      <c r="AK104" s="410"/>
      <c r="AL104" s="410"/>
      <c r="AM104" s="286"/>
    </row>
    <row r="105" spans="1:39" s="272" customFormat="1" ht="15.5" outlineLevel="1">
      <c r="A105" s="487">
        <v>27</v>
      </c>
      <c r="B105" s="309" t="s">
        <v>17</v>
      </c>
      <c r="C105" s="280" t="s">
        <v>586</v>
      </c>
      <c r="D105" s="284"/>
      <c r="E105" s="284"/>
      <c r="F105" s="284"/>
      <c r="G105" s="284"/>
      <c r="H105" s="284"/>
      <c r="I105" s="284"/>
      <c r="J105" s="284">
        <v>151314.81927754878</v>
      </c>
      <c r="K105" s="284"/>
      <c r="L105" s="284"/>
      <c r="M105" s="284"/>
      <c r="N105" s="284">
        <v>12</v>
      </c>
      <c r="O105" s="284"/>
      <c r="P105" s="284"/>
      <c r="Q105" s="284"/>
      <c r="R105" s="284"/>
      <c r="S105" s="284"/>
      <c r="T105" s="284"/>
      <c r="U105" s="284">
        <v>29.461608114787534</v>
      </c>
      <c r="V105" s="284"/>
      <c r="W105" s="284"/>
      <c r="X105" s="284"/>
      <c r="Y105" s="724"/>
      <c r="Z105" s="724"/>
      <c r="AA105" s="724">
        <v>1</v>
      </c>
      <c r="AB105" s="724"/>
      <c r="AC105" s="724"/>
      <c r="AD105" s="401"/>
      <c r="AE105" s="401"/>
      <c r="AF105" s="401"/>
      <c r="AG105" s="401"/>
      <c r="AH105" s="401"/>
      <c r="AI105" s="401"/>
      <c r="AJ105" s="401"/>
      <c r="AK105" s="401"/>
      <c r="AL105" s="401"/>
      <c r="AM105" s="285">
        <f>SUM(Y105:AL105)</f>
        <v>1</v>
      </c>
    </row>
    <row r="106" spans="1:39" s="272" customFormat="1" ht="15.5" outlineLevel="1">
      <c r="A106" s="487"/>
      <c r="B106" s="304" t="s">
        <v>212</v>
      </c>
      <c r="C106" s="280" t="s">
        <v>580</v>
      </c>
      <c r="D106" s="284"/>
      <c r="E106" s="284"/>
      <c r="F106" s="284"/>
      <c r="G106" s="284"/>
      <c r="H106" s="284"/>
      <c r="I106" s="284"/>
      <c r="J106" s="284">
        <v>127966.5</v>
      </c>
      <c r="K106" s="284"/>
      <c r="L106" s="284"/>
      <c r="M106" s="284"/>
      <c r="N106" s="284">
        <v>12</v>
      </c>
      <c r="O106" s="284"/>
      <c r="P106" s="284"/>
      <c r="Q106" s="284"/>
      <c r="R106" s="284"/>
      <c r="S106" s="284"/>
      <c r="T106" s="284"/>
      <c r="U106" s="284">
        <v>29.1</v>
      </c>
      <c r="V106" s="284"/>
      <c r="W106" s="284"/>
      <c r="X106" s="284"/>
      <c r="Y106" s="726">
        <v>0</v>
      </c>
      <c r="Z106" s="726">
        <v>0</v>
      </c>
      <c r="AA106" s="726">
        <v>1</v>
      </c>
      <c r="AB106" s="726">
        <v>0</v>
      </c>
      <c r="AC106" s="726">
        <v>0</v>
      </c>
      <c r="AD106" s="397">
        <v>0</v>
      </c>
      <c r="AE106" s="397">
        <v>0</v>
      </c>
      <c r="AF106" s="397">
        <v>0</v>
      </c>
      <c r="AG106" s="397">
        <f t="shared" ref="AG106:AL106" si="26">AG105</f>
        <v>0</v>
      </c>
      <c r="AH106" s="397">
        <f t="shared" si="26"/>
        <v>0</v>
      </c>
      <c r="AI106" s="397">
        <f t="shared" si="26"/>
        <v>0</v>
      </c>
      <c r="AJ106" s="397">
        <f t="shared" si="26"/>
        <v>0</v>
      </c>
      <c r="AK106" s="397">
        <f t="shared" si="26"/>
        <v>0</v>
      </c>
      <c r="AL106" s="397">
        <f t="shared" si="26"/>
        <v>0</v>
      </c>
      <c r="AM106" s="295"/>
    </row>
    <row r="107" spans="1:39" s="298" customFormat="1" ht="15.5" outlineLevel="1">
      <c r="A107" s="490"/>
      <c r="B107" s="311"/>
      <c r="C107" s="289"/>
      <c r="D107" s="280"/>
      <c r="E107" s="280"/>
      <c r="F107" s="280"/>
      <c r="G107" s="280"/>
      <c r="H107" s="280"/>
      <c r="I107" s="280"/>
      <c r="J107" s="280"/>
      <c r="K107" s="280"/>
      <c r="L107" s="280"/>
      <c r="M107" s="280"/>
      <c r="N107" s="289"/>
      <c r="O107" s="333"/>
      <c r="P107" s="333"/>
      <c r="Q107" s="333"/>
      <c r="R107" s="333"/>
      <c r="S107" s="333"/>
      <c r="T107" s="333"/>
      <c r="U107" s="333"/>
      <c r="V107" s="280"/>
      <c r="W107" s="280"/>
      <c r="X107" s="280"/>
      <c r="Y107" s="408"/>
      <c r="Z107" s="408"/>
      <c r="AA107" s="408"/>
      <c r="AB107" s="408"/>
      <c r="AC107" s="408"/>
      <c r="AD107" s="398"/>
      <c r="AE107" s="398"/>
      <c r="AF107" s="398"/>
      <c r="AG107" s="398"/>
      <c r="AH107" s="398"/>
      <c r="AI107" s="398"/>
      <c r="AJ107" s="398"/>
      <c r="AK107" s="398"/>
      <c r="AL107" s="398"/>
      <c r="AM107" s="295"/>
    </row>
    <row r="108" spans="1:39" s="272" customFormat="1" ht="15.5" outlineLevel="1">
      <c r="A108" s="487">
        <v>28</v>
      </c>
      <c r="B108" s="309" t="s">
        <v>18</v>
      </c>
      <c r="C108" s="280" t="s">
        <v>586</v>
      </c>
      <c r="D108" s="284"/>
      <c r="E108" s="284"/>
      <c r="F108" s="284"/>
      <c r="G108" s="284"/>
      <c r="H108" s="284"/>
      <c r="I108" s="284"/>
      <c r="J108" s="284" t="s">
        <v>752</v>
      </c>
      <c r="K108" s="284"/>
      <c r="L108" s="284"/>
      <c r="M108" s="284"/>
      <c r="N108" s="284">
        <v>0</v>
      </c>
      <c r="O108" s="284"/>
      <c r="P108" s="284"/>
      <c r="Q108" s="284"/>
      <c r="R108" s="284"/>
      <c r="S108" s="284"/>
      <c r="T108" s="284"/>
      <c r="U108" s="284" t="s">
        <v>752</v>
      </c>
      <c r="V108" s="284"/>
      <c r="W108" s="284"/>
      <c r="X108" s="284"/>
      <c r="Y108" s="724"/>
      <c r="Z108" s="724"/>
      <c r="AA108" s="724"/>
      <c r="AB108" s="724"/>
      <c r="AC108" s="724"/>
      <c r="AD108" s="401"/>
      <c r="AE108" s="401"/>
      <c r="AF108" s="401"/>
      <c r="AG108" s="401"/>
      <c r="AH108" s="401"/>
      <c r="AI108" s="401"/>
      <c r="AJ108" s="401"/>
      <c r="AK108" s="401"/>
      <c r="AL108" s="401"/>
      <c r="AM108" s="285">
        <f>SUM(Y108:AL108)</f>
        <v>0</v>
      </c>
    </row>
    <row r="109" spans="1:39" s="272" customFormat="1" ht="15.5" outlineLevel="1">
      <c r="A109" s="487"/>
      <c r="B109" s="304" t="s">
        <v>212</v>
      </c>
      <c r="C109" s="280" t="s">
        <v>580</v>
      </c>
      <c r="D109" s="284"/>
      <c r="E109" s="284"/>
      <c r="F109" s="284"/>
      <c r="G109" s="284"/>
      <c r="H109" s="284"/>
      <c r="I109" s="284"/>
      <c r="J109" s="284" t="s">
        <v>752</v>
      </c>
      <c r="K109" s="284"/>
      <c r="L109" s="284"/>
      <c r="M109" s="284"/>
      <c r="N109" s="284">
        <v>0</v>
      </c>
      <c r="O109" s="284"/>
      <c r="P109" s="284"/>
      <c r="Q109" s="284"/>
      <c r="R109" s="284"/>
      <c r="S109" s="284"/>
      <c r="T109" s="284"/>
      <c r="U109" s="284" t="s">
        <v>752</v>
      </c>
      <c r="V109" s="284"/>
      <c r="W109" s="284"/>
      <c r="X109" s="284"/>
      <c r="Y109" s="726">
        <v>0</v>
      </c>
      <c r="Z109" s="726">
        <v>0</v>
      </c>
      <c r="AA109" s="726">
        <v>0</v>
      </c>
      <c r="AB109" s="726">
        <v>0</v>
      </c>
      <c r="AC109" s="726">
        <v>0</v>
      </c>
      <c r="AD109" s="397">
        <v>0</v>
      </c>
      <c r="AE109" s="397">
        <v>0</v>
      </c>
      <c r="AF109" s="397">
        <v>0</v>
      </c>
      <c r="AG109" s="397">
        <f t="shared" ref="AG109:AK109" si="27">AG108</f>
        <v>0</v>
      </c>
      <c r="AH109" s="397">
        <f t="shared" si="27"/>
        <v>0</v>
      </c>
      <c r="AI109" s="397">
        <f t="shared" si="27"/>
        <v>0</v>
      </c>
      <c r="AJ109" s="397">
        <f t="shared" si="27"/>
        <v>0</v>
      </c>
      <c r="AK109" s="397">
        <f t="shared" si="27"/>
        <v>0</v>
      </c>
      <c r="AL109" s="397">
        <f>AL108</f>
        <v>0</v>
      </c>
      <c r="AM109" s="286"/>
    </row>
    <row r="110" spans="1:39" s="298" customFormat="1" ht="15.5" outlineLevel="1">
      <c r="A110" s="490"/>
      <c r="B110" s="310"/>
      <c r="C110" s="280"/>
      <c r="D110" s="280"/>
      <c r="E110" s="280"/>
      <c r="F110" s="280"/>
      <c r="G110" s="280"/>
      <c r="H110" s="280"/>
      <c r="I110" s="280"/>
      <c r="J110" s="280"/>
      <c r="K110" s="280"/>
      <c r="L110" s="280"/>
      <c r="M110" s="280"/>
      <c r="N110" s="280"/>
      <c r="O110" s="333"/>
      <c r="P110" s="333"/>
      <c r="Q110" s="333"/>
      <c r="R110" s="333"/>
      <c r="S110" s="333"/>
      <c r="T110" s="333"/>
      <c r="U110" s="333"/>
      <c r="V110" s="280"/>
      <c r="W110" s="280"/>
      <c r="X110" s="280"/>
      <c r="Y110" s="408"/>
      <c r="Z110" s="408"/>
      <c r="AA110" s="408"/>
      <c r="AB110" s="408"/>
      <c r="AC110" s="408"/>
      <c r="AD110" s="398"/>
      <c r="AE110" s="398"/>
      <c r="AF110" s="398"/>
      <c r="AG110" s="398"/>
      <c r="AH110" s="398"/>
      <c r="AI110" s="398"/>
      <c r="AJ110" s="398"/>
      <c r="AK110" s="398"/>
      <c r="AL110" s="398"/>
      <c r="AM110" s="295"/>
    </row>
    <row r="111" spans="1:39" s="272" customFormat="1" ht="15.5" outlineLevel="1">
      <c r="A111" s="487">
        <v>29</v>
      </c>
      <c r="B111" s="312" t="s">
        <v>19</v>
      </c>
      <c r="C111" s="280" t="s">
        <v>586</v>
      </c>
      <c r="D111" s="284"/>
      <c r="E111" s="284"/>
      <c r="F111" s="284"/>
      <c r="G111" s="284"/>
      <c r="H111" s="284"/>
      <c r="I111" s="284"/>
      <c r="J111" s="284" t="s">
        <v>752</v>
      </c>
      <c r="K111" s="284"/>
      <c r="L111" s="284"/>
      <c r="M111" s="284"/>
      <c r="N111" s="284">
        <v>0</v>
      </c>
      <c r="O111" s="284"/>
      <c r="P111" s="284"/>
      <c r="Q111" s="284"/>
      <c r="R111" s="284"/>
      <c r="S111" s="284"/>
      <c r="T111" s="284"/>
      <c r="U111" s="284" t="s">
        <v>752</v>
      </c>
      <c r="V111" s="284"/>
      <c r="W111" s="284"/>
      <c r="X111" s="284"/>
      <c r="Y111" s="724"/>
      <c r="Z111" s="724"/>
      <c r="AA111" s="724"/>
      <c r="AB111" s="724"/>
      <c r="AC111" s="724"/>
      <c r="AD111" s="401"/>
      <c r="AE111" s="401"/>
      <c r="AF111" s="401"/>
      <c r="AG111" s="401"/>
      <c r="AH111" s="401"/>
      <c r="AI111" s="401"/>
      <c r="AJ111" s="401"/>
      <c r="AK111" s="401"/>
      <c r="AL111" s="401"/>
      <c r="AM111" s="285">
        <f>SUM(Y111:AL111)</f>
        <v>0</v>
      </c>
    </row>
    <row r="112" spans="1:39" s="272" customFormat="1" ht="15.5" outlineLevel="1">
      <c r="A112" s="487"/>
      <c r="B112" s="312" t="s">
        <v>212</v>
      </c>
      <c r="C112" s="280" t="s">
        <v>580</v>
      </c>
      <c r="D112" s="284"/>
      <c r="E112" s="284"/>
      <c r="F112" s="284"/>
      <c r="G112" s="284"/>
      <c r="H112" s="284"/>
      <c r="I112" s="284"/>
      <c r="J112" s="284" t="s">
        <v>752</v>
      </c>
      <c r="K112" s="284"/>
      <c r="L112" s="284"/>
      <c r="M112" s="284"/>
      <c r="N112" s="284">
        <v>0</v>
      </c>
      <c r="O112" s="284"/>
      <c r="P112" s="284"/>
      <c r="Q112" s="284"/>
      <c r="R112" s="284"/>
      <c r="S112" s="284"/>
      <c r="T112" s="284"/>
      <c r="U112" s="284" t="s">
        <v>752</v>
      </c>
      <c r="V112" s="284"/>
      <c r="W112" s="284"/>
      <c r="X112" s="284"/>
      <c r="Y112" s="726">
        <v>0</v>
      </c>
      <c r="Z112" s="726">
        <v>0</v>
      </c>
      <c r="AA112" s="726">
        <v>0</v>
      </c>
      <c r="AB112" s="726">
        <v>0</v>
      </c>
      <c r="AC112" s="726">
        <v>0</v>
      </c>
      <c r="AD112" s="397">
        <v>0</v>
      </c>
      <c r="AE112" s="397">
        <v>0</v>
      </c>
      <c r="AF112" s="397">
        <v>0</v>
      </c>
      <c r="AG112" s="397">
        <f t="shared" ref="AG112:AK112" si="28">AG111</f>
        <v>0</v>
      </c>
      <c r="AH112" s="397">
        <f t="shared" si="28"/>
        <v>0</v>
      </c>
      <c r="AI112" s="397">
        <f t="shared" si="28"/>
        <v>0</v>
      </c>
      <c r="AJ112" s="397">
        <f t="shared" si="28"/>
        <v>0</v>
      </c>
      <c r="AK112" s="397">
        <f t="shared" si="28"/>
        <v>0</v>
      </c>
      <c r="AL112" s="397">
        <f>AL111</f>
        <v>0</v>
      </c>
      <c r="AM112" s="483"/>
    </row>
    <row r="113" spans="1:39" s="272" customFormat="1" ht="15.5" outlineLevel="1">
      <c r="A113" s="487"/>
      <c r="B113" s="312"/>
      <c r="C113" s="280"/>
      <c r="D113" s="280"/>
      <c r="E113" s="280"/>
      <c r="F113" s="280"/>
      <c r="G113" s="280"/>
      <c r="H113" s="280"/>
      <c r="I113" s="280"/>
      <c r="J113" s="280"/>
      <c r="K113" s="280"/>
      <c r="L113" s="280"/>
      <c r="M113" s="280"/>
      <c r="N113" s="280"/>
      <c r="O113" s="333"/>
      <c r="P113" s="333"/>
      <c r="Q113" s="333"/>
      <c r="R113" s="333"/>
      <c r="S113" s="333"/>
      <c r="T113" s="333"/>
      <c r="U113" s="333"/>
      <c r="V113" s="280"/>
      <c r="W113" s="280"/>
      <c r="X113" s="280"/>
      <c r="Y113" s="280"/>
      <c r="Z113" s="408"/>
      <c r="AA113" s="408"/>
      <c r="AB113" s="408"/>
      <c r="AC113" s="408"/>
      <c r="AD113" s="402"/>
      <c r="AE113" s="402"/>
      <c r="AF113" s="402"/>
      <c r="AG113" s="402"/>
      <c r="AH113" s="402"/>
      <c r="AI113" s="402"/>
      <c r="AJ113" s="402"/>
      <c r="AK113" s="402"/>
      <c r="AL113" s="402"/>
      <c r="AM113" s="302"/>
    </row>
    <row r="114" spans="1:39" s="272" customFormat="1" ht="15.5" outlineLevel="1">
      <c r="A114" s="487">
        <v>30</v>
      </c>
      <c r="B114" s="312" t="s">
        <v>485</v>
      </c>
      <c r="C114" s="280" t="s">
        <v>586</v>
      </c>
      <c r="D114" s="284"/>
      <c r="E114" s="284"/>
      <c r="F114" s="284"/>
      <c r="G114" s="284"/>
      <c r="H114" s="284"/>
      <c r="I114" s="284"/>
      <c r="J114" s="284" t="s">
        <v>752</v>
      </c>
      <c r="K114" s="284"/>
      <c r="L114" s="284"/>
      <c r="M114" s="284"/>
      <c r="N114" s="284">
        <v>0</v>
      </c>
      <c r="O114" s="284"/>
      <c r="P114" s="284"/>
      <c r="Q114" s="284"/>
      <c r="R114" s="284"/>
      <c r="S114" s="284"/>
      <c r="T114" s="284"/>
      <c r="U114" s="284" t="s">
        <v>752</v>
      </c>
      <c r="V114" s="284"/>
      <c r="W114" s="284"/>
      <c r="X114" s="284"/>
      <c r="Y114" s="724"/>
      <c r="Z114" s="724"/>
      <c r="AA114" s="724"/>
      <c r="AB114" s="724"/>
      <c r="AC114" s="724"/>
      <c r="AD114" s="401"/>
      <c r="AE114" s="401"/>
      <c r="AF114" s="401"/>
      <c r="AG114" s="401"/>
      <c r="AH114" s="401"/>
      <c r="AI114" s="401"/>
      <c r="AJ114" s="401"/>
      <c r="AK114" s="401"/>
      <c r="AL114" s="401"/>
      <c r="AM114" s="285">
        <f>SUM(Y114:AL114)</f>
        <v>0</v>
      </c>
    </row>
    <row r="115" spans="1:39" s="272" customFormat="1" ht="15.5" outlineLevel="1">
      <c r="A115" s="487"/>
      <c r="B115" s="312" t="s">
        <v>212</v>
      </c>
      <c r="C115" s="280" t="s">
        <v>580</v>
      </c>
      <c r="D115" s="284"/>
      <c r="E115" s="284"/>
      <c r="F115" s="284"/>
      <c r="G115" s="284"/>
      <c r="H115" s="284"/>
      <c r="I115" s="284"/>
      <c r="J115" s="284" t="s">
        <v>752</v>
      </c>
      <c r="K115" s="284"/>
      <c r="L115" s="284"/>
      <c r="M115" s="284"/>
      <c r="N115" s="284">
        <v>0</v>
      </c>
      <c r="O115" s="284"/>
      <c r="P115" s="284"/>
      <c r="Q115" s="284"/>
      <c r="R115" s="284"/>
      <c r="S115" s="284"/>
      <c r="T115" s="284"/>
      <c r="U115" s="284" t="s">
        <v>752</v>
      </c>
      <c r="V115" s="284"/>
      <c r="W115" s="284"/>
      <c r="X115" s="284"/>
      <c r="Y115" s="726">
        <v>0</v>
      </c>
      <c r="Z115" s="726">
        <v>0</v>
      </c>
      <c r="AA115" s="726">
        <v>0</v>
      </c>
      <c r="AB115" s="726">
        <v>0</v>
      </c>
      <c r="AC115" s="726">
        <v>0</v>
      </c>
      <c r="AD115" s="397">
        <v>0</v>
      </c>
      <c r="AE115" s="397">
        <v>0</v>
      </c>
      <c r="AF115" s="397">
        <v>0</v>
      </c>
      <c r="AG115" s="397">
        <f t="shared" ref="AG115:AL115" si="29">AG114</f>
        <v>0</v>
      </c>
      <c r="AH115" s="397">
        <f t="shared" si="29"/>
        <v>0</v>
      </c>
      <c r="AI115" s="397">
        <f t="shared" si="29"/>
        <v>0</v>
      </c>
      <c r="AJ115" s="397">
        <f t="shared" si="29"/>
        <v>0</v>
      </c>
      <c r="AK115" s="397">
        <f t="shared" si="29"/>
        <v>0</v>
      </c>
      <c r="AL115" s="397">
        <f t="shared" si="29"/>
        <v>0</v>
      </c>
      <c r="AM115" s="483"/>
    </row>
    <row r="116" spans="1:39" s="272" customFormat="1" ht="15.5" outlineLevel="1">
      <c r="A116" s="487"/>
      <c r="B116" s="312"/>
      <c r="C116" s="280"/>
      <c r="D116" s="280"/>
      <c r="E116" s="280"/>
      <c r="F116" s="280"/>
      <c r="G116" s="280"/>
      <c r="H116" s="280"/>
      <c r="I116" s="280"/>
      <c r="J116" s="280"/>
      <c r="K116" s="280"/>
      <c r="L116" s="280"/>
      <c r="M116" s="280"/>
      <c r="N116" s="280"/>
      <c r="O116" s="333"/>
      <c r="P116" s="333"/>
      <c r="Q116" s="333"/>
      <c r="R116" s="333"/>
      <c r="S116" s="333"/>
      <c r="T116" s="333"/>
      <c r="U116" s="333"/>
      <c r="V116" s="280"/>
      <c r="W116" s="280"/>
      <c r="X116" s="280"/>
      <c r="Y116" s="280"/>
      <c r="Z116" s="408"/>
      <c r="AA116" s="408"/>
      <c r="AB116" s="408"/>
      <c r="AC116" s="408"/>
      <c r="AD116" s="402"/>
      <c r="AE116" s="402"/>
      <c r="AF116" s="402"/>
      <c r="AG116" s="402"/>
      <c r="AH116" s="402"/>
      <c r="AI116" s="402"/>
      <c r="AJ116" s="402"/>
      <c r="AK116" s="402"/>
      <c r="AL116" s="402"/>
      <c r="AM116" s="302"/>
    </row>
    <row r="117" spans="1:39" s="272" customFormat="1" ht="15.5" outlineLevel="1">
      <c r="A117" s="487"/>
      <c r="B117" s="277" t="s">
        <v>486</v>
      </c>
      <c r="C117" s="280"/>
      <c r="D117" s="280"/>
      <c r="E117" s="280"/>
      <c r="F117" s="280"/>
      <c r="G117" s="280"/>
      <c r="H117" s="280"/>
      <c r="I117" s="280"/>
      <c r="J117" s="280"/>
      <c r="K117" s="280"/>
      <c r="L117" s="280"/>
      <c r="M117" s="280"/>
      <c r="N117" s="280"/>
      <c r="O117" s="333"/>
      <c r="P117" s="333"/>
      <c r="Q117" s="333"/>
      <c r="R117" s="333"/>
      <c r="S117" s="333"/>
      <c r="T117" s="333"/>
      <c r="U117" s="333"/>
      <c r="V117" s="280"/>
      <c r="W117" s="280"/>
      <c r="X117" s="280"/>
      <c r="Y117" s="280"/>
      <c r="Z117" s="408"/>
      <c r="AA117" s="408"/>
      <c r="AB117" s="408"/>
      <c r="AC117" s="408"/>
      <c r="AD117" s="402"/>
      <c r="AE117" s="402"/>
      <c r="AF117" s="402"/>
      <c r="AG117" s="402"/>
      <c r="AH117" s="402"/>
      <c r="AI117" s="402"/>
      <c r="AJ117" s="402"/>
      <c r="AK117" s="402"/>
      <c r="AL117" s="402"/>
      <c r="AM117" s="302"/>
    </row>
    <row r="118" spans="1:39" s="272" customFormat="1" ht="15.5" outlineLevel="1">
      <c r="A118" s="487">
        <v>31</v>
      </c>
      <c r="B118" s="312" t="s">
        <v>487</v>
      </c>
      <c r="C118" s="280" t="s">
        <v>586</v>
      </c>
      <c r="D118" s="284"/>
      <c r="E118" s="284"/>
      <c r="F118" s="284"/>
      <c r="G118" s="284"/>
      <c r="H118" s="284"/>
      <c r="I118" s="284"/>
      <c r="J118" s="284" t="s">
        <v>752</v>
      </c>
      <c r="K118" s="284"/>
      <c r="L118" s="284"/>
      <c r="M118" s="284"/>
      <c r="N118" s="284">
        <v>0</v>
      </c>
      <c r="O118" s="284"/>
      <c r="P118" s="284"/>
      <c r="Q118" s="284"/>
      <c r="R118" s="284"/>
      <c r="S118" s="284"/>
      <c r="T118" s="284"/>
      <c r="U118" s="284" t="s">
        <v>752</v>
      </c>
      <c r="V118" s="284"/>
      <c r="W118" s="284"/>
      <c r="X118" s="284"/>
      <c r="Y118" s="724"/>
      <c r="Z118" s="724"/>
      <c r="AA118" s="724"/>
      <c r="AB118" s="724"/>
      <c r="AC118" s="724"/>
      <c r="AD118" s="401"/>
      <c r="AE118" s="401"/>
      <c r="AF118" s="401"/>
      <c r="AG118" s="401"/>
      <c r="AH118" s="401"/>
      <c r="AI118" s="401"/>
      <c r="AJ118" s="401"/>
      <c r="AK118" s="401"/>
      <c r="AL118" s="401"/>
      <c r="AM118" s="285">
        <f>SUM(Y118:AL118)</f>
        <v>0</v>
      </c>
    </row>
    <row r="119" spans="1:39" s="272" customFormat="1" ht="15.5" outlineLevel="1">
      <c r="A119" s="487"/>
      <c r="B119" s="312" t="s">
        <v>212</v>
      </c>
      <c r="C119" s="280" t="s">
        <v>580</v>
      </c>
      <c r="D119" s="284"/>
      <c r="E119" s="284"/>
      <c r="F119" s="284"/>
      <c r="G119" s="284"/>
      <c r="H119" s="284"/>
      <c r="I119" s="284"/>
      <c r="J119" s="284" t="s">
        <v>752</v>
      </c>
      <c r="K119" s="284"/>
      <c r="L119" s="284"/>
      <c r="M119" s="284"/>
      <c r="N119" s="284">
        <v>0</v>
      </c>
      <c r="O119" s="284"/>
      <c r="P119" s="284"/>
      <c r="Q119" s="284"/>
      <c r="R119" s="284"/>
      <c r="S119" s="284"/>
      <c r="T119" s="284"/>
      <c r="U119" s="284" t="s">
        <v>752</v>
      </c>
      <c r="V119" s="284"/>
      <c r="W119" s="284"/>
      <c r="X119" s="284"/>
      <c r="Y119" s="726">
        <v>0</v>
      </c>
      <c r="Z119" s="726">
        <v>0</v>
      </c>
      <c r="AA119" s="726">
        <v>0</v>
      </c>
      <c r="AB119" s="726">
        <v>0</v>
      </c>
      <c r="AC119" s="726">
        <v>0</v>
      </c>
      <c r="AD119" s="397">
        <v>0</v>
      </c>
      <c r="AE119" s="397">
        <v>0</v>
      </c>
      <c r="AF119" s="397">
        <v>0</v>
      </c>
      <c r="AG119" s="397">
        <f t="shared" ref="AG119:AL119" si="30">AG118</f>
        <v>0</v>
      </c>
      <c r="AH119" s="397">
        <f t="shared" si="30"/>
        <v>0</v>
      </c>
      <c r="AI119" s="397">
        <f t="shared" si="30"/>
        <v>0</v>
      </c>
      <c r="AJ119" s="397">
        <f t="shared" si="30"/>
        <v>0</v>
      </c>
      <c r="AK119" s="397">
        <f t="shared" si="30"/>
        <v>0</v>
      </c>
      <c r="AL119" s="397">
        <f t="shared" si="30"/>
        <v>0</v>
      </c>
      <c r="AM119" s="483"/>
    </row>
    <row r="120" spans="1:39" s="272" customFormat="1" ht="15.5" outlineLevel="1">
      <c r="A120" s="487"/>
      <c r="B120" s="312"/>
      <c r="C120" s="280"/>
      <c r="D120" s="280"/>
      <c r="E120" s="280"/>
      <c r="F120" s="280"/>
      <c r="G120" s="280"/>
      <c r="H120" s="280"/>
      <c r="I120" s="280"/>
      <c r="J120" s="280"/>
      <c r="K120" s="280"/>
      <c r="L120" s="280"/>
      <c r="M120" s="280"/>
      <c r="N120" s="280"/>
      <c r="O120" s="333"/>
      <c r="P120" s="333"/>
      <c r="Q120" s="333"/>
      <c r="R120" s="333"/>
      <c r="S120" s="333"/>
      <c r="T120" s="333"/>
      <c r="U120" s="333"/>
      <c r="V120" s="280"/>
      <c r="W120" s="280"/>
      <c r="X120" s="280"/>
      <c r="Y120" s="408"/>
      <c r="Z120" s="408"/>
      <c r="AA120" s="408"/>
      <c r="AB120" s="408"/>
      <c r="AC120" s="408"/>
      <c r="AD120" s="402"/>
      <c r="AE120" s="402"/>
      <c r="AF120" s="402"/>
      <c r="AG120" s="402"/>
      <c r="AH120" s="402"/>
      <c r="AI120" s="402"/>
      <c r="AJ120" s="402"/>
      <c r="AK120" s="402"/>
      <c r="AL120" s="402"/>
      <c r="AM120" s="302"/>
    </row>
    <row r="121" spans="1:39" s="272" customFormat="1" ht="15.5" outlineLevel="1">
      <c r="A121" s="487">
        <v>32</v>
      </c>
      <c r="B121" s="312" t="s">
        <v>488</v>
      </c>
      <c r="C121" s="280" t="s">
        <v>586</v>
      </c>
      <c r="D121" s="284"/>
      <c r="E121" s="284"/>
      <c r="F121" s="284"/>
      <c r="G121" s="284"/>
      <c r="H121" s="284"/>
      <c r="I121" s="284"/>
      <c r="J121" s="284" t="s">
        <v>752</v>
      </c>
      <c r="K121" s="284"/>
      <c r="L121" s="284"/>
      <c r="M121" s="284"/>
      <c r="N121" s="284">
        <v>0</v>
      </c>
      <c r="O121" s="284"/>
      <c r="P121" s="284"/>
      <c r="Q121" s="284"/>
      <c r="R121" s="284"/>
      <c r="S121" s="284"/>
      <c r="T121" s="284"/>
      <c r="U121" s="284" t="s">
        <v>752</v>
      </c>
      <c r="V121" s="284"/>
      <c r="W121" s="284"/>
      <c r="X121" s="284"/>
      <c r="Y121" s="724"/>
      <c r="Z121" s="724"/>
      <c r="AA121" s="724"/>
      <c r="AB121" s="724"/>
      <c r="AC121" s="724"/>
      <c r="AD121" s="401"/>
      <c r="AE121" s="401"/>
      <c r="AF121" s="401"/>
      <c r="AG121" s="401"/>
      <c r="AH121" s="401"/>
      <c r="AI121" s="401"/>
      <c r="AJ121" s="401"/>
      <c r="AK121" s="401"/>
      <c r="AL121" s="401"/>
      <c r="AM121" s="285">
        <f>SUM(Y121:AL121)</f>
        <v>0</v>
      </c>
    </row>
    <row r="122" spans="1:39" s="272" customFormat="1" ht="15.5" outlineLevel="1">
      <c r="A122" s="487"/>
      <c r="B122" s="312" t="s">
        <v>212</v>
      </c>
      <c r="C122" s="280" t="s">
        <v>580</v>
      </c>
      <c r="D122" s="284"/>
      <c r="E122" s="284"/>
      <c r="F122" s="284"/>
      <c r="G122" s="284"/>
      <c r="H122" s="284"/>
      <c r="I122" s="284"/>
      <c r="J122" s="284" t="s">
        <v>752</v>
      </c>
      <c r="K122" s="284"/>
      <c r="L122" s="284"/>
      <c r="M122" s="284"/>
      <c r="N122" s="284">
        <v>0</v>
      </c>
      <c r="O122" s="284"/>
      <c r="P122" s="284"/>
      <c r="Q122" s="284"/>
      <c r="R122" s="284"/>
      <c r="S122" s="284"/>
      <c r="T122" s="284"/>
      <c r="U122" s="284" t="s">
        <v>752</v>
      </c>
      <c r="V122" s="284"/>
      <c r="W122" s="284"/>
      <c r="X122" s="284"/>
      <c r="Y122" s="726">
        <v>0</v>
      </c>
      <c r="Z122" s="726">
        <v>0</v>
      </c>
      <c r="AA122" s="726">
        <v>0</v>
      </c>
      <c r="AB122" s="726">
        <v>0</v>
      </c>
      <c r="AC122" s="726">
        <v>0</v>
      </c>
      <c r="AD122" s="397">
        <v>0</v>
      </c>
      <c r="AE122" s="397">
        <v>0</v>
      </c>
      <c r="AF122" s="397">
        <v>0</v>
      </c>
      <c r="AG122" s="397">
        <f t="shared" ref="AG122:AL122" si="31">AG121</f>
        <v>0</v>
      </c>
      <c r="AH122" s="397">
        <f t="shared" si="31"/>
        <v>0</v>
      </c>
      <c r="AI122" s="397">
        <f t="shared" si="31"/>
        <v>0</v>
      </c>
      <c r="AJ122" s="397">
        <f t="shared" si="31"/>
        <v>0</v>
      </c>
      <c r="AK122" s="397">
        <f t="shared" si="31"/>
        <v>0</v>
      </c>
      <c r="AL122" s="397">
        <f t="shared" si="31"/>
        <v>0</v>
      </c>
      <c r="AM122" s="483"/>
    </row>
    <row r="123" spans="1:39" s="272" customFormat="1" ht="15.5" outlineLevel="1">
      <c r="A123" s="487"/>
      <c r="B123" s="312"/>
      <c r="C123" s="280"/>
      <c r="D123" s="280"/>
      <c r="E123" s="280"/>
      <c r="F123" s="280"/>
      <c r="G123" s="280"/>
      <c r="H123" s="280"/>
      <c r="I123" s="280"/>
      <c r="J123" s="280"/>
      <c r="K123" s="280"/>
      <c r="L123" s="280"/>
      <c r="M123" s="280"/>
      <c r="N123" s="280"/>
      <c r="O123" s="333"/>
      <c r="P123" s="333"/>
      <c r="Q123" s="333"/>
      <c r="R123" s="333"/>
      <c r="S123" s="333"/>
      <c r="T123" s="333"/>
      <c r="U123" s="333"/>
      <c r="V123" s="280"/>
      <c r="W123" s="280"/>
      <c r="X123" s="280"/>
      <c r="Y123" s="408"/>
      <c r="Z123" s="408"/>
      <c r="AA123" s="408"/>
      <c r="AB123" s="408"/>
      <c r="AC123" s="408"/>
      <c r="AD123" s="402"/>
      <c r="AE123" s="402"/>
      <c r="AF123" s="402"/>
      <c r="AG123" s="402"/>
      <c r="AH123" s="402"/>
      <c r="AI123" s="402"/>
      <c r="AJ123" s="402"/>
      <c r="AK123" s="402"/>
      <c r="AL123" s="402"/>
      <c r="AM123" s="302"/>
    </row>
    <row r="124" spans="1:39" s="272" customFormat="1" ht="15.5" outlineLevel="1">
      <c r="A124" s="487">
        <v>33</v>
      </c>
      <c r="B124" s="312" t="s">
        <v>489</v>
      </c>
      <c r="C124" s="280" t="s">
        <v>586</v>
      </c>
      <c r="D124" s="284"/>
      <c r="E124" s="284"/>
      <c r="F124" s="284"/>
      <c r="G124" s="284"/>
      <c r="H124" s="284"/>
      <c r="I124" s="284"/>
      <c r="J124" s="284" t="s">
        <v>752</v>
      </c>
      <c r="K124" s="284"/>
      <c r="L124" s="284"/>
      <c r="M124" s="284"/>
      <c r="N124" s="284">
        <v>0</v>
      </c>
      <c r="O124" s="284"/>
      <c r="P124" s="284"/>
      <c r="Q124" s="284"/>
      <c r="R124" s="284"/>
      <c r="S124" s="284"/>
      <c r="T124" s="284"/>
      <c r="U124" s="284" t="s">
        <v>752</v>
      </c>
      <c r="V124" s="284"/>
      <c r="W124" s="284"/>
      <c r="X124" s="284"/>
      <c r="Y124" s="724"/>
      <c r="Z124" s="724"/>
      <c r="AA124" s="724"/>
      <c r="AB124" s="724"/>
      <c r="AC124" s="724"/>
      <c r="AD124" s="401"/>
      <c r="AE124" s="401"/>
      <c r="AF124" s="401"/>
      <c r="AG124" s="401"/>
      <c r="AH124" s="401"/>
      <c r="AI124" s="401"/>
      <c r="AJ124" s="401"/>
      <c r="AK124" s="401"/>
      <c r="AL124" s="401"/>
      <c r="AM124" s="285">
        <f>SUM(Y124:AL124)</f>
        <v>0</v>
      </c>
    </row>
    <row r="125" spans="1:39" s="272" customFormat="1" ht="15.5" outlineLevel="1">
      <c r="A125" s="487"/>
      <c r="B125" s="312" t="s">
        <v>212</v>
      </c>
      <c r="C125" s="280" t="s">
        <v>580</v>
      </c>
      <c r="D125" s="284"/>
      <c r="E125" s="284"/>
      <c r="F125" s="284"/>
      <c r="G125" s="284"/>
      <c r="H125" s="284"/>
      <c r="I125" s="284"/>
      <c r="J125" s="284" t="s">
        <v>752</v>
      </c>
      <c r="K125" s="284"/>
      <c r="L125" s="284"/>
      <c r="M125" s="284"/>
      <c r="N125" s="284">
        <v>0</v>
      </c>
      <c r="O125" s="284"/>
      <c r="P125" s="284"/>
      <c r="Q125" s="284"/>
      <c r="R125" s="284"/>
      <c r="S125" s="284"/>
      <c r="T125" s="284"/>
      <c r="U125" s="284" t="s">
        <v>752</v>
      </c>
      <c r="V125" s="284"/>
      <c r="W125" s="284"/>
      <c r="X125" s="284"/>
      <c r="Y125" s="726">
        <v>0</v>
      </c>
      <c r="Z125" s="726">
        <v>0</v>
      </c>
      <c r="AA125" s="726">
        <v>0</v>
      </c>
      <c r="AB125" s="726">
        <v>0</v>
      </c>
      <c r="AC125" s="726">
        <v>0</v>
      </c>
      <c r="AD125" s="397">
        <v>0</v>
      </c>
      <c r="AE125" s="397">
        <v>0</v>
      </c>
      <c r="AF125" s="397">
        <v>0</v>
      </c>
      <c r="AG125" s="397">
        <f t="shared" ref="AG125:AL125" si="32">AG124</f>
        <v>0</v>
      </c>
      <c r="AH125" s="397">
        <f t="shared" si="32"/>
        <v>0</v>
      </c>
      <c r="AI125" s="397">
        <f t="shared" si="32"/>
        <v>0</v>
      </c>
      <c r="AJ125" s="397">
        <f t="shared" si="32"/>
        <v>0</v>
      </c>
      <c r="AK125" s="397">
        <f t="shared" si="32"/>
        <v>0</v>
      </c>
      <c r="AL125" s="397">
        <f t="shared" si="32"/>
        <v>0</v>
      </c>
      <c r="AM125" s="483"/>
    </row>
    <row r="126" spans="1:39" s="272" customFormat="1" ht="15.5" outlineLevel="1">
      <c r="A126" s="487"/>
      <c r="B126" s="304"/>
      <c r="C126" s="313"/>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408"/>
      <c r="Z126" s="408"/>
      <c r="AA126" s="408"/>
      <c r="AB126" s="408"/>
      <c r="AC126" s="408"/>
      <c r="AD126" s="398"/>
      <c r="AE126" s="398"/>
      <c r="AF126" s="398"/>
      <c r="AG126" s="398"/>
      <c r="AH126" s="398"/>
      <c r="AI126" s="398"/>
      <c r="AJ126" s="398"/>
      <c r="AK126" s="398"/>
      <c r="AL126" s="398"/>
      <c r="AM126" s="295"/>
    </row>
    <row r="127" spans="1:39" s="272" customFormat="1" ht="15.5">
      <c r="A127" s="487"/>
      <c r="B127" s="315" t="s">
        <v>235</v>
      </c>
      <c r="C127" s="316"/>
      <c r="D127" s="316">
        <f>SUM(D22:D125)</f>
        <v>0</v>
      </c>
      <c r="E127" s="316">
        <f t="shared" ref="E127:X127" si="33">SUM(E22:E125)</f>
        <v>0</v>
      </c>
      <c r="F127" s="316">
        <f t="shared" si="33"/>
        <v>0</v>
      </c>
      <c r="G127" s="316">
        <f t="shared" si="33"/>
        <v>0</v>
      </c>
      <c r="H127" s="316">
        <f t="shared" si="33"/>
        <v>0</v>
      </c>
      <c r="I127" s="316">
        <f t="shared" si="33"/>
        <v>0</v>
      </c>
      <c r="J127" s="316">
        <f t="shared" si="33"/>
        <v>3152729.070170274</v>
      </c>
      <c r="K127" s="316">
        <f t="shared" si="33"/>
        <v>0</v>
      </c>
      <c r="L127" s="316">
        <f t="shared" si="33"/>
        <v>0</v>
      </c>
      <c r="M127" s="316">
        <f t="shared" si="33"/>
        <v>0</v>
      </c>
      <c r="N127" s="316"/>
      <c r="O127" s="316">
        <f t="shared" si="33"/>
        <v>0</v>
      </c>
      <c r="P127" s="316">
        <f t="shared" si="33"/>
        <v>0</v>
      </c>
      <c r="Q127" s="316">
        <f t="shared" si="33"/>
        <v>0</v>
      </c>
      <c r="R127" s="316">
        <f t="shared" si="33"/>
        <v>0</v>
      </c>
      <c r="S127" s="316">
        <f t="shared" si="33"/>
        <v>0</v>
      </c>
      <c r="T127" s="316">
        <f t="shared" si="33"/>
        <v>0</v>
      </c>
      <c r="U127" s="316">
        <f t="shared" si="33"/>
        <v>683.60093243645656</v>
      </c>
      <c r="V127" s="316">
        <f t="shared" si="33"/>
        <v>0</v>
      </c>
      <c r="W127" s="316">
        <f t="shared" si="33"/>
        <v>0</v>
      </c>
      <c r="X127" s="316">
        <f t="shared" si="33"/>
        <v>0</v>
      </c>
      <c r="Y127" s="317">
        <f>IF(Y21="kWh",SUMPRODUCT(D22:D125,Y22:Y125))</f>
        <v>0</v>
      </c>
      <c r="Z127" s="317">
        <f>IF(Z21="kWh",SUMPRODUCT(D22:D125,Z22:Z125))</f>
        <v>0</v>
      </c>
      <c r="AA127" s="317">
        <f>IF(AA21="kW",SUMPRODUCT(N22:N125,O22:O125,AA22:AA125),SUMPRODUCT(D22:D125,AA22:AA125))</f>
        <v>0</v>
      </c>
      <c r="AB127" s="317">
        <f>IF(AB21="kW",SUMPRODUCT(N22:N125,O22:O125,AB22:AB125),SUMPRODUCT(D22:D125,AB22:AB125))</f>
        <v>0</v>
      </c>
      <c r="AC127" s="317">
        <f>IF(AC21="kW",SUMPRODUCT(N22:N125,O22:O125,AC22:AC125),SUMPRODUCT(D22:D125,AC22:AC125))</f>
        <v>0</v>
      </c>
      <c r="AD127" s="317">
        <f>IF(AD21="kW",SUMPRODUCT(N22:N125,O22:O125,AD22:AD125),SUMPRODUCT(D22:D125,AD22:AD125))</f>
        <v>0</v>
      </c>
      <c r="AE127" s="317">
        <f>IF(AE21="kW",SUMPRODUCT(N22:N125,O22:O125,AE22:AE125),SUMPRODUCT(D22:D125,AE22:AE125))</f>
        <v>0</v>
      </c>
      <c r="AF127" s="317">
        <f>IF(AF21="kW",SUMPRODUCT(N22:N125,O22:O125,AF22:AF125),SUMPRODUCT(D22:D125,AF22:AF125))</f>
        <v>0</v>
      </c>
      <c r="AG127" s="317">
        <f>IF(AG21="kW",SUMPRODUCT(N22:N125,O22:O125,AG22:AG125),SUMPRODUCT(D22:D125,AG22:AG125))</f>
        <v>0</v>
      </c>
      <c r="AH127" s="317">
        <f>IF(AH21="kW",SUMPRODUCT(N22:N125,O22:O125,AH22:AH125),SUMPRODUCT(D22:D125,AH22:AH125))</f>
        <v>0</v>
      </c>
      <c r="AI127" s="317">
        <f>IF(AI21="kW",SUMPRODUCT(N22:N125,O22:O125,AI22:AI125),SUMPRODUCT(D22:D125,AI22:AI125))</f>
        <v>0</v>
      </c>
      <c r="AJ127" s="317">
        <f>IF(AJ21="kW",SUMPRODUCT(N22:N125,O22:O125,AJ22:AJ125),SUMPRODUCT(D22:D125,AJ22:AJ125))</f>
        <v>0</v>
      </c>
      <c r="AK127" s="317">
        <f>IF(AK21="kW",SUMPRODUCT(N22:N125,O22:O125,AK22:AK125),SUMPRODUCT(D22:D125,AK22:AK125))</f>
        <v>0</v>
      </c>
      <c r="AL127" s="317">
        <f>IF(AL21="kW",SUMPRODUCT(N22:N125,O22:O125,AL22:AL125),SUMPRODUCT(D22:D125,AL22:AL125))</f>
        <v>0</v>
      </c>
      <c r="AM127" s="318"/>
    </row>
    <row r="128" spans="1:39" s="272" customFormat="1" ht="15.5">
      <c r="A128" s="487"/>
      <c r="B128" s="319" t="s">
        <v>236</v>
      </c>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f>HLOOKUP(Y20,'2. LRAMVA Threshold'!$B$42:$Q$53,3,FALSE)</f>
        <v>0</v>
      </c>
      <c r="Z128" s="316">
        <f>HLOOKUP(Z20,'2. LRAMVA Threshold'!$B$42:$Q$53,3,FALSE)</f>
        <v>0</v>
      </c>
      <c r="AA128" s="316">
        <f>HLOOKUP(AA20,'2. LRAMVA Threshold'!$B$42:$Q$53,3,FALSE)</f>
        <v>0</v>
      </c>
      <c r="AB128" s="316">
        <f>HLOOKUP(AB20,'2. LRAMVA Threshold'!$B$42:$Q$53,3,FALSE)</f>
        <v>0</v>
      </c>
      <c r="AC128" s="316">
        <f>HLOOKUP(AC20,'2. LRAMVA Threshold'!$B$42:$Q$53,3,FALSE)</f>
        <v>0</v>
      </c>
      <c r="AD128" s="316">
        <f>HLOOKUP(AD20,'2. LRAMVA Threshold'!$B$42:$Q$53,3,FALSE)</f>
        <v>0</v>
      </c>
      <c r="AE128" s="316">
        <f>HLOOKUP(AE20,'2. LRAMVA Threshold'!$B$42:$Q$53,3,FALSE)</f>
        <v>0</v>
      </c>
      <c r="AF128" s="316">
        <f>HLOOKUP(AF20,'2. LRAMVA Threshold'!$B$42:$Q$53,3,FALSE)</f>
        <v>0</v>
      </c>
      <c r="AG128" s="316">
        <f>HLOOKUP(AG20,'2. LRAMVA Threshold'!$B$42:$Q$53,3,FALSE)</f>
        <v>0</v>
      </c>
      <c r="AH128" s="316">
        <f>HLOOKUP(AH20,'2. LRAMVA Threshold'!$B$42:$Q$53,3,FALSE)</f>
        <v>0</v>
      </c>
      <c r="AI128" s="316">
        <f>HLOOKUP(AI20,'2. LRAMVA Threshold'!$B$42:$Q$53,3,FALSE)</f>
        <v>0</v>
      </c>
      <c r="AJ128" s="316">
        <f>HLOOKUP(AJ20,'2. LRAMVA Threshold'!$B$42:$Q$53,3,FALSE)</f>
        <v>0</v>
      </c>
      <c r="AK128" s="316">
        <f>HLOOKUP(AK20,'2. LRAMVA Threshold'!$B$42:$Q$53,3,FALSE)</f>
        <v>0</v>
      </c>
      <c r="AL128" s="316">
        <f>HLOOKUP(AL20,'2. LRAMVA Threshold'!$B$42:$Q$53,3,FALSE)</f>
        <v>0</v>
      </c>
      <c r="AM128" s="320"/>
    </row>
    <row r="129" spans="1:40" s="292" customFormat="1" ht="15.5">
      <c r="A129" s="489"/>
      <c r="B129" s="312"/>
      <c r="C129" s="321"/>
      <c r="D129" s="322"/>
      <c r="E129" s="322"/>
      <c r="F129" s="322"/>
      <c r="G129" s="322"/>
      <c r="H129" s="322"/>
      <c r="I129" s="322"/>
      <c r="J129" s="322"/>
      <c r="K129" s="322"/>
      <c r="L129" s="322"/>
      <c r="M129" s="322"/>
      <c r="N129" s="322"/>
      <c r="O129" s="323"/>
      <c r="P129" s="322"/>
      <c r="Q129" s="322"/>
      <c r="R129" s="322"/>
      <c r="S129" s="324"/>
      <c r="T129" s="324"/>
      <c r="U129" s="324"/>
      <c r="V129" s="324"/>
      <c r="W129" s="322"/>
      <c r="X129" s="322"/>
      <c r="Y129" s="289"/>
      <c r="Z129" s="289"/>
      <c r="AA129" s="289"/>
      <c r="AB129" s="289"/>
      <c r="AC129" s="289"/>
      <c r="AD129" s="289"/>
      <c r="AE129" s="289"/>
      <c r="AF129" s="289"/>
      <c r="AG129" s="289"/>
      <c r="AH129" s="289"/>
      <c r="AI129" s="289"/>
      <c r="AJ129" s="289"/>
      <c r="AK129" s="289"/>
      <c r="AL129" s="289"/>
      <c r="AM129" s="325"/>
    </row>
    <row r="130" spans="1:40" s="332" customFormat="1" ht="15.5">
      <c r="A130" s="486"/>
      <c r="B130" s="312" t="s">
        <v>162</v>
      </c>
      <c r="C130" s="326"/>
      <c r="D130" s="326"/>
      <c r="E130" s="326"/>
      <c r="F130" s="326"/>
      <c r="G130" s="326"/>
      <c r="H130" s="326"/>
      <c r="I130" s="326"/>
      <c r="J130" s="326"/>
      <c r="K130" s="326"/>
      <c r="L130" s="326"/>
      <c r="M130" s="326"/>
      <c r="N130" s="326"/>
      <c r="O130" s="326"/>
      <c r="P130" s="326"/>
      <c r="Q130" s="326"/>
      <c r="R130" s="326"/>
      <c r="S130" s="326"/>
      <c r="T130" s="327"/>
      <c r="U130" s="327"/>
      <c r="V130" s="327"/>
      <c r="W130" s="328"/>
      <c r="X130" s="328"/>
      <c r="Y130" s="329">
        <f>HLOOKUP(Y$20,'3.  Distribution Rates'!$C$122:$P$133,4,FALSE)</f>
        <v>1.43E-2</v>
      </c>
      <c r="Z130" s="329">
        <f>HLOOKUP(Z$20,'3.  Distribution Rates'!$C$122:$P$133,4,FALSE)</f>
        <v>1.9099999999999999E-2</v>
      </c>
      <c r="AA130" s="329">
        <f>HLOOKUP(AA$20,'3.  Distribution Rates'!$C$122:$P$133,4,FALSE)</f>
        <v>4.58</v>
      </c>
      <c r="AB130" s="329">
        <f>HLOOKUP(AB$20,'3.  Distribution Rates'!$C$122:$P$133,4,FALSE)</f>
        <v>4.7081</v>
      </c>
      <c r="AC130" s="329">
        <f>HLOOKUP(AC$20,'3.  Distribution Rates'!$C$122:$P$133,4,FALSE)</f>
        <v>15.208500000000001</v>
      </c>
      <c r="AD130" s="329">
        <f>HLOOKUP(AD$20,'3.  Distribution Rates'!$C$122:$P$133,4,FALSE)</f>
        <v>0</v>
      </c>
      <c r="AE130" s="329">
        <f>HLOOKUP(AE$20,'3.  Distribution Rates'!$C$122:$P$133,4,FALSE)</f>
        <v>0</v>
      </c>
      <c r="AF130" s="329">
        <f>HLOOKUP(AF$20,'3.  Distribution Rates'!$C$122:$P$133,4,FALSE)</f>
        <v>0</v>
      </c>
      <c r="AG130" s="329">
        <f>HLOOKUP(AG$20,'3.  Distribution Rates'!$C$122:$P$133,4,FALSE)</f>
        <v>0</v>
      </c>
      <c r="AH130" s="329">
        <f>HLOOKUP(AH$20,'3.  Distribution Rates'!$C$122:$P$133,4,FALSE)</f>
        <v>0</v>
      </c>
      <c r="AI130" s="329">
        <f>HLOOKUP(AI$20,'3.  Distribution Rates'!$C$122:$P$133,4,FALSE)</f>
        <v>0</v>
      </c>
      <c r="AJ130" s="329">
        <f>HLOOKUP(AJ$20,'3.  Distribution Rates'!$C$122:$P$133,4,FALSE)</f>
        <v>0</v>
      </c>
      <c r="AK130" s="329">
        <f>HLOOKUP(AK$20,'3.  Distribution Rates'!$C$122:$P$133,4,FALSE)</f>
        <v>0</v>
      </c>
      <c r="AL130" s="329">
        <f>HLOOKUP(AL$20,'3.  Distribution Rates'!$C$122:$P$133,4,FALSE)</f>
        <v>0</v>
      </c>
      <c r="AM130" s="330"/>
      <c r="AN130" s="331"/>
    </row>
    <row r="131" spans="1:40" s="292" customFormat="1" ht="15.5">
      <c r="A131" s="489"/>
      <c r="B131" s="287" t="s">
        <v>251</v>
      </c>
      <c r="C131" s="333"/>
      <c r="D131" s="324"/>
      <c r="E131" s="322"/>
      <c r="F131" s="322"/>
      <c r="G131" s="322"/>
      <c r="H131" s="322"/>
      <c r="I131" s="322"/>
      <c r="J131" s="322"/>
      <c r="K131" s="322"/>
      <c r="L131" s="322"/>
      <c r="M131" s="322"/>
      <c r="N131" s="322"/>
      <c r="O131" s="289"/>
      <c r="P131" s="322"/>
      <c r="Q131" s="322"/>
      <c r="R131" s="322"/>
      <c r="S131" s="324"/>
      <c r="T131" s="324"/>
      <c r="U131" s="324"/>
      <c r="V131" s="324"/>
      <c r="W131" s="322"/>
      <c r="X131" s="322"/>
      <c r="Y131" s="334">
        <f>Y127*Y130</f>
        <v>0</v>
      </c>
      <c r="Z131" s="334">
        <f t="shared" ref="Z131:AD131" si="34">Z127*Z130</f>
        <v>0</v>
      </c>
      <c r="AA131" s="335">
        <f t="shared" si="34"/>
        <v>0</v>
      </c>
      <c r="AB131" s="335">
        <f t="shared" si="34"/>
        <v>0</v>
      </c>
      <c r="AC131" s="335">
        <f t="shared" si="34"/>
        <v>0</v>
      </c>
      <c r="AD131" s="335">
        <f t="shared" si="34"/>
        <v>0</v>
      </c>
      <c r="AE131" s="335">
        <f>AE127*AE130</f>
        <v>0</v>
      </c>
      <c r="AF131" s="335">
        <f t="shared" ref="AF131:AL131" si="35">AF127*AF130</f>
        <v>0</v>
      </c>
      <c r="AG131" s="335">
        <f t="shared" si="35"/>
        <v>0</v>
      </c>
      <c r="AH131" s="335">
        <f t="shared" si="35"/>
        <v>0</v>
      </c>
      <c r="AI131" s="335">
        <f t="shared" si="35"/>
        <v>0</v>
      </c>
      <c r="AJ131" s="335">
        <f t="shared" si="35"/>
        <v>0</v>
      </c>
      <c r="AK131" s="335">
        <f t="shared" si="35"/>
        <v>0</v>
      </c>
      <c r="AL131" s="335">
        <f t="shared" si="35"/>
        <v>0</v>
      </c>
      <c r="AM131" s="393">
        <f>SUM(Y131:AL131)</f>
        <v>0</v>
      </c>
    </row>
    <row r="132" spans="1:40" s="292" customFormat="1" ht="15.5">
      <c r="A132" s="489"/>
      <c r="B132" s="337" t="s">
        <v>208</v>
      </c>
      <c r="C132" s="333"/>
      <c r="D132" s="338"/>
      <c r="E132" s="322"/>
      <c r="F132" s="322"/>
      <c r="G132" s="322"/>
      <c r="H132" s="322"/>
      <c r="I132" s="322"/>
      <c r="J132" s="322"/>
      <c r="K132" s="322"/>
      <c r="L132" s="322"/>
      <c r="M132" s="322"/>
      <c r="N132" s="322"/>
      <c r="O132" s="289"/>
      <c r="P132" s="322"/>
      <c r="Q132" s="322"/>
      <c r="R132" s="322"/>
      <c r="S132" s="324"/>
      <c r="T132" s="324"/>
      <c r="U132" s="324"/>
      <c r="V132" s="324"/>
      <c r="W132" s="322"/>
      <c r="X132" s="322"/>
      <c r="Y132" s="335">
        <f t="shared" ref="Y132:AD132" si="36">Y128*Y130</f>
        <v>0</v>
      </c>
      <c r="Z132" s="335">
        <f t="shared" si="36"/>
        <v>0</v>
      </c>
      <c r="AA132" s="335">
        <f t="shared" si="36"/>
        <v>0</v>
      </c>
      <c r="AB132" s="335">
        <f t="shared" si="36"/>
        <v>0</v>
      </c>
      <c r="AC132" s="335">
        <f t="shared" si="36"/>
        <v>0</v>
      </c>
      <c r="AD132" s="335">
        <f t="shared" si="36"/>
        <v>0</v>
      </c>
      <c r="AE132" s="335">
        <f>AE128*AE130</f>
        <v>0</v>
      </c>
      <c r="AF132" s="335">
        <f t="shared" ref="AF132:AL132" si="37">AF128*AF130</f>
        <v>0</v>
      </c>
      <c r="AG132" s="335">
        <f t="shared" si="37"/>
        <v>0</v>
      </c>
      <c r="AH132" s="335">
        <f t="shared" si="37"/>
        <v>0</v>
      </c>
      <c r="AI132" s="335">
        <f t="shared" si="37"/>
        <v>0</v>
      </c>
      <c r="AJ132" s="335">
        <f t="shared" si="37"/>
        <v>0</v>
      </c>
      <c r="AK132" s="335">
        <f t="shared" si="37"/>
        <v>0</v>
      </c>
      <c r="AL132" s="335">
        <f t="shared" si="37"/>
        <v>0</v>
      </c>
      <c r="AM132" s="393">
        <f>SUM(Y132:AL132)</f>
        <v>0</v>
      </c>
    </row>
    <row r="133" spans="1:40" s="338" customFormat="1" ht="17.25" customHeight="1">
      <c r="A133" s="491"/>
      <c r="B133" s="337" t="s">
        <v>254</v>
      </c>
      <c r="C133" s="333"/>
      <c r="E133" s="322"/>
      <c r="F133" s="322"/>
      <c r="G133" s="322"/>
      <c r="H133" s="322"/>
      <c r="I133" s="322"/>
      <c r="J133" s="322"/>
      <c r="K133" s="322"/>
      <c r="L133" s="322"/>
      <c r="M133" s="322"/>
      <c r="N133" s="322"/>
      <c r="O133" s="289"/>
      <c r="P133" s="322"/>
      <c r="Q133" s="322"/>
      <c r="R133" s="322"/>
      <c r="W133" s="322"/>
      <c r="X133" s="322"/>
      <c r="Y133" s="339"/>
      <c r="Z133" s="339"/>
      <c r="AA133" s="339"/>
      <c r="AB133" s="339"/>
      <c r="AC133" s="339"/>
      <c r="AD133" s="339"/>
      <c r="AE133" s="339"/>
      <c r="AF133" s="339"/>
      <c r="AG133" s="339"/>
      <c r="AH133" s="339"/>
      <c r="AI133" s="339"/>
      <c r="AJ133" s="339"/>
      <c r="AK133" s="339"/>
      <c r="AL133" s="339"/>
      <c r="AM133" s="393">
        <f>AM131-AM132</f>
        <v>0</v>
      </c>
    </row>
    <row r="134" spans="1:40" s="342" customFormat="1" ht="19.5" customHeight="1">
      <c r="A134" s="486"/>
      <c r="B134" s="312"/>
      <c r="C134" s="338"/>
      <c r="D134" s="338"/>
      <c r="E134" s="322"/>
      <c r="F134" s="322"/>
      <c r="G134" s="322"/>
      <c r="H134" s="322"/>
      <c r="I134" s="322"/>
      <c r="J134" s="322"/>
      <c r="K134" s="322"/>
      <c r="L134" s="322"/>
      <c r="M134" s="322"/>
      <c r="N134" s="322"/>
      <c r="O134" s="289"/>
      <c r="P134" s="322"/>
      <c r="Q134" s="322"/>
      <c r="R134" s="322"/>
      <c r="S134" s="338"/>
      <c r="T134" s="333"/>
      <c r="U134" s="338"/>
      <c r="V134" s="338"/>
      <c r="W134" s="322"/>
      <c r="X134" s="322"/>
      <c r="Y134" s="340"/>
      <c r="Z134" s="340"/>
      <c r="AA134" s="340"/>
      <c r="AB134" s="340"/>
      <c r="AC134" s="340"/>
      <c r="AD134" s="340"/>
      <c r="AE134" s="340"/>
      <c r="AF134" s="340"/>
      <c r="AG134" s="340"/>
      <c r="AH134" s="340"/>
      <c r="AI134" s="340"/>
      <c r="AJ134" s="340"/>
      <c r="AK134" s="340"/>
      <c r="AL134" s="340"/>
      <c r="AM134" s="341"/>
    </row>
    <row r="135" spans="1:40" s="272" customFormat="1" ht="15.5">
      <c r="A135" s="487"/>
      <c r="B135" s="343" t="s">
        <v>213</v>
      </c>
      <c r="C135" s="344"/>
      <c r="D135" s="268"/>
      <c r="E135" s="268"/>
      <c r="F135" s="268"/>
      <c r="G135" s="268"/>
      <c r="H135" s="268"/>
      <c r="I135" s="268"/>
      <c r="J135" s="268"/>
      <c r="K135" s="268"/>
      <c r="L135" s="268"/>
      <c r="M135" s="268"/>
      <c r="N135" s="268"/>
      <c r="O135" s="345"/>
      <c r="P135" s="268"/>
      <c r="Q135" s="268"/>
      <c r="R135" s="268"/>
      <c r="S135" s="293"/>
      <c r="T135" s="298"/>
      <c r="U135" s="298"/>
      <c r="V135" s="268"/>
      <c r="W135" s="268"/>
      <c r="X135" s="298"/>
      <c r="Y135" s="280">
        <f>SUMPRODUCT(E22:E125,Y22:Y125)</f>
        <v>0</v>
      </c>
      <c r="Z135" s="280">
        <f>SUMPRODUCT(E22:E125,Z22:Z125)</f>
        <v>0</v>
      </c>
      <c r="AA135" s="280">
        <f>IF(AA21="kW",SUMPRODUCT(N22:N125,P22:P125,AA22:AA125),SUMPRODUCT(E22:E125,AA22:AA125))</f>
        <v>0</v>
      </c>
      <c r="AB135" s="280">
        <f>IF(AB21="kW",SUMPRODUCT(N22:N125,P22:P125,AB22:AB125),SUMPRODUCT(E22:E125,AB22:AB125))</f>
        <v>0</v>
      </c>
      <c r="AC135" s="280">
        <f>IF(AC21="kW",SUMPRODUCT(N22:N125,P22:P125,AC22:AC125),SUMPRODUCT(E22:E125,AC22:AC125))</f>
        <v>0</v>
      </c>
      <c r="AD135" s="280">
        <f>IF(AD21="kW",SUMPRODUCT(N22:N125,P22:P125,AD22:AD125),SUMPRODUCT(E22:E125, AD22:AD125))</f>
        <v>0</v>
      </c>
      <c r="AE135" s="280">
        <f>IF(AE21="kW",SUMPRODUCT(N22:N125,P22:P125,AE22:AE125),SUMPRODUCT(E22:E125,AE22:AE125))</f>
        <v>0</v>
      </c>
      <c r="AF135" s="280">
        <f>IF(AF21="kW",SUMPRODUCT(N22:N125,P22:P125,AF22:AF125),SUMPRODUCT(E22:E125,AF22:AF125))</f>
        <v>0</v>
      </c>
      <c r="AG135" s="280">
        <f>IF(AG21="kW",SUMPRODUCT(N22:N125,P22:P125,AG22:AG125),SUMPRODUCT(E22:E125,AG22:AG125))</f>
        <v>0</v>
      </c>
      <c r="AH135" s="280">
        <f>IF(AH21="kW",SUMPRODUCT(N22:N125,P22:P125,AH22:AH125),SUMPRODUCT(E22:E125,AH22:AH125))</f>
        <v>0</v>
      </c>
      <c r="AI135" s="280">
        <f>IF(AI21="kW",SUMPRODUCT(N22:N125,P22:P125,AI22:AI125),SUMPRODUCT(E22:E125,AI22:AI125))</f>
        <v>0</v>
      </c>
      <c r="AJ135" s="280">
        <f>IF(AJ21="kW",SUMPRODUCT(N22:N125,P22:P125,AJ22:AJ125),SUMPRODUCT(E22:E125,AJ22:AJ125))</f>
        <v>0</v>
      </c>
      <c r="AK135" s="280">
        <f>IF(AK21="kW",SUMPRODUCT(N22:N125,P22:P125,AK22:AK125),SUMPRODUCT(E22:E125,AK22:AK125))</f>
        <v>0</v>
      </c>
      <c r="AL135" s="280">
        <f>IF(AL21="kW",SUMPRODUCT(N22:N125,P22:P125,AL22:AL125),SUMPRODUCT(E22:E125,AL22:AL125))</f>
        <v>0</v>
      </c>
      <c r="AM135" s="325"/>
    </row>
    <row r="136" spans="1:40" s="272" customFormat="1" ht="15.5">
      <c r="A136" s="487"/>
      <c r="B136" s="343" t="s">
        <v>214</v>
      </c>
      <c r="C136" s="344"/>
      <c r="D136" s="268"/>
      <c r="E136" s="268"/>
      <c r="F136" s="268"/>
      <c r="G136" s="268"/>
      <c r="H136" s="268"/>
      <c r="I136" s="268"/>
      <c r="J136" s="268"/>
      <c r="K136" s="268"/>
      <c r="L136" s="268"/>
      <c r="M136" s="268"/>
      <c r="N136" s="268"/>
      <c r="O136" s="345"/>
      <c r="P136" s="268"/>
      <c r="Q136" s="268"/>
      <c r="R136" s="268"/>
      <c r="S136" s="293"/>
      <c r="T136" s="298"/>
      <c r="U136" s="298"/>
      <c r="V136" s="268"/>
      <c r="W136" s="268"/>
      <c r="X136" s="298"/>
      <c r="Y136" s="280">
        <f>SUMPRODUCT(F22:F125,Y22:Y125)</f>
        <v>0</v>
      </c>
      <c r="Z136" s="280">
        <f>SUMPRODUCT(F22:F125,Z22:Z125)</f>
        <v>0</v>
      </c>
      <c r="AA136" s="280">
        <f>IF(AA21="kW",SUMPRODUCT(N22:N125,Q22:Q125,AA22:AA125),SUMPRODUCT(F22:F125,AA22:AA125))</f>
        <v>0</v>
      </c>
      <c r="AB136" s="280">
        <f>IF(AB21="kW",SUMPRODUCT(N22:N125,Q22:Q125,AB22:AB125),SUMPRODUCT(F22:F125,AB22:AB125))</f>
        <v>0</v>
      </c>
      <c r="AC136" s="280">
        <f>IF(AC21="kW",SUMPRODUCT(N22:N125,Q22:Q125,AC22:AC125),SUMPRODUCT(F22:F125, AC22:AC125))</f>
        <v>0</v>
      </c>
      <c r="AD136" s="280">
        <f>IF(AD21="kW",SUMPRODUCT(N22:N125,Q22:Q125,AD22:AD125),SUMPRODUCT(F22:F125, AD22:AD125))</f>
        <v>0</v>
      </c>
      <c r="AE136" s="280">
        <f>IF(AE21="kW",SUMPRODUCT(N22:N125,Q22:Q125,AE22:AE125),SUMPRODUCT(F22:F125,AE22:AE125))</f>
        <v>0</v>
      </c>
      <c r="AF136" s="280">
        <f>IF(AF21="kW",SUMPRODUCT(N22:N125,Q22:Q125,AF22:AF125),SUMPRODUCT(F22:F125,AF22:AF125))</f>
        <v>0</v>
      </c>
      <c r="AG136" s="280">
        <f>IF(AG21="kW",SUMPRODUCT(N22:N125,Q22:Q125,AG22:AG125),SUMPRODUCT(F22:F125,AG22:AG125))</f>
        <v>0</v>
      </c>
      <c r="AH136" s="280">
        <f>IF(AH21="kW",SUMPRODUCT(N22:N125,Q22:Q125,AH22:AH125),SUMPRODUCT(F22:F125,AH22:AH125))</f>
        <v>0</v>
      </c>
      <c r="AI136" s="280">
        <f>IF(AI21="kW",SUMPRODUCT(N22:N125,Q22:Q125,AI22:AI125),SUMPRODUCT(F22:F125,AI22:AI125))</f>
        <v>0</v>
      </c>
      <c r="AJ136" s="280">
        <f>IF(AJ21="kW",SUMPRODUCT(N22:N125,Q22:Q125,AJ22:AJ125),SUMPRODUCT(F22:F125,AJ22:AJ125))</f>
        <v>0</v>
      </c>
      <c r="AK136" s="280">
        <f>IF(AK21="kW",SUMPRODUCT(N22:N125,Q22:Q125,AK22:AK125),SUMPRODUCT(F22:F125,AK22:AK125))</f>
        <v>0</v>
      </c>
      <c r="AL136" s="280">
        <f>IF(AL21="kW",SUMPRODUCT(N22:N125,Q22:Q125,AL22:AL125),SUMPRODUCT(F22:F125,AL22:AL125))</f>
        <v>0</v>
      </c>
      <c r="AM136" s="325"/>
    </row>
    <row r="137" spans="1:40" s="272" customFormat="1" ht="15.5">
      <c r="A137" s="487"/>
      <c r="B137" s="343" t="s">
        <v>215</v>
      </c>
      <c r="C137" s="344"/>
      <c r="D137" s="268"/>
      <c r="E137" s="268"/>
      <c r="F137" s="268"/>
      <c r="G137" s="268"/>
      <c r="H137" s="268"/>
      <c r="I137" s="268"/>
      <c r="J137" s="268"/>
      <c r="K137" s="268"/>
      <c r="L137" s="268"/>
      <c r="M137" s="268"/>
      <c r="N137" s="268"/>
      <c r="O137" s="345"/>
      <c r="P137" s="268"/>
      <c r="Q137" s="268"/>
      <c r="R137" s="268"/>
      <c r="S137" s="293"/>
      <c r="T137" s="298"/>
      <c r="U137" s="298"/>
      <c r="V137" s="268"/>
      <c r="W137" s="268"/>
      <c r="X137" s="298"/>
      <c r="Y137" s="280">
        <f>SUMPRODUCT(G22:G125,Y22:Y125)</f>
        <v>0</v>
      </c>
      <c r="Z137" s="280">
        <f>SUMPRODUCT(G22:G125,Z22:Z125)</f>
        <v>0</v>
      </c>
      <c r="AA137" s="280">
        <f>IF(AA21="kW",SUMPRODUCT(N22:N125,R22:R125,AA22:AA125),SUMPRODUCT(G22:G125,AA22:AA125))</f>
        <v>0</v>
      </c>
      <c r="AB137" s="280">
        <f>IF(AB21="kW",SUMPRODUCT(N22:N125,R22:R125,AB22:AB125),SUMPRODUCT(G22:G125,AB22:AB125))</f>
        <v>0</v>
      </c>
      <c r="AC137" s="280">
        <f>IF(AC21="kW",SUMPRODUCT(N22:N125,R22:R125,AC22:AC125),SUMPRODUCT(G22:G125, AC22:AC125))</f>
        <v>0</v>
      </c>
      <c r="AD137" s="280">
        <f>IF(AD21="kW",SUMPRODUCT(N22:N125,R22:R125,AD22:AD125),SUMPRODUCT(G22:G125, AD22:AD125))</f>
        <v>0</v>
      </c>
      <c r="AE137" s="280">
        <f>IF(AE21="kW",SUMPRODUCT(N22:N125,R22:R125,AE22:AE125),SUMPRODUCT(G22:G125,AE22:AE125))</f>
        <v>0</v>
      </c>
      <c r="AF137" s="280">
        <f>IF(AF21="kW",SUMPRODUCT(N22:N125,R22:R125,AF22:AF125),SUMPRODUCT(G22:G125,AF22:AF125))</f>
        <v>0</v>
      </c>
      <c r="AG137" s="280">
        <f>IF(AG21="kW",SUMPRODUCT(N22:N125,R22:R125,AG22:AG125),SUMPRODUCT(G22:G125,AG22:AG125))</f>
        <v>0</v>
      </c>
      <c r="AH137" s="280">
        <f>IF(AH21="kW",SUMPRODUCT(N22:N125,R22:R125,AH22:AH125),SUMPRODUCT(G22:G125,AH22:AH125))</f>
        <v>0</v>
      </c>
      <c r="AI137" s="280">
        <f>IF(AI21="kW",SUMPRODUCT(N22:N125,R22:R125,AI22:AI125),SUMPRODUCT(G22:G125,AI22:AI125))</f>
        <v>0</v>
      </c>
      <c r="AJ137" s="280">
        <f>IF(AJ21="kW",SUMPRODUCT(N22:N125,R22:R125,AJ22:AJ125),SUMPRODUCT(G22:G125,AJ22:AJ125))</f>
        <v>0</v>
      </c>
      <c r="AK137" s="280">
        <f>IF(AK21="kW",SUMPRODUCT(N22:N125,R22:R125,AK22:AK125),SUMPRODUCT(G22:G125,AK22:AK125))</f>
        <v>0</v>
      </c>
      <c r="AL137" s="280">
        <f>IF(AL21="kW",SUMPRODUCT(N22:N125,R22:R125,AL22:AL125),SUMPRODUCT(G22:G125,AL22:AL125))</f>
        <v>0</v>
      </c>
      <c r="AM137" s="325"/>
    </row>
    <row r="138" spans="1:40" s="272" customFormat="1" ht="15.5">
      <c r="A138" s="487"/>
      <c r="B138" s="343" t="s">
        <v>216</v>
      </c>
      <c r="C138" s="344"/>
      <c r="D138" s="268"/>
      <c r="E138" s="268"/>
      <c r="F138" s="268"/>
      <c r="G138" s="268"/>
      <c r="H138" s="268"/>
      <c r="I138" s="268"/>
      <c r="J138" s="268"/>
      <c r="K138" s="268"/>
      <c r="L138" s="268"/>
      <c r="M138" s="268"/>
      <c r="N138" s="268"/>
      <c r="O138" s="345"/>
      <c r="P138" s="268"/>
      <c r="Q138" s="268"/>
      <c r="R138" s="268"/>
      <c r="S138" s="293"/>
      <c r="T138" s="298"/>
      <c r="U138" s="298"/>
      <c r="V138" s="268"/>
      <c r="W138" s="268"/>
      <c r="X138" s="298"/>
      <c r="Y138" s="280">
        <f>SUMPRODUCT(H22:H125,Y22:Y125)</f>
        <v>0</v>
      </c>
      <c r="Z138" s="280">
        <f>SUMPRODUCT(H22:H125,Z22:Z125)</f>
        <v>0</v>
      </c>
      <c r="AA138" s="280">
        <f>IF(AA21="kW",SUMPRODUCT(N22:N125,S22:S125,AA22:AA125),SUMPRODUCT(H22:H125,AA22:AA125))</f>
        <v>0</v>
      </c>
      <c r="AB138" s="280">
        <f>IF(AB21="kW",SUMPRODUCT(N22:N125,S22:S125,AB22:AB125),SUMPRODUCT(H22:H125,AB22:AB125))</f>
        <v>0</v>
      </c>
      <c r="AC138" s="280">
        <f>IF(AC21="kW",SUMPRODUCT(N22:N125,S22:S125,AC22:AC125),SUMPRODUCT(H22:H125, AC22:AC125))</f>
        <v>0</v>
      </c>
      <c r="AD138" s="280">
        <f>IF(AD21="kW",SUMPRODUCT(N22:N125,S22:S125,AD22:AD125),SUMPRODUCT(H22:H125, AD22:AD125))</f>
        <v>0</v>
      </c>
      <c r="AE138" s="280">
        <f>IF(AE21="kW",SUMPRODUCT(N22:N125,S22:S125,AE22:AE125),SUMPRODUCT(H22:H125,AE22:AE125))</f>
        <v>0</v>
      </c>
      <c r="AF138" s="280">
        <f>IF(AF21="kW",SUMPRODUCT(N22:N125,S22:S125,AF22:AF125),SUMPRODUCT(H22:H125,AF22:AF125))</f>
        <v>0</v>
      </c>
      <c r="AG138" s="280">
        <f>IF(AG21="kW",SUMPRODUCT(N22:N125,S22:S125,AG22:AG125),SUMPRODUCT(H22:H125,AG22:AG125))</f>
        <v>0</v>
      </c>
      <c r="AH138" s="280">
        <f>IF(AH21="kW",SUMPRODUCT(N22:N125,S22:S125,AH22:AH125),SUMPRODUCT(H22:H125,AH22:AH125))</f>
        <v>0</v>
      </c>
      <c r="AI138" s="280">
        <f>IF(AI21="kW",SUMPRODUCT(N22:N125,S22:S125,AI22:AI125),SUMPRODUCT(H22:H125,AI22:AI125))</f>
        <v>0</v>
      </c>
      <c r="AJ138" s="280">
        <f>IF(AJ21="kW",SUMPRODUCT(N22:N125,S22:S125,AJ22:AJ125),SUMPRODUCT(H22:H125,AJ22:AJ125))</f>
        <v>0</v>
      </c>
      <c r="AK138" s="280">
        <f>IF(AK21="kW",SUMPRODUCT(N22:N125,S22:S125,AK22:AK125),SUMPRODUCT(H22:H125,AK22:AK125))</f>
        <v>0</v>
      </c>
      <c r="AL138" s="280">
        <f>IF(AL21="kW",SUMPRODUCT(N22:N125,S22:S125,AL22:AL125),SUMPRODUCT(H22:H125,AL22:AL125))</f>
        <v>0</v>
      </c>
      <c r="AM138" s="325"/>
    </row>
    <row r="139" spans="1:40" s="272" customFormat="1" ht="15.5">
      <c r="A139" s="487"/>
      <c r="B139" s="343" t="s">
        <v>217</v>
      </c>
      <c r="C139" s="344"/>
      <c r="D139" s="268"/>
      <c r="E139" s="268"/>
      <c r="F139" s="268"/>
      <c r="G139" s="268"/>
      <c r="H139" s="268"/>
      <c r="I139" s="268"/>
      <c r="J139" s="268"/>
      <c r="K139" s="268"/>
      <c r="L139" s="268"/>
      <c r="M139" s="268"/>
      <c r="N139" s="268"/>
      <c r="O139" s="345"/>
      <c r="P139" s="268"/>
      <c r="Q139" s="268"/>
      <c r="R139" s="268"/>
      <c r="S139" s="293"/>
      <c r="T139" s="298"/>
      <c r="U139" s="298"/>
      <c r="V139" s="268"/>
      <c r="W139" s="268"/>
      <c r="X139" s="298"/>
      <c r="Y139" s="280">
        <f>SUMPRODUCT(I22:I125,Y22:Y125)</f>
        <v>0</v>
      </c>
      <c r="Z139" s="280">
        <f>SUMPRODUCT(I22:I125,Z22:Z125)</f>
        <v>0</v>
      </c>
      <c r="AA139" s="280">
        <f>IF(AA21="kW",SUMPRODUCT(N22:N125,T22:T125,AA22:AA125),SUMPRODUCT(I22:I125,AA22:AA125))</f>
        <v>0</v>
      </c>
      <c r="AB139" s="280">
        <f>IF(AB21="kW",SUMPRODUCT(N22:N125,T22:T125,AB22:AB125),SUMPRODUCT(I22:I125,AB22:AB125))</f>
        <v>0</v>
      </c>
      <c r="AC139" s="280">
        <f>IF(AC21="kW",SUMPRODUCT(N22:N125,T22:T125,AC22:AC125),SUMPRODUCT(I22:I125, AC22:AC125))</f>
        <v>0</v>
      </c>
      <c r="AD139" s="280">
        <f>IF(AD21="kW",SUMPRODUCT(N22:N125,T22:T125,AD22:AD125),SUMPRODUCT(I22:I125, AD22:AD125))</f>
        <v>0</v>
      </c>
      <c r="AE139" s="280">
        <f>IF(AE21="kW",SUMPRODUCT(N22:N125,T22:T125,AE22:AE125),SUMPRODUCT(I22:I125,AE22:AE125))</f>
        <v>0</v>
      </c>
      <c r="AF139" s="280">
        <f>IF(AF21="kW",SUMPRODUCT(N22:N125,T22:T125,AF22:AF125),SUMPRODUCT(I22:I125,AF22:AF125))</f>
        <v>0</v>
      </c>
      <c r="AG139" s="280">
        <f>IF(AG21="kW",SUMPRODUCT(N22:N125,T22:T125,AG22:AG125),SUMPRODUCT(I22:I125,AG22:AG125))</f>
        <v>0</v>
      </c>
      <c r="AH139" s="280">
        <f>IF(AH21="kW",SUMPRODUCT(N22:N125,T22:T125,AH22:AH125),SUMPRODUCT(I22:I125,AH22:AH125))</f>
        <v>0</v>
      </c>
      <c r="AI139" s="280">
        <f>IF(AI21="kW",SUMPRODUCT(N22:N125,T22:T125,AI22:AI125),SUMPRODUCT(I22:I125,AI22:AI125))</f>
        <v>0</v>
      </c>
      <c r="AJ139" s="280">
        <f>IF(AJ21="kW",SUMPRODUCT(N22:N125,T22:T125,AJ22:AJ125),SUMPRODUCT(I22:I125,AJ22:AJ125))</f>
        <v>0</v>
      </c>
      <c r="AK139" s="280">
        <f>IF(AK21="kW",SUMPRODUCT(N22:N125,T22:T125,AK22:AK125),SUMPRODUCT(I22:I125,AK22:AK125))</f>
        <v>0</v>
      </c>
      <c r="AL139" s="280">
        <f>IF(AL21="kW",SUMPRODUCT(N22:N125,T22:T125,AL22:AL125),SUMPRODUCT(I22:I125,AL22:AL125))</f>
        <v>0</v>
      </c>
      <c r="AM139" s="325"/>
    </row>
    <row r="140" spans="1:40" s="272" customFormat="1" ht="15.5">
      <c r="A140" s="487"/>
      <c r="B140" s="343" t="s">
        <v>218</v>
      </c>
      <c r="C140" s="344"/>
      <c r="D140" s="298"/>
      <c r="E140" s="298"/>
      <c r="F140" s="298"/>
      <c r="G140" s="298"/>
      <c r="H140" s="298"/>
      <c r="I140" s="298"/>
      <c r="J140" s="298"/>
      <c r="K140" s="298"/>
      <c r="L140" s="298"/>
      <c r="M140" s="298"/>
      <c r="N140" s="298"/>
      <c r="O140" s="345"/>
      <c r="P140" s="298"/>
      <c r="Q140" s="298"/>
      <c r="R140" s="298"/>
      <c r="S140" s="293"/>
      <c r="T140" s="298"/>
      <c r="U140" s="298"/>
      <c r="V140" s="298"/>
      <c r="W140" s="298"/>
      <c r="X140" s="298"/>
      <c r="Y140" s="280">
        <f>SUMPRODUCT(J22:J125,Y22:Y125)</f>
        <v>591116.42464316217</v>
      </c>
      <c r="Z140" s="280">
        <f>SUMPRODUCT(J22:J125,Z22:Z125)</f>
        <v>837701.00217992638</v>
      </c>
      <c r="AA140" s="280">
        <f>IF(AA21="kW",SUMPRODUCT(N22:N125,U22:U125,AA22:AA125),SUMPRODUCT(J22:J125,AA22:AA125))</f>
        <v>3483.7618815848218</v>
      </c>
      <c r="AB140" s="280">
        <f>IF(AB21="kW",SUMPRODUCT(N22:N125,U22:U125,AB22:AB125),SUMPRODUCT(J22:J125,AB22:AB125))</f>
        <v>177.74374616979776</v>
      </c>
      <c r="AC140" s="280">
        <f>IF(AC21="kW",SUMPRODUCT(N22:N125,U22:U125,AC22:AC125),SUMPRODUCT(J22:J125, AC22:AC125))</f>
        <v>0</v>
      </c>
      <c r="AD140" s="280">
        <f>IF(AD21="kW",SUMPRODUCT(N22:N125,U22:U125,AD22:AD125),SUMPRODUCT(J22:J125, AD22:AD125))</f>
        <v>0</v>
      </c>
      <c r="AE140" s="280">
        <f>IF(AE21="kW",SUMPRODUCT(N22:N125,U22:U125,AE22:AE125),SUMPRODUCT(J22:J125,AE22:AE125))</f>
        <v>0</v>
      </c>
      <c r="AF140" s="280">
        <f>IF(AF21="kW",SUMPRODUCT(N22:N125,U22:U125,AF22:AF125),SUMPRODUCT(J22:J125,AF22:AF125))</f>
        <v>0</v>
      </c>
      <c r="AG140" s="280">
        <f>IF(AG21="kW",SUMPRODUCT(N22:N125,U22:U125,AG22:AG125),SUMPRODUCT(J22:J125,AG22:AG125))</f>
        <v>0</v>
      </c>
      <c r="AH140" s="280">
        <f>IF(AH21="kW",SUMPRODUCT(N22:N125,U22:U125,AH22:AH125),SUMPRODUCT(J22:J125,AH22:AH125))</f>
        <v>0</v>
      </c>
      <c r="AI140" s="280">
        <f>IF(AI21="kW",SUMPRODUCT(N22:N125,U22:U125,AI22:AI125),SUMPRODUCT(J22:J125,AI22:AI125))</f>
        <v>0</v>
      </c>
      <c r="AJ140" s="280">
        <f>IF(AJ21="kW",SUMPRODUCT(N22:N125,U22:U125,AJ22:AJ125),SUMPRODUCT(J22:J125,AJ22:AJ125))</f>
        <v>0</v>
      </c>
      <c r="AK140" s="280">
        <f>IF(AK21="kW",SUMPRODUCT(N22:N125,U22:U125,AK22:AK125),SUMPRODUCT(J22:J125,AK22:AK125))</f>
        <v>0</v>
      </c>
      <c r="AL140" s="280">
        <f>IF(AL21="kW",SUMPRODUCT(N22:N125,U22:U125,AL22:AL125),SUMPRODUCT(J22:J125,AL22:AL125))</f>
        <v>0</v>
      </c>
      <c r="AM140" s="325"/>
    </row>
    <row r="141" spans="1:40" s="272" customFormat="1" ht="15.5">
      <c r="A141" s="487"/>
      <c r="B141" s="343" t="s">
        <v>219</v>
      </c>
      <c r="C141" s="344"/>
      <c r="D141" s="323"/>
      <c r="E141" s="323"/>
      <c r="F141" s="323"/>
      <c r="G141" s="323"/>
      <c r="H141" s="323"/>
      <c r="I141" s="323"/>
      <c r="J141" s="323"/>
      <c r="K141" s="323"/>
      <c r="L141" s="323"/>
      <c r="M141" s="323"/>
      <c r="N141" s="323"/>
      <c r="O141" s="298"/>
      <c r="P141" s="268"/>
      <c r="Q141" s="268"/>
      <c r="R141" s="298"/>
      <c r="S141" s="293"/>
      <c r="T141" s="298"/>
      <c r="U141" s="298"/>
      <c r="V141" s="345"/>
      <c r="W141" s="345"/>
      <c r="X141" s="298"/>
      <c r="Y141" s="280">
        <f>SUMPRODUCT(K22:K125,Y22:Y125)</f>
        <v>0</v>
      </c>
      <c r="Z141" s="280">
        <f>SUMPRODUCT(K22:K125,Z22:Z125)</f>
        <v>0</v>
      </c>
      <c r="AA141" s="280">
        <f>IF(AA21="kW",SUMPRODUCT(N22:N125,V22:V125,AA22:AA125),SUMPRODUCT(K22:K125,AA22:AA125))</f>
        <v>0</v>
      </c>
      <c r="AB141" s="280">
        <f>IF(AB21="kW",SUMPRODUCT(N22:N125,V22:V125,AB22:AB125),SUMPRODUCT(K22:K125,AB22:AB125))</f>
        <v>0</v>
      </c>
      <c r="AC141" s="280">
        <f>IF(AC21="kW",SUMPRODUCT(N22:N125,V22:V125,AC22:AC125),SUMPRODUCT(K22:K125, AC22:AC125))</f>
        <v>0</v>
      </c>
      <c r="AD141" s="280">
        <f>IF(AD21="kW",SUMPRODUCT(N22:N125,V22:V125,AD22:AD125),SUMPRODUCT(K22:K125, AD22:AD125))</f>
        <v>0</v>
      </c>
      <c r="AE141" s="280">
        <f>IF(AE21="kW",SUMPRODUCT(N22:N125,V22:V125,AE22:AE125),SUMPRODUCT(K22:K125,AE22:AE125))</f>
        <v>0</v>
      </c>
      <c r="AF141" s="280">
        <f>IF(AF21="kW",SUMPRODUCT(N22:N125,V22:V125,AF22:AF125),SUMPRODUCT(K22:K125,AF22:AF125))</f>
        <v>0</v>
      </c>
      <c r="AG141" s="280">
        <f>IF(AG21="kW",SUMPRODUCT(N22:N125,V22:V125,AG22:AG125),SUMPRODUCT(K22:K125,AG22:AG125))</f>
        <v>0</v>
      </c>
      <c r="AH141" s="280">
        <f>IF(AH21="kW",SUMPRODUCT(N22:N125,V22:V125,AH22:AH125),SUMPRODUCT(K22:K125,AH22:AH125))</f>
        <v>0</v>
      </c>
      <c r="AI141" s="280">
        <f>IF(AI21="kW",SUMPRODUCT(N22:N125,V22:V125,AI22:AI125),SUMPRODUCT(K22:K125,AI22:AI125))</f>
        <v>0</v>
      </c>
      <c r="AJ141" s="280">
        <f>IF(AJ21="kW",SUMPRODUCT(N22:N125,V22:V125,AJ22:AJ125),SUMPRODUCT(K22:K125,AJ22:AJ125))</f>
        <v>0</v>
      </c>
      <c r="AK141" s="280">
        <f>IF(AK21="kW",SUMPRODUCT(N22:N125,V22:V125,AK22:AK125),SUMPRODUCT(K22:K125,AK22:AK125))</f>
        <v>0</v>
      </c>
      <c r="AL141" s="280">
        <f>IF(AL21="kW",SUMPRODUCT(N22:N125,V22:V125,AL22:AL125),SUMPRODUCT(K22:K125,AL22:AL125))</f>
        <v>0</v>
      </c>
      <c r="AM141" s="325"/>
    </row>
    <row r="142" spans="1:40" s="272" customFormat="1" ht="15.5">
      <c r="A142" s="487"/>
      <c r="B142" s="343" t="s">
        <v>220</v>
      </c>
      <c r="C142" s="344"/>
      <c r="D142" s="323"/>
      <c r="E142" s="323"/>
      <c r="F142" s="323"/>
      <c r="G142" s="323"/>
      <c r="H142" s="323"/>
      <c r="I142" s="323"/>
      <c r="J142" s="323"/>
      <c r="K142" s="323"/>
      <c r="L142" s="323"/>
      <c r="M142" s="323"/>
      <c r="N142" s="323"/>
      <c r="O142" s="345"/>
      <c r="P142" s="268"/>
      <c r="Q142" s="268"/>
      <c r="R142" s="298"/>
      <c r="S142" s="293"/>
      <c r="T142" s="298"/>
      <c r="U142" s="298"/>
      <c r="V142" s="345"/>
      <c r="W142" s="345"/>
      <c r="X142" s="298"/>
      <c r="Y142" s="280">
        <f>SUMPRODUCT(L22:L125,Y22:Y125)</f>
        <v>0</v>
      </c>
      <c r="Z142" s="280">
        <f>SUMPRODUCT(L22:L125,Z22:Z125)</f>
        <v>0</v>
      </c>
      <c r="AA142" s="280">
        <f>IF(AA21="kW",SUMPRODUCT(N22:N125,W22:W125,AA22:AA125),SUMPRODUCT(L22:L125,AA22:AA125))</f>
        <v>0</v>
      </c>
      <c r="AB142" s="280">
        <f>IF(AB21="kW",SUMPRODUCT(N22:N125,W22:W125,AB22:AB125),SUMPRODUCT(L22:L125,AB22:AB125))</f>
        <v>0</v>
      </c>
      <c r="AC142" s="280">
        <f>IF(AC21="kW",SUMPRODUCT(N22:N125,W22:W125,AC22:AC125),SUMPRODUCT(L22:L125, AC22:AC125))</f>
        <v>0</v>
      </c>
      <c r="AD142" s="280">
        <f>IF(AD21="kW",SUMPRODUCT(N22:N125,W22:W125,AD22:AD125),SUMPRODUCT(L22:L125, AD22:AD125))</f>
        <v>0</v>
      </c>
      <c r="AE142" s="280">
        <f>IF(AE21="kW",SUMPRODUCT(N22:N125,W22:W125,AE22:AE125),SUMPRODUCT(L22:L125,AE22:AE125))</f>
        <v>0</v>
      </c>
      <c r="AF142" s="280">
        <f>IF(AF21="kW",SUMPRODUCT(N22:N125,W22:W125,AF22:AF125),SUMPRODUCT(L22:L125,AF22:AF125))</f>
        <v>0</v>
      </c>
      <c r="AG142" s="280">
        <f>IF(AG21="kW",SUMPRODUCT(N22:N125,W22:W125,AG22:AG125),SUMPRODUCT(L22:L125,AG22:AG125))</f>
        <v>0</v>
      </c>
      <c r="AH142" s="280">
        <f>IF(AH21="kW",SUMPRODUCT(N22:N125,W22:W125,AH22:AH125),SUMPRODUCT(L22:L125,AH22:AH125))</f>
        <v>0</v>
      </c>
      <c r="AI142" s="280">
        <f>IF(AI21="kW",SUMPRODUCT(N22:N125,W22:W125,AI22:AI125),SUMPRODUCT(L22:L125,AI22:AI125))</f>
        <v>0</v>
      </c>
      <c r="AJ142" s="280">
        <f>IF(AJ21="kW",SUMPRODUCT(N22:N125,W22:W125,AJ22:AJ125),SUMPRODUCT(L22:L125,AJ22:AJ125))</f>
        <v>0</v>
      </c>
      <c r="AK142" s="280">
        <f>IF(AK21="kW",SUMPRODUCT(N22:N125,W22:W125,AK22:AK125),SUMPRODUCT(L22:L125,AK22:AK125))</f>
        <v>0</v>
      </c>
      <c r="AL142" s="280">
        <f>IF(AL21="kW",SUMPRODUCT(N22:N125,W22:W125,AL22:AL125),SUMPRODUCT(L22:L125,AL22:AL125))</f>
        <v>0</v>
      </c>
      <c r="AM142" s="325"/>
    </row>
    <row r="143" spans="1:40" ht="15.5">
      <c r="B143" s="346" t="s">
        <v>221</v>
      </c>
      <c r="C143" s="347"/>
      <c r="D143" s="348"/>
      <c r="E143" s="348"/>
      <c r="F143" s="348"/>
      <c r="G143" s="348"/>
      <c r="H143" s="348"/>
      <c r="I143" s="348"/>
      <c r="J143" s="348"/>
      <c r="K143" s="348"/>
      <c r="L143" s="348"/>
      <c r="M143" s="348"/>
      <c r="N143" s="348"/>
      <c r="O143" s="349"/>
      <c r="P143" s="350"/>
      <c r="Q143" s="351"/>
      <c r="R143" s="349"/>
      <c r="S143" s="352"/>
      <c r="T143" s="353"/>
      <c r="U143" s="353"/>
      <c r="V143" s="349"/>
      <c r="W143" s="349"/>
      <c r="X143" s="353"/>
      <c r="Y143" s="314">
        <f>SUMPRODUCT(M22:M125,Y22:Y125)</f>
        <v>0</v>
      </c>
      <c r="Z143" s="314">
        <f>SUMPRODUCT(M22:M125,Z22:Z125)</f>
        <v>0</v>
      </c>
      <c r="AA143" s="314">
        <f>IF(AA21="kW",SUMPRODUCT(N22:N125,X22:X125,AA22:AA125),SUMPRODUCT(M22:M125,AA22:AA125))</f>
        <v>0</v>
      </c>
      <c r="AB143" s="314">
        <f>IF(AB21="kW",SUMPRODUCT(N22:N125,X22:X125,AB22:AB125),SUMPRODUCT(M22:M125, AB22:AB125))</f>
        <v>0</v>
      </c>
      <c r="AC143" s="314">
        <f>IF(AC21="kW",SUMPRODUCT(N22:N125,X22:X125,AC22:AC125),SUMPRODUCT(M22:M125, AC22:AC125))</f>
        <v>0</v>
      </c>
      <c r="AD143" s="314">
        <f>IF(AD21="kW",SUMPRODUCT(N22:N125,X22:X125,AD22:AD125),SUMPRODUCT(M22:M125, AD22:AD125))</f>
        <v>0</v>
      </c>
      <c r="AE143" s="314">
        <f>IF(AE21="kW",SUMPRODUCT(N22:N125,X22:X125, AE22:AE125),SUMPRODUCT(M22:M125,AE22:AE125))</f>
        <v>0</v>
      </c>
      <c r="AF143" s="314">
        <f>IF(AF21="kW",SUMPRODUCT(N22:N125,X22:X125, AF22:AF125),SUMPRODUCT(M22:M125,AF22:AF125))</f>
        <v>0</v>
      </c>
      <c r="AG143" s="314">
        <f>IF(AG21="kW",SUMPRODUCT(N22:N125,X22:X125, AG22:AG125),SUMPRODUCT(M22:M125,AG22:AG125))</f>
        <v>0</v>
      </c>
      <c r="AH143" s="314">
        <f>IF(AH21="kW",SUMPRODUCT(N22:N125,X22:X125, AH22:AH125),SUMPRODUCT(M22:M125,AH22:AH125))</f>
        <v>0</v>
      </c>
      <c r="AI143" s="314">
        <f>IF(AI21="kW",SUMPRODUCT(N22:N125,X22:X125, AI22:AI125),SUMPRODUCT(M22:M125,AI22:AI125))</f>
        <v>0</v>
      </c>
      <c r="AJ143" s="314">
        <f>IF(AJ21="kW",SUMPRODUCT(N22:N125,X22:X125, AJ22:AJ125),SUMPRODUCT(M22:M125,AJ22:AJ125))</f>
        <v>0</v>
      </c>
      <c r="AK143" s="314">
        <f>IF(AK21="kW",SUMPRODUCT(N22:N125,X22:X125, AK22:AK125),SUMPRODUCT(M22:M125,AK22:AK125))</f>
        <v>0</v>
      </c>
      <c r="AL143" s="314">
        <f>IF(AL21="kW",SUMPRODUCT(N22:N125,X22:X125, AL22:AL125),SUMPRODUCT(M22:M125,AL22:AL125))</f>
        <v>0</v>
      </c>
      <c r="AM143" s="354"/>
      <c r="AN143" s="355"/>
    </row>
    <row r="144" spans="1:40" ht="21.75" customHeight="1">
      <c r="B144" s="356" t="s">
        <v>583</v>
      </c>
      <c r="C144" s="357"/>
      <c r="D144" s="358"/>
      <c r="E144" s="358"/>
      <c r="F144" s="358"/>
      <c r="G144" s="358"/>
      <c r="H144" s="358"/>
      <c r="I144" s="358"/>
      <c r="J144" s="358"/>
      <c r="K144" s="358"/>
      <c r="L144" s="358"/>
      <c r="M144" s="358"/>
      <c r="N144" s="358"/>
      <c r="O144" s="358"/>
      <c r="P144" s="358"/>
      <c r="Q144" s="358"/>
      <c r="R144" s="358"/>
      <c r="S144" s="359"/>
      <c r="T144" s="360"/>
      <c r="U144" s="358"/>
      <c r="V144" s="358"/>
      <c r="W144" s="358"/>
      <c r="X144" s="358"/>
      <c r="Y144" s="361"/>
      <c r="Z144" s="361"/>
      <c r="AA144" s="361"/>
      <c r="AB144" s="361"/>
      <c r="AC144" s="361"/>
      <c r="AD144" s="361"/>
      <c r="AE144" s="361"/>
      <c r="AF144" s="361"/>
      <c r="AG144" s="361"/>
      <c r="AH144" s="361"/>
      <c r="AI144" s="361"/>
      <c r="AJ144" s="361"/>
      <c r="AK144" s="361"/>
      <c r="AL144" s="361"/>
      <c r="AM144" s="362"/>
      <c r="AN144" s="355"/>
    </row>
    <row r="146" spans="1:39" ht="15.5">
      <c r="B146" s="269" t="s">
        <v>240</v>
      </c>
      <c r="C146" s="270"/>
      <c r="D146" s="567" t="s">
        <v>522</v>
      </c>
      <c r="F146" s="567"/>
      <c r="O146" s="270"/>
      <c r="Y146" s="260"/>
      <c r="Z146" s="257"/>
      <c r="AA146" s="257"/>
      <c r="AB146" s="257"/>
      <c r="AC146" s="257"/>
      <c r="AD146" s="257"/>
      <c r="AE146" s="257"/>
      <c r="AF146" s="257"/>
      <c r="AG146" s="257"/>
      <c r="AH146" s="257"/>
      <c r="AI146" s="257"/>
      <c r="AJ146" s="257"/>
      <c r="AK146" s="257"/>
      <c r="AL146" s="257"/>
      <c r="AM146" s="271"/>
    </row>
    <row r="147" spans="1:39" ht="34.5" customHeight="1">
      <c r="B147" s="829" t="s">
        <v>209</v>
      </c>
      <c r="C147" s="837" t="s">
        <v>32</v>
      </c>
      <c r="D147" s="273" t="s">
        <v>419</v>
      </c>
      <c r="E147" s="831" t="s">
        <v>207</v>
      </c>
      <c r="F147" s="832"/>
      <c r="G147" s="832"/>
      <c r="H147" s="832"/>
      <c r="I147" s="832"/>
      <c r="J147" s="832"/>
      <c r="K147" s="832"/>
      <c r="L147" s="832"/>
      <c r="M147" s="839"/>
      <c r="N147" s="840" t="s">
        <v>211</v>
      </c>
      <c r="O147" s="273" t="s">
        <v>420</v>
      </c>
      <c r="P147" s="831" t="s">
        <v>210</v>
      </c>
      <c r="Q147" s="832"/>
      <c r="R147" s="832"/>
      <c r="S147" s="832"/>
      <c r="T147" s="832"/>
      <c r="U147" s="832"/>
      <c r="V147" s="832"/>
      <c r="W147" s="832"/>
      <c r="X147" s="839"/>
      <c r="Y147" s="834" t="s">
        <v>241</v>
      </c>
      <c r="Z147" s="835"/>
      <c r="AA147" s="835"/>
      <c r="AB147" s="835"/>
      <c r="AC147" s="835"/>
      <c r="AD147" s="835"/>
      <c r="AE147" s="835"/>
      <c r="AF147" s="835"/>
      <c r="AG147" s="835"/>
      <c r="AH147" s="835"/>
      <c r="AI147" s="835"/>
      <c r="AJ147" s="835"/>
      <c r="AK147" s="835"/>
      <c r="AL147" s="835"/>
      <c r="AM147" s="836"/>
    </row>
    <row r="148" spans="1:39" ht="60.75" customHeight="1">
      <c r="B148" s="830"/>
      <c r="C148" s="838"/>
      <c r="D148" s="274">
        <v>2012</v>
      </c>
      <c r="E148" s="274">
        <v>2013</v>
      </c>
      <c r="F148" s="274">
        <v>2014</v>
      </c>
      <c r="G148" s="274">
        <v>2015</v>
      </c>
      <c r="H148" s="274">
        <v>2016</v>
      </c>
      <c r="I148" s="274">
        <v>2017</v>
      </c>
      <c r="J148" s="274">
        <v>2018</v>
      </c>
      <c r="K148" s="274">
        <v>2019</v>
      </c>
      <c r="L148" s="274">
        <v>2020</v>
      </c>
      <c r="M148" s="274">
        <v>2021</v>
      </c>
      <c r="N148" s="841"/>
      <c r="O148" s="274">
        <v>2012</v>
      </c>
      <c r="P148" s="274">
        <v>2013</v>
      </c>
      <c r="Q148" s="274">
        <v>2014</v>
      </c>
      <c r="R148" s="274">
        <v>2015</v>
      </c>
      <c r="S148" s="274">
        <v>2016</v>
      </c>
      <c r="T148" s="274">
        <v>2017</v>
      </c>
      <c r="U148" s="274">
        <v>2018</v>
      </c>
      <c r="V148" s="274">
        <v>2019</v>
      </c>
      <c r="W148" s="274">
        <v>2020</v>
      </c>
      <c r="X148" s="274">
        <v>2021</v>
      </c>
      <c r="Y148" s="274" t="str">
        <f>'1.  LRAMVA Summary'!D52</f>
        <v>Residential</v>
      </c>
      <c r="Z148" s="274" t="str">
        <f>'1.  LRAMVA Summary'!E52</f>
        <v>GS&lt;50 kW</v>
      </c>
      <c r="AA148" s="274" t="str">
        <f>'1.  LRAMVA Summary'!F52</f>
        <v>GS&gt;50 kW - Thermal Demand Meter</v>
      </c>
      <c r="AB148" s="274" t="str">
        <f>'1.  LRAMVA Summary'!G52</f>
        <v>GS&gt;50 kW - Interval Meter</v>
      </c>
      <c r="AC148" s="274" t="str">
        <f>'1.  LRAMVA Summary'!H52</f>
        <v>Street Lighting</v>
      </c>
      <c r="AD148" s="274" t="str">
        <f>'1.  LRAMVA Summary'!I52</f>
        <v/>
      </c>
      <c r="AE148" s="274" t="str">
        <f>'1.  LRAMVA Summary'!J52</f>
        <v/>
      </c>
      <c r="AF148" s="274" t="str">
        <f>'1.  LRAMVA Summary'!K52</f>
        <v/>
      </c>
      <c r="AG148" s="274" t="str">
        <f>'1.  LRAMVA Summary'!L52</f>
        <v/>
      </c>
      <c r="AH148" s="274" t="str">
        <f>'1.  LRAMVA Summary'!M52</f>
        <v/>
      </c>
      <c r="AI148" s="274" t="str">
        <f>'1.  LRAMVA Summary'!N52</f>
        <v/>
      </c>
      <c r="AJ148" s="274" t="str">
        <f>'1.  LRAMVA Summary'!O52</f>
        <v/>
      </c>
      <c r="AK148" s="274" t="str">
        <f>'1.  LRAMVA Summary'!P52</f>
        <v/>
      </c>
      <c r="AL148" s="274" t="str">
        <f>'1.  LRAMVA Summary'!Q52</f>
        <v/>
      </c>
      <c r="AM148" s="276" t="str">
        <f>'1.  LRAMVA Summary'!R52</f>
        <v>Total</v>
      </c>
    </row>
    <row r="149" spans="1:39" ht="15.75" customHeight="1">
      <c r="A149" s="488"/>
      <c r="B149" s="277" t="s">
        <v>0</v>
      </c>
      <c r="C149" s="278"/>
      <c r="D149" s="278"/>
      <c r="E149" s="278"/>
      <c r="F149" s="278"/>
      <c r="G149" s="278"/>
      <c r="H149" s="278"/>
      <c r="I149" s="278"/>
      <c r="J149" s="278"/>
      <c r="K149" s="278"/>
      <c r="L149" s="278"/>
      <c r="M149" s="278"/>
      <c r="N149" s="279"/>
      <c r="O149" s="278"/>
      <c r="P149" s="278"/>
      <c r="Q149" s="278"/>
      <c r="R149" s="278"/>
      <c r="S149" s="278"/>
      <c r="T149" s="278"/>
      <c r="U149" s="278"/>
      <c r="V149" s="278"/>
      <c r="W149" s="278"/>
      <c r="X149" s="278"/>
      <c r="Y149" s="280" t="str">
        <f>'[2]1.  LRAMVA Summary'!D51</f>
        <v>kWh</v>
      </c>
      <c r="Z149" s="280" t="str">
        <f>'[2]1.  LRAMVA Summary'!E51</f>
        <v>kWh</v>
      </c>
      <c r="AA149" s="280" t="str">
        <f>'[2]1.  LRAMVA Summary'!F51</f>
        <v>kW</v>
      </c>
      <c r="AB149" s="280" t="str">
        <f>'[2]1.  LRAMVA Summary'!G51</f>
        <v>kW</v>
      </c>
      <c r="AC149" s="280" t="str">
        <f>'[2]1.  LRAMVA Summary'!H51</f>
        <v>kW</v>
      </c>
      <c r="AD149" s="280">
        <f>'[2]1.  LRAMVA Summary'!I51</f>
        <v>0</v>
      </c>
      <c r="AE149" s="280">
        <f>'1.  LRAMVA Summary'!J53</f>
        <v>0</v>
      </c>
      <c r="AF149" s="280">
        <f>'1.  LRAMVA Summary'!K53</f>
        <v>0</v>
      </c>
      <c r="AG149" s="280">
        <f>'1.  LRAMVA Summary'!L53</f>
        <v>0</v>
      </c>
      <c r="AH149" s="280">
        <f>'1.  LRAMVA Summary'!M53</f>
        <v>0</v>
      </c>
      <c r="AI149" s="280">
        <f>'1.  LRAMVA Summary'!N53</f>
        <v>0</v>
      </c>
      <c r="AJ149" s="280">
        <f>'1.  LRAMVA Summary'!O53</f>
        <v>0</v>
      </c>
      <c r="AK149" s="280">
        <f>'1.  LRAMVA Summary'!P53</f>
        <v>0</v>
      </c>
      <c r="AL149" s="280">
        <f>'1.  LRAMVA Summary'!Q53</f>
        <v>0</v>
      </c>
      <c r="AM149" s="363"/>
    </row>
    <row r="150" spans="1:39" ht="15.5" outlineLevel="1">
      <c r="A150" s="487">
        <v>1</v>
      </c>
      <c r="B150" s="283" t="s">
        <v>1</v>
      </c>
      <c r="C150" s="280" t="s">
        <v>586</v>
      </c>
      <c r="D150" s="284"/>
      <c r="E150" s="284"/>
      <c r="F150" s="284"/>
      <c r="G150" s="284"/>
      <c r="H150" s="284"/>
      <c r="I150" s="284">
        <v>0</v>
      </c>
      <c r="J150" s="284"/>
      <c r="K150" s="284"/>
      <c r="L150" s="284"/>
      <c r="M150" s="284"/>
      <c r="N150" s="280"/>
      <c r="O150" s="284"/>
      <c r="P150" s="284"/>
      <c r="Q150" s="284"/>
      <c r="R150" s="284"/>
      <c r="S150" s="284"/>
      <c r="T150" s="284">
        <v>0</v>
      </c>
      <c r="U150" s="284"/>
      <c r="V150" s="284"/>
      <c r="W150" s="284"/>
      <c r="X150" s="284"/>
      <c r="Y150" s="740">
        <v>1</v>
      </c>
      <c r="Z150" s="724"/>
      <c r="AA150" s="724"/>
      <c r="AB150" s="724"/>
      <c r="AC150" s="724"/>
      <c r="AD150" s="396"/>
      <c r="AE150" s="396"/>
      <c r="AF150" s="396"/>
      <c r="AG150" s="396"/>
      <c r="AH150" s="396"/>
      <c r="AI150" s="396"/>
      <c r="AJ150" s="396"/>
      <c r="AK150" s="396"/>
      <c r="AL150" s="396"/>
      <c r="AM150" s="285">
        <f>SUM(Y150:AL150)</f>
        <v>1</v>
      </c>
    </row>
    <row r="151" spans="1:39" ht="15.5" outlineLevel="1">
      <c r="B151" s="283" t="s">
        <v>242</v>
      </c>
      <c r="C151" s="280" t="s">
        <v>580</v>
      </c>
      <c r="D151" s="284"/>
      <c r="E151" s="284"/>
      <c r="F151" s="284"/>
      <c r="G151" s="284"/>
      <c r="H151" s="284"/>
      <c r="I151" s="284" t="s">
        <v>752</v>
      </c>
      <c r="J151" s="284"/>
      <c r="K151" s="284"/>
      <c r="L151" s="284"/>
      <c r="M151" s="284"/>
      <c r="N151" s="280"/>
      <c r="O151" s="284"/>
      <c r="P151" s="284"/>
      <c r="Q151" s="284"/>
      <c r="R151" s="284"/>
      <c r="S151" s="284"/>
      <c r="T151" s="284" t="s">
        <v>752</v>
      </c>
      <c r="U151" s="284"/>
      <c r="V151" s="284"/>
      <c r="W151" s="284"/>
      <c r="X151" s="284"/>
      <c r="Y151" s="726">
        <v>1</v>
      </c>
      <c r="Z151" s="726">
        <v>0</v>
      </c>
      <c r="AA151" s="726">
        <v>0</v>
      </c>
      <c r="AB151" s="726">
        <v>0</v>
      </c>
      <c r="AC151" s="726">
        <v>0</v>
      </c>
      <c r="AD151" s="397">
        <v>0</v>
      </c>
      <c r="AE151" s="397">
        <v>0</v>
      </c>
      <c r="AF151" s="397">
        <v>0</v>
      </c>
      <c r="AG151" s="397">
        <f t="shared" ref="AG151:AL151" si="38">AG150</f>
        <v>0</v>
      </c>
      <c r="AH151" s="397">
        <f t="shared" si="38"/>
        <v>0</v>
      </c>
      <c r="AI151" s="397">
        <f t="shared" si="38"/>
        <v>0</v>
      </c>
      <c r="AJ151" s="397">
        <f t="shared" si="38"/>
        <v>0</v>
      </c>
      <c r="AK151" s="397">
        <f t="shared" si="38"/>
        <v>0</v>
      </c>
      <c r="AL151" s="397">
        <f t="shared" si="38"/>
        <v>0</v>
      </c>
      <c r="AM151" s="483"/>
    </row>
    <row r="152" spans="1:39" ht="15.5" outlineLevel="1">
      <c r="A152" s="489"/>
      <c r="B152" s="287"/>
      <c r="C152" s="288"/>
      <c r="D152" s="305"/>
      <c r="E152" s="305"/>
      <c r="F152" s="305"/>
      <c r="G152" s="305"/>
      <c r="H152" s="305"/>
      <c r="I152" s="305"/>
      <c r="J152" s="305"/>
      <c r="K152" s="305"/>
      <c r="L152" s="305"/>
      <c r="M152" s="305"/>
      <c r="N152" s="705"/>
      <c r="O152" s="305"/>
      <c r="P152" s="305"/>
      <c r="Q152" s="305"/>
      <c r="R152" s="305"/>
      <c r="S152" s="305"/>
      <c r="T152" s="293"/>
      <c r="U152" s="305"/>
      <c r="V152" s="305"/>
      <c r="W152" s="305"/>
      <c r="X152" s="305"/>
      <c r="Y152" s="408"/>
      <c r="Z152" s="728"/>
      <c r="AA152" s="728"/>
      <c r="AB152" s="728"/>
      <c r="AC152" s="728"/>
      <c r="AD152" s="399"/>
      <c r="AE152" s="399"/>
      <c r="AF152" s="399"/>
      <c r="AG152" s="399"/>
      <c r="AH152" s="399"/>
      <c r="AI152" s="399"/>
      <c r="AJ152" s="399"/>
      <c r="AK152" s="399"/>
      <c r="AL152" s="399"/>
      <c r="AM152" s="291"/>
    </row>
    <row r="153" spans="1:39" ht="15.5" outlineLevel="1">
      <c r="A153" s="487">
        <v>2</v>
      </c>
      <c r="B153" s="283" t="s">
        <v>2</v>
      </c>
      <c r="C153" s="280" t="s">
        <v>586</v>
      </c>
      <c r="D153" s="284"/>
      <c r="E153" s="284"/>
      <c r="F153" s="284"/>
      <c r="G153" s="284"/>
      <c r="H153" s="284"/>
      <c r="I153" s="284">
        <v>0</v>
      </c>
      <c r="J153" s="284"/>
      <c r="K153" s="284"/>
      <c r="L153" s="284"/>
      <c r="M153" s="284"/>
      <c r="N153" s="280"/>
      <c r="O153" s="284"/>
      <c r="P153" s="284"/>
      <c r="Q153" s="284"/>
      <c r="R153" s="284"/>
      <c r="S153" s="284"/>
      <c r="T153" s="284">
        <v>0</v>
      </c>
      <c r="U153" s="284"/>
      <c r="V153" s="284"/>
      <c r="W153" s="284"/>
      <c r="X153" s="284"/>
      <c r="Y153" s="740">
        <v>1</v>
      </c>
      <c r="Z153" s="724"/>
      <c r="AA153" s="724"/>
      <c r="AB153" s="724"/>
      <c r="AC153" s="724"/>
      <c r="AD153" s="396"/>
      <c r="AE153" s="396"/>
      <c r="AF153" s="396"/>
      <c r="AG153" s="396"/>
      <c r="AH153" s="396"/>
      <c r="AI153" s="396"/>
      <c r="AJ153" s="396"/>
      <c r="AK153" s="396"/>
      <c r="AL153" s="396"/>
      <c r="AM153" s="285">
        <f>SUM(Y153:AL153)</f>
        <v>1</v>
      </c>
    </row>
    <row r="154" spans="1:39" ht="15.5" outlineLevel="1">
      <c r="B154" s="283" t="s">
        <v>242</v>
      </c>
      <c r="C154" s="280" t="s">
        <v>580</v>
      </c>
      <c r="D154" s="284"/>
      <c r="E154" s="284"/>
      <c r="F154" s="284"/>
      <c r="G154" s="284"/>
      <c r="H154" s="284"/>
      <c r="I154" s="284" t="s">
        <v>752</v>
      </c>
      <c r="J154" s="284"/>
      <c r="K154" s="284"/>
      <c r="L154" s="284"/>
      <c r="M154" s="284"/>
      <c r="N154" s="280"/>
      <c r="O154" s="284"/>
      <c r="P154" s="284"/>
      <c r="Q154" s="284"/>
      <c r="R154" s="284"/>
      <c r="S154" s="284"/>
      <c r="T154" s="284" t="s">
        <v>752</v>
      </c>
      <c r="U154" s="284"/>
      <c r="V154" s="284"/>
      <c r="W154" s="284"/>
      <c r="X154" s="284"/>
      <c r="Y154" s="726">
        <v>1</v>
      </c>
      <c r="Z154" s="726">
        <v>0</v>
      </c>
      <c r="AA154" s="726">
        <v>0</v>
      </c>
      <c r="AB154" s="726">
        <v>0</v>
      </c>
      <c r="AC154" s="726">
        <v>0</v>
      </c>
      <c r="AD154" s="397">
        <v>0</v>
      </c>
      <c r="AE154" s="397">
        <v>0</v>
      </c>
      <c r="AF154" s="397">
        <v>0</v>
      </c>
      <c r="AG154" s="397">
        <f t="shared" ref="AG154:AL154" si="39">AG153</f>
        <v>0</v>
      </c>
      <c r="AH154" s="397">
        <f t="shared" si="39"/>
        <v>0</v>
      </c>
      <c r="AI154" s="397">
        <f t="shared" si="39"/>
        <v>0</v>
      </c>
      <c r="AJ154" s="397">
        <f t="shared" si="39"/>
        <v>0</v>
      </c>
      <c r="AK154" s="397">
        <f t="shared" si="39"/>
        <v>0</v>
      </c>
      <c r="AL154" s="397">
        <f t="shared" si="39"/>
        <v>0</v>
      </c>
      <c r="AM154" s="483"/>
    </row>
    <row r="155" spans="1:39" ht="15.5" outlineLevel="1">
      <c r="A155" s="489"/>
      <c r="B155" s="287"/>
      <c r="C155" s="288"/>
      <c r="D155" s="305"/>
      <c r="E155" s="305"/>
      <c r="F155" s="305"/>
      <c r="G155" s="305"/>
      <c r="H155" s="305"/>
      <c r="I155" s="305"/>
      <c r="J155" s="305"/>
      <c r="K155" s="305"/>
      <c r="L155" s="305"/>
      <c r="M155" s="305"/>
      <c r="N155" s="705"/>
      <c r="O155" s="305"/>
      <c r="P155" s="305"/>
      <c r="Q155" s="305"/>
      <c r="R155" s="305"/>
      <c r="S155" s="305"/>
      <c r="T155" s="293"/>
      <c r="U155" s="305"/>
      <c r="V155" s="305"/>
      <c r="W155" s="305"/>
      <c r="X155" s="305"/>
      <c r="Y155" s="408"/>
      <c r="Z155" s="728"/>
      <c r="AA155" s="728"/>
      <c r="AB155" s="728"/>
      <c r="AC155" s="728"/>
      <c r="AD155" s="399"/>
      <c r="AE155" s="399"/>
      <c r="AF155" s="399"/>
      <c r="AG155" s="399"/>
      <c r="AH155" s="399"/>
      <c r="AI155" s="399"/>
      <c r="AJ155" s="399"/>
      <c r="AK155" s="399"/>
      <c r="AL155" s="399"/>
      <c r="AM155" s="291"/>
    </row>
    <row r="156" spans="1:39" ht="15.5" outlineLevel="1">
      <c r="A156" s="487">
        <v>3</v>
      </c>
      <c r="B156" s="283" t="s">
        <v>3</v>
      </c>
      <c r="C156" s="280" t="s">
        <v>586</v>
      </c>
      <c r="D156" s="284"/>
      <c r="E156" s="284"/>
      <c r="F156" s="284"/>
      <c r="G156" s="284"/>
      <c r="H156" s="284"/>
      <c r="I156" s="284">
        <v>329402.44805685285</v>
      </c>
      <c r="J156" s="284"/>
      <c r="K156" s="284"/>
      <c r="L156" s="284"/>
      <c r="M156" s="284"/>
      <c r="N156" s="280"/>
      <c r="O156" s="284"/>
      <c r="P156" s="284"/>
      <c r="Q156" s="284"/>
      <c r="R156" s="284"/>
      <c r="S156" s="284"/>
      <c r="T156" s="284">
        <v>196.03534226489899</v>
      </c>
      <c r="U156" s="284"/>
      <c r="V156" s="284"/>
      <c r="W156" s="284"/>
      <c r="X156" s="284"/>
      <c r="Y156" s="740">
        <v>1</v>
      </c>
      <c r="Z156" s="724"/>
      <c r="AA156" s="724"/>
      <c r="AB156" s="724"/>
      <c r="AC156" s="724"/>
      <c r="AD156" s="396"/>
      <c r="AE156" s="396"/>
      <c r="AF156" s="396"/>
      <c r="AG156" s="396"/>
      <c r="AH156" s="396"/>
      <c r="AI156" s="396"/>
      <c r="AJ156" s="396"/>
      <c r="AK156" s="396"/>
      <c r="AL156" s="396"/>
      <c r="AM156" s="285">
        <f>SUM(Y156:AL156)</f>
        <v>1</v>
      </c>
    </row>
    <row r="157" spans="1:39" ht="15.5" outlineLevel="1">
      <c r="B157" s="283" t="s">
        <v>242</v>
      </c>
      <c r="C157" s="280" t="s">
        <v>580</v>
      </c>
      <c r="D157" s="284"/>
      <c r="E157" s="284"/>
      <c r="F157" s="284"/>
      <c r="G157" s="284"/>
      <c r="H157" s="284"/>
      <c r="I157" s="284">
        <v>7900.8041168199561</v>
      </c>
      <c r="J157" s="284"/>
      <c r="K157" s="284"/>
      <c r="L157" s="284"/>
      <c r="M157" s="284"/>
      <c r="N157" s="280"/>
      <c r="O157" s="284"/>
      <c r="P157" s="284"/>
      <c r="Q157" s="284"/>
      <c r="R157" s="284"/>
      <c r="S157" s="284"/>
      <c r="T157" s="284">
        <v>4.0127096104148112</v>
      </c>
      <c r="U157" s="284"/>
      <c r="V157" s="284"/>
      <c r="W157" s="284"/>
      <c r="X157" s="284"/>
      <c r="Y157" s="726">
        <v>1</v>
      </c>
      <c r="Z157" s="726">
        <v>0</v>
      </c>
      <c r="AA157" s="726">
        <v>0</v>
      </c>
      <c r="AB157" s="726">
        <v>0</v>
      </c>
      <c r="AC157" s="726">
        <v>0</v>
      </c>
      <c r="AD157" s="397">
        <v>0</v>
      </c>
      <c r="AE157" s="397">
        <v>0</v>
      </c>
      <c r="AF157" s="397">
        <v>0</v>
      </c>
      <c r="AG157" s="397">
        <f t="shared" ref="AG157:AL157" si="40">AG156</f>
        <v>0</v>
      </c>
      <c r="AH157" s="397">
        <f t="shared" si="40"/>
        <v>0</v>
      </c>
      <c r="AI157" s="397">
        <f t="shared" si="40"/>
        <v>0</v>
      </c>
      <c r="AJ157" s="397">
        <f t="shared" si="40"/>
        <v>0</v>
      </c>
      <c r="AK157" s="397">
        <f t="shared" si="40"/>
        <v>0</v>
      </c>
      <c r="AL157" s="397">
        <f t="shared" si="40"/>
        <v>0</v>
      </c>
      <c r="AM157" s="483"/>
    </row>
    <row r="158" spans="1:39" ht="15.5" outlineLevel="1">
      <c r="B158" s="283"/>
      <c r="C158" s="294"/>
      <c r="D158" s="305"/>
      <c r="E158" s="305"/>
      <c r="F158" s="305"/>
      <c r="G158" s="305"/>
      <c r="H158" s="305"/>
      <c r="I158" s="305"/>
      <c r="J158" s="305"/>
      <c r="K158" s="305"/>
      <c r="L158" s="305"/>
      <c r="M158" s="305"/>
      <c r="N158" s="706"/>
      <c r="O158" s="305"/>
      <c r="P158" s="305"/>
      <c r="Q158" s="305"/>
      <c r="R158" s="305"/>
      <c r="S158" s="305"/>
      <c r="T158" s="293"/>
      <c r="U158" s="305"/>
      <c r="V158" s="305"/>
      <c r="W158" s="305"/>
      <c r="X158" s="305"/>
      <c r="Y158" s="408"/>
      <c r="Z158" s="408"/>
      <c r="AA158" s="408"/>
      <c r="AB158" s="408"/>
      <c r="AC158" s="408"/>
      <c r="AD158" s="398"/>
      <c r="AE158" s="398"/>
      <c r="AF158" s="398"/>
      <c r="AG158" s="398"/>
      <c r="AH158" s="398"/>
      <c r="AI158" s="398"/>
      <c r="AJ158" s="398"/>
      <c r="AK158" s="398"/>
      <c r="AL158" s="398"/>
      <c r="AM158" s="295"/>
    </row>
    <row r="159" spans="1:39" ht="15.5" outlineLevel="1">
      <c r="A159" s="487">
        <v>4</v>
      </c>
      <c r="B159" s="283" t="s">
        <v>4</v>
      </c>
      <c r="C159" s="280" t="s">
        <v>586</v>
      </c>
      <c r="D159" s="284"/>
      <c r="E159" s="284"/>
      <c r="F159" s="284"/>
      <c r="G159" s="284"/>
      <c r="H159" s="284"/>
      <c r="I159" s="284">
        <v>9098.4810260987306</v>
      </c>
      <c r="J159" s="284"/>
      <c r="K159" s="284"/>
      <c r="L159" s="284"/>
      <c r="M159" s="284"/>
      <c r="N159" s="280"/>
      <c r="O159" s="284"/>
      <c r="P159" s="284"/>
      <c r="Q159" s="284"/>
      <c r="R159" s="284"/>
      <c r="S159" s="284"/>
      <c r="T159" s="284">
        <v>1.5158206881912952</v>
      </c>
      <c r="U159" s="284"/>
      <c r="V159" s="284"/>
      <c r="W159" s="284"/>
      <c r="X159" s="284"/>
      <c r="Y159" s="740">
        <v>1</v>
      </c>
      <c r="Z159" s="724"/>
      <c r="AA159" s="724"/>
      <c r="AB159" s="724"/>
      <c r="AC159" s="724"/>
      <c r="AD159" s="396"/>
      <c r="AE159" s="396"/>
      <c r="AF159" s="396"/>
      <c r="AG159" s="396"/>
      <c r="AH159" s="396"/>
      <c r="AI159" s="396"/>
      <c r="AJ159" s="396"/>
      <c r="AK159" s="396"/>
      <c r="AL159" s="396"/>
      <c r="AM159" s="285">
        <f>SUM(Y159:AL159)</f>
        <v>1</v>
      </c>
    </row>
    <row r="160" spans="1:39" ht="15.5" outlineLevel="1">
      <c r="B160" s="283" t="s">
        <v>242</v>
      </c>
      <c r="C160" s="280" t="s">
        <v>580</v>
      </c>
      <c r="D160" s="284"/>
      <c r="E160" s="284"/>
      <c r="F160" s="284"/>
      <c r="G160" s="284"/>
      <c r="H160" s="284"/>
      <c r="I160" s="284" t="s">
        <v>752</v>
      </c>
      <c r="J160" s="284"/>
      <c r="K160" s="284"/>
      <c r="L160" s="284"/>
      <c r="M160" s="284"/>
      <c r="N160" s="280"/>
      <c r="O160" s="284"/>
      <c r="P160" s="284"/>
      <c r="Q160" s="284"/>
      <c r="R160" s="284"/>
      <c r="S160" s="284"/>
      <c r="T160" s="284" t="s">
        <v>752</v>
      </c>
      <c r="U160" s="284"/>
      <c r="V160" s="284"/>
      <c r="W160" s="284"/>
      <c r="X160" s="284"/>
      <c r="Y160" s="726">
        <v>1</v>
      </c>
      <c r="Z160" s="726">
        <v>0</v>
      </c>
      <c r="AA160" s="726">
        <v>0</v>
      </c>
      <c r="AB160" s="726">
        <v>0</v>
      </c>
      <c r="AC160" s="726">
        <v>0</v>
      </c>
      <c r="AD160" s="397">
        <v>0</v>
      </c>
      <c r="AE160" s="397">
        <v>0</v>
      </c>
      <c r="AF160" s="397">
        <v>0</v>
      </c>
      <c r="AG160" s="397">
        <f t="shared" ref="AG160:AL160" si="41">AG159</f>
        <v>0</v>
      </c>
      <c r="AH160" s="397">
        <f t="shared" si="41"/>
        <v>0</v>
      </c>
      <c r="AI160" s="397">
        <f t="shared" si="41"/>
        <v>0</v>
      </c>
      <c r="AJ160" s="397">
        <f t="shared" si="41"/>
        <v>0</v>
      </c>
      <c r="AK160" s="397">
        <f t="shared" si="41"/>
        <v>0</v>
      </c>
      <c r="AL160" s="397">
        <f t="shared" si="41"/>
        <v>0</v>
      </c>
      <c r="AM160" s="483"/>
    </row>
    <row r="161" spans="1:39" ht="15.5" outlineLevel="1">
      <c r="B161" s="283"/>
      <c r="C161" s="294"/>
      <c r="D161" s="305"/>
      <c r="E161" s="305"/>
      <c r="F161" s="305"/>
      <c r="G161" s="305"/>
      <c r="H161" s="305"/>
      <c r="I161" s="305"/>
      <c r="J161" s="305"/>
      <c r="K161" s="305"/>
      <c r="L161" s="305"/>
      <c r="M161" s="305"/>
      <c r="N161" s="280"/>
      <c r="O161" s="305"/>
      <c r="P161" s="305"/>
      <c r="Q161" s="305"/>
      <c r="R161" s="305"/>
      <c r="S161" s="305"/>
      <c r="T161" s="293"/>
      <c r="U161" s="305"/>
      <c r="V161" s="305"/>
      <c r="W161" s="305"/>
      <c r="X161" s="305"/>
      <c r="Y161" s="408"/>
      <c r="Z161" s="408"/>
      <c r="AA161" s="408"/>
      <c r="AB161" s="408"/>
      <c r="AC161" s="408"/>
      <c r="AD161" s="398"/>
      <c r="AE161" s="398"/>
      <c r="AF161" s="398"/>
      <c r="AG161" s="398"/>
      <c r="AH161" s="398"/>
      <c r="AI161" s="398"/>
      <c r="AJ161" s="398"/>
      <c r="AK161" s="398"/>
      <c r="AL161" s="398"/>
      <c r="AM161" s="295"/>
    </row>
    <row r="162" spans="1:39" ht="15.5" outlineLevel="1">
      <c r="A162" s="487">
        <v>5</v>
      </c>
      <c r="B162" s="283" t="s">
        <v>5</v>
      </c>
      <c r="C162" s="280" t="s">
        <v>586</v>
      </c>
      <c r="D162" s="284"/>
      <c r="E162" s="284"/>
      <c r="F162" s="284"/>
      <c r="G162" s="284"/>
      <c r="H162" s="284"/>
      <c r="I162" s="284">
        <v>129332.20086908693</v>
      </c>
      <c r="J162" s="284"/>
      <c r="K162" s="284"/>
      <c r="L162" s="284"/>
      <c r="M162" s="284"/>
      <c r="N162" s="280"/>
      <c r="O162" s="284"/>
      <c r="P162" s="284"/>
      <c r="Q162" s="284"/>
      <c r="R162" s="284"/>
      <c r="S162" s="284"/>
      <c r="T162" s="284">
        <v>7.5734528987082959</v>
      </c>
      <c r="U162" s="284"/>
      <c r="V162" s="284"/>
      <c r="W162" s="284"/>
      <c r="X162" s="284"/>
      <c r="Y162" s="740">
        <v>1</v>
      </c>
      <c r="Z162" s="724"/>
      <c r="AA162" s="724"/>
      <c r="AB162" s="724"/>
      <c r="AC162" s="724"/>
      <c r="AD162" s="396"/>
      <c r="AE162" s="396"/>
      <c r="AF162" s="396"/>
      <c r="AG162" s="396"/>
      <c r="AH162" s="396"/>
      <c r="AI162" s="396"/>
      <c r="AJ162" s="396"/>
      <c r="AK162" s="396"/>
      <c r="AL162" s="396"/>
      <c r="AM162" s="285">
        <f>SUM(Y162:AL162)</f>
        <v>1</v>
      </c>
    </row>
    <row r="163" spans="1:39" ht="15.5" outlineLevel="1">
      <c r="B163" s="283" t="s">
        <v>242</v>
      </c>
      <c r="C163" s="280" t="s">
        <v>580</v>
      </c>
      <c r="D163" s="284"/>
      <c r="E163" s="284"/>
      <c r="F163" s="284"/>
      <c r="G163" s="284"/>
      <c r="H163" s="284"/>
      <c r="I163" s="284" t="s">
        <v>752</v>
      </c>
      <c r="J163" s="284"/>
      <c r="K163" s="284"/>
      <c r="L163" s="284"/>
      <c r="M163" s="284"/>
      <c r="N163" s="280"/>
      <c r="O163" s="284"/>
      <c r="P163" s="284"/>
      <c r="Q163" s="284"/>
      <c r="R163" s="284"/>
      <c r="S163" s="284"/>
      <c r="T163" s="284" t="s">
        <v>752</v>
      </c>
      <c r="U163" s="284"/>
      <c r="V163" s="284"/>
      <c r="W163" s="284"/>
      <c r="X163" s="284"/>
      <c r="Y163" s="726">
        <v>1</v>
      </c>
      <c r="Z163" s="726">
        <v>0</v>
      </c>
      <c r="AA163" s="726">
        <v>0</v>
      </c>
      <c r="AB163" s="726">
        <v>0</v>
      </c>
      <c r="AC163" s="726">
        <v>0</v>
      </c>
      <c r="AD163" s="397">
        <v>0</v>
      </c>
      <c r="AE163" s="397">
        <v>0</v>
      </c>
      <c r="AF163" s="397">
        <v>0</v>
      </c>
      <c r="AG163" s="397">
        <f t="shared" ref="AG163:AL163" si="42">AG162</f>
        <v>0</v>
      </c>
      <c r="AH163" s="397">
        <f t="shared" si="42"/>
        <v>0</v>
      </c>
      <c r="AI163" s="397">
        <f t="shared" si="42"/>
        <v>0</v>
      </c>
      <c r="AJ163" s="397">
        <f t="shared" si="42"/>
        <v>0</v>
      </c>
      <c r="AK163" s="397">
        <f t="shared" si="42"/>
        <v>0</v>
      </c>
      <c r="AL163" s="397">
        <f t="shared" si="42"/>
        <v>0</v>
      </c>
      <c r="AM163" s="483"/>
    </row>
    <row r="164" spans="1:39" ht="15.5" outlineLevel="1">
      <c r="B164" s="283"/>
      <c r="C164" s="294"/>
      <c r="D164" s="305"/>
      <c r="E164" s="305"/>
      <c r="F164" s="305"/>
      <c r="G164" s="305"/>
      <c r="H164" s="305"/>
      <c r="I164" s="305"/>
      <c r="J164" s="305"/>
      <c r="K164" s="305"/>
      <c r="L164" s="305"/>
      <c r="M164" s="305"/>
      <c r="N164" s="280"/>
      <c r="O164" s="305"/>
      <c r="P164" s="305"/>
      <c r="Q164" s="305"/>
      <c r="R164" s="305"/>
      <c r="S164" s="305"/>
      <c r="T164" s="293"/>
      <c r="U164" s="305"/>
      <c r="V164" s="305"/>
      <c r="W164" s="305"/>
      <c r="X164" s="305"/>
      <c r="Y164" s="408"/>
      <c r="Z164" s="408"/>
      <c r="AA164" s="408"/>
      <c r="AB164" s="408"/>
      <c r="AC164" s="408"/>
      <c r="AD164" s="398"/>
      <c r="AE164" s="398"/>
      <c r="AF164" s="398"/>
      <c r="AG164" s="398"/>
      <c r="AH164" s="398"/>
      <c r="AI164" s="398"/>
      <c r="AJ164" s="398"/>
      <c r="AK164" s="398"/>
      <c r="AL164" s="398"/>
      <c r="AM164" s="295"/>
    </row>
    <row r="165" spans="1:39" ht="15.5" outlineLevel="1">
      <c r="A165" s="487">
        <v>6</v>
      </c>
      <c r="B165" s="283" t="s">
        <v>6</v>
      </c>
      <c r="C165" s="280" t="s">
        <v>586</v>
      </c>
      <c r="D165" s="284"/>
      <c r="E165" s="284"/>
      <c r="F165" s="284"/>
      <c r="G165" s="284"/>
      <c r="H165" s="284"/>
      <c r="I165" s="284" t="s">
        <v>752</v>
      </c>
      <c r="J165" s="284"/>
      <c r="K165" s="284"/>
      <c r="L165" s="284"/>
      <c r="M165" s="284"/>
      <c r="N165" s="280"/>
      <c r="O165" s="284"/>
      <c r="P165" s="284"/>
      <c r="Q165" s="284"/>
      <c r="R165" s="284"/>
      <c r="S165" s="284"/>
      <c r="T165" s="284" t="s">
        <v>752</v>
      </c>
      <c r="U165" s="284"/>
      <c r="V165" s="284"/>
      <c r="W165" s="284"/>
      <c r="X165" s="284"/>
      <c r="Y165" s="724"/>
      <c r="Z165" s="724"/>
      <c r="AA165" s="724"/>
      <c r="AB165" s="724"/>
      <c r="AC165" s="724"/>
      <c r="AD165" s="396"/>
      <c r="AE165" s="396"/>
      <c r="AF165" s="396"/>
      <c r="AG165" s="396"/>
      <c r="AH165" s="396"/>
      <c r="AI165" s="396"/>
      <c r="AJ165" s="396"/>
      <c r="AK165" s="396"/>
      <c r="AL165" s="396"/>
      <c r="AM165" s="285">
        <f>SUM(Y165:AL165)</f>
        <v>0</v>
      </c>
    </row>
    <row r="166" spans="1:39" ht="15.5" outlineLevel="1">
      <c r="B166" s="283" t="s">
        <v>242</v>
      </c>
      <c r="C166" s="280" t="s">
        <v>580</v>
      </c>
      <c r="D166" s="284"/>
      <c r="E166" s="284"/>
      <c r="F166" s="284"/>
      <c r="G166" s="284"/>
      <c r="H166" s="284"/>
      <c r="I166" s="284" t="s">
        <v>752</v>
      </c>
      <c r="J166" s="284"/>
      <c r="K166" s="284"/>
      <c r="L166" s="284"/>
      <c r="M166" s="284"/>
      <c r="N166" s="280"/>
      <c r="O166" s="284"/>
      <c r="P166" s="284"/>
      <c r="Q166" s="284"/>
      <c r="R166" s="284"/>
      <c r="S166" s="284"/>
      <c r="T166" s="284" t="s">
        <v>752</v>
      </c>
      <c r="U166" s="284"/>
      <c r="V166" s="284"/>
      <c r="W166" s="284"/>
      <c r="X166" s="284"/>
      <c r="Y166" s="726">
        <v>0</v>
      </c>
      <c r="Z166" s="726">
        <v>0</v>
      </c>
      <c r="AA166" s="726">
        <v>0</v>
      </c>
      <c r="AB166" s="726">
        <v>0</v>
      </c>
      <c r="AC166" s="726">
        <v>0</v>
      </c>
      <c r="AD166" s="397">
        <v>0</v>
      </c>
      <c r="AE166" s="397">
        <v>0</v>
      </c>
      <c r="AF166" s="397">
        <v>0</v>
      </c>
      <c r="AG166" s="397">
        <f t="shared" ref="AG166:AL166" si="43">AG165</f>
        <v>0</v>
      </c>
      <c r="AH166" s="397">
        <f t="shared" si="43"/>
        <v>0</v>
      </c>
      <c r="AI166" s="397">
        <f t="shared" si="43"/>
        <v>0</v>
      </c>
      <c r="AJ166" s="397">
        <f t="shared" si="43"/>
        <v>0</v>
      </c>
      <c r="AK166" s="397">
        <f t="shared" si="43"/>
        <v>0</v>
      </c>
      <c r="AL166" s="397">
        <f t="shared" si="43"/>
        <v>0</v>
      </c>
      <c r="AM166" s="483"/>
    </row>
    <row r="167" spans="1:39" ht="15.5" outlineLevel="1">
      <c r="B167" s="283"/>
      <c r="C167" s="294"/>
      <c r="D167" s="305"/>
      <c r="E167" s="305"/>
      <c r="F167" s="305"/>
      <c r="G167" s="305"/>
      <c r="H167" s="305"/>
      <c r="I167" s="305"/>
      <c r="J167" s="305"/>
      <c r="K167" s="305"/>
      <c r="L167" s="305"/>
      <c r="M167" s="305"/>
      <c r="N167" s="280"/>
      <c r="O167" s="305"/>
      <c r="P167" s="305"/>
      <c r="Q167" s="305"/>
      <c r="R167" s="305"/>
      <c r="S167" s="305"/>
      <c r="T167" s="293"/>
      <c r="U167" s="305"/>
      <c r="V167" s="305"/>
      <c r="W167" s="305"/>
      <c r="X167" s="305"/>
      <c r="Y167" s="408"/>
      <c r="Z167" s="408"/>
      <c r="AA167" s="408"/>
      <c r="AB167" s="408"/>
      <c r="AC167" s="408"/>
      <c r="AD167" s="398"/>
      <c r="AE167" s="398"/>
      <c r="AF167" s="398"/>
      <c r="AG167" s="398"/>
      <c r="AH167" s="398"/>
      <c r="AI167" s="398"/>
      <c r="AJ167" s="398"/>
      <c r="AK167" s="398"/>
      <c r="AL167" s="398"/>
      <c r="AM167" s="295"/>
    </row>
    <row r="168" spans="1:39" ht="15.5" outlineLevel="1">
      <c r="A168" s="487">
        <v>7</v>
      </c>
      <c r="B168" s="283" t="s">
        <v>41</v>
      </c>
      <c r="C168" s="280" t="s">
        <v>586</v>
      </c>
      <c r="D168" s="284"/>
      <c r="E168" s="284"/>
      <c r="F168" s="284"/>
      <c r="G168" s="284"/>
      <c r="H168" s="284"/>
      <c r="I168" s="284" t="s">
        <v>752</v>
      </c>
      <c r="J168" s="284"/>
      <c r="K168" s="284"/>
      <c r="L168" s="284"/>
      <c r="M168" s="284"/>
      <c r="N168" s="280"/>
      <c r="O168" s="284"/>
      <c r="P168" s="284"/>
      <c r="Q168" s="284"/>
      <c r="R168" s="284"/>
      <c r="S168" s="284"/>
      <c r="T168" s="284" t="s">
        <v>752</v>
      </c>
      <c r="U168" s="284"/>
      <c r="V168" s="284"/>
      <c r="W168" s="284"/>
      <c r="X168" s="284"/>
      <c r="Y168" s="740"/>
      <c r="Z168" s="724"/>
      <c r="AA168" s="724"/>
      <c r="AB168" s="724"/>
      <c r="AC168" s="724"/>
      <c r="AD168" s="396"/>
      <c r="AE168" s="396"/>
      <c r="AF168" s="396"/>
      <c r="AG168" s="396"/>
      <c r="AH168" s="396"/>
      <c r="AI168" s="396"/>
      <c r="AJ168" s="396"/>
      <c r="AK168" s="396"/>
      <c r="AL168" s="396"/>
      <c r="AM168" s="285">
        <f>SUM(Y168:AL168)</f>
        <v>0</v>
      </c>
    </row>
    <row r="169" spans="1:39" ht="15.5" outlineLevel="1">
      <c r="B169" s="283" t="s">
        <v>242</v>
      </c>
      <c r="C169" s="280" t="s">
        <v>580</v>
      </c>
      <c r="D169" s="284"/>
      <c r="E169" s="284"/>
      <c r="F169" s="284"/>
      <c r="G169" s="284"/>
      <c r="H169" s="284"/>
      <c r="I169" s="284" t="s">
        <v>752</v>
      </c>
      <c r="J169" s="284"/>
      <c r="K169" s="284"/>
      <c r="L169" s="284"/>
      <c r="M169" s="284"/>
      <c r="N169" s="280"/>
      <c r="O169" s="284"/>
      <c r="P169" s="284"/>
      <c r="Q169" s="284"/>
      <c r="R169" s="284"/>
      <c r="S169" s="284"/>
      <c r="T169" s="284" t="s">
        <v>752</v>
      </c>
      <c r="U169" s="284"/>
      <c r="V169" s="284"/>
      <c r="W169" s="284"/>
      <c r="X169" s="284"/>
      <c r="Y169" s="726">
        <v>0</v>
      </c>
      <c r="Z169" s="726">
        <v>0</v>
      </c>
      <c r="AA169" s="726">
        <v>0</v>
      </c>
      <c r="AB169" s="726">
        <v>0</v>
      </c>
      <c r="AC169" s="726">
        <v>0</v>
      </c>
      <c r="AD169" s="397">
        <v>0</v>
      </c>
      <c r="AE169" s="397">
        <v>0</v>
      </c>
      <c r="AF169" s="397">
        <v>0</v>
      </c>
      <c r="AG169" s="397">
        <f t="shared" ref="AG169:AL169" si="44">AG168</f>
        <v>0</v>
      </c>
      <c r="AH169" s="397">
        <f t="shared" si="44"/>
        <v>0</v>
      </c>
      <c r="AI169" s="397">
        <f t="shared" si="44"/>
        <v>0</v>
      </c>
      <c r="AJ169" s="397">
        <f t="shared" si="44"/>
        <v>0</v>
      </c>
      <c r="AK169" s="397">
        <f t="shared" si="44"/>
        <v>0</v>
      </c>
      <c r="AL169" s="397">
        <f t="shared" si="44"/>
        <v>0</v>
      </c>
      <c r="AM169" s="483"/>
    </row>
    <row r="170" spans="1:39" ht="15.5" outlineLevel="1">
      <c r="B170" s="283"/>
      <c r="C170" s="294"/>
      <c r="D170" s="305"/>
      <c r="E170" s="305"/>
      <c r="F170" s="305"/>
      <c r="G170" s="305"/>
      <c r="H170" s="305"/>
      <c r="I170" s="305"/>
      <c r="J170" s="305"/>
      <c r="K170" s="305"/>
      <c r="L170" s="305"/>
      <c r="M170" s="305"/>
      <c r="N170" s="280"/>
      <c r="O170" s="305"/>
      <c r="P170" s="305"/>
      <c r="Q170" s="305"/>
      <c r="R170" s="305"/>
      <c r="S170" s="305"/>
      <c r="T170" s="293"/>
      <c r="U170" s="305"/>
      <c r="V170" s="305"/>
      <c r="W170" s="305"/>
      <c r="X170" s="305"/>
      <c r="Y170" s="408"/>
      <c r="Z170" s="408"/>
      <c r="AA170" s="408"/>
      <c r="AB170" s="408"/>
      <c r="AC170" s="408"/>
      <c r="AD170" s="398"/>
      <c r="AE170" s="398"/>
      <c r="AF170" s="398"/>
      <c r="AG170" s="398"/>
      <c r="AH170" s="398"/>
      <c r="AI170" s="398"/>
      <c r="AJ170" s="398"/>
      <c r="AK170" s="398"/>
      <c r="AL170" s="398"/>
      <c r="AM170" s="295"/>
    </row>
    <row r="171" spans="1:39" s="272" customFormat="1" ht="15.5" outlineLevel="1">
      <c r="A171" s="487">
        <v>8</v>
      </c>
      <c r="B171" s="283" t="s">
        <v>481</v>
      </c>
      <c r="C171" s="280" t="s">
        <v>586</v>
      </c>
      <c r="D171" s="284"/>
      <c r="E171" s="284"/>
      <c r="F171" s="284"/>
      <c r="G171" s="284"/>
      <c r="H171" s="284"/>
      <c r="I171" s="284" t="s">
        <v>752</v>
      </c>
      <c r="J171" s="284"/>
      <c r="K171" s="284"/>
      <c r="L171" s="284"/>
      <c r="M171" s="284"/>
      <c r="N171" s="280"/>
      <c r="O171" s="284"/>
      <c r="P171" s="284"/>
      <c r="Q171" s="284"/>
      <c r="R171" s="284"/>
      <c r="S171" s="284"/>
      <c r="T171" s="284" t="s">
        <v>752</v>
      </c>
      <c r="U171" s="284"/>
      <c r="V171" s="284"/>
      <c r="W171" s="284"/>
      <c r="X171" s="284"/>
      <c r="Y171" s="724"/>
      <c r="Z171" s="724"/>
      <c r="AA171" s="724"/>
      <c r="AB171" s="724"/>
      <c r="AC171" s="724"/>
      <c r="AD171" s="396"/>
      <c r="AE171" s="396"/>
      <c r="AF171" s="396"/>
      <c r="AG171" s="396"/>
      <c r="AH171" s="396"/>
      <c r="AI171" s="396"/>
      <c r="AJ171" s="396"/>
      <c r="AK171" s="396"/>
      <c r="AL171" s="396"/>
      <c r="AM171" s="285">
        <f>SUM(Y171:AL171)</f>
        <v>0</v>
      </c>
    </row>
    <row r="172" spans="1:39" s="272" customFormat="1" ht="15.5" outlineLevel="1">
      <c r="A172" s="487"/>
      <c r="B172" s="283" t="s">
        <v>242</v>
      </c>
      <c r="C172" s="280" t="s">
        <v>580</v>
      </c>
      <c r="D172" s="284"/>
      <c r="E172" s="284"/>
      <c r="F172" s="284"/>
      <c r="G172" s="284"/>
      <c r="H172" s="284"/>
      <c r="I172" s="284" t="s">
        <v>752</v>
      </c>
      <c r="J172" s="284"/>
      <c r="K172" s="284"/>
      <c r="L172" s="284"/>
      <c r="M172" s="284"/>
      <c r="N172" s="280"/>
      <c r="O172" s="284"/>
      <c r="P172" s="284"/>
      <c r="Q172" s="284"/>
      <c r="R172" s="284"/>
      <c r="S172" s="284"/>
      <c r="T172" s="284" t="s">
        <v>752</v>
      </c>
      <c r="U172" s="284"/>
      <c r="V172" s="284"/>
      <c r="W172" s="284"/>
      <c r="X172" s="284"/>
      <c r="Y172" s="726">
        <v>0</v>
      </c>
      <c r="Z172" s="726">
        <v>0</v>
      </c>
      <c r="AA172" s="726">
        <v>0</v>
      </c>
      <c r="AB172" s="726">
        <v>0</v>
      </c>
      <c r="AC172" s="726">
        <v>0</v>
      </c>
      <c r="AD172" s="397">
        <v>0</v>
      </c>
      <c r="AE172" s="397">
        <v>0</v>
      </c>
      <c r="AF172" s="397">
        <v>0</v>
      </c>
      <c r="AG172" s="397">
        <f t="shared" ref="AG172:AL172" si="45">AG171</f>
        <v>0</v>
      </c>
      <c r="AH172" s="397">
        <f t="shared" si="45"/>
        <v>0</v>
      </c>
      <c r="AI172" s="397">
        <f t="shared" si="45"/>
        <v>0</v>
      </c>
      <c r="AJ172" s="397">
        <f t="shared" si="45"/>
        <v>0</v>
      </c>
      <c r="AK172" s="397">
        <f t="shared" si="45"/>
        <v>0</v>
      </c>
      <c r="AL172" s="397">
        <f t="shared" si="45"/>
        <v>0</v>
      </c>
      <c r="AM172" s="483"/>
    </row>
    <row r="173" spans="1:39" s="272" customFormat="1" ht="15.5" outlineLevel="1">
      <c r="A173" s="487"/>
      <c r="B173" s="283"/>
      <c r="C173" s="294"/>
      <c r="D173" s="305"/>
      <c r="E173" s="305"/>
      <c r="F173" s="305"/>
      <c r="G173" s="305"/>
      <c r="H173" s="305"/>
      <c r="I173" s="305"/>
      <c r="J173" s="305"/>
      <c r="K173" s="305"/>
      <c r="L173" s="305"/>
      <c r="M173" s="305"/>
      <c r="N173" s="280"/>
      <c r="O173" s="305"/>
      <c r="P173" s="305"/>
      <c r="Q173" s="305"/>
      <c r="R173" s="305"/>
      <c r="S173" s="305"/>
      <c r="T173" s="293"/>
      <c r="U173" s="305"/>
      <c r="V173" s="305"/>
      <c r="W173" s="305"/>
      <c r="X173" s="305"/>
      <c r="Y173" s="408"/>
      <c r="Z173" s="408"/>
      <c r="AA173" s="408"/>
      <c r="AB173" s="408"/>
      <c r="AC173" s="408"/>
      <c r="AD173" s="398"/>
      <c r="AE173" s="398"/>
      <c r="AF173" s="398"/>
      <c r="AG173" s="398"/>
      <c r="AH173" s="398"/>
      <c r="AI173" s="398"/>
      <c r="AJ173" s="398"/>
      <c r="AK173" s="398"/>
      <c r="AL173" s="398"/>
      <c r="AM173" s="295"/>
    </row>
    <row r="174" spans="1:39" ht="15.5" outlineLevel="1">
      <c r="A174" s="487">
        <v>9</v>
      </c>
      <c r="B174" s="283" t="s">
        <v>7</v>
      </c>
      <c r="C174" s="280" t="s">
        <v>586</v>
      </c>
      <c r="D174" s="284"/>
      <c r="E174" s="284"/>
      <c r="F174" s="284"/>
      <c r="G174" s="284"/>
      <c r="H174" s="284"/>
      <c r="I174" s="284" t="s">
        <v>752</v>
      </c>
      <c r="J174" s="284"/>
      <c r="K174" s="284"/>
      <c r="L174" s="284"/>
      <c r="M174" s="284"/>
      <c r="N174" s="280"/>
      <c r="O174" s="284"/>
      <c r="P174" s="284"/>
      <c r="Q174" s="284"/>
      <c r="R174" s="284"/>
      <c r="S174" s="284"/>
      <c r="T174" s="284" t="s">
        <v>752</v>
      </c>
      <c r="U174" s="284"/>
      <c r="V174" s="284"/>
      <c r="W174" s="284"/>
      <c r="X174" s="284"/>
      <c r="Y174" s="724"/>
      <c r="Z174" s="724"/>
      <c r="AA174" s="724"/>
      <c r="AB174" s="724"/>
      <c r="AC174" s="724"/>
      <c r="AD174" s="396"/>
      <c r="AE174" s="396"/>
      <c r="AF174" s="396"/>
      <c r="AG174" s="396"/>
      <c r="AH174" s="396"/>
      <c r="AI174" s="396"/>
      <c r="AJ174" s="396"/>
      <c r="AK174" s="396"/>
      <c r="AL174" s="396"/>
      <c r="AM174" s="285">
        <f>SUM(Y174:AL174)</f>
        <v>0</v>
      </c>
    </row>
    <row r="175" spans="1:39" ht="15.5" outlineLevel="1">
      <c r="B175" s="283" t="s">
        <v>242</v>
      </c>
      <c r="C175" s="280" t="s">
        <v>580</v>
      </c>
      <c r="D175" s="284"/>
      <c r="E175" s="284"/>
      <c r="F175" s="284"/>
      <c r="G175" s="284"/>
      <c r="H175" s="284"/>
      <c r="I175" s="284" t="s">
        <v>752</v>
      </c>
      <c r="J175" s="284"/>
      <c r="K175" s="284"/>
      <c r="L175" s="284"/>
      <c r="M175" s="284"/>
      <c r="N175" s="280"/>
      <c r="O175" s="284"/>
      <c r="P175" s="284"/>
      <c r="Q175" s="284"/>
      <c r="R175" s="284"/>
      <c r="S175" s="284"/>
      <c r="T175" s="284" t="s">
        <v>752</v>
      </c>
      <c r="U175" s="284"/>
      <c r="V175" s="284"/>
      <c r="W175" s="284"/>
      <c r="X175" s="284"/>
      <c r="Y175" s="726">
        <v>0</v>
      </c>
      <c r="Z175" s="726">
        <v>0</v>
      </c>
      <c r="AA175" s="726">
        <v>0</v>
      </c>
      <c r="AB175" s="726">
        <v>0</v>
      </c>
      <c r="AC175" s="726">
        <v>0</v>
      </c>
      <c r="AD175" s="397">
        <v>0</v>
      </c>
      <c r="AE175" s="397">
        <v>0</v>
      </c>
      <c r="AF175" s="397">
        <v>0</v>
      </c>
      <c r="AG175" s="397">
        <f t="shared" ref="AG175:AL175" si="46">AG174</f>
        <v>0</v>
      </c>
      <c r="AH175" s="397">
        <f t="shared" si="46"/>
        <v>0</v>
      </c>
      <c r="AI175" s="397">
        <f t="shared" si="46"/>
        <v>0</v>
      </c>
      <c r="AJ175" s="397">
        <f t="shared" si="46"/>
        <v>0</v>
      </c>
      <c r="AK175" s="397">
        <f t="shared" si="46"/>
        <v>0</v>
      </c>
      <c r="AL175" s="397">
        <f t="shared" si="46"/>
        <v>0</v>
      </c>
      <c r="AM175" s="483"/>
    </row>
    <row r="176" spans="1:39" ht="15.5" outlineLevel="1">
      <c r="B176" s="296"/>
      <c r="C176" s="297"/>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408"/>
      <c r="Z176" s="408"/>
      <c r="AA176" s="408"/>
      <c r="AB176" s="408"/>
      <c r="AC176" s="408"/>
      <c r="AD176" s="398"/>
      <c r="AE176" s="398"/>
      <c r="AF176" s="398"/>
      <c r="AG176" s="398"/>
      <c r="AH176" s="398"/>
      <c r="AI176" s="398"/>
      <c r="AJ176" s="398"/>
      <c r="AK176" s="398"/>
      <c r="AL176" s="398"/>
      <c r="AM176" s="295"/>
    </row>
    <row r="177" spans="1:39" ht="15.5" outlineLevel="1">
      <c r="A177" s="488"/>
      <c r="B177" s="277" t="s">
        <v>8</v>
      </c>
      <c r="C177" s="278"/>
      <c r="D177" s="333"/>
      <c r="E177" s="333"/>
      <c r="F177" s="333"/>
      <c r="G177" s="333"/>
      <c r="H177" s="333"/>
      <c r="I177" s="333"/>
      <c r="J177" s="333"/>
      <c r="K177" s="333"/>
      <c r="L177" s="333"/>
      <c r="M177" s="333"/>
      <c r="N177" s="280"/>
      <c r="O177" s="333"/>
      <c r="P177" s="333"/>
      <c r="Q177" s="333"/>
      <c r="R177" s="333"/>
      <c r="S177" s="333"/>
      <c r="T177" s="333"/>
      <c r="U177" s="333"/>
      <c r="V177" s="333"/>
      <c r="W177" s="333"/>
      <c r="X177" s="333"/>
      <c r="Y177" s="728"/>
      <c r="Z177" s="728"/>
      <c r="AA177" s="728"/>
      <c r="AB177" s="728"/>
      <c r="AC177" s="728"/>
      <c r="AD177" s="400"/>
      <c r="AE177" s="400"/>
      <c r="AF177" s="400"/>
      <c r="AG177" s="400"/>
      <c r="AH177" s="400"/>
      <c r="AI177" s="400"/>
      <c r="AJ177" s="400"/>
      <c r="AK177" s="400"/>
      <c r="AL177" s="400"/>
      <c r="AM177" s="281"/>
    </row>
    <row r="178" spans="1:39" ht="15.5" outlineLevel="1">
      <c r="A178" s="487">
        <v>10</v>
      </c>
      <c r="B178" s="299" t="s">
        <v>22</v>
      </c>
      <c r="C178" s="280" t="s">
        <v>586</v>
      </c>
      <c r="D178" s="284"/>
      <c r="E178" s="284"/>
      <c r="F178" s="284"/>
      <c r="G178" s="284"/>
      <c r="H178" s="284"/>
      <c r="I178" s="284"/>
      <c r="J178" s="284"/>
      <c r="K178" s="284"/>
      <c r="L178" s="284"/>
      <c r="M178" s="284"/>
      <c r="N178" s="284">
        <v>12</v>
      </c>
      <c r="O178" s="284"/>
      <c r="P178" s="284"/>
      <c r="Q178" s="284"/>
      <c r="R178" s="284"/>
      <c r="S178" s="284"/>
      <c r="T178" s="284"/>
      <c r="U178" s="284"/>
      <c r="V178" s="284"/>
      <c r="W178" s="284"/>
      <c r="X178" s="284"/>
      <c r="Y178" s="732"/>
      <c r="Z178" s="740"/>
      <c r="AA178" s="741"/>
      <c r="AB178" s="741"/>
      <c r="AC178" s="732"/>
      <c r="AD178" s="401"/>
      <c r="AE178" s="401"/>
      <c r="AF178" s="401"/>
      <c r="AG178" s="401"/>
      <c r="AH178" s="401"/>
      <c r="AI178" s="401"/>
      <c r="AJ178" s="401"/>
      <c r="AK178" s="401"/>
      <c r="AL178" s="401"/>
      <c r="AM178" s="285">
        <f>SUM(Y178:AL178)</f>
        <v>0</v>
      </c>
    </row>
    <row r="179" spans="1:39" ht="15.5" outlineLevel="1">
      <c r="B179" s="283" t="s">
        <v>242</v>
      </c>
      <c r="C179" s="280" t="s">
        <v>580</v>
      </c>
      <c r="D179" s="284"/>
      <c r="E179" s="284"/>
      <c r="F179" s="284"/>
      <c r="G179" s="284"/>
      <c r="H179" s="284"/>
      <c r="I179" s="284"/>
      <c r="J179" s="284"/>
      <c r="K179" s="284"/>
      <c r="L179" s="284"/>
      <c r="M179" s="284"/>
      <c r="N179" s="284">
        <v>12</v>
      </c>
      <c r="O179" s="284"/>
      <c r="P179" s="284"/>
      <c r="Q179" s="284"/>
      <c r="R179" s="284"/>
      <c r="S179" s="284"/>
      <c r="T179" s="284"/>
      <c r="U179" s="284"/>
      <c r="V179" s="284"/>
      <c r="W179" s="284"/>
      <c r="X179" s="284"/>
      <c r="Y179" s="726">
        <v>0</v>
      </c>
      <c r="Z179" s="726">
        <v>0</v>
      </c>
      <c r="AA179" s="726">
        <v>0</v>
      </c>
      <c r="AB179" s="726">
        <v>0</v>
      </c>
      <c r="AC179" s="726">
        <v>0</v>
      </c>
      <c r="AD179" s="397">
        <v>0</v>
      </c>
      <c r="AE179" s="397">
        <v>0</v>
      </c>
      <c r="AF179" s="397">
        <v>0</v>
      </c>
      <c r="AG179" s="397">
        <f t="shared" ref="AG179:AL179" si="47">AG178</f>
        <v>0</v>
      </c>
      <c r="AH179" s="397">
        <f t="shared" si="47"/>
        <v>0</v>
      </c>
      <c r="AI179" s="397">
        <f t="shared" si="47"/>
        <v>0</v>
      </c>
      <c r="AJ179" s="397">
        <f t="shared" si="47"/>
        <v>0</v>
      </c>
      <c r="AK179" s="397">
        <f t="shared" si="47"/>
        <v>0</v>
      </c>
      <c r="AL179" s="397">
        <f t="shared" si="47"/>
        <v>0</v>
      </c>
      <c r="AM179" s="483"/>
    </row>
    <row r="180" spans="1:39" ht="15.5" outlineLevel="1">
      <c r="B180" s="299"/>
      <c r="C180" s="301"/>
      <c r="D180" s="280"/>
      <c r="E180" s="280"/>
      <c r="F180" s="280"/>
      <c r="G180" s="280"/>
      <c r="H180" s="280"/>
      <c r="I180" s="280"/>
      <c r="J180" s="280"/>
      <c r="K180" s="280"/>
      <c r="L180" s="280"/>
      <c r="M180" s="280"/>
      <c r="N180" s="280"/>
      <c r="O180" s="280"/>
      <c r="P180" s="280"/>
      <c r="Q180" s="280"/>
      <c r="R180" s="280"/>
      <c r="S180" s="280"/>
      <c r="T180" s="293"/>
      <c r="U180" s="280"/>
      <c r="V180" s="280"/>
      <c r="W180" s="280"/>
      <c r="X180" s="280"/>
      <c r="Y180" s="404"/>
      <c r="Z180" s="404"/>
      <c r="AA180" s="404"/>
      <c r="AB180" s="404"/>
      <c r="AC180" s="404"/>
      <c r="AD180" s="402"/>
      <c r="AE180" s="402"/>
      <c r="AF180" s="402"/>
      <c r="AG180" s="402"/>
      <c r="AH180" s="402"/>
      <c r="AI180" s="402"/>
      <c r="AJ180" s="402"/>
      <c r="AK180" s="402"/>
      <c r="AL180" s="402"/>
      <c r="AM180" s="302"/>
    </row>
    <row r="181" spans="1:39" ht="15.5" outlineLevel="1">
      <c r="A181" s="487">
        <v>11</v>
      </c>
      <c r="B181" s="303" t="s">
        <v>21</v>
      </c>
      <c r="C181" s="280" t="s">
        <v>586</v>
      </c>
      <c r="D181" s="284"/>
      <c r="E181" s="284"/>
      <c r="F181" s="284"/>
      <c r="G181" s="284"/>
      <c r="H181" s="284"/>
      <c r="I181" s="284">
        <v>205740.25369164796</v>
      </c>
      <c r="J181" s="284"/>
      <c r="K181" s="284"/>
      <c r="L181" s="284"/>
      <c r="M181" s="284"/>
      <c r="N181" s="284">
        <v>12</v>
      </c>
      <c r="O181" s="284"/>
      <c r="P181" s="284"/>
      <c r="Q181" s="284"/>
      <c r="R181" s="284"/>
      <c r="S181" s="284"/>
      <c r="T181" s="284">
        <v>50.76648620800502</v>
      </c>
      <c r="U181" s="284"/>
      <c r="V181" s="284"/>
      <c r="W181" s="284"/>
      <c r="X181" s="284"/>
      <c r="Y181" s="732"/>
      <c r="Z181" s="740">
        <v>1</v>
      </c>
      <c r="AA181" s="732"/>
      <c r="AB181" s="732"/>
      <c r="AC181" s="732"/>
      <c r="AD181" s="401"/>
      <c r="AE181" s="401"/>
      <c r="AF181" s="401"/>
      <c r="AG181" s="401"/>
      <c r="AH181" s="401"/>
      <c r="AI181" s="401"/>
      <c r="AJ181" s="401"/>
      <c r="AK181" s="401"/>
      <c r="AL181" s="401"/>
      <c r="AM181" s="285">
        <f>SUM(Y181:AL181)</f>
        <v>1</v>
      </c>
    </row>
    <row r="182" spans="1:39" ht="15.5" outlineLevel="1">
      <c r="B182" s="283" t="s">
        <v>242</v>
      </c>
      <c r="C182" s="280" t="s">
        <v>580</v>
      </c>
      <c r="D182" s="284"/>
      <c r="E182" s="284"/>
      <c r="F182" s="284"/>
      <c r="G182" s="284"/>
      <c r="H182" s="284"/>
      <c r="I182" s="284" t="s">
        <v>752</v>
      </c>
      <c r="J182" s="284"/>
      <c r="K182" s="284"/>
      <c r="L182" s="284"/>
      <c r="M182" s="284"/>
      <c r="N182" s="284">
        <v>12</v>
      </c>
      <c r="O182" s="284"/>
      <c r="P182" s="284"/>
      <c r="Q182" s="284"/>
      <c r="R182" s="284"/>
      <c r="S182" s="284"/>
      <c r="T182" s="284" t="s">
        <v>752</v>
      </c>
      <c r="U182" s="284"/>
      <c r="V182" s="284"/>
      <c r="W182" s="284"/>
      <c r="X182" s="284"/>
      <c r="Y182" s="726">
        <v>0</v>
      </c>
      <c r="Z182" s="726">
        <v>1</v>
      </c>
      <c r="AA182" s="726">
        <v>0</v>
      </c>
      <c r="AB182" s="726">
        <v>0</v>
      </c>
      <c r="AC182" s="726">
        <v>0</v>
      </c>
      <c r="AD182" s="397">
        <v>0</v>
      </c>
      <c r="AE182" s="397">
        <v>0</v>
      </c>
      <c r="AF182" s="397">
        <v>0</v>
      </c>
      <c r="AG182" s="397">
        <f t="shared" ref="AG182:AL182" si="48">AG181</f>
        <v>0</v>
      </c>
      <c r="AH182" s="397">
        <f t="shared" si="48"/>
        <v>0</v>
      </c>
      <c r="AI182" s="397">
        <f t="shared" si="48"/>
        <v>0</v>
      </c>
      <c r="AJ182" s="397">
        <f t="shared" si="48"/>
        <v>0</v>
      </c>
      <c r="AK182" s="397">
        <f t="shared" si="48"/>
        <v>0</v>
      </c>
      <c r="AL182" s="397">
        <f t="shared" si="48"/>
        <v>0</v>
      </c>
      <c r="AM182" s="483"/>
    </row>
    <row r="183" spans="1:39" ht="15.5" outlineLevel="1">
      <c r="B183" s="303"/>
      <c r="C183" s="301"/>
      <c r="D183" s="280"/>
      <c r="E183" s="280"/>
      <c r="F183" s="280"/>
      <c r="G183" s="280"/>
      <c r="H183" s="280"/>
      <c r="I183" s="280"/>
      <c r="J183" s="280"/>
      <c r="K183" s="280"/>
      <c r="L183" s="280"/>
      <c r="M183" s="280"/>
      <c r="N183" s="280"/>
      <c r="O183" s="280"/>
      <c r="P183" s="280"/>
      <c r="Q183" s="280"/>
      <c r="R183" s="280"/>
      <c r="S183" s="280"/>
      <c r="T183" s="293"/>
      <c r="U183" s="280"/>
      <c r="V183" s="280"/>
      <c r="W183" s="280"/>
      <c r="X183" s="280"/>
      <c r="Y183" s="404"/>
      <c r="Z183" s="735"/>
      <c r="AA183" s="404"/>
      <c r="AB183" s="404"/>
      <c r="AC183" s="404"/>
      <c r="AD183" s="402"/>
      <c r="AE183" s="402"/>
      <c r="AF183" s="402"/>
      <c r="AG183" s="402"/>
      <c r="AH183" s="402"/>
      <c r="AI183" s="402"/>
      <c r="AJ183" s="402"/>
      <c r="AK183" s="402"/>
      <c r="AL183" s="402"/>
      <c r="AM183" s="302"/>
    </row>
    <row r="184" spans="1:39" ht="15.5" outlineLevel="1">
      <c r="A184" s="487">
        <v>12</v>
      </c>
      <c r="B184" s="303" t="s">
        <v>23</v>
      </c>
      <c r="C184" s="280" t="s">
        <v>586</v>
      </c>
      <c r="D184" s="284"/>
      <c r="E184" s="284"/>
      <c r="F184" s="284"/>
      <c r="G184" s="284"/>
      <c r="H184" s="284"/>
      <c r="I184" s="284" t="s">
        <v>752</v>
      </c>
      <c r="J184" s="284"/>
      <c r="K184" s="284"/>
      <c r="L184" s="284"/>
      <c r="M184" s="284"/>
      <c r="N184" s="284">
        <v>3</v>
      </c>
      <c r="O184" s="284"/>
      <c r="P184" s="284"/>
      <c r="Q184" s="284"/>
      <c r="R184" s="284"/>
      <c r="S184" s="284"/>
      <c r="T184" s="284" t="s">
        <v>752</v>
      </c>
      <c r="U184" s="284"/>
      <c r="V184" s="284"/>
      <c r="W184" s="284"/>
      <c r="X184" s="284"/>
      <c r="Y184" s="732"/>
      <c r="Z184" s="732"/>
      <c r="AA184" s="741"/>
      <c r="AB184" s="732"/>
      <c r="AC184" s="732"/>
      <c r="AD184" s="401"/>
      <c r="AE184" s="401"/>
      <c r="AF184" s="401"/>
      <c r="AG184" s="401"/>
      <c r="AH184" s="401"/>
      <c r="AI184" s="401"/>
      <c r="AJ184" s="401"/>
      <c r="AK184" s="401"/>
      <c r="AL184" s="401"/>
      <c r="AM184" s="285">
        <f>SUM(Y184:AL184)</f>
        <v>0</v>
      </c>
    </row>
    <row r="185" spans="1:39" ht="15.5" outlineLevel="1">
      <c r="B185" s="283" t="s">
        <v>242</v>
      </c>
      <c r="C185" s="280" t="s">
        <v>580</v>
      </c>
      <c r="D185" s="284"/>
      <c r="E185" s="284"/>
      <c r="F185" s="284"/>
      <c r="G185" s="284"/>
      <c r="H185" s="284"/>
      <c r="I185" s="284" t="s">
        <v>752</v>
      </c>
      <c r="J185" s="284"/>
      <c r="K185" s="284"/>
      <c r="L185" s="284"/>
      <c r="M185" s="284"/>
      <c r="N185" s="284">
        <v>3</v>
      </c>
      <c r="O185" s="284"/>
      <c r="P185" s="284"/>
      <c r="Q185" s="284"/>
      <c r="R185" s="284"/>
      <c r="S185" s="284"/>
      <c r="T185" s="284" t="s">
        <v>752</v>
      </c>
      <c r="U185" s="284"/>
      <c r="V185" s="284"/>
      <c r="W185" s="284"/>
      <c r="X185" s="284"/>
      <c r="Y185" s="726">
        <v>0</v>
      </c>
      <c r="Z185" s="726">
        <v>0</v>
      </c>
      <c r="AA185" s="726">
        <v>0</v>
      </c>
      <c r="AB185" s="726">
        <v>0</v>
      </c>
      <c r="AC185" s="726">
        <v>0</v>
      </c>
      <c r="AD185" s="397">
        <v>0</v>
      </c>
      <c r="AE185" s="397">
        <v>0</v>
      </c>
      <c r="AF185" s="397">
        <v>0</v>
      </c>
      <c r="AG185" s="397">
        <f t="shared" ref="AG185:AL185" si="49">AG184</f>
        <v>0</v>
      </c>
      <c r="AH185" s="397">
        <f t="shared" si="49"/>
        <v>0</v>
      </c>
      <c r="AI185" s="397">
        <f t="shared" si="49"/>
        <v>0</v>
      </c>
      <c r="AJ185" s="397">
        <f t="shared" si="49"/>
        <v>0</v>
      </c>
      <c r="AK185" s="397">
        <f t="shared" si="49"/>
        <v>0</v>
      </c>
      <c r="AL185" s="397">
        <f t="shared" si="49"/>
        <v>0</v>
      </c>
      <c r="AM185" s="483"/>
    </row>
    <row r="186" spans="1:39" ht="15.5" outlineLevel="1">
      <c r="B186" s="303"/>
      <c r="C186" s="301"/>
      <c r="D186" s="280"/>
      <c r="E186" s="280"/>
      <c r="F186" s="280"/>
      <c r="G186" s="280"/>
      <c r="H186" s="280"/>
      <c r="I186" s="280"/>
      <c r="J186" s="280"/>
      <c r="K186" s="280"/>
      <c r="L186" s="280"/>
      <c r="M186" s="280"/>
      <c r="N186" s="280"/>
      <c r="O186" s="280"/>
      <c r="P186" s="280"/>
      <c r="Q186" s="280"/>
      <c r="R186" s="280"/>
      <c r="S186" s="280"/>
      <c r="T186" s="293"/>
      <c r="U186" s="280"/>
      <c r="V186" s="280"/>
      <c r="W186" s="280"/>
      <c r="X186" s="280"/>
      <c r="Y186" s="404"/>
      <c r="Z186" s="735"/>
      <c r="AA186" s="404"/>
      <c r="AB186" s="404"/>
      <c r="AC186" s="404"/>
      <c r="AD186" s="402"/>
      <c r="AE186" s="402"/>
      <c r="AF186" s="402"/>
      <c r="AG186" s="402"/>
      <c r="AH186" s="402"/>
      <c r="AI186" s="402"/>
      <c r="AJ186" s="402"/>
      <c r="AK186" s="402"/>
      <c r="AL186" s="402"/>
      <c r="AM186" s="302"/>
    </row>
    <row r="187" spans="1:39" ht="15.5" outlineLevel="1">
      <c r="A187" s="487">
        <v>13</v>
      </c>
      <c r="B187" s="303" t="s">
        <v>24</v>
      </c>
      <c r="C187" s="280" t="s">
        <v>586</v>
      </c>
      <c r="D187" s="284"/>
      <c r="E187" s="284"/>
      <c r="F187" s="284"/>
      <c r="G187" s="284"/>
      <c r="H187" s="284"/>
      <c r="I187" s="284" t="s">
        <v>752</v>
      </c>
      <c r="J187" s="284"/>
      <c r="K187" s="284"/>
      <c r="L187" s="284"/>
      <c r="M187" s="284"/>
      <c r="N187" s="284">
        <v>12</v>
      </c>
      <c r="O187" s="284"/>
      <c r="P187" s="284"/>
      <c r="Q187" s="284"/>
      <c r="R187" s="284"/>
      <c r="S187" s="284"/>
      <c r="T187" s="284" t="s">
        <v>752</v>
      </c>
      <c r="U187" s="284"/>
      <c r="V187" s="284"/>
      <c r="W187" s="284"/>
      <c r="X187" s="284"/>
      <c r="Y187" s="732"/>
      <c r="Z187" s="732"/>
      <c r="AA187" s="732"/>
      <c r="AB187" s="732"/>
      <c r="AC187" s="732"/>
      <c r="AD187" s="401"/>
      <c r="AE187" s="401"/>
      <c r="AF187" s="401"/>
      <c r="AG187" s="401"/>
      <c r="AH187" s="401"/>
      <c r="AI187" s="401"/>
      <c r="AJ187" s="401"/>
      <c r="AK187" s="401"/>
      <c r="AL187" s="401"/>
      <c r="AM187" s="285">
        <f>SUM(Y187:AL187)</f>
        <v>0</v>
      </c>
    </row>
    <row r="188" spans="1:39" ht="15.5" outlineLevel="1">
      <c r="B188" s="283" t="s">
        <v>242</v>
      </c>
      <c r="C188" s="280" t="s">
        <v>580</v>
      </c>
      <c r="D188" s="284"/>
      <c r="E188" s="284"/>
      <c r="F188" s="284"/>
      <c r="G188" s="284"/>
      <c r="H188" s="284"/>
      <c r="I188" s="284" t="s">
        <v>752</v>
      </c>
      <c r="J188" s="284"/>
      <c r="K188" s="284"/>
      <c r="L188" s="284"/>
      <c r="M188" s="284"/>
      <c r="N188" s="284">
        <v>12</v>
      </c>
      <c r="O188" s="284"/>
      <c r="P188" s="284"/>
      <c r="Q188" s="284"/>
      <c r="R188" s="284"/>
      <c r="S188" s="284"/>
      <c r="T188" s="284" t="s">
        <v>752</v>
      </c>
      <c r="U188" s="284"/>
      <c r="V188" s="284"/>
      <c r="W188" s="284"/>
      <c r="X188" s="284"/>
      <c r="Y188" s="726">
        <v>0</v>
      </c>
      <c r="Z188" s="726">
        <v>0</v>
      </c>
      <c r="AA188" s="726">
        <v>0</v>
      </c>
      <c r="AB188" s="726">
        <v>0</v>
      </c>
      <c r="AC188" s="726">
        <v>0</v>
      </c>
      <c r="AD188" s="397">
        <v>0</v>
      </c>
      <c r="AE188" s="397">
        <v>0</v>
      </c>
      <c r="AF188" s="397">
        <v>0</v>
      </c>
      <c r="AG188" s="397">
        <f t="shared" ref="AG188:AL188" si="50">AG187</f>
        <v>0</v>
      </c>
      <c r="AH188" s="397">
        <f t="shared" si="50"/>
        <v>0</v>
      </c>
      <c r="AI188" s="397">
        <f t="shared" si="50"/>
        <v>0</v>
      </c>
      <c r="AJ188" s="397">
        <f t="shared" si="50"/>
        <v>0</v>
      </c>
      <c r="AK188" s="397">
        <f t="shared" si="50"/>
        <v>0</v>
      </c>
      <c r="AL188" s="397">
        <f t="shared" si="50"/>
        <v>0</v>
      </c>
      <c r="AM188" s="483"/>
    </row>
    <row r="189" spans="1:39" ht="15.5" outlineLevel="1">
      <c r="B189" s="303"/>
      <c r="C189" s="301"/>
      <c r="D189" s="280"/>
      <c r="E189" s="280"/>
      <c r="F189" s="280"/>
      <c r="G189" s="280"/>
      <c r="H189" s="280"/>
      <c r="I189" s="280"/>
      <c r="J189" s="280"/>
      <c r="K189" s="280"/>
      <c r="L189" s="280"/>
      <c r="M189" s="280"/>
      <c r="N189" s="280"/>
      <c r="O189" s="280"/>
      <c r="P189" s="280"/>
      <c r="Q189" s="280"/>
      <c r="R189" s="280"/>
      <c r="S189" s="280"/>
      <c r="T189" s="293"/>
      <c r="U189" s="280"/>
      <c r="V189" s="280"/>
      <c r="W189" s="280"/>
      <c r="X189" s="280"/>
      <c r="Y189" s="404"/>
      <c r="Z189" s="404"/>
      <c r="AA189" s="404"/>
      <c r="AB189" s="404"/>
      <c r="AC189" s="404"/>
      <c r="AD189" s="402"/>
      <c r="AE189" s="402"/>
      <c r="AF189" s="402"/>
      <c r="AG189" s="402"/>
      <c r="AH189" s="402"/>
      <c r="AI189" s="402"/>
      <c r="AJ189" s="402"/>
      <c r="AK189" s="402"/>
      <c r="AL189" s="402"/>
      <c r="AM189" s="302"/>
    </row>
    <row r="190" spans="1:39" ht="15.5" outlineLevel="1">
      <c r="A190" s="487">
        <v>14</v>
      </c>
      <c r="B190" s="303" t="s">
        <v>20</v>
      </c>
      <c r="C190" s="280" t="s">
        <v>586</v>
      </c>
      <c r="D190" s="284"/>
      <c r="E190" s="284"/>
      <c r="F190" s="284"/>
      <c r="G190" s="284"/>
      <c r="H190" s="284"/>
      <c r="I190" s="284" t="s">
        <v>752</v>
      </c>
      <c r="J190" s="284"/>
      <c r="K190" s="284"/>
      <c r="L190" s="284"/>
      <c r="M190" s="284"/>
      <c r="N190" s="284">
        <v>12</v>
      </c>
      <c r="O190" s="284"/>
      <c r="P190" s="284"/>
      <c r="Q190" s="284"/>
      <c r="R190" s="284"/>
      <c r="S190" s="284"/>
      <c r="T190" s="284" t="s">
        <v>752</v>
      </c>
      <c r="U190" s="284"/>
      <c r="V190" s="284"/>
      <c r="W190" s="284"/>
      <c r="X190" s="284"/>
      <c r="Y190" s="732"/>
      <c r="Z190" s="732">
        <v>1</v>
      </c>
      <c r="AA190" s="741"/>
      <c r="AB190" s="732"/>
      <c r="AC190" s="732"/>
      <c r="AD190" s="401"/>
      <c r="AE190" s="401"/>
      <c r="AF190" s="401"/>
      <c r="AG190" s="401"/>
      <c r="AH190" s="401"/>
      <c r="AI190" s="401"/>
      <c r="AJ190" s="401"/>
      <c r="AK190" s="401"/>
      <c r="AL190" s="401"/>
      <c r="AM190" s="285">
        <f>SUM(Y190:AL190)</f>
        <v>1</v>
      </c>
    </row>
    <row r="191" spans="1:39" ht="15.5" outlineLevel="1">
      <c r="B191" s="283" t="s">
        <v>242</v>
      </c>
      <c r="C191" s="280" t="s">
        <v>580</v>
      </c>
      <c r="D191" s="284"/>
      <c r="E191" s="284"/>
      <c r="F191" s="284"/>
      <c r="G191" s="284"/>
      <c r="H191" s="284"/>
      <c r="I191" s="284">
        <v>1772.4534346559999</v>
      </c>
      <c r="J191" s="284"/>
      <c r="K191" s="284"/>
      <c r="L191" s="284"/>
      <c r="M191" s="284"/>
      <c r="N191" s="284">
        <v>12</v>
      </c>
      <c r="O191" s="284"/>
      <c r="P191" s="284"/>
      <c r="Q191" s="284"/>
      <c r="R191" s="284"/>
      <c r="S191" s="284"/>
      <c r="T191" s="284">
        <v>0.48780215300000002</v>
      </c>
      <c r="U191" s="284"/>
      <c r="V191" s="284"/>
      <c r="W191" s="284"/>
      <c r="X191" s="284"/>
      <c r="Y191" s="726">
        <v>0</v>
      </c>
      <c r="Z191" s="726">
        <v>1</v>
      </c>
      <c r="AA191" s="726">
        <v>0</v>
      </c>
      <c r="AB191" s="726">
        <v>0</v>
      </c>
      <c r="AC191" s="726">
        <v>0</v>
      </c>
      <c r="AD191" s="397">
        <v>0</v>
      </c>
      <c r="AE191" s="397">
        <v>0</v>
      </c>
      <c r="AF191" s="397">
        <v>0</v>
      </c>
      <c r="AG191" s="397">
        <f t="shared" ref="AG191:AL191" si="51">AG190</f>
        <v>0</v>
      </c>
      <c r="AH191" s="397">
        <f t="shared" si="51"/>
        <v>0</v>
      </c>
      <c r="AI191" s="397">
        <f t="shared" si="51"/>
        <v>0</v>
      </c>
      <c r="AJ191" s="397">
        <f t="shared" si="51"/>
        <v>0</v>
      </c>
      <c r="AK191" s="397">
        <f t="shared" si="51"/>
        <v>0</v>
      </c>
      <c r="AL191" s="397">
        <f t="shared" si="51"/>
        <v>0</v>
      </c>
      <c r="AM191" s="483"/>
    </row>
    <row r="192" spans="1:39" ht="15.5" outlineLevel="1">
      <c r="B192" s="303"/>
      <c r="C192" s="301"/>
      <c r="D192" s="280"/>
      <c r="E192" s="280"/>
      <c r="F192" s="280"/>
      <c r="G192" s="280"/>
      <c r="H192" s="280"/>
      <c r="I192" s="280"/>
      <c r="J192" s="280"/>
      <c r="K192" s="280"/>
      <c r="L192" s="280"/>
      <c r="M192" s="280"/>
      <c r="N192" s="280"/>
      <c r="O192" s="280"/>
      <c r="P192" s="280"/>
      <c r="Q192" s="280"/>
      <c r="R192" s="280"/>
      <c r="S192" s="280"/>
      <c r="T192" s="293"/>
      <c r="U192" s="280"/>
      <c r="V192" s="280"/>
      <c r="W192" s="280"/>
      <c r="X192" s="280"/>
      <c r="Y192" s="404"/>
      <c r="Z192" s="735"/>
      <c r="AA192" s="404"/>
      <c r="AB192" s="404"/>
      <c r="AC192" s="404"/>
      <c r="AD192" s="402"/>
      <c r="AE192" s="402"/>
      <c r="AF192" s="402"/>
      <c r="AG192" s="402"/>
      <c r="AH192" s="402"/>
      <c r="AI192" s="402"/>
      <c r="AJ192" s="402"/>
      <c r="AK192" s="402"/>
      <c r="AL192" s="402"/>
      <c r="AM192" s="302"/>
    </row>
    <row r="193" spans="1:39" s="272" customFormat="1" ht="15.5" outlineLevel="1">
      <c r="A193" s="487">
        <v>15</v>
      </c>
      <c r="B193" s="303" t="s">
        <v>482</v>
      </c>
      <c r="C193" s="280" t="s">
        <v>586</v>
      </c>
      <c r="D193" s="284"/>
      <c r="E193" s="284"/>
      <c r="F193" s="284"/>
      <c r="G193" s="284"/>
      <c r="H193" s="284"/>
      <c r="I193" s="284" t="s">
        <v>752</v>
      </c>
      <c r="J193" s="284"/>
      <c r="K193" s="284"/>
      <c r="L193" s="284"/>
      <c r="M193" s="284"/>
      <c r="N193" s="280"/>
      <c r="O193" s="284"/>
      <c r="P193" s="284"/>
      <c r="Q193" s="284"/>
      <c r="R193" s="284"/>
      <c r="S193" s="284"/>
      <c r="T193" s="284" t="s">
        <v>752</v>
      </c>
      <c r="U193" s="284"/>
      <c r="V193" s="284"/>
      <c r="W193" s="284"/>
      <c r="X193" s="284"/>
      <c r="Y193" s="732"/>
      <c r="Z193" s="732"/>
      <c r="AA193" s="732"/>
      <c r="AB193" s="732"/>
      <c r="AC193" s="732"/>
      <c r="AD193" s="401"/>
      <c r="AE193" s="401"/>
      <c r="AF193" s="401"/>
      <c r="AG193" s="401"/>
      <c r="AH193" s="401"/>
      <c r="AI193" s="401"/>
      <c r="AJ193" s="401"/>
      <c r="AK193" s="401"/>
      <c r="AL193" s="401"/>
      <c r="AM193" s="285">
        <f>SUM(Y193:AL193)</f>
        <v>0</v>
      </c>
    </row>
    <row r="194" spans="1:39" s="272" customFormat="1" ht="15.5" outlineLevel="1">
      <c r="A194" s="487"/>
      <c r="B194" s="304" t="s">
        <v>242</v>
      </c>
      <c r="C194" s="280" t="s">
        <v>580</v>
      </c>
      <c r="D194" s="284"/>
      <c r="E194" s="284"/>
      <c r="F194" s="284"/>
      <c r="G194" s="284"/>
      <c r="H194" s="284"/>
      <c r="I194" s="284" t="s">
        <v>752</v>
      </c>
      <c r="J194" s="284"/>
      <c r="K194" s="284"/>
      <c r="L194" s="284"/>
      <c r="M194" s="284"/>
      <c r="N194" s="280"/>
      <c r="O194" s="284"/>
      <c r="P194" s="284"/>
      <c r="Q194" s="284"/>
      <c r="R194" s="284"/>
      <c r="S194" s="284"/>
      <c r="T194" s="284" t="s">
        <v>752</v>
      </c>
      <c r="U194" s="284"/>
      <c r="V194" s="284"/>
      <c r="W194" s="284"/>
      <c r="X194" s="284"/>
      <c r="Y194" s="726">
        <v>0</v>
      </c>
      <c r="Z194" s="726">
        <v>0</v>
      </c>
      <c r="AA194" s="726">
        <v>0</v>
      </c>
      <c r="AB194" s="726">
        <v>0</v>
      </c>
      <c r="AC194" s="726">
        <v>0</v>
      </c>
      <c r="AD194" s="397">
        <v>0</v>
      </c>
      <c r="AE194" s="397">
        <v>0</v>
      </c>
      <c r="AF194" s="397">
        <v>0</v>
      </c>
      <c r="AG194" s="397">
        <f t="shared" ref="AG194:AL194" si="52">AG193</f>
        <v>0</v>
      </c>
      <c r="AH194" s="397">
        <f t="shared" si="52"/>
        <v>0</v>
      </c>
      <c r="AI194" s="397">
        <f t="shared" si="52"/>
        <v>0</v>
      </c>
      <c r="AJ194" s="397">
        <f t="shared" si="52"/>
        <v>0</v>
      </c>
      <c r="AK194" s="397">
        <f t="shared" si="52"/>
        <v>0</v>
      </c>
      <c r="AL194" s="397">
        <f t="shared" si="52"/>
        <v>0</v>
      </c>
      <c r="AM194" s="483"/>
    </row>
    <row r="195" spans="1:39" s="272" customFormat="1" ht="15.5" outlineLevel="1">
      <c r="A195" s="487"/>
      <c r="B195" s="303"/>
      <c r="C195" s="301"/>
      <c r="D195" s="280"/>
      <c r="E195" s="280"/>
      <c r="F195" s="280"/>
      <c r="G195" s="280"/>
      <c r="H195" s="280"/>
      <c r="I195" s="280"/>
      <c r="J195" s="280"/>
      <c r="K195" s="280"/>
      <c r="L195" s="280"/>
      <c r="M195" s="280"/>
      <c r="N195" s="280"/>
      <c r="O195" s="280"/>
      <c r="P195" s="280"/>
      <c r="Q195" s="280"/>
      <c r="R195" s="280"/>
      <c r="S195" s="280"/>
      <c r="T195" s="293"/>
      <c r="U195" s="280"/>
      <c r="V195" s="280"/>
      <c r="W195" s="280"/>
      <c r="X195" s="280"/>
      <c r="Y195" s="404"/>
      <c r="Z195" s="404"/>
      <c r="AA195" s="404"/>
      <c r="AB195" s="404"/>
      <c r="AC195" s="404"/>
      <c r="AD195" s="402"/>
      <c r="AE195" s="402"/>
      <c r="AF195" s="402"/>
      <c r="AG195" s="402"/>
      <c r="AH195" s="402"/>
      <c r="AI195" s="402"/>
      <c r="AJ195" s="402"/>
      <c r="AK195" s="402"/>
      <c r="AL195" s="402"/>
      <c r="AM195" s="302"/>
    </row>
    <row r="196" spans="1:39" s="272" customFormat="1" ht="15.5" outlineLevel="1">
      <c r="A196" s="487">
        <v>16</v>
      </c>
      <c r="B196" s="303" t="s">
        <v>483</v>
      </c>
      <c r="C196" s="280" t="s">
        <v>586</v>
      </c>
      <c r="D196" s="284"/>
      <c r="E196" s="284"/>
      <c r="F196" s="284"/>
      <c r="G196" s="284"/>
      <c r="H196" s="284"/>
      <c r="I196" s="284" t="s">
        <v>752</v>
      </c>
      <c r="J196" s="284"/>
      <c r="K196" s="284"/>
      <c r="L196" s="284"/>
      <c r="M196" s="284"/>
      <c r="N196" s="280"/>
      <c r="O196" s="284"/>
      <c r="P196" s="284"/>
      <c r="Q196" s="284"/>
      <c r="R196" s="284"/>
      <c r="S196" s="284"/>
      <c r="T196" s="284" t="s">
        <v>752</v>
      </c>
      <c r="U196" s="284"/>
      <c r="V196" s="284"/>
      <c r="W196" s="284"/>
      <c r="X196" s="284"/>
      <c r="Y196" s="732"/>
      <c r="Z196" s="732"/>
      <c r="AA196" s="732"/>
      <c r="AB196" s="732"/>
      <c r="AC196" s="732"/>
      <c r="AD196" s="401"/>
      <c r="AE196" s="401"/>
      <c r="AF196" s="401"/>
      <c r="AG196" s="401"/>
      <c r="AH196" s="401"/>
      <c r="AI196" s="401"/>
      <c r="AJ196" s="401"/>
      <c r="AK196" s="401"/>
      <c r="AL196" s="401"/>
      <c r="AM196" s="285">
        <f>SUM(Y196:AL196)</f>
        <v>0</v>
      </c>
    </row>
    <row r="197" spans="1:39" s="272" customFormat="1" ht="15.5" outlineLevel="1">
      <c r="A197" s="487"/>
      <c r="B197" s="304" t="s">
        <v>242</v>
      </c>
      <c r="C197" s="280" t="s">
        <v>580</v>
      </c>
      <c r="D197" s="284"/>
      <c r="E197" s="284"/>
      <c r="F197" s="284"/>
      <c r="G197" s="284"/>
      <c r="H197" s="284"/>
      <c r="I197" s="284" t="s">
        <v>752</v>
      </c>
      <c r="J197" s="284"/>
      <c r="K197" s="284"/>
      <c r="L197" s="284"/>
      <c r="M197" s="284"/>
      <c r="N197" s="280"/>
      <c r="O197" s="284"/>
      <c r="P197" s="284"/>
      <c r="Q197" s="284"/>
      <c r="R197" s="284"/>
      <c r="S197" s="284"/>
      <c r="T197" s="284" t="s">
        <v>752</v>
      </c>
      <c r="U197" s="284"/>
      <c r="V197" s="284"/>
      <c r="W197" s="284"/>
      <c r="X197" s="284"/>
      <c r="Y197" s="726">
        <v>0</v>
      </c>
      <c r="Z197" s="726">
        <v>0</v>
      </c>
      <c r="AA197" s="726">
        <v>0</v>
      </c>
      <c r="AB197" s="726">
        <v>0</v>
      </c>
      <c r="AC197" s="726">
        <v>0</v>
      </c>
      <c r="AD197" s="397">
        <v>0</v>
      </c>
      <c r="AE197" s="397">
        <v>0</v>
      </c>
      <c r="AF197" s="397">
        <v>0</v>
      </c>
      <c r="AG197" s="397">
        <f t="shared" ref="AG197:AL197" si="53">AG196</f>
        <v>0</v>
      </c>
      <c r="AH197" s="397">
        <f t="shared" si="53"/>
        <v>0</v>
      </c>
      <c r="AI197" s="397">
        <f t="shared" si="53"/>
        <v>0</v>
      </c>
      <c r="AJ197" s="397">
        <f t="shared" si="53"/>
        <v>0</v>
      </c>
      <c r="AK197" s="397">
        <f t="shared" si="53"/>
        <v>0</v>
      </c>
      <c r="AL197" s="397">
        <f t="shared" si="53"/>
        <v>0</v>
      </c>
      <c r="AM197" s="483"/>
    </row>
    <row r="198" spans="1:39" s="272" customFormat="1" ht="15.5" outlineLevel="1">
      <c r="A198" s="487"/>
      <c r="B198" s="303"/>
      <c r="C198" s="301"/>
      <c r="D198" s="280"/>
      <c r="E198" s="280"/>
      <c r="F198" s="280"/>
      <c r="G198" s="280"/>
      <c r="H198" s="280"/>
      <c r="I198" s="280"/>
      <c r="J198" s="280"/>
      <c r="K198" s="280"/>
      <c r="L198" s="280"/>
      <c r="M198" s="280"/>
      <c r="N198" s="280"/>
      <c r="O198" s="280"/>
      <c r="P198" s="280"/>
      <c r="Q198" s="280"/>
      <c r="R198" s="280"/>
      <c r="S198" s="280"/>
      <c r="T198" s="293"/>
      <c r="U198" s="280"/>
      <c r="V198" s="280"/>
      <c r="W198" s="280"/>
      <c r="X198" s="280"/>
      <c r="Y198" s="404"/>
      <c r="Z198" s="404"/>
      <c r="AA198" s="404"/>
      <c r="AB198" s="404"/>
      <c r="AC198" s="404"/>
      <c r="AD198" s="402"/>
      <c r="AE198" s="402"/>
      <c r="AF198" s="402"/>
      <c r="AG198" s="402"/>
      <c r="AH198" s="402"/>
      <c r="AI198" s="402"/>
      <c r="AJ198" s="402"/>
      <c r="AK198" s="402"/>
      <c r="AL198" s="402"/>
      <c r="AM198" s="302"/>
    </row>
    <row r="199" spans="1:39" ht="15.5" outlineLevel="1">
      <c r="A199" s="487">
        <v>17</v>
      </c>
      <c r="B199" s="303" t="s">
        <v>9</v>
      </c>
      <c r="C199" s="280" t="s">
        <v>586</v>
      </c>
      <c r="D199" s="284"/>
      <c r="E199" s="284"/>
      <c r="F199" s="284"/>
      <c r="G199" s="284"/>
      <c r="H199" s="284"/>
      <c r="I199" s="284" t="s">
        <v>752</v>
      </c>
      <c r="J199" s="284"/>
      <c r="K199" s="284"/>
      <c r="L199" s="284"/>
      <c r="M199" s="284"/>
      <c r="N199" s="280"/>
      <c r="O199" s="284"/>
      <c r="P199" s="284"/>
      <c r="Q199" s="284"/>
      <c r="R199" s="284"/>
      <c r="S199" s="284"/>
      <c r="T199" s="284" t="s">
        <v>752</v>
      </c>
      <c r="U199" s="284"/>
      <c r="V199" s="284"/>
      <c r="W199" s="284"/>
      <c r="X199" s="284"/>
      <c r="Y199" s="732"/>
      <c r="Z199" s="732"/>
      <c r="AA199" s="732"/>
      <c r="AB199" s="732"/>
      <c r="AC199" s="732"/>
      <c r="AD199" s="401"/>
      <c r="AE199" s="401"/>
      <c r="AF199" s="401"/>
      <c r="AG199" s="401"/>
      <c r="AH199" s="401"/>
      <c r="AI199" s="401"/>
      <c r="AJ199" s="401"/>
      <c r="AK199" s="401"/>
      <c r="AL199" s="401"/>
      <c r="AM199" s="285">
        <f>SUM(Y199:AL199)</f>
        <v>0</v>
      </c>
    </row>
    <row r="200" spans="1:39" ht="15.5" outlineLevel="1">
      <c r="B200" s="283" t="s">
        <v>242</v>
      </c>
      <c r="C200" s="280" t="s">
        <v>580</v>
      </c>
      <c r="D200" s="284"/>
      <c r="E200" s="284"/>
      <c r="F200" s="284"/>
      <c r="G200" s="284"/>
      <c r="H200" s="284"/>
      <c r="I200" s="284" t="s">
        <v>752</v>
      </c>
      <c r="J200" s="284"/>
      <c r="K200" s="284"/>
      <c r="L200" s="284"/>
      <c r="M200" s="284"/>
      <c r="N200" s="280"/>
      <c r="O200" s="284"/>
      <c r="P200" s="284"/>
      <c r="Q200" s="284"/>
      <c r="R200" s="284"/>
      <c r="S200" s="284"/>
      <c r="T200" s="284" t="s">
        <v>752</v>
      </c>
      <c r="U200" s="284"/>
      <c r="V200" s="284"/>
      <c r="W200" s="284"/>
      <c r="X200" s="284"/>
      <c r="Y200" s="726">
        <v>0</v>
      </c>
      <c r="Z200" s="726">
        <v>0</v>
      </c>
      <c r="AA200" s="726">
        <v>0</v>
      </c>
      <c r="AB200" s="726">
        <v>0</v>
      </c>
      <c r="AC200" s="726">
        <v>0</v>
      </c>
      <c r="AD200" s="397">
        <v>0</v>
      </c>
      <c r="AE200" s="397">
        <v>0</v>
      </c>
      <c r="AF200" s="397">
        <v>0</v>
      </c>
      <c r="AG200" s="397">
        <f t="shared" ref="AG200:AL200" si="54">AG199</f>
        <v>0</v>
      </c>
      <c r="AH200" s="397">
        <f t="shared" si="54"/>
        <v>0</v>
      </c>
      <c r="AI200" s="397">
        <f t="shared" si="54"/>
        <v>0</v>
      </c>
      <c r="AJ200" s="397">
        <f t="shared" si="54"/>
        <v>0</v>
      </c>
      <c r="AK200" s="397">
        <f t="shared" si="54"/>
        <v>0</v>
      </c>
      <c r="AL200" s="397">
        <f t="shared" si="54"/>
        <v>0</v>
      </c>
      <c r="AM200" s="483"/>
    </row>
    <row r="201" spans="1:39" ht="15.65" customHeight="1" outlineLevel="1">
      <c r="B201" s="304"/>
      <c r="C201" s="294"/>
      <c r="D201" s="280"/>
      <c r="E201" s="280"/>
      <c r="F201" s="280"/>
      <c r="G201" s="280"/>
      <c r="H201" s="280"/>
      <c r="I201" s="280"/>
      <c r="J201" s="280"/>
      <c r="K201" s="280"/>
      <c r="L201" s="280"/>
      <c r="M201" s="280"/>
      <c r="N201" s="280"/>
      <c r="O201" s="280"/>
      <c r="P201" s="280"/>
      <c r="Q201" s="280"/>
      <c r="R201" s="280"/>
      <c r="S201" s="280"/>
      <c r="T201" s="293"/>
      <c r="U201" s="280"/>
      <c r="V201" s="280"/>
      <c r="W201" s="280"/>
      <c r="X201" s="280"/>
      <c r="Y201" s="405"/>
      <c r="Z201" s="405"/>
      <c r="AA201" s="405"/>
      <c r="AB201" s="405"/>
      <c r="AC201" s="405"/>
      <c r="AD201" s="406"/>
      <c r="AE201" s="406"/>
      <c r="AF201" s="406"/>
      <c r="AG201" s="406"/>
      <c r="AH201" s="406"/>
      <c r="AI201" s="406"/>
      <c r="AJ201" s="406"/>
      <c r="AK201" s="406"/>
      <c r="AL201" s="406"/>
      <c r="AM201" s="306"/>
    </row>
    <row r="202" spans="1:39" ht="15.5" outlineLevel="1">
      <c r="A202" s="488"/>
      <c r="B202" s="277" t="s">
        <v>10</v>
      </c>
      <c r="C202" s="278"/>
      <c r="D202" s="333"/>
      <c r="E202" s="333"/>
      <c r="F202" s="333"/>
      <c r="G202" s="333"/>
      <c r="H202" s="333"/>
      <c r="I202" s="333"/>
      <c r="J202" s="333"/>
      <c r="K202" s="333"/>
      <c r="L202" s="333"/>
      <c r="M202" s="333"/>
      <c r="N202" s="289"/>
      <c r="O202" s="333"/>
      <c r="P202" s="333"/>
      <c r="Q202" s="333"/>
      <c r="R202" s="333"/>
      <c r="S202" s="333"/>
      <c r="T202" s="333"/>
      <c r="U202" s="333"/>
      <c r="V202" s="333"/>
      <c r="W202" s="333"/>
      <c r="X202" s="333"/>
      <c r="Y202" s="728"/>
      <c r="Z202" s="728"/>
      <c r="AA202" s="728"/>
      <c r="AB202" s="728"/>
      <c r="AC202" s="728"/>
      <c r="AD202" s="400"/>
      <c r="AE202" s="400"/>
      <c r="AF202" s="400"/>
      <c r="AG202" s="400"/>
      <c r="AH202" s="400"/>
      <c r="AI202" s="400"/>
      <c r="AJ202" s="400"/>
      <c r="AK202" s="400"/>
      <c r="AL202" s="400"/>
      <c r="AM202" s="281"/>
    </row>
    <row r="203" spans="1:39" ht="15.5" outlineLevel="1">
      <c r="A203" s="487">
        <v>18</v>
      </c>
      <c r="B203" s="304" t="s">
        <v>11</v>
      </c>
      <c r="C203" s="280" t="s">
        <v>586</v>
      </c>
      <c r="D203" s="284"/>
      <c r="E203" s="284"/>
      <c r="F203" s="284"/>
      <c r="G203" s="284"/>
      <c r="H203" s="284"/>
      <c r="I203" s="284" t="s">
        <v>752</v>
      </c>
      <c r="J203" s="284"/>
      <c r="K203" s="284"/>
      <c r="L203" s="284"/>
      <c r="M203" s="284"/>
      <c r="N203" s="284">
        <v>12</v>
      </c>
      <c r="O203" s="284"/>
      <c r="P203" s="284"/>
      <c r="Q203" s="284"/>
      <c r="R203" s="284"/>
      <c r="S203" s="284"/>
      <c r="T203" s="284" t="s">
        <v>752</v>
      </c>
      <c r="U203" s="284"/>
      <c r="V203" s="284"/>
      <c r="W203" s="284"/>
      <c r="X203" s="284"/>
      <c r="Y203" s="736"/>
      <c r="Z203" s="732"/>
      <c r="AA203" s="732"/>
      <c r="AB203" s="732"/>
      <c r="AC203" s="732"/>
      <c r="AD203" s="401"/>
      <c r="AE203" s="401"/>
      <c r="AF203" s="401"/>
      <c r="AG203" s="401"/>
      <c r="AH203" s="401"/>
      <c r="AI203" s="401"/>
      <c r="AJ203" s="401"/>
      <c r="AK203" s="401"/>
      <c r="AL203" s="401"/>
      <c r="AM203" s="285">
        <f>SUM(Y203:AL203)</f>
        <v>0</v>
      </c>
    </row>
    <row r="204" spans="1:39" ht="15.5" outlineLevel="1">
      <c r="B204" s="283" t="s">
        <v>242</v>
      </c>
      <c r="C204" s="280" t="s">
        <v>580</v>
      </c>
      <c r="D204" s="284"/>
      <c r="E204" s="284"/>
      <c r="F204" s="284"/>
      <c r="G204" s="284"/>
      <c r="H204" s="284"/>
      <c r="I204" s="284" t="s">
        <v>752</v>
      </c>
      <c r="J204" s="284"/>
      <c r="K204" s="284"/>
      <c r="L204" s="284"/>
      <c r="M204" s="284"/>
      <c r="N204" s="284">
        <v>12</v>
      </c>
      <c r="O204" s="284"/>
      <c r="P204" s="284"/>
      <c r="Q204" s="284"/>
      <c r="R204" s="284"/>
      <c r="S204" s="284"/>
      <c r="T204" s="284" t="s">
        <v>752</v>
      </c>
      <c r="U204" s="284"/>
      <c r="V204" s="284"/>
      <c r="W204" s="284"/>
      <c r="X204" s="284"/>
      <c r="Y204" s="726">
        <v>0</v>
      </c>
      <c r="Z204" s="726">
        <v>0</v>
      </c>
      <c r="AA204" s="726">
        <v>0</v>
      </c>
      <c r="AB204" s="726">
        <v>0</v>
      </c>
      <c r="AC204" s="726">
        <v>0</v>
      </c>
      <c r="AD204" s="397">
        <v>0</v>
      </c>
      <c r="AE204" s="397">
        <v>0</v>
      </c>
      <c r="AF204" s="397">
        <v>0</v>
      </c>
      <c r="AG204" s="397">
        <f t="shared" ref="AG204:AL204" si="55">AG203</f>
        <v>0</v>
      </c>
      <c r="AH204" s="397">
        <f t="shared" si="55"/>
        <v>0</v>
      </c>
      <c r="AI204" s="397">
        <f t="shared" si="55"/>
        <v>0</v>
      </c>
      <c r="AJ204" s="397">
        <f t="shared" si="55"/>
        <v>0</v>
      </c>
      <c r="AK204" s="397">
        <f t="shared" si="55"/>
        <v>0</v>
      </c>
      <c r="AL204" s="397">
        <f t="shared" si="55"/>
        <v>0</v>
      </c>
      <c r="AM204" s="483"/>
    </row>
    <row r="205" spans="1:39" ht="15.5" outlineLevel="1">
      <c r="A205" s="490"/>
      <c r="B205" s="304"/>
      <c r="C205" s="294"/>
      <c r="D205" s="280"/>
      <c r="E205" s="280"/>
      <c r="F205" s="280"/>
      <c r="G205" s="280"/>
      <c r="H205" s="280"/>
      <c r="I205" s="280"/>
      <c r="J205" s="280"/>
      <c r="K205" s="280"/>
      <c r="L205" s="280"/>
      <c r="M205" s="280"/>
      <c r="N205" s="280"/>
      <c r="O205" s="280"/>
      <c r="P205" s="280"/>
      <c r="Q205" s="280"/>
      <c r="R205" s="280"/>
      <c r="S205" s="280"/>
      <c r="T205" s="333"/>
      <c r="U205" s="280"/>
      <c r="V205" s="280"/>
      <c r="W205" s="280"/>
      <c r="X205" s="280"/>
      <c r="Y205" s="408"/>
      <c r="Z205" s="742"/>
      <c r="AA205" s="742"/>
      <c r="AB205" s="742"/>
      <c r="AC205" s="742"/>
      <c r="AD205" s="407"/>
      <c r="AE205" s="407"/>
      <c r="AF205" s="407"/>
      <c r="AG205" s="407"/>
      <c r="AH205" s="407"/>
      <c r="AI205" s="407"/>
      <c r="AJ205" s="407"/>
      <c r="AK205" s="407"/>
      <c r="AL205" s="407"/>
      <c r="AM205" s="295"/>
    </row>
    <row r="206" spans="1:39" ht="15.5" outlineLevel="1">
      <c r="A206" s="487">
        <v>19</v>
      </c>
      <c r="B206" s="304" t="s">
        <v>12</v>
      </c>
      <c r="C206" s="280" t="s">
        <v>586</v>
      </c>
      <c r="D206" s="284"/>
      <c r="E206" s="284"/>
      <c r="F206" s="284"/>
      <c r="G206" s="284"/>
      <c r="H206" s="284"/>
      <c r="I206" s="284" t="s">
        <v>752</v>
      </c>
      <c r="J206" s="284"/>
      <c r="K206" s="284"/>
      <c r="L206" s="284"/>
      <c r="M206" s="284"/>
      <c r="N206" s="284">
        <v>12</v>
      </c>
      <c r="O206" s="284"/>
      <c r="P206" s="284"/>
      <c r="Q206" s="284"/>
      <c r="R206" s="284"/>
      <c r="S206" s="284"/>
      <c r="T206" s="284" t="s">
        <v>752</v>
      </c>
      <c r="U206" s="284"/>
      <c r="V206" s="284"/>
      <c r="W206" s="284"/>
      <c r="X206" s="284"/>
      <c r="Y206" s="724"/>
      <c r="Z206" s="732"/>
      <c r="AA206" s="732"/>
      <c r="AB206" s="732"/>
      <c r="AC206" s="732"/>
      <c r="AD206" s="401"/>
      <c r="AE206" s="401"/>
      <c r="AF206" s="401"/>
      <c r="AG206" s="401"/>
      <c r="AH206" s="401"/>
      <c r="AI206" s="401"/>
      <c r="AJ206" s="401"/>
      <c r="AK206" s="401"/>
      <c r="AL206" s="401"/>
      <c r="AM206" s="285">
        <f>SUM(Y206:AL206)</f>
        <v>0</v>
      </c>
    </row>
    <row r="207" spans="1:39" ht="15.5" outlineLevel="1">
      <c r="B207" s="283" t="s">
        <v>242</v>
      </c>
      <c r="C207" s="280" t="s">
        <v>580</v>
      </c>
      <c r="D207" s="284"/>
      <c r="E207" s="284"/>
      <c r="F207" s="284"/>
      <c r="G207" s="284"/>
      <c r="H207" s="284"/>
      <c r="I207" s="284" t="s">
        <v>752</v>
      </c>
      <c r="J207" s="284"/>
      <c r="K207" s="284"/>
      <c r="L207" s="284"/>
      <c r="M207" s="284"/>
      <c r="N207" s="284">
        <v>12</v>
      </c>
      <c r="O207" s="284"/>
      <c r="P207" s="284"/>
      <c r="Q207" s="284"/>
      <c r="R207" s="284"/>
      <c r="S207" s="284"/>
      <c r="T207" s="284" t="s">
        <v>752</v>
      </c>
      <c r="U207" s="284"/>
      <c r="V207" s="284"/>
      <c r="W207" s="284"/>
      <c r="X207" s="284"/>
      <c r="Y207" s="726">
        <v>0</v>
      </c>
      <c r="Z207" s="726">
        <v>0</v>
      </c>
      <c r="AA207" s="726">
        <v>0</v>
      </c>
      <c r="AB207" s="726">
        <v>0</v>
      </c>
      <c r="AC207" s="726">
        <v>0</v>
      </c>
      <c r="AD207" s="397">
        <v>0</v>
      </c>
      <c r="AE207" s="397">
        <v>0</v>
      </c>
      <c r="AF207" s="397">
        <v>0</v>
      </c>
      <c r="AG207" s="397">
        <f t="shared" ref="AG207:AL207" si="56">AG206</f>
        <v>0</v>
      </c>
      <c r="AH207" s="397">
        <f t="shared" si="56"/>
        <v>0</v>
      </c>
      <c r="AI207" s="397">
        <f t="shared" si="56"/>
        <v>0</v>
      </c>
      <c r="AJ207" s="397">
        <f t="shared" si="56"/>
        <v>0</v>
      </c>
      <c r="AK207" s="397">
        <f t="shared" si="56"/>
        <v>0</v>
      </c>
      <c r="AL207" s="397">
        <f t="shared" si="56"/>
        <v>0</v>
      </c>
      <c r="AM207" s="483"/>
    </row>
    <row r="208" spans="1:39" ht="15.5" outlineLevel="1">
      <c r="B208" s="304"/>
      <c r="C208" s="294"/>
      <c r="D208" s="280"/>
      <c r="E208" s="280"/>
      <c r="F208" s="280"/>
      <c r="G208" s="280"/>
      <c r="H208" s="280"/>
      <c r="I208" s="280"/>
      <c r="J208" s="280"/>
      <c r="K208" s="280"/>
      <c r="L208" s="280"/>
      <c r="M208" s="280"/>
      <c r="N208" s="280"/>
      <c r="O208" s="280"/>
      <c r="P208" s="280"/>
      <c r="Q208" s="280"/>
      <c r="R208" s="280"/>
      <c r="S208" s="280"/>
      <c r="T208" s="333"/>
      <c r="U208" s="280"/>
      <c r="V208" s="280"/>
      <c r="W208" s="280"/>
      <c r="X208" s="280"/>
      <c r="Y208" s="408"/>
      <c r="Z208" s="408"/>
      <c r="AA208" s="408"/>
      <c r="AB208" s="408"/>
      <c r="AC208" s="408"/>
      <c r="AD208" s="398"/>
      <c r="AE208" s="398"/>
      <c r="AF208" s="398"/>
      <c r="AG208" s="398"/>
      <c r="AH208" s="398"/>
      <c r="AI208" s="398"/>
      <c r="AJ208" s="398"/>
      <c r="AK208" s="398"/>
      <c r="AL208" s="398"/>
      <c r="AM208" s="295"/>
    </row>
    <row r="209" spans="1:39" ht="15.5" outlineLevel="1">
      <c r="A209" s="487">
        <v>20</v>
      </c>
      <c r="B209" s="304" t="s">
        <v>13</v>
      </c>
      <c r="C209" s="280" t="s">
        <v>586</v>
      </c>
      <c r="D209" s="284"/>
      <c r="E209" s="284"/>
      <c r="F209" s="284"/>
      <c r="G209" s="284"/>
      <c r="H209" s="284"/>
      <c r="I209" s="284" t="s">
        <v>752</v>
      </c>
      <c r="J209" s="284"/>
      <c r="K209" s="284"/>
      <c r="L209" s="284"/>
      <c r="M209" s="284"/>
      <c r="N209" s="284">
        <v>12</v>
      </c>
      <c r="O209" s="284"/>
      <c r="P209" s="284"/>
      <c r="Q209" s="284"/>
      <c r="R209" s="284"/>
      <c r="S209" s="284"/>
      <c r="T209" s="284" t="s">
        <v>752</v>
      </c>
      <c r="U209" s="284"/>
      <c r="V209" s="284"/>
      <c r="W209" s="284"/>
      <c r="X209" s="284"/>
      <c r="Y209" s="724"/>
      <c r="Z209" s="732"/>
      <c r="AA209" s="732"/>
      <c r="AB209" s="732"/>
      <c r="AC209" s="732"/>
      <c r="AD209" s="401"/>
      <c r="AE209" s="401"/>
      <c r="AF209" s="401"/>
      <c r="AG209" s="401"/>
      <c r="AH209" s="401"/>
      <c r="AI209" s="401"/>
      <c r="AJ209" s="401"/>
      <c r="AK209" s="401"/>
      <c r="AL209" s="401"/>
      <c r="AM209" s="285">
        <f>SUM(Y209:AL209)</f>
        <v>0</v>
      </c>
    </row>
    <row r="210" spans="1:39" ht="15.5" outlineLevel="1">
      <c r="B210" s="283" t="s">
        <v>242</v>
      </c>
      <c r="C210" s="280" t="s">
        <v>580</v>
      </c>
      <c r="D210" s="284"/>
      <c r="E210" s="284"/>
      <c r="F210" s="284"/>
      <c r="G210" s="284"/>
      <c r="H210" s="284"/>
      <c r="I210" s="284" t="s">
        <v>752</v>
      </c>
      <c r="J210" s="284"/>
      <c r="K210" s="284"/>
      <c r="L210" s="284"/>
      <c r="M210" s="284"/>
      <c r="N210" s="284">
        <v>12</v>
      </c>
      <c r="O210" s="284"/>
      <c r="P210" s="284"/>
      <c r="Q210" s="284"/>
      <c r="R210" s="284"/>
      <c r="S210" s="284"/>
      <c r="T210" s="284" t="s">
        <v>752</v>
      </c>
      <c r="U210" s="284"/>
      <c r="V210" s="284"/>
      <c r="W210" s="284"/>
      <c r="X210" s="284"/>
      <c r="Y210" s="726">
        <v>0</v>
      </c>
      <c r="Z210" s="726">
        <v>0</v>
      </c>
      <c r="AA210" s="726">
        <v>0</v>
      </c>
      <c r="AB210" s="726">
        <v>0</v>
      </c>
      <c r="AC210" s="726">
        <v>0</v>
      </c>
      <c r="AD210" s="397">
        <v>0</v>
      </c>
      <c r="AE210" s="397">
        <v>0</v>
      </c>
      <c r="AF210" s="397">
        <v>0</v>
      </c>
      <c r="AG210" s="397">
        <f t="shared" ref="AG210:AL210" si="57">AG209</f>
        <v>0</v>
      </c>
      <c r="AH210" s="397">
        <f t="shared" si="57"/>
        <v>0</v>
      </c>
      <c r="AI210" s="397">
        <f t="shared" si="57"/>
        <v>0</v>
      </c>
      <c r="AJ210" s="397">
        <f t="shared" si="57"/>
        <v>0</v>
      </c>
      <c r="AK210" s="397">
        <f t="shared" si="57"/>
        <v>0</v>
      </c>
      <c r="AL210" s="397">
        <f t="shared" si="57"/>
        <v>0</v>
      </c>
      <c r="AM210" s="483"/>
    </row>
    <row r="211" spans="1:39" ht="15.5" outlineLevel="1">
      <c r="B211" s="304"/>
      <c r="C211" s="294"/>
      <c r="D211" s="280"/>
      <c r="E211" s="280"/>
      <c r="F211" s="280"/>
      <c r="G211" s="280"/>
      <c r="H211" s="280"/>
      <c r="I211" s="280"/>
      <c r="J211" s="280"/>
      <c r="K211" s="280"/>
      <c r="L211" s="280"/>
      <c r="M211" s="280"/>
      <c r="N211" s="280"/>
      <c r="O211" s="280"/>
      <c r="P211" s="280"/>
      <c r="Q211" s="280"/>
      <c r="R211" s="280"/>
      <c r="S211" s="280"/>
      <c r="T211" s="333"/>
      <c r="U211" s="280"/>
      <c r="V211" s="280"/>
      <c r="W211" s="280"/>
      <c r="X211" s="280"/>
      <c r="Y211" s="408"/>
      <c r="Z211" s="408"/>
      <c r="AA211" s="408"/>
      <c r="AB211" s="408"/>
      <c r="AC211" s="408"/>
      <c r="AD211" s="398"/>
      <c r="AE211" s="398"/>
      <c r="AF211" s="398"/>
      <c r="AG211" s="398"/>
      <c r="AH211" s="398"/>
      <c r="AI211" s="398"/>
      <c r="AJ211" s="398"/>
      <c r="AK211" s="398"/>
      <c r="AL211" s="398"/>
      <c r="AM211" s="295"/>
    </row>
    <row r="212" spans="1:39" ht="15.5" outlineLevel="1">
      <c r="A212" s="487">
        <v>21</v>
      </c>
      <c r="B212" s="304" t="s">
        <v>22</v>
      </c>
      <c r="C212" s="280" t="s">
        <v>586</v>
      </c>
      <c r="D212" s="284"/>
      <c r="E212" s="284"/>
      <c r="F212" s="284"/>
      <c r="G212" s="284"/>
      <c r="H212" s="284"/>
      <c r="I212" s="284">
        <v>1994394.7520354346</v>
      </c>
      <c r="J212" s="284"/>
      <c r="K212" s="284"/>
      <c r="L212" s="284"/>
      <c r="M212" s="284"/>
      <c r="N212" s="284">
        <v>12</v>
      </c>
      <c r="O212" s="284"/>
      <c r="P212" s="284"/>
      <c r="Q212" s="284"/>
      <c r="R212" s="284"/>
      <c r="S212" s="284"/>
      <c r="T212" s="284">
        <v>369.59043271884855</v>
      </c>
      <c r="U212" s="284"/>
      <c r="V212" s="284"/>
      <c r="W212" s="284"/>
      <c r="X212" s="284"/>
      <c r="Y212" s="724"/>
      <c r="Z212" s="732">
        <v>0.3</v>
      </c>
      <c r="AA212" s="732">
        <v>0.65</v>
      </c>
      <c r="AB212" s="732">
        <v>0.05</v>
      </c>
      <c r="AC212" s="732"/>
      <c r="AD212" s="401"/>
      <c r="AE212" s="401"/>
      <c r="AF212" s="401"/>
      <c r="AG212" s="401"/>
      <c r="AH212" s="401"/>
      <c r="AI212" s="401"/>
      <c r="AJ212" s="401"/>
      <c r="AK212" s="401"/>
      <c r="AL212" s="401"/>
      <c r="AM212" s="285">
        <f>SUM(Y212:AL212)</f>
        <v>1</v>
      </c>
    </row>
    <row r="213" spans="1:39" ht="15.5" outlineLevel="1">
      <c r="B213" s="283" t="s">
        <v>242</v>
      </c>
      <c r="C213" s="280" t="s">
        <v>580</v>
      </c>
      <c r="D213" s="284"/>
      <c r="E213" s="284"/>
      <c r="F213" s="284"/>
      <c r="G213" s="284"/>
      <c r="H213" s="284"/>
      <c r="I213" s="284">
        <v>450507.84905809001</v>
      </c>
      <c r="J213" s="284"/>
      <c r="K213" s="284"/>
      <c r="L213" s="284"/>
      <c r="M213" s="284"/>
      <c r="N213" s="284">
        <v>12</v>
      </c>
      <c r="O213" s="284"/>
      <c r="P213" s="284"/>
      <c r="Q213" s="284"/>
      <c r="R213" s="284"/>
      <c r="S213" s="284"/>
      <c r="T213" s="284">
        <v>42.691429806000002</v>
      </c>
      <c r="U213" s="284"/>
      <c r="V213" s="284"/>
      <c r="W213" s="284"/>
      <c r="X213" s="284"/>
      <c r="Y213" s="726">
        <v>0</v>
      </c>
      <c r="Z213" s="726">
        <v>0.3</v>
      </c>
      <c r="AA213" s="726">
        <v>0.65</v>
      </c>
      <c r="AB213" s="726">
        <v>0.05</v>
      </c>
      <c r="AC213" s="726">
        <v>0</v>
      </c>
      <c r="AD213" s="397">
        <v>0</v>
      </c>
      <c r="AE213" s="397">
        <v>0</v>
      </c>
      <c r="AF213" s="397">
        <v>0</v>
      </c>
      <c r="AG213" s="397">
        <f t="shared" ref="AG213:AL213" si="58">AG212</f>
        <v>0</v>
      </c>
      <c r="AH213" s="397">
        <f t="shared" si="58"/>
        <v>0</v>
      </c>
      <c r="AI213" s="397">
        <f t="shared" si="58"/>
        <v>0</v>
      </c>
      <c r="AJ213" s="397">
        <f t="shared" si="58"/>
        <v>0</v>
      </c>
      <c r="AK213" s="397">
        <f t="shared" si="58"/>
        <v>0</v>
      </c>
      <c r="AL213" s="397">
        <f t="shared" si="58"/>
        <v>0</v>
      </c>
      <c r="AM213" s="483"/>
    </row>
    <row r="214" spans="1:39" ht="15.5" outlineLevel="1">
      <c r="B214" s="304"/>
      <c r="C214" s="294"/>
      <c r="D214" s="280"/>
      <c r="E214" s="280"/>
      <c r="F214" s="280"/>
      <c r="G214" s="280"/>
      <c r="H214" s="280"/>
      <c r="I214" s="280"/>
      <c r="J214" s="280"/>
      <c r="K214" s="280"/>
      <c r="L214" s="280"/>
      <c r="M214" s="280"/>
      <c r="N214" s="280"/>
      <c r="O214" s="280"/>
      <c r="P214" s="280"/>
      <c r="Q214" s="280"/>
      <c r="R214" s="280"/>
      <c r="S214" s="280"/>
      <c r="T214" s="333"/>
      <c r="U214" s="280"/>
      <c r="V214" s="280"/>
      <c r="W214" s="280"/>
      <c r="X214" s="280"/>
      <c r="Y214" s="408"/>
      <c r="Z214" s="408"/>
      <c r="AA214" s="408"/>
      <c r="AB214" s="408"/>
      <c r="AC214" s="408"/>
      <c r="AD214" s="398"/>
      <c r="AE214" s="398"/>
      <c r="AF214" s="398"/>
      <c r="AG214" s="398"/>
      <c r="AH214" s="398"/>
      <c r="AI214" s="398"/>
      <c r="AJ214" s="398"/>
      <c r="AK214" s="398"/>
      <c r="AL214" s="398"/>
      <c r="AM214" s="295"/>
    </row>
    <row r="215" spans="1:39" ht="15.5" outlineLevel="1">
      <c r="A215" s="487">
        <v>22</v>
      </c>
      <c r="B215" s="304" t="s">
        <v>9</v>
      </c>
      <c r="C215" s="280" t="s">
        <v>586</v>
      </c>
      <c r="D215" s="284"/>
      <c r="E215" s="284"/>
      <c r="F215" s="284"/>
      <c r="G215" s="284"/>
      <c r="H215" s="284"/>
      <c r="I215" s="284" t="s">
        <v>752</v>
      </c>
      <c r="J215" s="284"/>
      <c r="K215" s="284"/>
      <c r="L215" s="284"/>
      <c r="M215" s="284"/>
      <c r="N215" s="280"/>
      <c r="O215" s="284"/>
      <c r="P215" s="284"/>
      <c r="Q215" s="284"/>
      <c r="R215" s="284"/>
      <c r="S215" s="284"/>
      <c r="T215" s="284" t="s">
        <v>752</v>
      </c>
      <c r="U215" s="284"/>
      <c r="V215" s="284"/>
      <c r="W215" s="284"/>
      <c r="X215" s="284"/>
      <c r="Y215" s="732"/>
      <c r="Z215" s="732"/>
      <c r="AA215" s="732"/>
      <c r="AB215" s="732"/>
      <c r="AC215" s="732"/>
      <c r="AD215" s="401"/>
      <c r="AE215" s="401"/>
      <c r="AF215" s="401"/>
      <c r="AG215" s="401"/>
      <c r="AH215" s="401"/>
      <c r="AI215" s="401"/>
      <c r="AJ215" s="401"/>
      <c r="AK215" s="401"/>
      <c r="AL215" s="401"/>
      <c r="AM215" s="285">
        <f>SUM(Y215:AL215)</f>
        <v>0</v>
      </c>
    </row>
    <row r="216" spans="1:39" ht="15.5" outlineLevel="1">
      <c r="B216" s="283" t="s">
        <v>242</v>
      </c>
      <c r="C216" s="280" t="s">
        <v>580</v>
      </c>
      <c r="D216" s="284"/>
      <c r="E216" s="284"/>
      <c r="F216" s="284"/>
      <c r="G216" s="284"/>
      <c r="H216" s="284"/>
      <c r="I216" s="284" t="s">
        <v>752</v>
      </c>
      <c r="J216" s="284"/>
      <c r="K216" s="284"/>
      <c r="L216" s="284"/>
      <c r="M216" s="284"/>
      <c r="N216" s="280"/>
      <c r="O216" s="284"/>
      <c r="P216" s="284"/>
      <c r="Q216" s="284"/>
      <c r="R216" s="284"/>
      <c r="S216" s="284"/>
      <c r="T216" s="284" t="s">
        <v>752</v>
      </c>
      <c r="U216" s="284"/>
      <c r="V216" s="284"/>
      <c r="W216" s="284"/>
      <c r="X216" s="284"/>
      <c r="Y216" s="726">
        <v>0</v>
      </c>
      <c r="Z216" s="726">
        <v>0</v>
      </c>
      <c r="AA216" s="726">
        <v>0</v>
      </c>
      <c r="AB216" s="726">
        <v>0</v>
      </c>
      <c r="AC216" s="726">
        <v>0</v>
      </c>
      <c r="AD216" s="397">
        <v>0</v>
      </c>
      <c r="AE216" s="397">
        <v>0</v>
      </c>
      <c r="AF216" s="397">
        <v>0</v>
      </c>
      <c r="AG216" s="397">
        <f t="shared" ref="AG216:AL216" si="59">AG215</f>
        <v>0</v>
      </c>
      <c r="AH216" s="397">
        <f t="shared" si="59"/>
        <v>0</v>
      </c>
      <c r="AI216" s="397">
        <f t="shared" si="59"/>
        <v>0</v>
      </c>
      <c r="AJ216" s="397">
        <f t="shared" si="59"/>
        <v>0</v>
      </c>
      <c r="AK216" s="397">
        <f t="shared" si="59"/>
        <v>0</v>
      </c>
      <c r="AL216" s="397">
        <f t="shared" si="59"/>
        <v>0</v>
      </c>
      <c r="AM216" s="483"/>
    </row>
    <row r="217" spans="1:39" ht="15.5" outlineLevel="1">
      <c r="B217" s="304"/>
      <c r="C217" s="294"/>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408"/>
      <c r="Z217" s="408"/>
      <c r="AA217" s="408"/>
      <c r="AB217" s="408"/>
      <c r="AC217" s="408"/>
      <c r="AD217" s="398"/>
      <c r="AE217" s="398"/>
      <c r="AF217" s="398"/>
      <c r="AG217" s="398"/>
      <c r="AH217" s="398"/>
      <c r="AI217" s="398"/>
      <c r="AJ217" s="398"/>
      <c r="AK217" s="398"/>
      <c r="AL217" s="398"/>
      <c r="AM217" s="295"/>
    </row>
    <row r="218" spans="1:39" ht="15.5" outlineLevel="1">
      <c r="A218" s="488"/>
      <c r="B218" s="277" t="s">
        <v>14</v>
      </c>
      <c r="C218" s="278"/>
      <c r="D218" s="289"/>
      <c r="E218" s="289"/>
      <c r="F218" s="289"/>
      <c r="G218" s="289"/>
      <c r="H218" s="289"/>
      <c r="I218" s="289"/>
      <c r="J218" s="289"/>
      <c r="K218" s="289"/>
      <c r="L218" s="289"/>
      <c r="M218" s="289"/>
      <c r="N218" s="289"/>
      <c r="O218" s="289"/>
      <c r="P218" s="289"/>
      <c r="Q218" s="289"/>
      <c r="R218" s="289"/>
      <c r="S218" s="289"/>
      <c r="T218" s="333"/>
      <c r="U218" s="289"/>
      <c r="V218" s="289"/>
      <c r="W218" s="289"/>
      <c r="X218" s="289"/>
      <c r="Y218" s="728"/>
      <c r="Z218" s="728"/>
      <c r="AA218" s="728"/>
      <c r="AB218" s="728"/>
      <c r="AC218" s="728"/>
      <c r="AD218" s="400"/>
      <c r="AE218" s="400"/>
      <c r="AF218" s="400"/>
      <c r="AG218" s="400"/>
      <c r="AH218" s="400"/>
      <c r="AI218" s="400"/>
      <c r="AJ218" s="400"/>
      <c r="AK218" s="400"/>
      <c r="AL218" s="400"/>
      <c r="AM218" s="281"/>
    </row>
    <row r="219" spans="1:39" ht="15.5" outlineLevel="1">
      <c r="A219" s="487">
        <v>23</v>
      </c>
      <c r="B219" s="304" t="s">
        <v>14</v>
      </c>
      <c r="C219" s="280" t="s">
        <v>586</v>
      </c>
      <c r="D219" s="284"/>
      <c r="E219" s="284"/>
      <c r="F219" s="284"/>
      <c r="G219" s="284"/>
      <c r="H219" s="284"/>
      <c r="I219" s="284">
        <v>50222.566268920898</v>
      </c>
      <c r="J219" s="284"/>
      <c r="K219" s="284"/>
      <c r="L219" s="284"/>
      <c r="M219" s="284"/>
      <c r="N219" s="280"/>
      <c r="O219" s="284"/>
      <c r="P219" s="284"/>
      <c r="Q219" s="284"/>
      <c r="R219" s="284"/>
      <c r="S219" s="284"/>
      <c r="T219" s="284">
        <v>4.9648700195830298</v>
      </c>
      <c r="U219" s="284"/>
      <c r="V219" s="284"/>
      <c r="W219" s="284"/>
      <c r="X219" s="284"/>
      <c r="Y219" s="740">
        <v>1</v>
      </c>
      <c r="Z219" s="724"/>
      <c r="AA219" s="724"/>
      <c r="AB219" s="724"/>
      <c r="AC219" s="724"/>
      <c r="AD219" s="396"/>
      <c r="AE219" s="396"/>
      <c r="AF219" s="396"/>
      <c r="AG219" s="396"/>
      <c r="AH219" s="396"/>
      <c r="AI219" s="396"/>
      <c r="AJ219" s="396"/>
      <c r="AK219" s="396"/>
      <c r="AL219" s="396"/>
      <c r="AM219" s="285">
        <f>SUM(Y219:AL219)</f>
        <v>1</v>
      </c>
    </row>
    <row r="220" spans="1:39" ht="15.5" outlineLevel="1">
      <c r="B220" s="283" t="s">
        <v>242</v>
      </c>
      <c r="C220" s="280" t="s">
        <v>580</v>
      </c>
      <c r="D220" s="284"/>
      <c r="E220" s="284"/>
      <c r="F220" s="284"/>
      <c r="G220" s="284"/>
      <c r="H220" s="284"/>
      <c r="I220" s="284" t="s">
        <v>752</v>
      </c>
      <c r="J220" s="284"/>
      <c r="K220" s="284"/>
      <c r="L220" s="284"/>
      <c r="M220" s="284"/>
      <c r="N220" s="280"/>
      <c r="O220" s="284"/>
      <c r="P220" s="284"/>
      <c r="Q220" s="284"/>
      <c r="R220" s="284"/>
      <c r="S220" s="284"/>
      <c r="T220" s="284" t="s">
        <v>752</v>
      </c>
      <c r="U220" s="284"/>
      <c r="V220" s="284"/>
      <c r="W220" s="284"/>
      <c r="X220" s="284"/>
      <c r="Y220" s="726">
        <v>1</v>
      </c>
      <c r="Z220" s="726">
        <v>0</v>
      </c>
      <c r="AA220" s="726">
        <v>0</v>
      </c>
      <c r="AB220" s="726">
        <v>0</v>
      </c>
      <c r="AC220" s="726">
        <v>0</v>
      </c>
      <c r="AD220" s="397">
        <v>0</v>
      </c>
      <c r="AE220" s="397">
        <v>0</v>
      </c>
      <c r="AF220" s="397">
        <v>0</v>
      </c>
      <c r="AG220" s="397">
        <f t="shared" ref="AG220:AL220" si="60">AG219</f>
        <v>0</v>
      </c>
      <c r="AH220" s="397">
        <f t="shared" si="60"/>
        <v>0</v>
      </c>
      <c r="AI220" s="397">
        <f t="shared" si="60"/>
        <v>0</v>
      </c>
      <c r="AJ220" s="397">
        <f t="shared" si="60"/>
        <v>0</v>
      </c>
      <c r="AK220" s="397">
        <f t="shared" si="60"/>
        <v>0</v>
      </c>
      <c r="AL220" s="397">
        <f t="shared" si="60"/>
        <v>0</v>
      </c>
      <c r="AM220" s="483"/>
    </row>
    <row r="221" spans="1:39" ht="15.5" outlineLevel="1">
      <c r="B221" s="304"/>
      <c r="C221" s="294"/>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408"/>
      <c r="Z221" s="408"/>
      <c r="AA221" s="408"/>
      <c r="AB221" s="408"/>
      <c r="AC221" s="408"/>
      <c r="AD221" s="398"/>
      <c r="AE221" s="398"/>
      <c r="AF221" s="398"/>
      <c r="AG221" s="398"/>
      <c r="AH221" s="398"/>
      <c r="AI221" s="398"/>
      <c r="AJ221" s="398"/>
      <c r="AK221" s="398"/>
      <c r="AL221" s="398"/>
      <c r="AM221" s="295"/>
    </row>
    <row r="222" spans="1:39" s="282" customFormat="1" ht="15.5" outlineLevel="1">
      <c r="A222" s="488"/>
      <c r="B222" s="277" t="s">
        <v>484</v>
      </c>
      <c r="C222" s="278"/>
      <c r="D222" s="289"/>
      <c r="E222" s="289"/>
      <c r="F222" s="289"/>
      <c r="G222" s="289"/>
      <c r="H222" s="289"/>
      <c r="I222" s="289"/>
      <c r="J222" s="289"/>
      <c r="K222" s="289"/>
      <c r="L222" s="289"/>
      <c r="M222" s="289"/>
      <c r="N222" s="289"/>
      <c r="O222" s="289"/>
      <c r="P222" s="289"/>
      <c r="Q222" s="289"/>
      <c r="R222" s="289"/>
      <c r="S222" s="289"/>
      <c r="T222" s="333"/>
      <c r="U222" s="289"/>
      <c r="V222" s="289"/>
      <c r="W222" s="289"/>
      <c r="X222" s="289"/>
      <c r="Y222" s="728"/>
      <c r="Z222" s="728"/>
      <c r="AA222" s="728"/>
      <c r="AB222" s="728"/>
      <c r="AC222" s="728"/>
      <c r="AD222" s="400"/>
      <c r="AE222" s="400"/>
      <c r="AF222" s="400"/>
      <c r="AG222" s="400"/>
      <c r="AH222" s="400"/>
      <c r="AI222" s="400"/>
      <c r="AJ222" s="400"/>
      <c r="AK222" s="400"/>
      <c r="AL222" s="400"/>
      <c r="AM222" s="281"/>
    </row>
    <row r="223" spans="1:39" s="272" customFormat="1" ht="15.5" outlineLevel="1">
      <c r="A223" s="487">
        <v>24</v>
      </c>
      <c r="B223" s="304" t="s">
        <v>14</v>
      </c>
      <c r="C223" s="280" t="s">
        <v>586</v>
      </c>
      <c r="D223" s="284"/>
      <c r="E223" s="284"/>
      <c r="F223" s="284"/>
      <c r="G223" s="284"/>
      <c r="H223" s="284"/>
      <c r="I223" s="284"/>
      <c r="J223" s="284"/>
      <c r="K223" s="284"/>
      <c r="L223" s="284"/>
      <c r="M223" s="284"/>
      <c r="N223" s="280"/>
      <c r="O223" s="284"/>
      <c r="P223" s="284"/>
      <c r="Q223" s="284"/>
      <c r="R223" s="284"/>
      <c r="S223" s="284"/>
      <c r="T223" s="284"/>
      <c r="U223" s="284"/>
      <c r="V223" s="284"/>
      <c r="W223" s="284"/>
      <c r="X223" s="284"/>
      <c r="Y223" s="724"/>
      <c r="Z223" s="724"/>
      <c r="AA223" s="724"/>
      <c r="AB223" s="724"/>
      <c r="AC223" s="724"/>
      <c r="AD223" s="396"/>
      <c r="AE223" s="396"/>
      <c r="AF223" s="396"/>
      <c r="AG223" s="396"/>
      <c r="AH223" s="396"/>
      <c r="AI223" s="396"/>
      <c r="AJ223" s="396"/>
      <c r="AK223" s="396"/>
      <c r="AL223" s="396"/>
      <c r="AM223" s="285">
        <f>SUM(Y223:AL223)</f>
        <v>0</v>
      </c>
    </row>
    <row r="224" spans="1:39" s="272" customFormat="1" ht="15.5" outlineLevel="1">
      <c r="A224" s="487"/>
      <c r="B224" s="304" t="s">
        <v>242</v>
      </c>
      <c r="C224" s="280" t="s">
        <v>580</v>
      </c>
      <c r="D224" s="284"/>
      <c r="E224" s="284"/>
      <c r="F224" s="284"/>
      <c r="G224" s="284"/>
      <c r="H224" s="284"/>
      <c r="I224" s="284"/>
      <c r="J224" s="284"/>
      <c r="K224" s="284"/>
      <c r="L224" s="284"/>
      <c r="M224" s="284"/>
      <c r="N224" s="280"/>
      <c r="O224" s="284"/>
      <c r="P224" s="284"/>
      <c r="Q224" s="284"/>
      <c r="R224" s="284"/>
      <c r="S224" s="284"/>
      <c r="T224" s="284"/>
      <c r="U224" s="284"/>
      <c r="V224" s="284"/>
      <c r="W224" s="284"/>
      <c r="X224" s="284"/>
      <c r="Y224" s="726">
        <v>0</v>
      </c>
      <c r="Z224" s="726">
        <v>0</v>
      </c>
      <c r="AA224" s="726">
        <v>0</v>
      </c>
      <c r="AB224" s="726">
        <v>0</v>
      </c>
      <c r="AC224" s="726">
        <v>0</v>
      </c>
      <c r="AD224" s="397">
        <v>0</v>
      </c>
      <c r="AE224" s="397">
        <v>0</v>
      </c>
      <c r="AF224" s="397">
        <v>0</v>
      </c>
      <c r="AG224" s="397">
        <f t="shared" ref="AG224:AL224" si="61">AG223</f>
        <v>0</v>
      </c>
      <c r="AH224" s="397">
        <f t="shared" si="61"/>
        <v>0</v>
      </c>
      <c r="AI224" s="397">
        <f t="shared" si="61"/>
        <v>0</v>
      </c>
      <c r="AJ224" s="397">
        <f t="shared" si="61"/>
        <v>0</v>
      </c>
      <c r="AK224" s="397">
        <f t="shared" si="61"/>
        <v>0</v>
      </c>
      <c r="AL224" s="397">
        <f t="shared" si="61"/>
        <v>0</v>
      </c>
      <c r="AM224" s="483"/>
    </row>
    <row r="225" spans="1:39" s="272" customFormat="1" ht="15.5" outlineLevel="1">
      <c r="A225" s="487"/>
      <c r="B225" s="304"/>
      <c r="C225" s="294"/>
      <c r="D225" s="280"/>
      <c r="E225" s="280"/>
      <c r="F225" s="280"/>
      <c r="G225" s="280"/>
      <c r="H225" s="280"/>
      <c r="I225" s="280"/>
      <c r="J225" s="280"/>
      <c r="K225" s="280"/>
      <c r="L225" s="280"/>
      <c r="M225" s="280"/>
      <c r="N225" s="280"/>
      <c r="O225" s="280"/>
      <c r="P225" s="280"/>
      <c r="Q225" s="280"/>
      <c r="R225" s="280"/>
      <c r="S225" s="280"/>
      <c r="T225" s="333"/>
      <c r="U225" s="280"/>
      <c r="V225" s="280"/>
      <c r="W225" s="280"/>
      <c r="X225" s="280"/>
      <c r="Y225" s="408"/>
      <c r="Z225" s="408"/>
      <c r="AA225" s="408"/>
      <c r="AB225" s="408"/>
      <c r="AC225" s="408"/>
      <c r="AD225" s="398"/>
      <c r="AE225" s="398"/>
      <c r="AF225" s="398"/>
      <c r="AG225" s="398"/>
      <c r="AH225" s="398"/>
      <c r="AI225" s="398"/>
      <c r="AJ225" s="398"/>
      <c r="AK225" s="398"/>
      <c r="AL225" s="398"/>
      <c r="AM225" s="295"/>
    </row>
    <row r="226" spans="1:39" s="272" customFormat="1" ht="15.5" outlineLevel="1">
      <c r="A226" s="487">
        <v>25</v>
      </c>
      <c r="B226" s="303" t="s">
        <v>21</v>
      </c>
      <c r="C226" s="280" t="s">
        <v>586</v>
      </c>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732"/>
      <c r="Z226" s="732"/>
      <c r="AA226" s="732"/>
      <c r="AB226" s="732"/>
      <c r="AC226" s="732"/>
      <c r="AD226" s="401"/>
      <c r="AE226" s="401"/>
      <c r="AF226" s="401"/>
      <c r="AG226" s="401"/>
      <c r="AH226" s="401"/>
      <c r="AI226" s="401"/>
      <c r="AJ226" s="401"/>
      <c r="AK226" s="401"/>
      <c r="AL226" s="401"/>
      <c r="AM226" s="285">
        <f>SUM(Y226:AL226)</f>
        <v>0</v>
      </c>
    </row>
    <row r="227" spans="1:39" s="272" customFormat="1" ht="15.5" outlineLevel="1">
      <c r="A227" s="487"/>
      <c r="B227" s="304" t="s">
        <v>242</v>
      </c>
      <c r="C227" s="280" t="s">
        <v>580</v>
      </c>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726">
        <v>0</v>
      </c>
      <c r="Z227" s="726">
        <v>0</v>
      </c>
      <c r="AA227" s="726">
        <v>0</v>
      </c>
      <c r="AB227" s="726">
        <v>0</v>
      </c>
      <c r="AC227" s="726">
        <v>0</v>
      </c>
      <c r="AD227" s="397">
        <v>0</v>
      </c>
      <c r="AE227" s="397">
        <v>0</v>
      </c>
      <c r="AF227" s="397">
        <v>0</v>
      </c>
      <c r="AG227" s="397">
        <f t="shared" ref="AG227:AL227" si="62">AG226</f>
        <v>0</v>
      </c>
      <c r="AH227" s="397">
        <f t="shared" si="62"/>
        <v>0</v>
      </c>
      <c r="AI227" s="397">
        <f t="shared" si="62"/>
        <v>0</v>
      </c>
      <c r="AJ227" s="397">
        <f t="shared" si="62"/>
        <v>0</v>
      </c>
      <c r="AK227" s="397">
        <f t="shared" si="62"/>
        <v>0</v>
      </c>
      <c r="AL227" s="397">
        <f t="shared" si="62"/>
        <v>0</v>
      </c>
      <c r="AM227" s="483"/>
    </row>
    <row r="228" spans="1:39" s="272" customFormat="1" ht="15.5" outlineLevel="1">
      <c r="A228" s="487"/>
      <c r="B228" s="303"/>
      <c r="C228" s="301"/>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404"/>
      <c r="Z228" s="735"/>
      <c r="AA228" s="404"/>
      <c r="AB228" s="404"/>
      <c r="AC228" s="404"/>
      <c r="AD228" s="402"/>
      <c r="AE228" s="402"/>
      <c r="AF228" s="402"/>
      <c r="AG228" s="402"/>
      <c r="AH228" s="402"/>
      <c r="AI228" s="402"/>
      <c r="AJ228" s="402"/>
      <c r="AK228" s="402"/>
      <c r="AL228" s="402"/>
      <c r="AM228" s="302"/>
    </row>
    <row r="229" spans="1:39" ht="15.5" outlineLevel="1">
      <c r="A229" s="488"/>
      <c r="B229" s="277" t="s">
        <v>15</v>
      </c>
      <c r="C229" s="308"/>
      <c r="D229" s="289"/>
      <c r="E229" s="333"/>
      <c r="F229" s="333"/>
      <c r="G229" s="333"/>
      <c r="H229" s="333"/>
      <c r="I229" s="333"/>
      <c r="J229" s="333"/>
      <c r="K229" s="333"/>
      <c r="L229" s="333"/>
      <c r="M229" s="333"/>
      <c r="N229" s="280"/>
      <c r="O229" s="289"/>
      <c r="P229" s="333"/>
      <c r="Q229" s="333"/>
      <c r="R229" s="333"/>
      <c r="S229" s="333"/>
      <c r="T229" s="333"/>
      <c r="U229" s="333"/>
      <c r="V229" s="333"/>
      <c r="W229" s="333"/>
      <c r="X229" s="333"/>
      <c r="Y229" s="728"/>
      <c r="Z229" s="728"/>
      <c r="AA229" s="728"/>
      <c r="AB229" s="728"/>
      <c r="AC229" s="728"/>
      <c r="AD229" s="400"/>
      <c r="AE229" s="400"/>
      <c r="AF229" s="400"/>
      <c r="AG229" s="400"/>
      <c r="AH229" s="400"/>
      <c r="AI229" s="400"/>
      <c r="AJ229" s="400"/>
      <c r="AK229" s="400"/>
      <c r="AL229" s="400"/>
      <c r="AM229" s="281"/>
    </row>
    <row r="230" spans="1:39" ht="15.5" outlineLevel="1">
      <c r="A230" s="487">
        <v>26</v>
      </c>
      <c r="B230" s="309" t="s">
        <v>16</v>
      </c>
      <c r="C230" s="280" t="s">
        <v>586</v>
      </c>
      <c r="D230" s="284"/>
      <c r="E230" s="284"/>
      <c r="F230" s="284"/>
      <c r="G230" s="284"/>
      <c r="H230" s="284"/>
      <c r="I230" s="284" t="s">
        <v>752</v>
      </c>
      <c r="J230" s="284"/>
      <c r="K230" s="284"/>
      <c r="L230" s="284"/>
      <c r="M230" s="284"/>
      <c r="N230" s="284">
        <v>12</v>
      </c>
      <c r="O230" s="284"/>
      <c r="P230" s="284"/>
      <c r="Q230" s="284"/>
      <c r="R230" s="284"/>
      <c r="S230" s="284"/>
      <c r="T230" s="284" t="s">
        <v>752</v>
      </c>
      <c r="U230" s="284"/>
      <c r="V230" s="284"/>
      <c r="W230" s="284"/>
      <c r="X230" s="284"/>
      <c r="Y230" s="724"/>
      <c r="Z230" s="724"/>
      <c r="AA230" s="724"/>
      <c r="AB230" s="724"/>
      <c r="AC230" s="732"/>
      <c r="AD230" s="401"/>
      <c r="AE230" s="401"/>
      <c r="AF230" s="401"/>
      <c r="AG230" s="401"/>
      <c r="AH230" s="401"/>
      <c r="AI230" s="401"/>
      <c r="AJ230" s="401"/>
      <c r="AK230" s="401"/>
      <c r="AL230" s="401"/>
      <c r="AM230" s="285">
        <f>SUM(Y230:AL230)</f>
        <v>0</v>
      </c>
    </row>
    <row r="231" spans="1:39" ht="15.5" outlineLevel="1">
      <c r="B231" s="283" t="s">
        <v>242</v>
      </c>
      <c r="C231" s="280" t="s">
        <v>580</v>
      </c>
      <c r="D231" s="284"/>
      <c r="E231" s="284"/>
      <c r="F231" s="284"/>
      <c r="G231" s="284"/>
      <c r="H231" s="284"/>
      <c r="I231" s="284" t="s">
        <v>752</v>
      </c>
      <c r="J231" s="284"/>
      <c r="K231" s="284"/>
      <c r="L231" s="284"/>
      <c r="M231" s="284"/>
      <c r="N231" s="284">
        <v>12</v>
      </c>
      <c r="O231" s="284"/>
      <c r="P231" s="284"/>
      <c r="Q231" s="284"/>
      <c r="R231" s="284"/>
      <c r="S231" s="284"/>
      <c r="T231" s="284" t="s">
        <v>752</v>
      </c>
      <c r="U231" s="284"/>
      <c r="V231" s="284"/>
      <c r="W231" s="284"/>
      <c r="X231" s="284"/>
      <c r="Y231" s="726">
        <v>0</v>
      </c>
      <c r="Z231" s="726">
        <v>0</v>
      </c>
      <c r="AA231" s="726">
        <v>0</v>
      </c>
      <c r="AB231" s="726">
        <v>0</v>
      </c>
      <c r="AC231" s="726">
        <v>0</v>
      </c>
      <c r="AD231" s="397">
        <v>0</v>
      </c>
      <c r="AE231" s="397">
        <v>0</v>
      </c>
      <c r="AF231" s="397">
        <v>0</v>
      </c>
      <c r="AG231" s="397">
        <f t="shared" ref="AG231:AL231" si="63">AG230</f>
        <v>0</v>
      </c>
      <c r="AH231" s="397">
        <f t="shared" si="63"/>
        <v>0</v>
      </c>
      <c r="AI231" s="397">
        <f t="shared" si="63"/>
        <v>0</v>
      </c>
      <c r="AJ231" s="397">
        <f t="shared" si="63"/>
        <v>0</v>
      </c>
      <c r="AK231" s="397">
        <f t="shared" si="63"/>
        <v>0</v>
      </c>
      <c r="AL231" s="397">
        <f t="shared" si="63"/>
        <v>0</v>
      </c>
      <c r="AM231" s="483"/>
    </row>
    <row r="232" spans="1:39" ht="15.5" outlineLevel="1">
      <c r="A232" s="490"/>
      <c r="B232" s="310"/>
      <c r="C232" s="280"/>
      <c r="D232" s="280"/>
      <c r="E232" s="280"/>
      <c r="F232" s="280"/>
      <c r="G232" s="280"/>
      <c r="H232" s="280"/>
      <c r="I232" s="280"/>
      <c r="J232" s="280"/>
      <c r="K232" s="280"/>
      <c r="L232" s="280"/>
      <c r="M232" s="280"/>
      <c r="N232" s="280"/>
      <c r="O232" s="280"/>
      <c r="P232" s="280"/>
      <c r="Q232" s="280"/>
      <c r="R232" s="280"/>
      <c r="S232" s="280"/>
      <c r="T232" s="333"/>
      <c r="U232" s="280"/>
      <c r="V232" s="280"/>
      <c r="W232" s="280"/>
      <c r="X232" s="280"/>
      <c r="Y232" s="731"/>
      <c r="Z232" s="731"/>
      <c r="AA232" s="731"/>
      <c r="AB232" s="731"/>
      <c r="AC232" s="731"/>
      <c r="AD232" s="410"/>
      <c r="AE232" s="410"/>
      <c r="AF232" s="410"/>
      <c r="AG232" s="410"/>
      <c r="AH232" s="410"/>
      <c r="AI232" s="410"/>
      <c r="AJ232" s="410"/>
      <c r="AK232" s="410"/>
      <c r="AL232" s="410"/>
      <c r="AM232" s="286"/>
    </row>
    <row r="233" spans="1:39" ht="15.5" outlineLevel="1">
      <c r="A233" s="487">
        <v>27</v>
      </c>
      <c r="B233" s="309" t="s">
        <v>17</v>
      </c>
      <c r="C233" s="280" t="s">
        <v>586</v>
      </c>
      <c r="D233" s="284"/>
      <c r="E233" s="284"/>
      <c r="F233" s="284"/>
      <c r="G233" s="284"/>
      <c r="H233" s="284"/>
      <c r="I233" s="284">
        <v>723.27255274789718</v>
      </c>
      <c r="J233" s="284"/>
      <c r="K233" s="284"/>
      <c r="L233" s="284"/>
      <c r="M233" s="284"/>
      <c r="N233" s="284">
        <v>12</v>
      </c>
      <c r="O233" s="284"/>
      <c r="P233" s="284"/>
      <c r="Q233" s="284"/>
      <c r="R233" s="284"/>
      <c r="S233" s="284"/>
      <c r="T233" s="284">
        <v>0.74653743393006278</v>
      </c>
      <c r="U233" s="284"/>
      <c r="V233" s="284"/>
      <c r="W233" s="284"/>
      <c r="X233" s="284"/>
      <c r="Y233" s="724"/>
      <c r="Z233" s="724"/>
      <c r="AA233" s="724">
        <v>1</v>
      </c>
      <c r="AB233" s="724"/>
      <c r="AC233" s="732"/>
      <c r="AD233" s="401"/>
      <c r="AE233" s="401"/>
      <c r="AF233" s="401"/>
      <c r="AG233" s="401"/>
      <c r="AH233" s="401"/>
      <c r="AI233" s="401"/>
      <c r="AJ233" s="401"/>
      <c r="AK233" s="401"/>
      <c r="AL233" s="401"/>
      <c r="AM233" s="285">
        <f>SUM(Y233:AL233)</f>
        <v>1</v>
      </c>
    </row>
    <row r="234" spans="1:39" ht="15.5" outlineLevel="1">
      <c r="B234" s="283" t="s">
        <v>242</v>
      </c>
      <c r="C234" s="280" t="s">
        <v>580</v>
      </c>
      <c r="D234" s="284"/>
      <c r="E234" s="284"/>
      <c r="F234" s="284"/>
      <c r="G234" s="284"/>
      <c r="H234" s="284"/>
      <c r="I234" s="284" t="s">
        <v>752</v>
      </c>
      <c r="J234" s="284"/>
      <c r="K234" s="284"/>
      <c r="L234" s="284"/>
      <c r="M234" s="284"/>
      <c r="N234" s="284">
        <v>12</v>
      </c>
      <c r="O234" s="284"/>
      <c r="P234" s="284"/>
      <c r="Q234" s="284"/>
      <c r="R234" s="284"/>
      <c r="S234" s="284"/>
      <c r="T234" s="284" t="s">
        <v>752</v>
      </c>
      <c r="U234" s="284"/>
      <c r="V234" s="284"/>
      <c r="W234" s="284"/>
      <c r="X234" s="284"/>
      <c r="Y234" s="726">
        <v>0</v>
      </c>
      <c r="Z234" s="726">
        <v>0</v>
      </c>
      <c r="AA234" s="726">
        <v>1</v>
      </c>
      <c r="AB234" s="726">
        <v>0</v>
      </c>
      <c r="AC234" s="726">
        <v>0</v>
      </c>
      <c r="AD234" s="397">
        <v>0</v>
      </c>
      <c r="AE234" s="397">
        <v>0</v>
      </c>
      <c r="AF234" s="397">
        <v>0</v>
      </c>
      <c r="AG234" s="397">
        <f t="shared" ref="AG234:AL234" si="64">AG233</f>
        <v>0</v>
      </c>
      <c r="AH234" s="397">
        <f t="shared" si="64"/>
        <v>0</v>
      </c>
      <c r="AI234" s="397">
        <f t="shared" si="64"/>
        <v>0</v>
      </c>
      <c r="AJ234" s="397">
        <f t="shared" si="64"/>
        <v>0</v>
      </c>
      <c r="AK234" s="397">
        <f t="shared" si="64"/>
        <v>0</v>
      </c>
      <c r="AL234" s="397">
        <f t="shared" si="64"/>
        <v>0</v>
      </c>
      <c r="AM234" s="483"/>
    </row>
    <row r="235" spans="1:39" ht="15.5" outlineLevel="1">
      <c r="A235" s="490"/>
      <c r="B235" s="311"/>
      <c r="C235" s="289"/>
      <c r="D235" s="280"/>
      <c r="E235" s="280"/>
      <c r="F235" s="280"/>
      <c r="G235" s="280"/>
      <c r="H235" s="280"/>
      <c r="I235" s="280"/>
      <c r="J235" s="280"/>
      <c r="K235" s="280"/>
      <c r="L235" s="280"/>
      <c r="M235" s="280"/>
      <c r="N235" s="289"/>
      <c r="O235" s="280"/>
      <c r="P235" s="280"/>
      <c r="Q235" s="280"/>
      <c r="R235" s="280"/>
      <c r="S235" s="280"/>
      <c r="T235" s="333"/>
      <c r="U235" s="280"/>
      <c r="V235" s="280"/>
      <c r="W235" s="280"/>
      <c r="X235" s="280"/>
      <c r="Y235" s="408"/>
      <c r="Z235" s="408"/>
      <c r="AA235" s="408"/>
      <c r="AB235" s="408"/>
      <c r="AC235" s="408"/>
      <c r="AD235" s="398"/>
      <c r="AE235" s="398"/>
      <c r="AF235" s="398"/>
      <c r="AG235" s="398"/>
      <c r="AH235" s="398"/>
      <c r="AI235" s="398"/>
      <c r="AJ235" s="398"/>
      <c r="AK235" s="398"/>
      <c r="AL235" s="398"/>
      <c r="AM235" s="295"/>
    </row>
    <row r="236" spans="1:39" ht="15.5" outlineLevel="1">
      <c r="A236" s="487">
        <v>28</v>
      </c>
      <c r="B236" s="309" t="s">
        <v>18</v>
      </c>
      <c r="C236" s="280" t="s">
        <v>586</v>
      </c>
      <c r="D236" s="284"/>
      <c r="E236" s="284"/>
      <c r="F236" s="284"/>
      <c r="G236" s="284"/>
      <c r="H236" s="284"/>
      <c r="I236" s="284" t="s">
        <v>752</v>
      </c>
      <c r="J236" s="284"/>
      <c r="K236" s="284"/>
      <c r="L236" s="284"/>
      <c r="M236" s="284"/>
      <c r="N236" s="284">
        <v>0</v>
      </c>
      <c r="O236" s="284"/>
      <c r="P236" s="284"/>
      <c r="Q236" s="284"/>
      <c r="R236" s="284"/>
      <c r="S236" s="284"/>
      <c r="T236" s="284" t="s">
        <v>752</v>
      </c>
      <c r="U236" s="284"/>
      <c r="V236" s="284"/>
      <c r="W236" s="284"/>
      <c r="X236" s="284"/>
      <c r="Y236" s="724"/>
      <c r="Z236" s="724"/>
      <c r="AA236" s="724"/>
      <c r="AB236" s="724"/>
      <c r="AC236" s="732"/>
      <c r="AD236" s="401"/>
      <c r="AE236" s="401"/>
      <c r="AF236" s="401"/>
      <c r="AG236" s="401"/>
      <c r="AH236" s="401"/>
      <c r="AI236" s="401"/>
      <c r="AJ236" s="401"/>
      <c r="AK236" s="401"/>
      <c r="AL236" s="401"/>
      <c r="AM236" s="285">
        <f>SUM(Y236:AL236)</f>
        <v>0</v>
      </c>
    </row>
    <row r="237" spans="1:39" ht="15.5" outlineLevel="1">
      <c r="B237" s="283" t="s">
        <v>242</v>
      </c>
      <c r="C237" s="280" t="s">
        <v>580</v>
      </c>
      <c r="D237" s="284"/>
      <c r="E237" s="284"/>
      <c r="F237" s="284"/>
      <c r="G237" s="284"/>
      <c r="H237" s="284"/>
      <c r="I237" s="284" t="s">
        <v>752</v>
      </c>
      <c r="J237" s="284"/>
      <c r="K237" s="284"/>
      <c r="L237" s="284"/>
      <c r="M237" s="284"/>
      <c r="N237" s="284">
        <v>0</v>
      </c>
      <c r="O237" s="284"/>
      <c r="P237" s="284"/>
      <c r="Q237" s="284"/>
      <c r="R237" s="284"/>
      <c r="S237" s="284"/>
      <c r="T237" s="284" t="s">
        <v>752</v>
      </c>
      <c r="U237" s="284"/>
      <c r="V237" s="284"/>
      <c r="W237" s="284"/>
      <c r="X237" s="284"/>
      <c r="Y237" s="726">
        <v>0</v>
      </c>
      <c r="Z237" s="726">
        <v>0</v>
      </c>
      <c r="AA237" s="726">
        <v>0</v>
      </c>
      <c r="AB237" s="726">
        <v>0</v>
      </c>
      <c r="AC237" s="726">
        <v>0</v>
      </c>
      <c r="AD237" s="397">
        <v>0</v>
      </c>
      <c r="AE237" s="397">
        <v>0</v>
      </c>
      <c r="AF237" s="397">
        <v>0</v>
      </c>
      <c r="AG237" s="397">
        <f t="shared" ref="AG237:AL237" si="65">AG236</f>
        <v>0</v>
      </c>
      <c r="AH237" s="397">
        <f t="shared" si="65"/>
        <v>0</v>
      </c>
      <c r="AI237" s="397">
        <f t="shared" si="65"/>
        <v>0</v>
      </c>
      <c r="AJ237" s="397">
        <f t="shared" si="65"/>
        <v>0</v>
      </c>
      <c r="AK237" s="397">
        <f t="shared" si="65"/>
        <v>0</v>
      </c>
      <c r="AL237" s="397">
        <f t="shared" si="65"/>
        <v>0</v>
      </c>
      <c r="AM237" s="483"/>
    </row>
    <row r="238" spans="1:39" ht="15.5" outlineLevel="1">
      <c r="A238" s="490"/>
      <c r="B238" s="310"/>
      <c r="C238" s="280"/>
      <c r="D238" s="280"/>
      <c r="E238" s="280"/>
      <c r="F238" s="280"/>
      <c r="G238" s="280"/>
      <c r="H238" s="280"/>
      <c r="I238" s="280"/>
      <c r="J238" s="280"/>
      <c r="K238" s="280"/>
      <c r="L238" s="280"/>
      <c r="M238" s="280"/>
      <c r="N238" s="280"/>
      <c r="O238" s="280"/>
      <c r="P238" s="280"/>
      <c r="Q238" s="280"/>
      <c r="R238" s="280"/>
      <c r="S238" s="280"/>
      <c r="T238" s="333"/>
      <c r="U238" s="280"/>
      <c r="V238" s="280"/>
      <c r="W238" s="280"/>
      <c r="X238" s="280"/>
      <c r="Y238" s="408"/>
      <c r="Z238" s="408"/>
      <c r="AA238" s="408"/>
      <c r="AB238" s="408"/>
      <c r="AC238" s="408"/>
      <c r="AD238" s="398"/>
      <c r="AE238" s="398"/>
      <c r="AF238" s="398"/>
      <c r="AG238" s="398"/>
      <c r="AH238" s="398"/>
      <c r="AI238" s="398"/>
      <c r="AJ238" s="398"/>
      <c r="AK238" s="398"/>
      <c r="AL238" s="398"/>
      <c r="AM238" s="295"/>
    </row>
    <row r="239" spans="1:39" ht="15.5" outlineLevel="1">
      <c r="A239" s="487">
        <v>29</v>
      </c>
      <c r="B239" s="312" t="s">
        <v>19</v>
      </c>
      <c r="C239" s="280" t="s">
        <v>586</v>
      </c>
      <c r="D239" s="284"/>
      <c r="E239" s="284"/>
      <c r="F239" s="284"/>
      <c r="G239" s="284"/>
      <c r="H239" s="284"/>
      <c r="I239" s="284" t="s">
        <v>752</v>
      </c>
      <c r="J239" s="284"/>
      <c r="K239" s="284"/>
      <c r="L239" s="284"/>
      <c r="M239" s="284"/>
      <c r="N239" s="284">
        <v>0</v>
      </c>
      <c r="O239" s="284"/>
      <c r="P239" s="284"/>
      <c r="Q239" s="284"/>
      <c r="R239" s="284"/>
      <c r="S239" s="284"/>
      <c r="T239" s="284" t="s">
        <v>752</v>
      </c>
      <c r="U239" s="284"/>
      <c r="V239" s="284"/>
      <c r="W239" s="284"/>
      <c r="X239" s="284"/>
      <c r="Y239" s="724"/>
      <c r="Z239" s="724"/>
      <c r="AA239" s="724"/>
      <c r="AB239" s="724"/>
      <c r="AC239" s="732"/>
      <c r="AD239" s="401"/>
      <c r="AE239" s="401"/>
      <c r="AF239" s="401"/>
      <c r="AG239" s="401"/>
      <c r="AH239" s="401"/>
      <c r="AI239" s="401"/>
      <c r="AJ239" s="401"/>
      <c r="AK239" s="401"/>
      <c r="AL239" s="401"/>
      <c r="AM239" s="285">
        <f>SUM(Y239:AL239)</f>
        <v>0</v>
      </c>
    </row>
    <row r="240" spans="1:39" ht="15.5" outlineLevel="1">
      <c r="B240" s="312" t="s">
        <v>242</v>
      </c>
      <c r="C240" s="280" t="s">
        <v>580</v>
      </c>
      <c r="D240" s="284"/>
      <c r="E240" s="284"/>
      <c r="F240" s="284"/>
      <c r="G240" s="284"/>
      <c r="H240" s="284"/>
      <c r="I240" s="284" t="s">
        <v>752</v>
      </c>
      <c r="J240" s="284"/>
      <c r="K240" s="284"/>
      <c r="L240" s="284"/>
      <c r="M240" s="284"/>
      <c r="N240" s="284">
        <v>0</v>
      </c>
      <c r="O240" s="284"/>
      <c r="P240" s="284"/>
      <c r="Q240" s="284"/>
      <c r="R240" s="284"/>
      <c r="S240" s="284"/>
      <c r="T240" s="284" t="s">
        <v>752</v>
      </c>
      <c r="U240" s="284"/>
      <c r="V240" s="284"/>
      <c r="W240" s="284"/>
      <c r="X240" s="284"/>
      <c r="Y240" s="726">
        <v>0</v>
      </c>
      <c r="Z240" s="726">
        <v>0</v>
      </c>
      <c r="AA240" s="726">
        <v>0</v>
      </c>
      <c r="AB240" s="726">
        <v>0</v>
      </c>
      <c r="AC240" s="726">
        <v>0</v>
      </c>
      <c r="AD240" s="397">
        <v>0</v>
      </c>
      <c r="AE240" s="397">
        <v>0</v>
      </c>
      <c r="AF240" s="397">
        <v>0</v>
      </c>
      <c r="AG240" s="397">
        <f t="shared" ref="AG240:AL240" si="66">AG239</f>
        <v>0</v>
      </c>
      <c r="AH240" s="397">
        <f t="shared" si="66"/>
        <v>0</v>
      </c>
      <c r="AI240" s="397">
        <f t="shared" si="66"/>
        <v>0</v>
      </c>
      <c r="AJ240" s="397">
        <f t="shared" si="66"/>
        <v>0</v>
      </c>
      <c r="AK240" s="397">
        <f t="shared" si="66"/>
        <v>0</v>
      </c>
      <c r="AL240" s="397">
        <f t="shared" si="66"/>
        <v>0</v>
      </c>
      <c r="AM240" s="483"/>
    </row>
    <row r="241" spans="1:39" ht="15.5" outlineLevel="1">
      <c r="B241" s="312"/>
      <c r="C241" s="280"/>
      <c r="D241" s="280"/>
      <c r="E241" s="280"/>
      <c r="F241" s="280"/>
      <c r="G241" s="280"/>
      <c r="H241" s="280"/>
      <c r="I241" s="280"/>
      <c r="J241" s="280"/>
      <c r="K241" s="280"/>
      <c r="L241" s="280"/>
      <c r="M241" s="280"/>
      <c r="N241" s="280"/>
      <c r="O241" s="280"/>
      <c r="P241" s="280"/>
      <c r="Q241" s="280"/>
      <c r="R241" s="280"/>
      <c r="S241" s="280"/>
      <c r="T241" s="333"/>
      <c r="U241" s="280"/>
      <c r="V241" s="280"/>
      <c r="W241" s="280"/>
      <c r="X241" s="280"/>
      <c r="Y241" s="280"/>
      <c r="Z241" s="408"/>
      <c r="AA241" s="408"/>
      <c r="AB241" s="408"/>
      <c r="AC241" s="731"/>
      <c r="AD241" s="409"/>
      <c r="AE241" s="409"/>
      <c r="AF241" s="409"/>
      <c r="AG241" s="409"/>
      <c r="AH241" s="409"/>
      <c r="AI241" s="409"/>
      <c r="AJ241" s="409"/>
      <c r="AK241" s="409"/>
      <c r="AL241" s="409"/>
      <c r="AM241" s="302"/>
    </row>
    <row r="242" spans="1:39" s="272" customFormat="1" ht="15.5" outlineLevel="1">
      <c r="A242" s="487">
        <v>30</v>
      </c>
      <c r="B242" s="312" t="s">
        <v>485</v>
      </c>
      <c r="C242" s="280" t="s">
        <v>586</v>
      </c>
      <c r="D242" s="284"/>
      <c r="E242" s="284"/>
      <c r="F242" s="284"/>
      <c r="G242" s="284"/>
      <c r="H242" s="284"/>
      <c r="I242" s="284" t="s">
        <v>752</v>
      </c>
      <c r="J242" s="284"/>
      <c r="K242" s="284"/>
      <c r="L242" s="284"/>
      <c r="M242" s="284"/>
      <c r="N242" s="284">
        <v>0</v>
      </c>
      <c r="O242" s="284"/>
      <c r="P242" s="284"/>
      <c r="Q242" s="284"/>
      <c r="R242" s="284"/>
      <c r="S242" s="284"/>
      <c r="T242" s="284" t="s">
        <v>752</v>
      </c>
      <c r="U242" s="284"/>
      <c r="V242" s="284"/>
      <c r="W242" s="284"/>
      <c r="X242" s="284"/>
      <c r="Y242" s="724"/>
      <c r="Z242" s="724"/>
      <c r="AA242" s="724"/>
      <c r="AB242" s="724"/>
      <c r="AC242" s="724"/>
      <c r="AD242" s="396"/>
      <c r="AE242" s="396"/>
      <c r="AF242" s="396"/>
      <c r="AG242" s="396"/>
      <c r="AH242" s="396"/>
      <c r="AI242" s="396"/>
      <c r="AJ242" s="396"/>
      <c r="AK242" s="396"/>
      <c r="AL242" s="396"/>
      <c r="AM242" s="285">
        <f>SUM(Y242:AL242)</f>
        <v>0</v>
      </c>
    </row>
    <row r="243" spans="1:39" s="272" customFormat="1" ht="15.5" outlineLevel="1">
      <c r="A243" s="487"/>
      <c r="B243" s="312" t="s">
        <v>242</v>
      </c>
      <c r="C243" s="280" t="s">
        <v>580</v>
      </c>
      <c r="D243" s="284"/>
      <c r="E243" s="284"/>
      <c r="F243" s="284"/>
      <c r="G243" s="284"/>
      <c r="H243" s="284"/>
      <c r="I243" s="284" t="s">
        <v>752</v>
      </c>
      <c r="J243" s="284"/>
      <c r="K243" s="284"/>
      <c r="L243" s="284"/>
      <c r="M243" s="284"/>
      <c r="N243" s="284">
        <v>0</v>
      </c>
      <c r="O243" s="284"/>
      <c r="P243" s="284"/>
      <c r="Q243" s="284"/>
      <c r="R243" s="284"/>
      <c r="S243" s="284"/>
      <c r="T243" s="284" t="s">
        <v>752</v>
      </c>
      <c r="U243" s="284"/>
      <c r="V243" s="284"/>
      <c r="W243" s="284"/>
      <c r="X243" s="284"/>
      <c r="Y243" s="726">
        <v>0</v>
      </c>
      <c r="Z243" s="726">
        <v>0</v>
      </c>
      <c r="AA243" s="726">
        <v>0</v>
      </c>
      <c r="AB243" s="726">
        <v>0</v>
      </c>
      <c r="AC243" s="726">
        <v>0</v>
      </c>
      <c r="AD243" s="397">
        <v>0</v>
      </c>
      <c r="AE243" s="397">
        <v>0</v>
      </c>
      <c r="AF243" s="397">
        <v>0</v>
      </c>
      <c r="AG243" s="397">
        <f t="shared" ref="AG243:AL243" si="67">AG242</f>
        <v>0</v>
      </c>
      <c r="AH243" s="397">
        <f t="shared" si="67"/>
        <v>0</v>
      </c>
      <c r="AI243" s="397">
        <f t="shared" si="67"/>
        <v>0</v>
      </c>
      <c r="AJ243" s="397">
        <f t="shared" si="67"/>
        <v>0</v>
      </c>
      <c r="AK243" s="397">
        <f t="shared" si="67"/>
        <v>0</v>
      </c>
      <c r="AL243" s="397">
        <f t="shared" si="67"/>
        <v>0</v>
      </c>
      <c r="AM243" s="483"/>
    </row>
    <row r="244" spans="1:39" s="272" customFormat="1" ht="15.5" outlineLevel="1">
      <c r="A244" s="487"/>
      <c r="B244" s="312"/>
      <c r="C244" s="280"/>
      <c r="D244" s="280"/>
      <c r="E244" s="280"/>
      <c r="F244" s="280"/>
      <c r="G244" s="280"/>
      <c r="H244" s="280"/>
      <c r="I244" s="280"/>
      <c r="J244" s="280"/>
      <c r="K244" s="280"/>
      <c r="L244" s="280"/>
      <c r="M244" s="280"/>
      <c r="N244" s="280"/>
      <c r="O244" s="280"/>
      <c r="P244" s="280"/>
      <c r="Q244" s="280"/>
      <c r="R244" s="280"/>
      <c r="S244" s="280"/>
      <c r="T244" s="333"/>
      <c r="U244" s="280"/>
      <c r="V244" s="280"/>
      <c r="W244" s="280"/>
      <c r="X244" s="280"/>
      <c r="Y244" s="280"/>
      <c r="Z244" s="408"/>
      <c r="AA244" s="408"/>
      <c r="AB244" s="408"/>
      <c r="AC244" s="408"/>
      <c r="AD244" s="398"/>
      <c r="AE244" s="398"/>
      <c r="AF244" s="398"/>
      <c r="AG244" s="398"/>
      <c r="AH244" s="398"/>
      <c r="AI244" s="398"/>
      <c r="AJ244" s="398"/>
      <c r="AK244" s="398"/>
      <c r="AL244" s="398"/>
      <c r="AM244" s="302"/>
    </row>
    <row r="245" spans="1:39" s="272" customFormat="1" ht="15.5" outlineLevel="1">
      <c r="A245" s="487"/>
      <c r="B245" s="277" t="s">
        <v>486</v>
      </c>
      <c r="C245" s="280"/>
      <c r="D245" s="280"/>
      <c r="E245" s="280"/>
      <c r="F245" s="280"/>
      <c r="G245" s="280"/>
      <c r="H245" s="280"/>
      <c r="I245" s="280"/>
      <c r="J245" s="280"/>
      <c r="K245" s="280"/>
      <c r="L245" s="280"/>
      <c r="M245" s="280"/>
      <c r="N245" s="280"/>
      <c r="O245" s="280"/>
      <c r="P245" s="280"/>
      <c r="Q245" s="280"/>
      <c r="R245" s="280"/>
      <c r="S245" s="280"/>
      <c r="T245" s="333"/>
      <c r="U245" s="280"/>
      <c r="V245" s="280"/>
      <c r="W245" s="280"/>
      <c r="X245" s="280"/>
      <c r="Y245" s="280"/>
      <c r="Z245" s="408"/>
      <c r="AA245" s="408"/>
      <c r="AB245" s="408"/>
      <c r="AC245" s="408"/>
      <c r="AD245" s="398"/>
      <c r="AE245" s="398"/>
      <c r="AF245" s="398"/>
      <c r="AG245" s="398"/>
      <c r="AH245" s="398"/>
      <c r="AI245" s="398"/>
      <c r="AJ245" s="398"/>
      <c r="AK245" s="398"/>
      <c r="AL245" s="398"/>
      <c r="AM245" s="302"/>
    </row>
    <row r="246" spans="1:39" s="272" customFormat="1" ht="15.5" outlineLevel="1">
      <c r="A246" s="487">
        <v>31</v>
      </c>
      <c r="B246" s="312" t="s">
        <v>487</v>
      </c>
      <c r="C246" s="280" t="s">
        <v>586</v>
      </c>
      <c r="D246" s="284"/>
      <c r="E246" s="284"/>
      <c r="F246" s="284"/>
      <c r="G246" s="284"/>
      <c r="H246" s="284"/>
      <c r="I246" s="284" t="s">
        <v>752</v>
      </c>
      <c r="J246" s="284"/>
      <c r="K246" s="284"/>
      <c r="L246" s="284"/>
      <c r="M246" s="284"/>
      <c r="N246" s="284">
        <v>0</v>
      </c>
      <c r="O246" s="284"/>
      <c r="P246" s="284"/>
      <c r="Q246" s="284"/>
      <c r="R246" s="284"/>
      <c r="S246" s="284"/>
      <c r="T246" s="284" t="s">
        <v>752</v>
      </c>
      <c r="U246" s="284"/>
      <c r="V246" s="284"/>
      <c r="W246" s="284"/>
      <c r="X246" s="284"/>
      <c r="Y246" s="724"/>
      <c r="Z246" s="724"/>
      <c r="AA246" s="724"/>
      <c r="AB246" s="724"/>
      <c r="AC246" s="724"/>
      <c r="AD246" s="396"/>
      <c r="AE246" s="396"/>
      <c r="AF246" s="396"/>
      <c r="AG246" s="396"/>
      <c r="AH246" s="396"/>
      <c r="AI246" s="396"/>
      <c r="AJ246" s="396"/>
      <c r="AK246" s="396"/>
      <c r="AL246" s="396"/>
      <c r="AM246" s="285">
        <f>SUM(Y246:AL246)</f>
        <v>0</v>
      </c>
    </row>
    <row r="247" spans="1:39" s="272" customFormat="1" ht="15.5" outlineLevel="1">
      <c r="A247" s="487"/>
      <c r="B247" s="312" t="s">
        <v>242</v>
      </c>
      <c r="C247" s="280" t="s">
        <v>580</v>
      </c>
      <c r="D247" s="284"/>
      <c r="E247" s="284"/>
      <c r="F247" s="284"/>
      <c r="G247" s="284"/>
      <c r="H247" s="284"/>
      <c r="I247" s="284" t="s">
        <v>752</v>
      </c>
      <c r="J247" s="284"/>
      <c r="K247" s="284"/>
      <c r="L247" s="284"/>
      <c r="M247" s="284"/>
      <c r="N247" s="284">
        <v>0</v>
      </c>
      <c r="O247" s="284"/>
      <c r="P247" s="284"/>
      <c r="Q247" s="284"/>
      <c r="R247" s="284"/>
      <c r="S247" s="284"/>
      <c r="T247" s="284" t="s">
        <v>752</v>
      </c>
      <c r="U247" s="284"/>
      <c r="V247" s="284"/>
      <c r="W247" s="284"/>
      <c r="X247" s="284"/>
      <c r="Y247" s="726">
        <v>0</v>
      </c>
      <c r="Z247" s="726">
        <v>0</v>
      </c>
      <c r="AA247" s="726">
        <v>0</v>
      </c>
      <c r="AB247" s="726">
        <v>0</v>
      </c>
      <c r="AC247" s="726">
        <v>0</v>
      </c>
      <c r="AD247" s="397">
        <v>0</v>
      </c>
      <c r="AE247" s="397">
        <v>0</v>
      </c>
      <c r="AF247" s="397">
        <v>0</v>
      </c>
      <c r="AG247" s="397">
        <f t="shared" ref="AG247:AL247" si="68">AG246</f>
        <v>0</v>
      </c>
      <c r="AH247" s="397">
        <f t="shared" si="68"/>
        <v>0</v>
      </c>
      <c r="AI247" s="397">
        <f t="shared" si="68"/>
        <v>0</v>
      </c>
      <c r="AJ247" s="397">
        <f t="shared" si="68"/>
        <v>0</v>
      </c>
      <c r="AK247" s="397">
        <f t="shared" si="68"/>
        <v>0</v>
      </c>
      <c r="AL247" s="397">
        <f t="shared" si="68"/>
        <v>0</v>
      </c>
      <c r="AM247" s="483"/>
    </row>
    <row r="248" spans="1:39" s="272" customFormat="1" ht="15.5" outlineLevel="1">
      <c r="A248" s="487"/>
      <c r="B248" s="312"/>
      <c r="C248" s="280"/>
      <c r="D248" s="280"/>
      <c r="E248" s="280"/>
      <c r="F248" s="280"/>
      <c r="G248" s="280"/>
      <c r="H248" s="280"/>
      <c r="I248" s="280"/>
      <c r="J248" s="280"/>
      <c r="K248" s="280"/>
      <c r="L248" s="280"/>
      <c r="M248" s="280"/>
      <c r="N248" s="280"/>
      <c r="O248" s="280"/>
      <c r="P248" s="280"/>
      <c r="Q248" s="280"/>
      <c r="R248" s="280"/>
      <c r="S248" s="280"/>
      <c r="T248" s="333"/>
      <c r="U248" s="280"/>
      <c r="V248" s="280"/>
      <c r="W248" s="280"/>
      <c r="X248" s="280"/>
      <c r="Y248" s="408"/>
      <c r="Z248" s="408"/>
      <c r="AA248" s="408"/>
      <c r="AB248" s="408"/>
      <c r="AC248" s="408"/>
      <c r="AD248" s="398"/>
      <c r="AE248" s="398"/>
      <c r="AF248" s="398"/>
      <c r="AG248" s="398"/>
      <c r="AH248" s="398"/>
      <c r="AI248" s="398"/>
      <c r="AJ248" s="398"/>
      <c r="AK248" s="398"/>
      <c r="AL248" s="398"/>
      <c r="AM248" s="302"/>
    </row>
    <row r="249" spans="1:39" s="272" customFormat="1" ht="15.5" outlineLevel="1">
      <c r="A249" s="487">
        <v>32</v>
      </c>
      <c r="B249" s="312" t="s">
        <v>488</v>
      </c>
      <c r="C249" s="280" t="s">
        <v>586</v>
      </c>
      <c r="D249" s="284"/>
      <c r="E249" s="284"/>
      <c r="F249" s="284"/>
      <c r="G249" s="284"/>
      <c r="H249" s="284"/>
      <c r="I249" s="284" t="s">
        <v>752</v>
      </c>
      <c r="J249" s="284"/>
      <c r="K249" s="284"/>
      <c r="L249" s="284"/>
      <c r="M249" s="284"/>
      <c r="N249" s="284">
        <v>0</v>
      </c>
      <c r="O249" s="284"/>
      <c r="P249" s="284"/>
      <c r="Q249" s="284"/>
      <c r="R249" s="284"/>
      <c r="S249" s="284"/>
      <c r="T249" s="284" t="s">
        <v>752</v>
      </c>
      <c r="U249" s="284"/>
      <c r="V249" s="284"/>
      <c r="W249" s="284"/>
      <c r="X249" s="284"/>
      <c r="Y249" s="724"/>
      <c r="Z249" s="724"/>
      <c r="AA249" s="724"/>
      <c r="AB249" s="724"/>
      <c r="AC249" s="724"/>
      <c r="AD249" s="396"/>
      <c r="AE249" s="396"/>
      <c r="AF249" s="396"/>
      <c r="AG249" s="396"/>
      <c r="AH249" s="396"/>
      <c r="AI249" s="396"/>
      <c r="AJ249" s="396"/>
      <c r="AK249" s="396"/>
      <c r="AL249" s="396"/>
      <c r="AM249" s="285">
        <f>SUM(Y249:AL249)</f>
        <v>0</v>
      </c>
    </row>
    <row r="250" spans="1:39" s="272" customFormat="1" ht="15.5" outlineLevel="1">
      <c r="A250" s="487"/>
      <c r="B250" s="312" t="s">
        <v>242</v>
      </c>
      <c r="C250" s="280" t="s">
        <v>580</v>
      </c>
      <c r="D250" s="284"/>
      <c r="E250" s="284"/>
      <c r="F250" s="284"/>
      <c r="G250" s="284"/>
      <c r="H250" s="284"/>
      <c r="I250" s="284" t="s">
        <v>752</v>
      </c>
      <c r="J250" s="284"/>
      <c r="K250" s="284"/>
      <c r="L250" s="284"/>
      <c r="M250" s="284"/>
      <c r="N250" s="284">
        <v>0</v>
      </c>
      <c r="O250" s="284"/>
      <c r="P250" s="284"/>
      <c r="Q250" s="284"/>
      <c r="R250" s="284"/>
      <c r="S250" s="284"/>
      <c r="T250" s="284" t="s">
        <v>752</v>
      </c>
      <c r="U250" s="284"/>
      <c r="V250" s="284"/>
      <c r="W250" s="284"/>
      <c r="X250" s="284"/>
      <c r="Y250" s="726">
        <v>0</v>
      </c>
      <c r="Z250" s="726">
        <v>0</v>
      </c>
      <c r="AA250" s="726">
        <v>0</v>
      </c>
      <c r="AB250" s="726">
        <v>0</v>
      </c>
      <c r="AC250" s="726">
        <v>0</v>
      </c>
      <c r="AD250" s="397">
        <v>0</v>
      </c>
      <c r="AE250" s="397">
        <v>0</v>
      </c>
      <c r="AF250" s="397">
        <v>0</v>
      </c>
      <c r="AG250" s="397">
        <f t="shared" ref="AG250:AL250" si="69">AG249</f>
        <v>0</v>
      </c>
      <c r="AH250" s="397">
        <f t="shared" si="69"/>
        <v>0</v>
      </c>
      <c r="AI250" s="397">
        <f t="shared" si="69"/>
        <v>0</v>
      </c>
      <c r="AJ250" s="397">
        <f t="shared" si="69"/>
        <v>0</v>
      </c>
      <c r="AK250" s="397">
        <f t="shared" si="69"/>
        <v>0</v>
      </c>
      <c r="AL250" s="397">
        <f t="shared" si="69"/>
        <v>0</v>
      </c>
      <c r="AM250" s="483"/>
    </row>
    <row r="251" spans="1:39" s="272" customFormat="1" ht="15.5" outlineLevel="1">
      <c r="A251" s="487"/>
      <c r="B251" s="312"/>
      <c r="C251" s="280"/>
      <c r="D251" s="280"/>
      <c r="E251" s="280"/>
      <c r="F251" s="280"/>
      <c r="G251" s="280"/>
      <c r="H251" s="280"/>
      <c r="I251" s="280"/>
      <c r="J251" s="280"/>
      <c r="K251" s="280"/>
      <c r="L251" s="280"/>
      <c r="M251" s="280"/>
      <c r="N251" s="280"/>
      <c r="O251" s="280"/>
      <c r="P251" s="280"/>
      <c r="Q251" s="280"/>
      <c r="R251" s="280"/>
      <c r="S251" s="280"/>
      <c r="T251" s="333"/>
      <c r="U251" s="280"/>
      <c r="V251" s="280"/>
      <c r="W251" s="280"/>
      <c r="X251" s="280"/>
      <c r="Y251" s="408"/>
      <c r="Z251" s="408"/>
      <c r="AA251" s="408"/>
      <c r="AB251" s="408"/>
      <c r="AC251" s="408"/>
      <c r="AD251" s="398"/>
      <c r="AE251" s="398"/>
      <c r="AF251" s="398"/>
      <c r="AG251" s="398"/>
      <c r="AH251" s="398"/>
      <c r="AI251" s="398"/>
      <c r="AJ251" s="398"/>
      <c r="AK251" s="398"/>
      <c r="AL251" s="398"/>
      <c r="AM251" s="302"/>
    </row>
    <row r="252" spans="1:39" s="272" customFormat="1" ht="15.5" outlineLevel="1">
      <c r="A252" s="487">
        <v>33</v>
      </c>
      <c r="B252" s="312" t="s">
        <v>489</v>
      </c>
      <c r="C252" s="280" t="s">
        <v>586</v>
      </c>
      <c r="D252" s="284"/>
      <c r="E252" s="284"/>
      <c r="F252" s="284"/>
      <c r="G252" s="284"/>
      <c r="H252" s="284"/>
      <c r="I252" s="284" t="s">
        <v>752</v>
      </c>
      <c r="J252" s="284"/>
      <c r="K252" s="284"/>
      <c r="L252" s="284"/>
      <c r="M252" s="284"/>
      <c r="N252" s="284">
        <v>0</v>
      </c>
      <c r="O252" s="284"/>
      <c r="P252" s="284"/>
      <c r="Q252" s="284"/>
      <c r="R252" s="284"/>
      <c r="S252" s="284"/>
      <c r="T252" s="284" t="s">
        <v>752</v>
      </c>
      <c r="U252" s="284"/>
      <c r="V252" s="284"/>
      <c r="W252" s="284"/>
      <c r="X252" s="284"/>
      <c r="Y252" s="724"/>
      <c r="Z252" s="724"/>
      <c r="AA252" s="724"/>
      <c r="AB252" s="724"/>
      <c r="AC252" s="724"/>
      <c r="AD252" s="396"/>
      <c r="AE252" s="396"/>
      <c r="AF252" s="396"/>
      <c r="AG252" s="396"/>
      <c r="AH252" s="396"/>
      <c r="AI252" s="396"/>
      <c r="AJ252" s="396"/>
      <c r="AK252" s="396"/>
      <c r="AL252" s="396"/>
      <c r="AM252" s="285">
        <f>SUM(Y252:AL252)</f>
        <v>0</v>
      </c>
    </row>
    <row r="253" spans="1:39" s="272" customFormat="1" ht="15.5" outlineLevel="1">
      <c r="A253" s="487"/>
      <c r="B253" s="312" t="s">
        <v>242</v>
      </c>
      <c r="C253" s="280" t="s">
        <v>580</v>
      </c>
      <c r="D253" s="284"/>
      <c r="E253" s="284"/>
      <c r="F253" s="284"/>
      <c r="G253" s="284"/>
      <c r="H253" s="284"/>
      <c r="I253" s="284" t="s">
        <v>752</v>
      </c>
      <c r="J253" s="284"/>
      <c r="K253" s="284"/>
      <c r="L253" s="284"/>
      <c r="M253" s="284"/>
      <c r="N253" s="284">
        <v>0</v>
      </c>
      <c r="O253" s="284"/>
      <c r="P253" s="284"/>
      <c r="Q253" s="284"/>
      <c r="R253" s="284"/>
      <c r="S253" s="284"/>
      <c r="T253" s="284" t="s">
        <v>752</v>
      </c>
      <c r="U253" s="284"/>
      <c r="V253" s="284"/>
      <c r="W253" s="284"/>
      <c r="X253" s="284"/>
      <c r="Y253" s="726">
        <v>0</v>
      </c>
      <c r="Z253" s="726">
        <v>0</v>
      </c>
      <c r="AA253" s="726">
        <v>0</v>
      </c>
      <c r="AB253" s="726">
        <v>0</v>
      </c>
      <c r="AC253" s="726">
        <v>0</v>
      </c>
      <c r="AD253" s="397">
        <v>0</v>
      </c>
      <c r="AE253" s="397">
        <v>0</v>
      </c>
      <c r="AF253" s="397">
        <v>0</v>
      </c>
      <c r="AG253" s="397">
        <f t="shared" ref="AG253:AL253" si="70">AG252</f>
        <v>0</v>
      </c>
      <c r="AH253" s="397">
        <f t="shared" si="70"/>
        <v>0</v>
      </c>
      <c r="AI253" s="397">
        <f t="shared" si="70"/>
        <v>0</v>
      </c>
      <c r="AJ253" s="397">
        <f t="shared" si="70"/>
        <v>0</v>
      </c>
      <c r="AK253" s="397">
        <f t="shared" si="70"/>
        <v>0</v>
      </c>
      <c r="AL253" s="397">
        <f t="shared" si="70"/>
        <v>0</v>
      </c>
      <c r="AM253" s="483"/>
    </row>
    <row r="254" spans="1:39" ht="15.5" outlineLevel="1">
      <c r="B254" s="304"/>
      <c r="C254" s="313"/>
      <c r="D254" s="314"/>
      <c r="E254" s="314"/>
      <c r="F254" s="314"/>
      <c r="G254" s="314"/>
      <c r="H254" s="314"/>
      <c r="I254" s="314"/>
      <c r="J254" s="314"/>
      <c r="K254" s="314"/>
      <c r="L254" s="314"/>
      <c r="M254" s="314"/>
      <c r="N254" s="314"/>
      <c r="O254" s="314"/>
      <c r="P254" s="314"/>
      <c r="Q254" s="314"/>
      <c r="R254" s="314"/>
      <c r="S254" s="314"/>
      <c r="T254" s="314"/>
      <c r="U254" s="314"/>
      <c r="V254" s="314"/>
      <c r="W254" s="314"/>
      <c r="X254" s="314"/>
      <c r="Y254" s="737"/>
      <c r="Z254" s="737"/>
      <c r="AA254" s="737"/>
      <c r="AB254" s="737"/>
      <c r="AC254" s="737"/>
      <c r="AD254" s="290"/>
      <c r="AE254" s="290"/>
      <c r="AF254" s="290"/>
      <c r="AG254" s="290"/>
      <c r="AH254" s="290"/>
      <c r="AI254" s="290"/>
      <c r="AJ254" s="290"/>
      <c r="AK254" s="290"/>
      <c r="AL254" s="290"/>
      <c r="AM254" s="295"/>
    </row>
    <row r="255" spans="1:39" ht="15.5">
      <c r="B255" s="315" t="s">
        <v>243</v>
      </c>
      <c r="C255" s="317"/>
      <c r="D255" s="317">
        <f>SUM(D150:D253)</f>
        <v>0</v>
      </c>
      <c r="E255" s="317">
        <f t="shared" ref="E255:M255" si="71">SUM(E150:E253)</f>
        <v>0</v>
      </c>
      <c r="F255" s="317">
        <f t="shared" si="71"/>
        <v>0</v>
      </c>
      <c r="G255" s="317">
        <f t="shared" si="71"/>
        <v>0</v>
      </c>
      <c r="H255" s="317">
        <f t="shared" si="71"/>
        <v>0</v>
      </c>
      <c r="I255" s="317">
        <f t="shared" si="71"/>
        <v>3179095.0811103559</v>
      </c>
      <c r="J255" s="317">
        <f t="shared" si="71"/>
        <v>0</v>
      </c>
      <c r="K255" s="317">
        <f t="shared" si="71"/>
        <v>0</v>
      </c>
      <c r="L255" s="317">
        <f t="shared" si="71"/>
        <v>0</v>
      </c>
      <c r="M255" s="317">
        <f t="shared" si="71"/>
        <v>0</v>
      </c>
      <c r="N255" s="317"/>
      <c r="O255" s="317">
        <f>SUM(O150:O253)</f>
        <v>0</v>
      </c>
      <c r="P255" s="317">
        <f>SUM(P150:P253)</f>
        <v>0</v>
      </c>
      <c r="Q255" s="317">
        <f t="shared" ref="Q255:X255" si="72">SUM(Q150:Q253)</f>
        <v>0</v>
      </c>
      <c r="R255" s="317">
        <f t="shared" si="72"/>
        <v>0</v>
      </c>
      <c r="S255" s="317">
        <f t="shared" si="72"/>
        <v>0</v>
      </c>
      <c r="T255" s="317">
        <f t="shared" si="72"/>
        <v>678.38488380158003</v>
      </c>
      <c r="U255" s="317">
        <f t="shared" si="72"/>
        <v>0</v>
      </c>
      <c r="V255" s="317">
        <f t="shared" si="72"/>
        <v>0</v>
      </c>
      <c r="W255" s="317">
        <f t="shared" si="72"/>
        <v>0</v>
      </c>
      <c r="X255" s="317">
        <f t="shared" si="72"/>
        <v>0</v>
      </c>
      <c r="Y255" s="317">
        <f>IF(Y149="kWh",SUMPRODUCT(D150:D253,Y150:Y253))</f>
        <v>0</v>
      </c>
      <c r="Z255" s="317">
        <f>IF(Z149="kWh",SUMPRODUCT(D150:D253,Z150:Z253))</f>
        <v>0</v>
      </c>
      <c r="AA255" s="317">
        <f>IF(AA149="kW",SUMPRODUCT(N150:N253,O150:O253,AA150:AA253),SUMPRODUCT(D150:D253,AA150:AA253))</f>
        <v>0</v>
      </c>
      <c r="AB255" s="317">
        <f>IF(AB149="kW",SUMPRODUCT(N150:N253,O150:O253,AB150:AB253),SUMPRODUCT(D150:D253,AB150:AB253))</f>
        <v>0</v>
      </c>
      <c r="AC255" s="317">
        <f>IF(AC149="kW",SUMPRODUCT(N150:N253,O150:O253,AC150:AC253),SUMPRODUCT(D150:D253,AC150:AC253))</f>
        <v>0</v>
      </c>
      <c r="AD255" s="317">
        <f>IF(AD149="kW",SUMPRODUCT(N150:N253,O150:O253,AD150:AD253),SUMPRODUCT(D150:D253,AD150:AD253))</f>
        <v>0</v>
      </c>
      <c r="AE255" s="317">
        <f>IF(AE149="kW",SUMPRODUCT(N150:N253,O150:O253,AE150:AE253),SUMPRODUCT(D150:D253,AE150:AE253))</f>
        <v>0</v>
      </c>
      <c r="AF255" s="317">
        <f>IF(AF149="kW",SUMPRODUCT(N150:N253,O150:O253,AF150:AF253),SUMPRODUCT(D150:D253,AF150:AF253))</f>
        <v>0</v>
      </c>
      <c r="AG255" s="317">
        <f>IF(AG149="kW",SUMPRODUCT(N150:N253,O150:O253,AG150:AG253),SUMPRODUCT(D150:D253,AG150:AG253))</f>
        <v>0</v>
      </c>
      <c r="AH255" s="317">
        <f>IF(AH149="kW",SUMPRODUCT(N150:N253,O150:O253,AH150:AH253),SUMPRODUCT(D150:D253,AH150:AH253))</f>
        <v>0</v>
      </c>
      <c r="AI255" s="317">
        <f>IF(AI149="kW",SUMPRODUCT(N150:N253,O150:O253,AI150:AI253),SUMPRODUCT(D150:D253,AI150:AI253))</f>
        <v>0</v>
      </c>
      <c r="AJ255" s="317">
        <f>IF(AJ149="kW",SUMPRODUCT(N150:N253,O150:O253,AJ150:AJ253),SUMPRODUCT(D150:D253,AJ150:AJ253))</f>
        <v>0</v>
      </c>
      <c r="AK255" s="317">
        <f>IF(AK149="kW",SUMPRODUCT(N150:N253,O150:O253,AK150:AK253),SUMPRODUCT(D150:D253,AK150:AK253))</f>
        <v>0</v>
      </c>
      <c r="AL255" s="317">
        <f>IF(AL149="kW",SUMPRODUCT(N150:N253,O150:O253,AL150:AL253),SUMPRODUCT(D150:D253,AL150:AL253))</f>
        <v>0</v>
      </c>
      <c r="AM255" s="318"/>
    </row>
    <row r="256" spans="1:39" ht="15.5">
      <c r="B256" s="319" t="s">
        <v>244</v>
      </c>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f>HLOOKUP(Y148,'2. LRAMVA Threshold'!$B$42:$Q$53,4,FALSE)</f>
        <v>0</v>
      </c>
      <c r="Z256" s="316">
        <f>HLOOKUP(Z148,'2. LRAMVA Threshold'!$B$42:$Q$53,4,FALSE)</f>
        <v>0</v>
      </c>
      <c r="AA256" s="316">
        <f>HLOOKUP(AA148,'2. LRAMVA Threshold'!$B$42:$Q$53,4,FALSE)</f>
        <v>0</v>
      </c>
      <c r="AB256" s="316">
        <f>HLOOKUP(AB148,'2. LRAMVA Threshold'!$B$42:$Q$53,4,FALSE)</f>
        <v>0</v>
      </c>
      <c r="AC256" s="316">
        <f>HLOOKUP(AC148,'2. LRAMVA Threshold'!$B$42:$Q$53,4,FALSE)</f>
        <v>0</v>
      </c>
      <c r="AD256" s="316">
        <f>HLOOKUP(AD148,'2. LRAMVA Threshold'!$B$42:$Q$53,4,FALSE)</f>
        <v>0</v>
      </c>
      <c r="AE256" s="316">
        <f>HLOOKUP(AE148,'2. LRAMVA Threshold'!$B$42:$Q$53,4,FALSE)</f>
        <v>0</v>
      </c>
      <c r="AF256" s="316">
        <f>HLOOKUP(AF148,'2. LRAMVA Threshold'!$B$42:$Q$53,4,FALSE)</f>
        <v>0</v>
      </c>
      <c r="AG256" s="316">
        <f>HLOOKUP(AG148,'2. LRAMVA Threshold'!$B$42:$Q$53,4,FALSE)</f>
        <v>0</v>
      </c>
      <c r="AH256" s="316">
        <f>HLOOKUP(AH148,'2. LRAMVA Threshold'!$B$42:$Q$53,4,FALSE)</f>
        <v>0</v>
      </c>
      <c r="AI256" s="316">
        <f>HLOOKUP(AI148,'2. LRAMVA Threshold'!$B$42:$Q$53,4,FALSE)</f>
        <v>0</v>
      </c>
      <c r="AJ256" s="316">
        <f>HLOOKUP(AJ148,'2. LRAMVA Threshold'!$B$42:$Q$53,4,FALSE)</f>
        <v>0</v>
      </c>
      <c r="AK256" s="316">
        <f>HLOOKUP(AK148,'2. LRAMVA Threshold'!$B$42:$Q$53,4,FALSE)</f>
        <v>0</v>
      </c>
      <c r="AL256" s="316">
        <f>HLOOKUP(AL148,'2. LRAMVA Threshold'!$B$42:$Q$53,4,FALSE)</f>
        <v>0</v>
      </c>
      <c r="AM256" s="320"/>
    </row>
    <row r="257" spans="1:39" ht="15.5">
      <c r="B257" s="312"/>
      <c r="C257" s="321"/>
      <c r="D257" s="322"/>
      <c r="E257" s="322"/>
      <c r="F257" s="322"/>
      <c r="G257" s="322"/>
      <c r="H257" s="322"/>
      <c r="I257" s="322"/>
      <c r="J257" s="322"/>
      <c r="K257" s="322"/>
      <c r="L257" s="322"/>
      <c r="M257" s="322"/>
      <c r="N257" s="322"/>
      <c r="O257" s="323"/>
      <c r="P257" s="322"/>
      <c r="Q257" s="322"/>
      <c r="R257" s="322"/>
      <c r="S257" s="324"/>
      <c r="T257" s="324"/>
      <c r="U257" s="324"/>
      <c r="V257" s="324"/>
      <c r="W257" s="322"/>
      <c r="X257" s="322"/>
      <c r="Y257" s="289"/>
      <c r="Z257" s="289"/>
      <c r="AA257" s="289"/>
      <c r="AB257" s="289"/>
      <c r="AC257" s="289"/>
      <c r="AD257" s="289"/>
      <c r="AE257" s="289"/>
      <c r="AF257" s="289"/>
      <c r="AG257" s="289"/>
      <c r="AH257" s="289"/>
      <c r="AI257" s="289"/>
      <c r="AJ257" s="289"/>
      <c r="AK257" s="289"/>
      <c r="AL257" s="289"/>
      <c r="AM257" s="325"/>
    </row>
    <row r="258" spans="1:39" ht="15.5">
      <c r="B258" s="312" t="s">
        <v>163</v>
      </c>
      <c r="C258" s="326"/>
      <c r="D258" s="326"/>
      <c r="E258" s="364"/>
      <c r="F258" s="364"/>
      <c r="G258" s="364"/>
      <c r="H258" s="364"/>
      <c r="I258" s="364"/>
      <c r="J258" s="364"/>
      <c r="K258" s="364"/>
      <c r="L258" s="364"/>
      <c r="M258" s="364"/>
      <c r="N258" s="364"/>
      <c r="O258" s="280"/>
      <c r="P258" s="328"/>
      <c r="Q258" s="328"/>
      <c r="R258" s="328"/>
      <c r="S258" s="327"/>
      <c r="T258" s="327"/>
      <c r="U258" s="327"/>
      <c r="V258" s="327"/>
      <c r="W258" s="328"/>
      <c r="X258" s="328"/>
      <c r="Y258" s="329">
        <f>HLOOKUP(Y$20,'3.  Distribution Rates'!$C$122:$P$133,4,FALSE)</f>
        <v>1.43E-2</v>
      </c>
      <c r="Z258" s="329">
        <f>HLOOKUP(Z$20,'3.  Distribution Rates'!$C$122:$P$133,4,FALSE)</f>
        <v>1.9099999999999999E-2</v>
      </c>
      <c r="AA258" s="329">
        <f>HLOOKUP(AA$20,'3.  Distribution Rates'!$C$122:$P$133,4,FALSE)</f>
        <v>4.58</v>
      </c>
      <c r="AB258" s="329">
        <f>HLOOKUP(AB$20,'3.  Distribution Rates'!$C$122:$P$133,4,FALSE)</f>
        <v>4.7081</v>
      </c>
      <c r="AC258" s="329">
        <f>HLOOKUP(AC$20,'3.  Distribution Rates'!$C$122:$P$133,4,FALSE)</f>
        <v>15.208500000000001</v>
      </c>
      <c r="AD258" s="329">
        <f>HLOOKUP(AD$20,'3.  Distribution Rates'!$C$122:$P$133,4,FALSE)</f>
        <v>0</v>
      </c>
      <c r="AE258" s="329">
        <f>HLOOKUP(AE$20,'3.  Distribution Rates'!$C$122:$P$133,4,FALSE)</f>
        <v>0</v>
      </c>
      <c r="AF258" s="329">
        <f>HLOOKUP(AF$20,'3.  Distribution Rates'!$C$122:$P$133,4,FALSE)</f>
        <v>0</v>
      </c>
      <c r="AG258" s="329">
        <f>HLOOKUP(AG$20,'3.  Distribution Rates'!$C$122:$P$133,4,FALSE)</f>
        <v>0</v>
      </c>
      <c r="AH258" s="329">
        <f>HLOOKUP(AH$20,'3.  Distribution Rates'!$C$122:$P$133,4,FALSE)</f>
        <v>0</v>
      </c>
      <c r="AI258" s="329">
        <f>HLOOKUP(AI$20,'3.  Distribution Rates'!$C$122:$P$133,4,FALSE)</f>
        <v>0</v>
      </c>
      <c r="AJ258" s="329">
        <f>HLOOKUP(AJ$20,'3.  Distribution Rates'!$C$122:$P$133,4,FALSE)</f>
        <v>0</v>
      </c>
      <c r="AK258" s="329">
        <f>HLOOKUP(AK$20,'3.  Distribution Rates'!$C$122:$P$133,4,FALSE)</f>
        <v>0</v>
      </c>
      <c r="AL258" s="329">
        <f>HLOOKUP(AL$20,'3.  Distribution Rates'!$C$122:$P$133,4,FALSE)</f>
        <v>0</v>
      </c>
      <c r="AM258" s="365"/>
    </row>
    <row r="259" spans="1:39" ht="15.5">
      <c r="B259" s="283" t="s">
        <v>153</v>
      </c>
      <c r="C259" s="333"/>
      <c r="D259" s="298"/>
      <c r="E259" s="268"/>
      <c r="F259" s="268"/>
      <c r="G259" s="268"/>
      <c r="H259" s="268"/>
      <c r="I259" s="268"/>
      <c r="J259" s="268"/>
      <c r="K259" s="268"/>
      <c r="L259" s="268"/>
      <c r="M259" s="268"/>
      <c r="N259" s="268"/>
      <c r="O259" s="280"/>
      <c r="P259" s="268"/>
      <c r="Q259" s="268"/>
      <c r="R259" s="268"/>
      <c r="S259" s="298"/>
      <c r="T259" s="298"/>
      <c r="U259" s="298"/>
      <c r="V259" s="298"/>
      <c r="W259" s="268"/>
      <c r="X259" s="268"/>
      <c r="Y259" s="366">
        <f t="shared" ref="Y259:AL259" si="73">Y135*Y258</f>
        <v>0</v>
      </c>
      <c r="Z259" s="366">
        <f t="shared" si="73"/>
        <v>0</v>
      </c>
      <c r="AA259" s="366">
        <f t="shared" si="73"/>
        <v>0</v>
      </c>
      <c r="AB259" s="366">
        <f t="shared" si="73"/>
        <v>0</v>
      </c>
      <c r="AC259" s="366">
        <f t="shared" si="73"/>
        <v>0</v>
      </c>
      <c r="AD259" s="366">
        <f t="shared" si="73"/>
        <v>0</v>
      </c>
      <c r="AE259" s="366">
        <f t="shared" si="73"/>
        <v>0</v>
      </c>
      <c r="AF259" s="366">
        <f t="shared" si="73"/>
        <v>0</v>
      </c>
      <c r="AG259" s="366">
        <f t="shared" si="73"/>
        <v>0</v>
      </c>
      <c r="AH259" s="366">
        <f t="shared" si="73"/>
        <v>0</v>
      </c>
      <c r="AI259" s="366">
        <f t="shared" si="73"/>
        <v>0</v>
      </c>
      <c r="AJ259" s="366">
        <f t="shared" si="73"/>
        <v>0</v>
      </c>
      <c r="AK259" s="366">
        <f t="shared" si="73"/>
        <v>0</v>
      </c>
      <c r="AL259" s="366">
        <f t="shared" si="73"/>
        <v>0</v>
      </c>
      <c r="AM259" s="602">
        <f>SUM(Y259:AL259)</f>
        <v>0</v>
      </c>
    </row>
    <row r="260" spans="1:39" ht="15.5">
      <c r="B260" s="283" t="s">
        <v>154</v>
      </c>
      <c r="C260" s="333"/>
      <c r="D260" s="298"/>
      <c r="E260" s="268"/>
      <c r="F260" s="268"/>
      <c r="G260" s="268"/>
      <c r="H260" s="268"/>
      <c r="I260" s="268"/>
      <c r="J260" s="268"/>
      <c r="K260" s="268"/>
      <c r="L260" s="268"/>
      <c r="M260" s="268"/>
      <c r="N260" s="268"/>
      <c r="O260" s="280"/>
      <c r="P260" s="268"/>
      <c r="Q260" s="268"/>
      <c r="R260" s="268"/>
      <c r="S260" s="298"/>
      <c r="T260" s="298"/>
      <c r="U260" s="298"/>
      <c r="V260" s="298"/>
      <c r="W260" s="268"/>
      <c r="X260" s="268"/>
      <c r="Y260" s="366">
        <f t="shared" ref="Y260:AE260" si="74">Y255*Y258</f>
        <v>0</v>
      </c>
      <c r="Z260" s="366">
        <f t="shared" si="74"/>
        <v>0</v>
      </c>
      <c r="AA260" s="367">
        <f t="shared" si="74"/>
        <v>0</v>
      </c>
      <c r="AB260" s="367">
        <f t="shared" si="74"/>
        <v>0</v>
      </c>
      <c r="AC260" s="367">
        <f t="shared" si="74"/>
        <v>0</v>
      </c>
      <c r="AD260" s="367">
        <f t="shared" si="74"/>
        <v>0</v>
      </c>
      <c r="AE260" s="367">
        <f t="shared" si="74"/>
        <v>0</v>
      </c>
      <c r="AF260" s="367">
        <f t="shared" ref="AF260:AL260" si="75">AF255*AF258</f>
        <v>0</v>
      </c>
      <c r="AG260" s="367">
        <f t="shared" si="75"/>
        <v>0</v>
      </c>
      <c r="AH260" s="367">
        <f t="shared" si="75"/>
        <v>0</v>
      </c>
      <c r="AI260" s="367">
        <f t="shared" si="75"/>
        <v>0</v>
      </c>
      <c r="AJ260" s="367">
        <f t="shared" si="75"/>
        <v>0</v>
      </c>
      <c r="AK260" s="367">
        <f t="shared" si="75"/>
        <v>0</v>
      </c>
      <c r="AL260" s="367">
        <f t="shared" si="75"/>
        <v>0</v>
      </c>
      <c r="AM260" s="602">
        <f>SUM(Y260:AL260)</f>
        <v>0</v>
      </c>
    </row>
    <row r="261" spans="1:39" s="368" customFormat="1" ht="15.5">
      <c r="A261" s="489"/>
      <c r="B261" s="337" t="s">
        <v>252</v>
      </c>
      <c r="C261" s="333"/>
      <c r="D261" s="324"/>
      <c r="E261" s="322"/>
      <c r="F261" s="322"/>
      <c r="G261" s="322"/>
      <c r="H261" s="322"/>
      <c r="I261" s="322"/>
      <c r="J261" s="322"/>
      <c r="K261" s="322"/>
      <c r="L261" s="322"/>
      <c r="M261" s="322"/>
      <c r="N261" s="322"/>
      <c r="O261" s="289"/>
      <c r="P261" s="322"/>
      <c r="Q261" s="322"/>
      <c r="R261" s="322"/>
      <c r="S261" s="324"/>
      <c r="T261" s="324"/>
      <c r="U261" s="324"/>
      <c r="V261" s="324"/>
      <c r="W261" s="322"/>
      <c r="X261" s="322"/>
      <c r="Y261" s="334">
        <f>SUM(Y259:Y260)</f>
        <v>0</v>
      </c>
      <c r="Z261" s="334">
        <f t="shared" ref="Z261:AE261" si="76">SUM(Z259:Z260)</f>
        <v>0</v>
      </c>
      <c r="AA261" s="334">
        <f t="shared" si="76"/>
        <v>0</v>
      </c>
      <c r="AB261" s="334">
        <f t="shared" si="76"/>
        <v>0</v>
      </c>
      <c r="AC261" s="334">
        <f t="shared" si="76"/>
        <v>0</v>
      </c>
      <c r="AD261" s="334">
        <f t="shared" si="76"/>
        <v>0</v>
      </c>
      <c r="AE261" s="334">
        <f t="shared" si="76"/>
        <v>0</v>
      </c>
      <c r="AF261" s="334">
        <f t="shared" ref="AF261:AL261" si="77">SUM(AF259:AF260)</f>
        <v>0</v>
      </c>
      <c r="AG261" s="334">
        <f t="shared" si="77"/>
        <v>0</v>
      </c>
      <c r="AH261" s="334">
        <f t="shared" si="77"/>
        <v>0</v>
      </c>
      <c r="AI261" s="334">
        <f t="shared" si="77"/>
        <v>0</v>
      </c>
      <c r="AJ261" s="334">
        <f t="shared" si="77"/>
        <v>0</v>
      </c>
      <c r="AK261" s="334">
        <f t="shared" si="77"/>
        <v>0</v>
      </c>
      <c r="AL261" s="334">
        <f t="shared" si="77"/>
        <v>0</v>
      </c>
      <c r="AM261" s="393">
        <f>SUM(AM259:AM260)</f>
        <v>0</v>
      </c>
    </row>
    <row r="262" spans="1:39" s="368" customFormat="1" ht="15.5">
      <c r="A262" s="489"/>
      <c r="B262" s="337" t="s">
        <v>245</v>
      </c>
      <c r="C262" s="333"/>
      <c r="D262" s="338"/>
      <c r="E262" s="322"/>
      <c r="F262" s="322"/>
      <c r="G262" s="322"/>
      <c r="H262" s="322"/>
      <c r="I262" s="322"/>
      <c r="J262" s="322"/>
      <c r="K262" s="322"/>
      <c r="L262" s="322"/>
      <c r="M262" s="322"/>
      <c r="N262" s="322"/>
      <c r="O262" s="289"/>
      <c r="P262" s="322"/>
      <c r="Q262" s="322"/>
      <c r="R262" s="322"/>
      <c r="S262" s="324"/>
      <c r="T262" s="324"/>
      <c r="U262" s="324"/>
      <c r="V262" s="324"/>
      <c r="W262" s="322"/>
      <c r="X262" s="322"/>
      <c r="Y262" s="335">
        <f t="shared" ref="Y262:AE262" si="78">Y256*Y258</f>
        <v>0</v>
      </c>
      <c r="Z262" s="335">
        <f t="shared" si="78"/>
        <v>0</v>
      </c>
      <c r="AA262" s="335">
        <f t="shared" si="78"/>
        <v>0</v>
      </c>
      <c r="AB262" s="335">
        <f t="shared" si="78"/>
        <v>0</v>
      </c>
      <c r="AC262" s="335">
        <f t="shared" si="78"/>
        <v>0</v>
      </c>
      <c r="AD262" s="335">
        <f t="shared" si="78"/>
        <v>0</v>
      </c>
      <c r="AE262" s="335">
        <f t="shared" si="78"/>
        <v>0</v>
      </c>
      <c r="AF262" s="335">
        <f t="shared" ref="AF262:AL262" si="79">AF256*AF258</f>
        <v>0</v>
      </c>
      <c r="AG262" s="335">
        <f t="shared" si="79"/>
        <v>0</v>
      </c>
      <c r="AH262" s="335">
        <f t="shared" si="79"/>
        <v>0</v>
      </c>
      <c r="AI262" s="335">
        <f t="shared" si="79"/>
        <v>0</v>
      </c>
      <c r="AJ262" s="335">
        <f t="shared" si="79"/>
        <v>0</v>
      </c>
      <c r="AK262" s="335">
        <f t="shared" si="79"/>
        <v>0</v>
      </c>
      <c r="AL262" s="335">
        <f t="shared" si="79"/>
        <v>0</v>
      </c>
      <c r="AM262" s="393">
        <f>SUM(Y262:AL262)</f>
        <v>0</v>
      </c>
    </row>
    <row r="263" spans="1:39" s="368" customFormat="1" ht="15.5">
      <c r="A263" s="489"/>
      <c r="B263" s="337" t="s">
        <v>253</v>
      </c>
      <c r="C263" s="333"/>
      <c r="D263" s="338"/>
      <c r="E263" s="322"/>
      <c r="F263" s="322"/>
      <c r="G263" s="322"/>
      <c r="H263" s="322"/>
      <c r="I263" s="322"/>
      <c r="J263" s="322"/>
      <c r="K263" s="322"/>
      <c r="L263" s="322"/>
      <c r="M263" s="322"/>
      <c r="N263" s="322"/>
      <c r="O263" s="289"/>
      <c r="P263" s="322"/>
      <c r="Q263" s="322"/>
      <c r="R263" s="322"/>
      <c r="S263" s="338"/>
      <c r="T263" s="338"/>
      <c r="U263" s="338"/>
      <c r="V263" s="338"/>
      <c r="W263" s="322"/>
      <c r="X263" s="322"/>
      <c r="AM263" s="393">
        <f>AM261-AM262</f>
        <v>0</v>
      </c>
    </row>
    <row r="264" spans="1:39" ht="15.5">
      <c r="B264" s="312"/>
      <c r="C264" s="338"/>
      <c r="D264" s="338"/>
      <c r="E264" s="322"/>
      <c r="F264" s="322"/>
      <c r="G264" s="322"/>
      <c r="H264" s="322"/>
      <c r="I264" s="322"/>
      <c r="J264" s="322"/>
      <c r="K264" s="322"/>
      <c r="L264" s="322"/>
      <c r="M264" s="322"/>
      <c r="N264" s="322"/>
      <c r="O264" s="289"/>
      <c r="P264" s="322"/>
      <c r="Q264" s="322"/>
      <c r="R264" s="322"/>
      <c r="S264" s="338"/>
      <c r="T264" s="333"/>
      <c r="U264" s="338"/>
      <c r="V264" s="338"/>
      <c r="W264" s="322"/>
      <c r="X264" s="322"/>
      <c r="AM264" s="336"/>
    </row>
    <row r="265" spans="1:39" ht="15.5">
      <c r="B265" s="283" t="s">
        <v>69</v>
      </c>
      <c r="C265" s="344"/>
      <c r="D265" s="268"/>
      <c r="E265" s="268"/>
      <c r="F265" s="268"/>
      <c r="G265" s="268"/>
      <c r="H265" s="268"/>
      <c r="I265" s="268"/>
      <c r="J265" s="268"/>
      <c r="K265" s="268"/>
      <c r="L265" s="268"/>
      <c r="M265" s="268"/>
      <c r="N265" s="268"/>
      <c r="O265" s="345"/>
      <c r="P265" s="268"/>
      <c r="Q265" s="268"/>
      <c r="R265" s="268"/>
      <c r="S265" s="293"/>
      <c r="T265" s="298"/>
      <c r="U265" s="298"/>
      <c r="V265" s="268"/>
      <c r="W265" s="268"/>
      <c r="X265" s="298"/>
      <c r="Y265" s="280">
        <f>SUMPRODUCT(E150:E253,Y150:Y253)</f>
        <v>0</v>
      </c>
      <c r="Z265" s="280">
        <f>SUMPRODUCT(E150:E253,Z150:Z253)</f>
        <v>0</v>
      </c>
      <c r="AA265" s="280">
        <f>IF(AA149="kW",SUMPRODUCT(N150:N253,P150:P253,AA150:AA253),SUMPRODUCT(E150:E253,AA150:AA253))</f>
        <v>0</v>
      </c>
      <c r="AB265" s="280">
        <f>IF(AB149="kW",SUMPRODUCT(N150:N253,P150:P253,AB150:AB253),SUMPRODUCT(E150:E253,AB150:AB253))</f>
        <v>0</v>
      </c>
      <c r="AC265" s="280">
        <f>IF(AC149="kW",SUMPRODUCT(N150:N253,P150:P253,AC150:AC253),SUMPRODUCT(E150:E253,AC150:AC253))</f>
        <v>0</v>
      </c>
      <c r="AD265" s="280">
        <f>IF(AD149="kW",SUMPRODUCT(N150:N253,P150:P253,AD150:AD253),SUMPRODUCT(E150:E253, AD150:AD253))</f>
        <v>0</v>
      </c>
      <c r="AE265" s="280">
        <f>IF(AE149="kW",SUMPRODUCT(N150:N253,P150:P253,AE150:AE253),SUMPRODUCT(E150:E253,AE150:AE253))</f>
        <v>0</v>
      </c>
      <c r="AF265" s="280">
        <f>IF(AF149="kW",SUMPRODUCT(N150:N253,P150:P253,AF150:AF253),SUMPRODUCT(E150:E253,AF150:AF253))</f>
        <v>0</v>
      </c>
      <c r="AG265" s="280">
        <f>IF(AG149="kW",SUMPRODUCT(N150:N253,P150:P253,AG150:AG253),SUMPRODUCT(E150:E253,AG150:AG253))</f>
        <v>0</v>
      </c>
      <c r="AH265" s="280">
        <f>IF(AH149="kW",SUMPRODUCT(N150:N253,P150:P253,AH150:AH253),SUMPRODUCT(E150:E253,AH150:AH253))</f>
        <v>0</v>
      </c>
      <c r="AI265" s="280">
        <f>IF(AI149="kW",SUMPRODUCT(N150:N253,P150:P253,AI150:AI253),SUMPRODUCT(E150:E253,AI150:AI253))</f>
        <v>0</v>
      </c>
      <c r="AJ265" s="280">
        <f>IF(AJ149="kW",SUMPRODUCT(N150:N253,P150:P253,AJ150:AJ253),SUMPRODUCT(E150:E253,AJ150:AJ253))</f>
        <v>0</v>
      </c>
      <c r="AK265" s="280">
        <f>IF(AK149="kW",SUMPRODUCT(N150:N253,P150:P253,AK150:AK253),SUMPRODUCT(E150:E253,AK150:AK253))</f>
        <v>0</v>
      </c>
      <c r="AL265" s="280">
        <f>IF(AL149="kW",SUMPRODUCT(N150:N253,P150:P253,AL150:AL253),SUMPRODUCT(E150:E253,AL150:AL253))</f>
        <v>0</v>
      </c>
      <c r="AM265" s="336"/>
    </row>
    <row r="266" spans="1:39" ht="15.5">
      <c r="B266" s="283" t="s">
        <v>70</v>
      </c>
      <c r="C266" s="344"/>
      <c r="D266" s="268"/>
      <c r="E266" s="268"/>
      <c r="F266" s="268"/>
      <c r="G266" s="268"/>
      <c r="H266" s="268"/>
      <c r="I266" s="268"/>
      <c r="J266" s="268"/>
      <c r="K266" s="268"/>
      <c r="L266" s="268"/>
      <c r="M266" s="268"/>
      <c r="N266" s="268"/>
      <c r="O266" s="345"/>
      <c r="P266" s="268"/>
      <c r="Q266" s="268"/>
      <c r="R266" s="268"/>
      <c r="S266" s="293"/>
      <c r="T266" s="298"/>
      <c r="U266" s="298"/>
      <c r="V266" s="268"/>
      <c r="W266" s="268"/>
      <c r="X266" s="298"/>
      <c r="Y266" s="280">
        <f>SUMPRODUCT(F150:F253,Y150:Y253)</f>
        <v>0</v>
      </c>
      <c r="Z266" s="280">
        <f>SUMPRODUCT(F150:F253,Z150:Z253)</f>
        <v>0</v>
      </c>
      <c r="AA266" s="280">
        <f>IF(AA149="kW",SUMPRODUCT(N150:N253,Q150:Q253,AA150:AA253),SUMPRODUCT(F150:F253,AA150:AA253))</f>
        <v>0</v>
      </c>
      <c r="AB266" s="280">
        <f>IF(AB149="kW",SUMPRODUCT(N150:N253,Q150:Q253,AB150:AB253),SUMPRODUCT(F150:F253,AB150:AB253))</f>
        <v>0</v>
      </c>
      <c r="AC266" s="280">
        <f>IF(AC149="kW",SUMPRODUCT(N150:N253,Q150:Q253,AC150:AC253),SUMPRODUCT(F150:F253, AC150:AC253))</f>
        <v>0</v>
      </c>
      <c r="AD266" s="280">
        <f>IF(AD149="kW",SUMPRODUCT(N150:N253,Q150:Q253,AD150:AD253),SUMPRODUCT(F150:F253, AD150:AD253))</f>
        <v>0</v>
      </c>
      <c r="AE266" s="280">
        <f>IF(AE149="kW",SUMPRODUCT(N150:N253,Q150:Q253,AE150:AE253),SUMPRODUCT(F150:F253,AE150:AE253))</f>
        <v>0</v>
      </c>
      <c r="AF266" s="280">
        <f>IF(AF149="kW",SUMPRODUCT(N150:N253,Q150:Q253,AF150:AF253),SUMPRODUCT(F150:F253,AF150:AF253))</f>
        <v>0</v>
      </c>
      <c r="AG266" s="280">
        <f>IF(AG149="kW",SUMPRODUCT(N150:N253,Q150:Q253,AG150:AG253),SUMPRODUCT(F150:F253,AG150:AG253))</f>
        <v>0</v>
      </c>
      <c r="AH266" s="280">
        <f>IF(AH149="kW",SUMPRODUCT(N150:N253,Q150:Q253,AH150:AH253),SUMPRODUCT(F150:F253,AH150:AH253))</f>
        <v>0</v>
      </c>
      <c r="AI266" s="280">
        <f>IF(AI149="kW",SUMPRODUCT(N150:N253,Q150:Q253,AI150:AI253),SUMPRODUCT(F150:F253,AI150:AI253))</f>
        <v>0</v>
      </c>
      <c r="AJ266" s="280">
        <f>IF(AJ149="kW",SUMPRODUCT(N150:N253,Q150:Q253,AJ150:AJ253),SUMPRODUCT(F150:F253,AJ150:AJ253))</f>
        <v>0</v>
      </c>
      <c r="AK266" s="280">
        <f>IF(AK149="kW",SUMPRODUCT(N150:N253,Q150:Q253,AK150:AK253),SUMPRODUCT(F150:F253,AK150:AK253))</f>
        <v>0</v>
      </c>
      <c r="AL266" s="280">
        <f>IF(AL149="kW",SUMPRODUCT(N150:N253,Q150:Q253,AL150:AL253),SUMPRODUCT(F150:F253,AL150:AL253))</f>
        <v>0</v>
      </c>
      <c r="AM266" s="325"/>
    </row>
    <row r="267" spans="1:39" ht="15.5">
      <c r="B267" s="312" t="s">
        <v>187</v>
      </c>
      <c r="C267" s="344"/>
      <c r="D267" s="268"/>
      <c r="E267" s="268"/>
      <c r="F267" s="268"/>
      <c r="G267" s="268"/>
      <c r="H267" s="268"/>
      <c r="I267" s="268"/>
      <c r="J267" s="268"/>
      <c r="K267" s="268"/>
      <c r="L267" s="268"/>
      <c r="M267" s="268"/>
      <c r="N267" s="268"/>
      <c r="O267" s="345"/>
      <c r="P267" s="268"/>
      <c r="Q267" s="268"/>
      <c r="R267" s="268"/>
      <c r="S267" s="293"/>
      <c r="T267" s="298"/>
      <c r="U267" s="298"/>
      <c r="V267" s="268"/>
      <c r="W267" s="268"/>
      <c r="X267" s="298"/>
      <c r="Y267" s="280">
        <f>SUMPRODUCT(G150:G253,Y150:Y253)</f>
        <v>0</v>
      </c>
      <c r="Z267" s="280">
        <f>SUMPRODUCT(G150:G253,Z150:Z253)</f>
        <v>0</v>
      </c>
      <c r="AA267" s="280">
        <f>IF(AA149="kW",SUMPRODUCT(N150:N253,R150:R253,AA150:AA253),SUMPRODUCT(G150:G253,AA150:AA253))</f>
        <v>0</v>
      </c>
      <c r="AB267" s="280">
        <f>IF(AB149="kW",SUMPRODUCT(N150:N253,R150:R253,AB150:AB253),SUMPRODUCT(G150:G253,AB150:AB253))</f>
        <v>0</v>
      </c>
      <c r="AC267" s="280">
        <f>IF(AC149="kW",SUMPRODUCT(N150:N253,R150:R253,AC150:AC253),SUMPRODUCT(G150:G253, AC150:AC253))</f>
        <v>0</v>
      </c>
      <c r="AD267" s="280">
        <f>IF(AD149="kW",SUMPRODUCT(N150:N253,R150:R253,AD150:AD253),SUMPRODUCT(G150:G253, AD150:AD253))</f>
        <v>0</v>
      </c>
      <c r="AE267" s="280">
        <f>IF(AE149="kW",SUMPRODUCT(N150:N253,R150:R253,AE150:AE253),SUMPRODUCT(G150:G253,AE150:AE253))</f>
        <v>0</v>
      </c>
      <c r="AF267" s="280">
        <f>IF(AF149="kW",SUMPRODUCT(N150:N253,R150:R253,AF150:AF253),SUMPRODUCT(G150:G253,AF150:AF253))</f>
        <v>0</v>
      </c>
      <c r="AG267" s="280">
        <f>IF(AG149="kW",SUMPRODUCT(N150:N253,R150:R253,AG150:AG253),SUMPRODUCT(G150:G253,AG150:AG253))</f>
        <v>0</v>
      </c>
      <c r="AH267" s="280">
        <f>IF(AH149="kW",SUMPRODUCT(N150:N253,R150:R253,AH150:AH253),SUMPRODUCT(G150:G253,AH150:AH253))</f>
        <v>0</v>
      </c>
      <c r="AI267" s="280">
        <f>IF(AI149="kW",SUMPRODUCT(N150:N253,R150:R253,AI150:AI253),SUMPRODUCT(G150:G253,AI150:AI253))</f>
        <v>0</v>
      </c>
      <c r="AJ267" s="280">
        <f>IF(AJ149="kW",SUMPRODUCT(N150:N253,R150:R253,AJ150:AJ253),SUMPRODUCT(G150:G253,AJ150:AJ253))</f>
        <v>0</v>
      </c>
      <c r="AK267" s="280">
        <f>IF(AK149="kW",SUMPRODUCT(N150:N253,R150:R253,AK150:AK253),SUMPRODUCT(G150:G253,AK150:AK253))</f>
        <v>0</v>
      </c>
      <c r="AL267" s="280">
        <f>IF(AL149="kW",SUMPRODUCT(N150:N253,R150:R253,AL150:AL253),SUMPRODUCT(G150:G253,AL150:AL253))</f>
        <v>0</v>
      </c>
      <c r="AM267" s="325"/>
    </row>
    <row r="268" spans="1:39" ht="15.5">
      <c r="B268" s="312" t="s">
        <v>188</v>
      </c>
      <c r="C268" s="344"/>
      <c r="D268" s="268"/>
      <c r="E268" s="268"/>
      <c r="F268" s="268"/>
      <c r="G268" s="268"/>
      <c r="H268" s="268"/>
      <c r="I268" s="268"/>
      <c r="J268" s="268"/>
      <c r="K268" s="268"/>
      <c r="L268" s="268"/>
      <c r="M268" s="268"/>
      <c r="N268" s="268"/>
      <c r="O268" s="345"/>
      <c r="P268" s="268"/>
      <c r="Q268" s="268"/>
      <c r="R268" s="268"/>
      <c r="S268" s="293"/>
      <c r="T268" s="298"/>
      <c r="U268" s="298"/>
      <c r="V268" s="268"/>
      <c r="W268" s="268"/>
      <c r="X268" s="298"/>
      <c r="Y268" s="280">
        <f>SUMPRODUCT(H150:H253,Y150:Y253)</f>
        <v>0</v>
      </c>
      <c r="Z268" s="280">
        <f>SUMPRODUCT(H150:H253,Z150:Z253)</f>
        <v>0</v>
      </c>
      <c r="AA268" s="280">
        <f>IF(AA149="kW",SUMPRODUCT(N150:N253,S150:S253,AA150:AA253),SUMPRODUCT(H150:H253,AA150:AA253))</f>
        <v>0</v>
      </c>
      <c r="AB268" s="280">
        <f>IF(AB149="kW",SUMPRODUCT(N150:N253,S150:S253,AB150:AB253),SUMPRODUCT(H150:H253,AB150:AB253))</f>
        <v>0</v>
      </c>
      <c r="AC268" s="280">
        <f>IF(AC149="kW",SUMPRODUCT(N150:N253,S150:S253,AC150:AC253),SUMPRODUCT(H150:H253, AC150:AC253))</f>
        <v>0</v>
      </c>
      <c r="AD268" s="280">
        <f>IF(AD149="kW",SUMPRODUCT(N150:N253,S150:S253,AD150:AD253),SUMPRODUCT(H150:H253, AD150:AD253))</f>
        <v>0</v>
      </c>
      <c r="AE268" s="280">
        <f>IF(AE149="kW",SUMPRODUCT(N150:N253,S150:S253,AE150:AE253),SUMPRODUCT(H150:H253,AE150:AE253))</f>
        <v>0</v>
      </c>
      <c r="AF268" s="280">
        <f>IF(AF149="kW",SUMPRODUCT(N150:N253,S150:S253,AF150:AF253),SUMPRODUCT(H150:H253,AF150:AF253))</f>
        <v>0</v>
      </c>
      <c r="AG268" s="280">
        <f>IF(AG149="kW",SUMPRODUCT(N150:N253,S150:S253,AG150:AG253),SUMPRODUCT(H150:H253,AG150:AG253))</f>
        <v>0</v>
      </c>
      <c r="AH268" s="280">
        <f>IF(AH149="kW",SUMPRODUCT(N150:N253,S150:S253,AH150:AH253),SUMPRODUCT(H150:H253,AH150:AH253))</f>
        <v>0</v>
      </c>
      <c r="AI268" s="280">
        <f>IF(AI149="kW",SUMPRODUCT(N150:N253,S150:S253,AI150:AI253),SUMPRODUCT(H150:H253,AI150:AI253))</f>
        <v>0</v>
      </c>
      <c r="AJ268" s="280">
        <f>IF(AJ149="kW",SUMPRODUCT(N150:N253,S150:S253,AJ150:AJ253),SUMPRODUCT(H150:H253,AJ150:AJ253))</f>
        <v>0</v>
      </c>
      <c r="AK268" s="280">
        <f>IF(AK149="kW",SUMPRODUCT(N150:N253,S150:S253,AK150:AK253),SUMPRODUCT(H150:H253,AK150:AK253))</f>
        <v>0</v>
      </c>
      <c r="AL268" s="280">
        <f>IF(AL149="kW",SUMPRODUCT(N150:N253,S150:S253,AL150:AL253),SUMPRODUCT(H150:H253,AL150:AL253))</f>
        <v>0</v>
      </c>
      <c r="AM268" s="325"/>
    </row>
    <row r="269" spans="1:39" ht="15.5">
      <c r="B269" s="312" t="s">
        <v>189</v>
      </c>
      <c r="C269" s="344"/>
      <c r="D269" s="268"/>
      <c r="E269" s="268"/>
      <c r="F269" s="268"/>
      <c r="G269" s="268"/>
      <c r="H269" s="268"/>
      <c r="I269" s="268"/>
      <c r="J269" s="268"/>
      <c r="K269" s="268"/>
      <c r="L269" s="268"/>
      <c r="M269" s="268"/>
      <c r="N269" s="268"/>
      <c r="O269" s="345"/>
      <c r="P269" s="268"/>
      <c r="Q269" s="268"/>
      <c r="R269" s="268"/>
      <c r="S269" s="293"/>
      <c r="T269" s="298"/>
      <c r="U269" s="298"/>
      <c r="V269" s="268"/>
      <c r="W269" s="268"/>
      <c r="X269" s="298"/>
      <c r="Y269" s="280">
        <f>SUMPRODUCT(I150:I253,Y150:Y253)</f>
        <v>525956.50033777929</v>
      </c>
      <c r="Z269" s="280">
        <f>SUMPRODUCT(I150:I253,Z150:Z253)</f>
        <v>940983.48745436128</v>
      </c>
      <c r="AA269" s="280">
        <f>IF(AA149="kW",SUMPRODUCT(N150:N253,T150:T253,AA150:AA253),SUMPRODUCT(I150:I253,AA150:AA253))</f>
        <v>3224.7569769009797</v>
      </c>
      <c r="AB269" s="280">
        <f>IF(AB149="kW",SUMPRODUCT(N150:N253,T150:T253,AB150:AB253),SUMPRODUCT(I150:I253,AB150:AB253))</f>
        <v>247.36911751490911</v>
      </c>
      <c r="AC269" s="280">
        <f>IF(AC149="kW",SUMPRODUCT(N150:N253,T150:T253,AC150:AC253),SUMPRODUCT(I150:I253, AC150:AC253))</f>
        <v>0</v>
      </c>
      <c r="AD269" s="280">
        <f>IF(AD149="kW",SUMPRODUCT(N150:N253,T150:T253,AD150:AD253),SUMPRODUCT(I150:I253, AD150:AD253))</f>
        <v>0</v>
      </c>
      <c r="AE269" s="280">
        <f>IF(AE149="kW",SUMPRODUCT(N150:N253,T150:T253,AE150:AE253),SUMPRODUCT(I150:I253,AE150:AE253))</f>
        <v>0</v>
      </c>
      <c r="AF269" s="280">
        <f>IF(AF149="kW",SUMPRODUCT(N150:N253,T150:T253,AF150:AF253),SUMPRODUCT(I150:I253,AF150:AF253))</f>
        <v>0</v>
      </c>
      <c r="AG269" s="280">
        <f>IF(AG149="kW",SUMPRODUCT(N150:N253,T150:T253,AG150:AG253),SUMPRODUCT(I150:I253,AG150:AG253))</f>
        <v>0</v>
      </c>
      <c r="AH269" s="280">
        <f>IF(AH149="kW",SUMPRODUCT(N150:N253,T150:T253,AH150:AH253),SUMPRODUCT(I150:I253,AH150:AH253))</f>
        <v>0</v>
      </c>
      <c r="AI269" s="280">
        <f>IF(AI149="kW",SUMPRODUCT(N150:N253,T150:T253,AI150:AI253),SUMPRODUCT(I150:I253,AI150:AI253))</f>
        <v>0</v>
      </c>
      <c r="AJ269" s="280">
        <f>IF(AJ149="kW",SUMPRODUCT(N150:N253,T150:T253,AJ150:AJ253),SUMPRODUCT(I150:I253,AJ150:AJ253))</f>
        <v>0</v>
      </c>
      <c r="AK269" s="280">
        <f>IF(AK149="kW",SUMPRODUCT(N150:N253,T150:T253,AK150:AK253),SUMPRODUCT(I150:I253,AK150:AK253))</f>
        <v>0</v>
      </c>
      <c r="AL269" s="280">
        <f>IF(AL149="kW",SUMPRODUCT(N150:N253,T150:T253,AL150:AL253),SUMPRODUCT(I150:I253,AL150:AL253))</f>
        <v>0</v>
      </c>
      <c r="AM269" s="325"/>
    </row>
    <row r="270" spans="1:39" ht="15.5">
      <c r="B270" s="312" t="s">
        <v>190</v>
      </c>
      <c r="C270" s="344"/>
      <c r="D270" s="298"/>
      <c r="E270" s="298"/>
      <c r="F270" s="298"/>
      <c r="G270" s="298"/>
      <c r="H270" s="298"/>
      <c r="I270" s="298"/>
      <c r="J270" s="298"/>
      <c r="K270" s="298"/>
      <c r="L270" s="298"/>
      <c r="M270" s="298"/>
      <c r="N270" s="298"/>
      <c r="O270" s="345"/>
      <c r="P270" s="298"/>
      <c r="Q270" s="298"/>
      <c r="R270" s="298"/>
      <c r="S270" s="293"/>
      <c r="T270" s="298"/>
      <c r="U270" s="298"/>
      <c r="V270" s="298"/>
      <c r="W270" s="298"/>
      <c r="X270" s="298"/>
      <c r="Y270" s="280">
        <f>SUMPRODUCT(J150:J253,Y150:Y253)</f>
        <v>0</v>
      </c>
      <c r="Z270" s="280">
        <f>SUMPRODUCT(J150:J253,Z150:Z253)</f>
        <v>0</v>
      </c>
      <c r="AA270" s="280">
        <f>IF(AA149="kW",SUMPRODUCT(N150:N253,U150:U253,AA150:AA253),SUMPRODUCT(J150:J253,AA150:AA253))</f>
        <v>0</v>
      </c>
      <c r="AB270" s="280">
        <f>IF(AB149="kW",SUMPRODUCT(N150:N253,U150:U253,AB150:AB253),SUMPRODUCT(J150:J253,AB150:AB253))</f>
        <v>0</v>
      </c>
      <c r="AC270" s="280">
        <f>IF(AC149="kW",SUMPRODUCT(N150:N253,U150:U253,AC150:AC253),SUMPRODUCT(J150:J253, AC150:AC253))</f>
        <v>0</v>
      </c>
      <c r="AD270" s="280">
        <f>IF(AD149="kW",SUMPRODUCT(N150:N253,U150:U253,AD150:AD253),SUMPRODUCT(J150:J253, AD150:AD253))</f>
        <v>0</v>
      </c>
      <c r="AE270" s="280">
        <f>IF(AE149="kW",SUMPRODUCT(N150:N253,U150:U253,AE150:AE253),SUMPRODUCT(J150:J253,AE150:AE253))</f>
        <v>0</v>
      </c>
      <c r="AF270" s="280">
        <f>IF(AF149="kW",SUMPRODUCT(N150:N253,U150:U253,AF150:AF253),SUMPRODUCT(J150:J253,AF150:AF253))</f>
        <v>0</v>
      </c>
      <c r="AG270" s="280">
        <f>IF(AG149="kW",SUMPRODUCT(N150:N253,U150:U253,AG150:AG253),SUMPRODUCT(J150:J253,AG150:AG253))</f>
        <v>0</v>
      </c>
      <c r="AH270" s="280">
        <f>IF(AH149="kW",SUMPRODUCT(N150:N253,U150:U253,AH150:AH253),SUMPRODUCT(J150:J253,AH150:AH253))</f>
        <v>0</v>
      </c>
      <c r="AI270" s="280">
        <f>IF(AI149="kW",SUMPRODUCT(N150:N253,U150:U253,AI150:AI253),SUMPRODUCT(J150:J253,AI150:AI253))</f>
        <v>0</v>
      </c>
      <c r="AJ270" s="280">
        <f>IF(AJ149="kW",SUMPRODUCT(N150:N253,U150:U253,AJ150:AJ253),SUMPRODUCT(J150:J253,AJ150:AJ253))</f>
        <v>0</v>
      </c>
      <c r="AK270" s="280">
        <f>IF(AK149="kW",SUMPRODUCT(N150:N253,U150:U253,AK150:AK253),SUMPRODUCT(J150:J253,AK150:AK253))</f>
        <v>0</v>
      </c>
      <c r="AL270" s="280">
        <f>IF(AL149="kW",SUMPRODUCT(N150:N253,U150:U253,AL150:AL253),SUMPRODUCT(J150:J253,AL150:AL253))</f>
        <v>0</v>
      </c>
      <c r="AM270" s="325"/>
    </row>
    <row r="271" spans="1:39" ht="15.5">
      <c r="B271" s="312" t="s">
        <v>191</v>
      </c>
      <c r="C271" s="344"/>
      <c r="D271" s="323"/>
      <c r="E271" s="323"/>
      <c r="F271" s="323"/>
      <c r="G271" s="323"/>
      <c r="H271" s="323"/>
      <c r="I271" s="323"/>
      <c r="J271" s="323"/>
      <c r="K271" s="323"/>
      <c r="L271" s="323"/>
      <c r="M271" s="323"/>
      <c r="N271" s="323"/>
      <c r="O271" s="298"/>
      <c r="P271" s="268"/>
      <c r="Q271" s="268"/>
      <c r="R271" s="298"/>
      <c r="S271" s="293"/>
      <c r="T271" s="298"/>
      <c r="U271" s="298"/>
      <c r="V271" s="345"/>
      <c r="W271" s="345"/>
      <c r="X271" s="298"/>
      <c r="Y271" s="280">
        <f>SUMPRODUCT(K150:K253,Y150:Y253)</f>
        <v>0</v>
      </c>
      <c r="Z271" s="280">
        <f>SUMPRODUCT(K150:K253,Z150:Z253)</f>
        <v>0</v>
      </c>
      <c r="AA271" s="280">
        <f>IF(AA149="kW",SUMPRODUCT(N150:N253,V150:V253,AA150:AA253),SUMPRODUCT(K150:K253,AA150:AA253))</f>
        <v>0</v>
      </c>
      <c r="AB271" s="280">
        <f>IF(AB149="kW",SUMPRODUCT(N150:N253,V150:V253,AB150:AB253),SUMPRODUCT(K150:K253,AB150:AB253))</f>
        <v>0</v>
      </c>
      <c r="AC271" s="280">
        <f>IF(AC149="kW",SUMPRODUCT(N150:N253,V150:V253,AC150:AC253),SUMPRODUCT(K150:K253, AC150:AC253))</f>
        <v>0</v>
      </c>
      <c r="AD271" s="280">
        <f>IF(AD149="kW",SUMPRODUCT(N150:N253,V150:V253,AD150:AD253),SUMPRODUCT(K150:K253, AD150:AD253))</f>
        <v>0</v>
      </c>
      <c r="AE271" s="280">
        <f>IF(AE149="kW",SUMPRODUCT(N150:N253,V150:V253,AE150:AE253),SUMPRODUCT(K150:K253,AE150:AE253))</f>
        <v>0</v>
      </c>
      <c r="AF271" s="280">
        <f>IF(AF149="kW",SUMPRODUCT(N150:N253,V150:V253,AF150:AF253),SUMPRODUCT(K150:K253,AF150:AF253))</f>
        <v>0</v>
      </c>
      <c r="AG271" s="280">
        <f>IF(AG149="kW",SUMPRODUCT(N150:N253,V150:V253,AG150:AG253),SUMPRODUCT(K150:K253,AG150:AG253))</f>
        <v>0</v>
      </c>
      <c r="AH271" s="280">
        <f>IF(AH149="kW",SUMPRODUCT(N150:N253,V150:V253,AH150:AH253),SUMPRODUCT(K150:K253,AH150:AH253))</f>
        <v>0</v>
      </c>
      <c r="AI271" s="280">
        <f>IF(AI149="kW",SUMPRODUCT(N150:N253,V150:V253,AI150:AI253),SUMPRODUCT(K150:K253,AI150:AI253))</f>
        <v>0</v>
      </c>
      <c r="AJ271" s="280">
        <f>IF(AJ149="kW",SUMPRODUCT(N150:N253,V150:V253,AJ150:AJ253),SUMPRODUCT(K150:K253,AJ150:AJ253))</f>
        <v>0</v>
      </c>
      <c r="AK271" s="280">
        <f>IF(AK149="kW",SUMPRODUCT(N150:N253,V150:V253,AK150:AK253),SUMPRODUCT(K150:K253,AK150:AK253))</f>
        <v>0</v>
      </c>
      <c r="AL271" s="280">
        <f>IF(AL149="kW",SUMPRODUCT(N150:N253,V150:V253,AL150:AL253),SUMPRODUCT(K150:K253,AL150:AL253))</f>
        <v>0</v>
      </c>
      <c r="AM271" s="325"/>
    </row>
    <row r="272" spans="1:39" ht="15.5">
      <c r="B272" s="369" t="s">
        <v>192</v>
      </c>
      <c r="C272" s="347"/>
      <c r="D272" s="370"/>
      <c r="E272" s="370"/>
      <c r="F272" s="370"/>
      <c r="G272" s="370"/>
      <c r="H272" s="370"/>
      <c r="I272" s="370"/>
      <c r="J272" s="370"/>
      <c r="K272" s="370"/>
      <c r="L272" s="370"/>
      <c r="M272" s="370"/>
      <c r="N272" s="370"/>
      <c r="O272" s="371"/>
      <c r="P272" s="372"/>
      <c r="Q272" s="372"/>
      <c r="R272" s="373"/>
      <c r="S272" s="352"/>
      <c r="T272" s="373"/>
      <c r="U272" s="373"/>
      <c r="V272" s="371"/>
      <c r="W272" s="371"/>
      <c r="X272" s="373"/>
      <c r="Y272" s="314">
        <f>SUMPRODUCT(L150:L253,Y150:Y253)</f>
        <v>0</v>
      </c>
      <c r="Z272" s="314">
        <f>SUMPRODUCT(L150:L253,Z150:Z253)</f>
        <v>0</v>
      </c>
      <c r="AA272" s="314">
        <f>IF(AA149="kW",SUMPRODUCT(N150:N253,W150:W253,AA150:AA253),SUMPRODUCT(L150:L253,AA150:AA253))</f>
        <v>0</v>
      </c>
      <c r="AB272" s="314">
        <f>IF(AB149="kW",SUMPRODUCT(N150:N253,W150:W253,AB150:AB253),SUMPRODUCT(L150:L253,AB150:AB253))</f>
        <v>0</v>
      </c>
      <c r="AC272" s="314">
        <f>IF(AC149="kW",SUMPRODUCT(N150:N253,W150:W253,AC150:AC253),SUMPRODUCT(L150:L253, AC150:AC253))</f>
        <v>0</v>
      </c>
      <c r="AD272" s="314">
        <f>IF(AD149="kW",SUMPRODUCT(N150:N253,W150:W253,AD150:AD253),SUMPRODUCT(L150:L253, AD150:AD253))</f>
        <v>0</v>
      </c>
      <c r="AE272" s="314">
        <f>IF(AE149="kW",SUMPRODUCT(N150:N253,W150:W253,AE150:AE253),SUMPRODUCT(L150:L253,AE150:AE253))</f>
        <v>0</v>
      </c>
      <c r="AF272" s="314">
        <f>IF(AF149="kW",SUMPRODUCT(N150:N253,W150:W253,AF150:AF253),SUMPRODUCT(L150:L253,AF150:AF253))</f>
        <v>0</v>
      </c>
      <c r="AG272" s="314">
        <f>IF(AG149="kW",SUMPRODUCT(N150:N253,W150:W253,AG150:AG253),SUMPRODUCT(L150:L253,AG150:AG253))</f>
        <v>0</v>
      </c>
      <c r="AH272" s="314">
        <f>IF(AH149="kW",SUMPRODUCT(N150:N253,W150:W253,AH150:AH253),SUMPRODUCT(L150:L253,AH150:AH253))</f>
        <v>0</v>
      </c>
      <c r="AI272" s="314">
        <f>IF(AI149="kW",SUMPRODUCT(N150:N253,W150:W253,AI150:AI253),SUMPRODUCT(L150:L253,AI150:AI253))</f>
        <v>0</v>
      </c>
      <c r="AJ272" s="314">
        <f>IF(AJ149="kW",SUMPRODUCT(N150:N253,W150:W253,AJ150:AJ253),SUMPRODUCT(L150:L253,AJ150:AJ253))</f>
        <v>0</v>
      </c>
      <c r="AK272" s="314">
        <f>IF(AK149="kW",SUMPRODUCT(N150:N253,W150:W253,AK150:AK253),SUMPRODUCT(L150:L253,AK150:AK253))</f>
        <v>0</v>
      </c>
      <c r="AL272" s="314">
        <f>IF(AL149="kW",SUMPRODUCT(N150:N253,W150:W253,AL150:AL253),SUMPRODUCT(L150:L253,AL150:AL253))</f>
        <v>0</v>
      </c>
      <c r="AM272" s="374"/>
    </row>
    <row r="273" spans="1:39" ht="18.75" customHeight="1">
      <c r="B273" s="356" t="s">
        <v>583</v>
      </c>
      <c r="C273" s="375"/>
      <c r="D273" s="376"/>
      <c r="E273" s="376"/>
      <c r="F273" s="376"/>
      <c r="G273" s="376"/>
      <c r="H273" s="376"/>
      <c r="I273" s="376"/>
      <c r="J273" s="376"/>
      <c r="K273" s="376"/>
      <c r="L273" s="376"/>
      <c r="M273" s="376"/>
      <c r="N273" s="376"/>
      <c r="O273" s="376"/>
      <c r="P273" s="376"/>
      <c r="Q273" s="376"/>
      <c r="R273" s="376"/>
      <c r="S273" s="359"/>
      <c r="T273" s="360"/>
      <c r="U273" s="376"/>
      <c r="V273" s="376"/>
      <c r="W273" s="376"/>
      <c r="X273" s="376"/>
      <c r="Y273" s="377"/>
      <c r="Z273" s="377"/>
      <c r="AA273" s="377"/>
      <c r="AB273" s="377"/>
      <c r="AC273" s="377"/>
      <c r="AD273" s="377"/>
      <c r="AE273" s="377"/>
      <c r="AF273" s="377"/>
      <c r="AG273" s="377"/>
      <c r="AH273" s="377"/>
      <c r="AI273" s="377"/>
      <c r="AJ273" s="377"/>
      <c r="AK273" s="377"/>
      <c r="AL273" s="377"/>
      <c r="AM273" s="377"/>
    </row>
    <row r="274" spans="1:39">
      <c r="E274" s="378"/>
      <c r="F274" s="378"/>
      <c r="G274" s="378"/>
      <c r="H274" s="378"/>
      <c r="I274" s="378"/>
      <c r="J274" s="378"/>
      <c r="K274" s="378"/>
      <c r="L274" s="378"/>
      <c r="M274" s="378"/>
      <c r="N274" s="378"/>
      <c r="O274" s="378"/>
      <c r="P274" s="378"/>
      <c r="Q274" s="378"/>
      <c r="R274" s="378"/>
      <c r="S274" s="378"/>
      <c r="T274" s="378"/>
      <c r="U274" s="378"/>
      <c r="V274" s="378"/>
      <c r="W274" s="378"/>
      <c r="X274" s="378"/>
      <c r="Y274" s="246"/>
      <c r="Z274" s="246"/>
      <c r="AA274" s="246"/>
      <c r="AB274" s="246"/>
      <c r="AC274" s="246"/>
      <c r="AD274" s="246"/>
      <c r="AE274" s="246"/>
      <c r="AF274" s="246"/>
      <c r="AG274" s="246"/>
      <c r="AH274" s="246"/>
      <c r="AI274" s="246"/>
      <c r="AJ274" s="246"/>
      <c r="AK274" s="246"/>
      <c r="AL274" s="246"/>
    </row>
    <row r="275" spans="1:39" ht="15.5">
      <c r="B275" s="269" t="s">
        <v>246</v>
      </c>
      <c r="C275" s="270"/>
      <c r="D275" s="569" t="s">
        <v>522</v>
      </c>
      <c r="E275" s="567"/>
      <c r="O275" s="270"/>
      <c r="Y275" s="260"/>
      <c r="Z275" s="257"/>
      <c r="AA275" s="257"/>
      <c r="AB275" s="257"/>
      <c r="AC275" s="257"/>
      <c r="AD275" s="257"/>
      <c r="AE275" s="257"/>
      <c r="AF275" s="257"/>
      <c r="AG275" s="257"/>
      <c r="AH275" s="257"/>
      <c r="AI275" s="257"/>
      <c r="AJ275" s="257"/>
      <c r="AK275" s="257"/>
      <c r="AL275" s="257"/>
      <c r="AM275" s="271"/>
    </row>
    <row r="276" spans="1:39" ht="33" customHeight="1">
      <c r="B276" s="829" t="s">
        <v>209</v>
      </c>
      <c r="C276" s="837" t="s">
        <v>32</v>
      </c>
      <c r="D276" s="273" t="s">
        <v>419</v>
      </c>
      <c r="E276" s="831" t="s">
        <v>207</v>
      </c>
      <c r="F276" s="832"/>
      <c r="G276" s="832"/>
      <c r="H276" s="832"/>
      <c r="I276" s="832"/>
      <c r="J276" s="832"/>
      <c r="K276" s="832"/>
      <c r="L276" s="832"/>
      <c r="M276" s="839"/>
      <c r="N276" s="840" t="s">
        <v>211</v>
      </c>
      <c r="O276" s="273" t="s">
        <v>420</v>
      </c>
      <c r="P276" s="831" t="s">
        <v>210</v>
      </c>
      <c r="Q276" s="832"/>
      <c r="R276" s="832"/>
      <c r="S276" s="832"/>
      <c r="T276" s="832"/>
      <c r="U276" s="832"/>
      <c r="V276" s="832"/>
      <c r="W276" s="832"/>
      <c r="X276" s="839"/>
      <c r="Y276" s="834" t="s">
        <v>241</v>
      </c>
      <c r="Z276" s="835"/>
      <c r="AA276" s="835"/>
      <c r="AB276" s="835"/>
      <c r="AC276" s="835"/>
      <c r="AD276" s="835"/>
      <c r="AE276" s="835"/>
      <c r="AF276" s="835"/>
      <c r="AG276" s="835"/>
      <c r="AH276" s="835"/>
      <c r="AI276" s="835"/>
      <c r="AJ276" s="835"/>
      <c r="AK276" s="835"/>
      <c r="AL276" s="835"/>
      <c r="AM276" s="836"/>
    </row>
    <row r="277" spans="1:39" ht="60.75" customHeight="1">
      <c r="B277" s="830"/>
      <c r="C277" s="838"/>
      <c r="D277" s="274">
        <v>2013</v>
      </c>
      <c r="E277" s="274">
        <v>2014</v>
      </c>
      <c r="F277" s="274">
        <v>2015</v>
      </c>
      <c r="G277" s="274">
        <v>2016</v>
      </c>
      <c r="H277" s="274">
        <v>2017</v>
      </c>
      <c r="I277" s="274">
        <v>2018</v>
      </c>
      <c r="J277" s="274">
        <v>2019</v>
      </c>
      <c r="K277" s="274">
        <v>2020</v>
      </c>
      <c r="L277" s="274">
        <v>2021</v>
      </c>
      <c r="M277" s="274">
        <v>2022</v>
      </c>
      <c r="N277" s="841"/>
      <c r="O277" s="274">
        <v>2013</v>
      </c>
      <c r="P277" s="274">
        <v>2014</v>
      </c>
      <c r="Q277" s="274">
        <v>2015</v>
      </c>
      <c r="R277" s="274">
        <v>2016</v>
      </c>
      <c r="S277" s="274">
        <v>2017</v>
      </c>
      <c r="T277" s="274">
        <v>2018</v>
      </c>
      <c r="U277" s="274">
        <v>2019</v>
      </c>
      <c r="V277" s="274">
        <v>2020</v>
      </c>
      <c r="W277" s="274">
        <v>2021</v>
      </c>
      <c r="X277" s="274">
        <v>2022</v>
      </c>
      <c r="Y277" s="274" t="str">
        <f>'1.  LRAMVA Summary'!D52</f>
        <v>Residential</v>
      </c>
      <c r="Z277" s="274" t="str">
        <f>'1.  LRAMVA Summary'!E52</f>
        <v>GS&lt;50 kW</v>
      </c>
      <c r="AA277" s="274" t="str">
        <f>'1.  LRAMVA Summary'!F52</f>
        <v>GS&gt;50 kW - Thermal Demand Meter</v>
      </c>
      <c r="AB277" s="274" t="str">
        <f>'1.  LRAMVA Summary'!G52</f>
        <v>GS&gt;50 kW - Interval Meter</v>
      </c>
      <c r="AC277" s="274" t="str">
        <f>'1.  LRAMVA Summary'!H52</f>
        <v>Street Lighting</v>
      </c>
      <c r="AD277" s="274" t="str">
        <f>'1.  LRAMVA Summary'!I52</f>
        <v/>
      </c>
      <c r="AE277" s="274" t="str">
        <f>'1.  LRAMVA Summary'!J52</f>
        <v/>
      </c>
      <c r="AF277" s="274" t="str">
        <f>'1.  LRAMVA Summary'!K52</f>
        <v/>
      </c>
      <c r="AG277" s="274" t="str">
        <f>'1.  LRAMVA Summary'!L52</f>
        <v/>
      </c>
      <c r="AH277" s="274" t="str">
        <f>'1.  LRAMVA Summary'!M52</f>
        <v/>
      </c>
      <c r="AI277" s="274" t="str">
        <f>'1.  LRAMVA Summary'!N52</f>
        <v/>
      </c>
      <c r="AJ277" s="274" t="str">
        <f>'1.  LRAMVA Summary'!O52</f>
        <v/>
      </c>
      <c r="AK277" s="274" t="str">
        <f>'1.  LRAMVA Summary'!P52</f>
        <v/>
      </c>
      <c r="AL277" s="274" t="str">
        <f>'1.  LRAMVA Summary'!Q52</f>
        <v/>
      </c>
      <c r="AM277" s="276" t="str">
        <f>'1.  LRAMVA Summary'!R52</f>
        <v>Total</v>
      </c>
    </row>
    <row r="278" spans="1:39" ht="15" customHeight="1">
      <c r="A278" s="488"/>
      <c r="B278" s="277" t="s">
        <v>0</v>
      </c>
      <c r="C278" s="278"/>
      <c r="D278" s="278"/>
      <c r="E278" s="278"/>
      <c r="F278" s="278"/>
      <c r="G278" s="278"/>
      <c r="H278" s="278"/>
      <c r="I278" s="278"/>
      <c r="J278" s="278"/>
      <c r="K278" s="278"/>
      <c r="L278" s="278"/>
      <c r="M278" s="278"/>
      <c r="N278" s="279"/>
      <c r="O278" s="278"/>
      <c r="P278" s="278"/>
      <c r="Q278" s="278"/>
      <c r="R278" s="278"/>
      <c r="S278" s="278"/>
      <c r="T278" s="278"/>
      <c r="U278" s="278"/>
      <c r="V278" s="278"/>
      <c r="W278" s="278"/>
      <c r="X278" s="278"/>
      <c r="Y278" s="280" t="str">
        <f>'[2]1.  LRAMVA Summary'!D51</f>
        <v>kWh</v>
      </c>
      <c r="Z278" s="280" t="str">
        <f>'[2]1.  LRAMVA Summary'!E51</f>
        <v>kWh</v>
      </c>
      <c r="AA278" s="280" t="str">
        <f>'[2]1.  LRAMVA Summary'!F51</f>
        <v>kW</v>
      </c>
      <c r="AB278" s="280" t="str">
        <f>'[2]1.  LRAMVA Summary'!G51</f>
        <v>kW</v>
      </c>
      <c r="AC278" s="280" t="str">
        <f>'[2]1.  LRAMVA Summary'!H51</f>
        <v>kW</v>
      </c>
      <c r="AD278" s="280">
        <f>'[2]1.  LRAMVA Summary'!I51</f>
        <v>0</v>
      </c>
      <c r="AE278" s="280">
        <f>'1.  LRAMVA Summary'!J53</f>
        <v>0</v>
      </c>
      <c r="AF278" s="280">
        <f>'1.  LRAMVA Summary'!K53</f>
        <v>0</v>
      </c>
      <c r="AG278" s="280">
        <f>'1.  LRAMVA Summary'!L53</f>
        <v>0</v>
      </c>
      <c r="AH278" s="280">
        <f>'1.  LRAMVA Summary'!M53</f>
        <v>0</v>
      </c>
      <c r="AI278" s="280">
        <f>'1.  LRAMVA Summary'!N53</f>
        <v>0</v>
      </c>
      <c r="AJ278" s="280">
        <f>'1.  LRAMVA Summary'!O53</f>
        <v>0</v>
      </c>
      <c r="AK278" s="280">
        <f>'1.  LRAMVA Summary'!P53</f>
        <v>0</v>
      </c>
      <c r="AL278" s="280">
        <f>'1.  LRAMVA Summary'!Q53</f>
        <v>0</v>
      </c>
      <c r="AM278" s="281"/>
    </row>
    <row r="279" spans="1:39" ht="15.5" outlineLevel="1">
      <c r="A279" s="487">
        <v>1</v>
      </c>
      <c r="B279" s="283" t="s">
        <v>1</v>
      </c>
      <c r="C279" s="280" t="s">
        <v>586</v>
      </c>
      <c r="D279" s="284"/>
      <c r="E279" s="284"/>
      <c r="F279" s="284"/>
      <c r="G279" s="284"/>
      <c r="H279" s="284">
        <v>24796.983390641744</v>
      </c>
      <c r="I279" s="284"/>
      <c r="J279" s="284"/>
      <c r="K279" s="284"/>
      <c r="L279" s="284"/>
      <c r="M279" s="284"/>
      <c r="N279" s="280"/>
      <c r="O279" s="284"/>
      <c r="P279" s="284"/>
      <c r="Q279" s="284"/>
      <c r="R279" s="284"/>
      <c r="S279" s="284">
        <v>3.6443829037328914</v>
      </c>
      <c r="T279" s="284"/>
      <c r="U279" s="284"/>
      <c r="V279" s="284"/>
      <c r="W279" s="284"/>
      <c r="X279" s="284"/>
      <c r="Y279" s="740">
        <v>1</v>
      </c>
      <c r="Z279" s="724"/>
      <c r="AA279" s="724"/>
      <c r="AB279" s="724"/>
      <c r="AC279" s="724"/>
      <c r="AD279" s="396"/>
      <c r="AE279" s="396"/>
      <c r="AF279" s="396"/>
      <c r="AG279" s="396"/>
      <c r="AH279" s="396"/>
      <c r="AI279" s="396"/>
      <c r="AJ279" s="396"/>
      <c r="AK279" s="396"/>
      <c r="AL279" s="396"/>
      <c r="AM279" s="285">
        <f>SUM(Y279:AL279)</f>
        <v>1</v>
      </c>
    </row>
    <row r="280" spans="1:39" ht="15.5" outlineLevel="1">
      <c r="B280" s="283" t="s">
        <v>247</v>
      </c>
      <c r="C280" s="280" t="s">
        <v>580</v>
      </c>
      <c r="D280" s="284"/>
      <c r="E280" s="284"/>
      <c r="F280" s="284"/>
      <c r="G280" s="284"/>
      <c r="H280" s="284" t="s">
        <v>752</v>
      </c>
      <c r="I280" s="284"/>
      <c r="J280" s="284"/>
      <c r="K280" s="284"/>
      <c r="L280" s="284"/>
      <c r="M280" s="284"/>
      <c r="N280" s="280"/>
      <c r="O280" s="284"/>
      <c r="P280" s="284"/>
      <c r="Q280" s="284"/>
      <c r="R280" s="284"/>
      <c r="S280" s="284" t="s">
        <v>752</v>
      </c>
      <c r="T280" s="284"/>
      <c r="U280" s="284"/>
      <c r="V280" s="284"/>
      <c r="W280" s="284"/>
      <c r="X280" s="284"/>
      <c r="Y280" s="726">
        <v>1</v>
      </c>
      <c r="Z280" s="726">
        <v>0</v>
      </c>
      <c r="AA280" s="726">
        <v>0</v>
      </c>
      <c r="AB280" s="726">
        <v>0</v>
      </c>
      <c r="AC280" s="726">
        <v>0</v>
      </c>
      <c r="AD280" s="397">
        <v>0</v>
      </c>
      <c r="AE280" s="397">
        <v>0</v>
      </c>
      <c r="AF280" s="397">
        <f t="shared" ref="AF280:AL280" si="80">AF279</f>
        <v>0</v>
      </c>
      <c r="AG280" s="397">
        <f t="shared" si="80"/>
        <v>0</v>
      </c>
      <c r="AH280" s="397">
        <f t="shared" si="80"/>
        <v>0</v>
      </c>
      <c r="AI280" s="397">
        <f t="shared" si="80"/>
        <v>0</v>
      </c>
      <c r="AJ280" s="397">
        <f t="shared" si="80"/>
        <v>0</v>
      </c>
      <c r="AK280" s="397">
        <f t="shared" si="80"/>
        <v>0</v>
      </c>
      <c r="AL280" s="397">
        <f t="shared" si="80"/>
        <v>0</v>
      </c>
      <c r="AM280" s="286"/>
    </row>
    <row r="281" spans="1:39" ht="15.5" outlineLevel="1">
      <c r="A281" s="489"/>
      <c r="B281" s="287"/>
      <c r="C281" s="288"/>
      <c r="D281" s="305"/>
      <c r="E281" s="305"/>
      <c r="F281" s="305"/>
      <c r="G281" s="305"/>
      <c r="H281" s="305"/>
      <c r="I281" s="305"/>
      <c r="J281" s="305"/>
      <c r="K281" s="305"/>
      <c r="L281" s="305"/>
      <c r="M281" s="305"/>
      <c r="N281" s="705"/>
      <c r="O281" s="305"/>
      <c r="P281" s="305"/>
      <c r="Q281" s="305"/>
      <c r="R281" s="305"/>
      <c r="S281" s="293"/>
      <c r="T281" s="305"/>
      <c r="U281" s="305"/>
      <c r="V281" s="305"/>
      <c r="W281" s="305"/>
      <c r="X281" s="305"/>
      <c r="Y281" s="408"/>
      <c r="Z281" s="728"/>
      <c r="AA281" s="728"/>
      <c r="AB281" s="728"/>
      <c r="AC281" s="728"/>
      <c r="AD281" s="399"/>
      <c r="AE281" s="399"/>
      <c r="AF281" s="399"/>
      <c r="AG281" s="399"/>
      <c r="AH281" s="399"/>
      <c r="AI281" s="399"/>
      <c r="AJ281" s="399"/>
      <c r="AK281" s="399"/>
      <c r="AL281" s="399"/>
      <c r="AM281" s="291"/>
    </row>
    <row r="282" spans="1:39" ht="15.5" outlineLevel="1">
      <c r="A282" s="487">
        <v>2</v>
      </c>
      <c r="B282" s="283" t="s">
        <v>2</v>
      </c>
      <c r="C282" s="280" t="s">
        <v>586</v>
      </c>
      <c r="D282" s="284"/>
      <c r="E282" s="284"/>
      <c r="F282" s="284"/>
      <c r="G282" s="284"/>
      <c r="H282" s="284">
        <v>0</v>
      </c>
      <c r="I282" s="284"/>
      <c r="J282" s="284"/>
      <c r="K282" s="284"/>
      <c r="L282" s="284"/>
      <c r="M282" s="284"/>
      <c r="N282" s="280"/>
      <c r="O282" s="284"/>
      <c r="P282" s="284"/>
      <c r="Q282" s="284"/>
      <c r="R282" s="284"/>
      <c r="S282" s="284">
        <v>0</v>
      </c>
      <c r="T282" s="284"/>
      <c r="U282" s="284"/>
      <c r="V282" s="284"/>
      <c r="W282" s="284"/>
      <c r="X282" s="284"/>
      <c r="Y282" s="740">
        <v>1</v>
      </c>
      <c r="Z282" s="724"/>
      <c r="AA282" s="724"/>
      <c r="AB282" s="724"/>
      <c r="AC282" s="724"/>
      <c r="AD282" s="396"/>
      <c r="AE282" s="396"/>
      <c r="AF282" s="396"/>
      <c r="AG282" s="396"/>
      <c r="AH282" s="396"/>
      <c r="AI282" s="396"/>
      <c r="AJ282" s="396"/>
      <c r="AK282" s="396"/>
      <c r="AL282" s="396"/>
      <c r="AM282" s="285">
        <f>SUM(Y282:AL282)</f>
        <v>1</v>
      </c>
    </row>
    <row r="283" spans="1:39" ht="15.5" outlineLevel="1">
      <c r="B283" s="283" t="s">
        <v>247</v>
      </c>
      <c r="C283" s="280" t="s">
        <v>580</v>
      </c>
      <c r="D283" s="284"/>
      <c r="E283" s="284"/>
      <c r="F283" s="284"/>
      <c r="G283" s="284"/>
      <c r="H283" s="284" t="s">
        <v>752</v>
      </c>
      <c r="I283" s="284"/>
      <c r="J283" s="284"/>
      <c r="K283" s="284"/>
      <c r="L283" s="284"/>
      <c r="M283" s="284"/>
      <c r="N283" s="280"/>
      <c r="O283" s="284"/>
      <c r="P283" s="284"/>
      <c r="Q283" s="284"/>
      <c r="R283" s="284"/>
      <c r="S283" s="284" t="s">
        <v>752</v>
      </c>
      <c r="T283" s="284"/>
      <c r="U283" s="284"/>
      <c r="V283" s="284"/>
      <c r="W283" s="284"/>
      <c r="X283" s="284"/>
      <c r="Y283" s="726">
        <v>1</v>
      </c>
      <c r="Z283" s="726">
        <v>0</v>
      </c>
      <c r="AA283" s="726">
        <v>0</v>
      </c>
      <c r="AB283" s="726">
        <v>0</v>
      </c>
      <c r="AC283" s="726">
        <v>0</v>
      </c>
      <c r="AD283" s="397">
        <v>0</v>
      </c>
      <c r="AE283" s="397">
        <v>0</v>
      </c>
      <c r="AF283" s="397">
        <f t="shared" ref="AF283:AL283" si="81">AF282</f>
        <v>0</v>
      </c>
      <c r="AG283" s="397">
        <f t="shared" si="81"/>
        <v>0</v>
      </c>
      <c r="AH283" s="397">
        <f t="shared" si="81"/>
        <v>0</v>
      </c>
      <c r="AI283" s="397">
        <f t="shared" si="81"/>
        <v>0</v>
      </c>
      <c r="AJ283" s="397">
        <f t="shared" si="81"/>
        <v>0</v>
      </c>
      <c r="AK283" s="397">
        <f t="shared" si="81"/>
        <v>0</v>
      </c>
      <c r="AL283" s="397">
        <f t="shared" si="81"/>
        <v>0</v>
      </c>
      <c r="AM283" s="286"/>
    </row>
    <row r="284" spans="1:39" ht="15.5" outlineLevel="1">
      <c r="A284" s="489"/>
      <c r="B284" s="287"/>
      <c r="C284" s="288"/>
      <c r="D284" s="305"/>
      <c r="E284" s="305"/>
      <c r="F284" s="305"/>
      <c r="G284" s="305"/>
      <c r="H284" s="305"/>
      <c r="I284" s="305"/>
      <c r="J284" s="305"/>
      <c r="K284" s="305"/>
      <c r="L284" s="305"/>
      <c r="M284" s="305"/>
      <c r="N284" s="705"/>
      <c r="O284" s="305"/>
      <c r="P284" s="305"/>
      <c r="Q284" s="305"/>
      <c r="R284" s="305"/>
      <c r="S284" s="293"/>
      <c r="T284" s="305"/>
      <c r="U284" s="305"/>
      <c r="V284" s="305"/>
      <c r="W284" s="305"/>
      <c r="X284" s="305"/>
      <c r="Y284" s="408"/>
      <c r="Z284" s="728"/>
      <c r="AA284" s="728"/>
      <c r="AB284" s="728"/>
      <c r="AC284" s="728"/>
      <c r="AD284" s="399"/>
      <c r="AE284" s="399"/>
      <c r="AF284" s="399"/>
      <c r="AG284" s="399"/>
      <c r="AH284" s="399"/>
      <c r="AI284" s="399"/>
      <c r="AJ284" s="399"/>
      <c r="AK284" s="399"/>
      <c r="AL284" s="399"/>
      <c r="AM284" s="291"/>
    </row>
    <row r="285" spans="1:39" ht="15.5" outlineLevel="1">
      <c r="A285" s="487">
        <v>3</v>
      </c>
      <c r="B285" s="283" t="s">
        <v>3</v>
      </c>
      <c r="C285" s="280" t="s">
        <v>586</v>
      </c>
      <c r="D285" s="284"/>
      <c r="E285" s="284"/>
      <c r="F285" s="284"/>
      <c r="G285" s="284"/>
      <c r="H285" s="284">
        <v>285796.35990693897</v>
      </c>
      <c r="I285" s="284"/>
      <c r="J285" s="284"/>
      <c r="K285" s="284"/>
      <c r="L285" s="284"/>
      <c r="M285" s="284"/>
      <c r="N285" s="280"/>
      <c r="O285" s="284"/>
      <c r="P285" s="284"/>
      <c r="Q285" s="284"/>
      <c r="R285" s="284"/>
      <c r="S285" s="284">
        <v>166.82965403</v>
      </c>
      <c r="T285" s="284"/>
      <c r="U285" s="284"/>
      <c r="V285" s="284"/>
      <c r="W285" s="284"/>
      <c r="X285" s="284"/>
      <c r="Y285" s="740">
        <v>1</v>
      </c>
      <c r="Z285" s="724"/>
      <c r="AA285" s="724"/>
      <c r="AB285" s="724"/>
      <c r="AC285" s="724"/>
      <c r="AD285" s="396"/>
      <c r="AE285" s="396"/>
      <c r="AF285" s="396"/>
      <c r="AG285" s="396"/>
      <c r="AH285" s="396"/>
      <c r="AI285" s="396"/>
      <c r="AJ285" s="396"/>
      <c r="AK285" s="396"/>
      <c r="AL285" s="396"/>
      <c r="AM285" s="285">
        <f>SUM(Y285:AL285)</f>
        <v>1</v>
      </c>
    </row>
    <row r="286" spans="1:39" ht="15.5" outlineLevel="1">
      <c r="B286" s="283" t="s">
        <v>247</v>
      </c>
      <c r="C286" s="280" t="s">
        <v>580</v>
      </c>
      <c r="D286" s="284"/>
      <c r="E286" s="284"/>
      <c r="F286" s="284"/>
      <c r="G286" s="284"/>
      <c r="H286" s="284">
        <v>22022.349110600004</v>
      </c>
      <c r="I286" s="284"/>
      <c r="J286" s="284"/>
      <c r="K286" s="284"/>
      <c r="L286" s="284"/>
      <c r="M286" s="284"/>
      <c r="N286" s="280"/>
      <c r="O286" s="284"/>
      <c r="P286" s="284"/>
      <c r="Q286" s="284"/>
      <c r="R286" s="284"/>
      <c r="S286" s="284">
        <v>12.614953809000001</v>
      </c>
      <c r="T286" s="284"/>
      <c r="U286" s="284"/>
      <c r="V286" s="284"/>
      <c r="W286" s="284"/>
      <c r="X286" s="284"/>
      <c r="Y286" s="726">
        <v>1</v>
      </c>
      <c r="Z286" s="726">
        <v>0</v>
      </c>
      <c r="AA286" s="726">
        <v>0</v>
      </c>
      <c r="AB286" s="726">
        <v>0</v>
      </c>
      <c r="AC286" s="726">
        <v>0</v>
      </c>
      <c r="AD286" s="397">
        <v>0</v>
      </c>
      <c r="AE286" s="397">
        <v>0</v>
      </c>
      <c r="AF286" s="397">
        <f t="shared" ref="AF286:AL286" si="82">AF285</f>
        <v>0</v>
      </c>
      <c r="AG286" s="397">
        <f t="shared" si="82"/>
        <v>0</v>
      </c>
      <c r="AH286" s="397">
        <f t="shared" si="82"/>
        <v>0</v>
      </c>
      <c r="AI286" s="397">
        <f t="shared" si="82"/>
        <v>0</v>
      </c>
      <c r="AJ286" s="397">
        <f t="shared" si="82"/>
        <v>0</v>
      </c>
      <c r="AK286" s="397">
        <f t="shared" si="82"/>
        <v>0</v>
      </c>
      <c r="AL286" s="397">
        <f t="shared" si="82"/>
        <v>0</v>
      </c>
      <c r="AM286" s="286"/>
    </row>
    <row r="287" spans="1:39" ht="15.5" outlineLevel="1">
      <c r="B287" s="283"/>
      <c r="C287" s="294"/>
      <c r="D287" s="305"/>
      <c r="E287" s="305"/>
      <c r="F287" s="305"/>
      <c r="G287" s="305"/>
      <c r="H287" s="305"/>
      <c r="I287" s="305"/>
      <c r="J287" s="305"/>
      <c r="K287" s="305"/>
      <c r="L287" s="305"/>
      <c r="M287" s="305"/>
      <c r="N287" s="706"/>
      <c r="O287" s="305"/>
      <c r="P287" s="305"/>
      <c r="Q287" s="305"/>
      <c r="R287" s="305"/>
      <c r="S287" s="293"/>
      <c r="T287" s="305"/>
      <c r="U287" s="305"/>
      <c r="V287" s="305"/>
      <c r="W287" s="305"/>
      <c r="X287" s="305"/>
      <c r="Y287" s="408"/>
      <c r="Z287" s="408"/>
      <c r="AA287" s="408"/>
      <c r="AB287" s="408"/>
      <c r="AC287" s="408"/>
      <c r="AD287" s="398"/>
      <c r="AE287" s="398"/>
      <c r="AF287" s="398"/>
      <c r="AG287" s="398"/>
      <c r="AH287" s="398"/>
      <c r="AI287" s="398"/>
      <c r="AJ287" s="398"/>
      <c r="AK287" s="398"/>
      <c r="AL287" s="398"/>
      <c r="AM287" s="295"/>
    </row>
    <row r="288" spans="1:39" ht="15.5" outlineLevel="1">
      <c r="A288" s="487">
        <v>4</v>
      </c>
      <c r="B288" s="283" t="s">
        <v>4</v>
      </c>
      <c r="C288" s="280" t="s">
        <v>586</v>
      </c>
      <c r="D288" s="284"/>
      <c r="E288" s="284"/>
      <c r="F288" s="284"/>
      <c r="G288" s="284"/>
      <c r="H288" s="284">
        <v>41477.548576850997</v>
      </c>
      <c r="I288" s="284"/>
      <c r="J288" s="284"/>
      <c r="K288" s="284"/>
      <c r="L288" s="284"/>
      <c r="M288" s="284"/>
      <c r="N288" s="280"/>
      <c r="O288" s="284"/>
      <c r="P288" s="284"/>
      <c r="Q288" s="284"/>
      <c r="R288" s="284"/>
      <c r="S288" s="284">
        <v>2.820048501</v>
      </c>
      <c r="T288" s="284"/>
      <c r="U288" s="284"/>
      <c r="V288" s="284"/>
      <c r="W288" s="284"/>
      <c r="X288" s="284"/>
      <c r="Y288" s="740">
        <v>1</v>
      </c>
      <c r="Z288" s="724"/>
      <c r="AA288" s="724"/>
      <c r="AB288" s="724"/>
      <c r="AC288" s="724"/>
      <c r="AD288" s="396"/>
      <c r="AE288" s="396"/>
      <c r="AF288" s="396"/>
      <c r="AG288" s="396"/>
      <c r="AH288" s="396"/>
      <c r="AI288" s="396"/>
      <c r="AJ288" s="396"/>
      <c r="AK288" s="396"/>
      <c r="AL288" s="396"/>
      <c r="AM288" s="285">
        <f>SUM(Y288:AL288)</f>
        <v>1</v>
      </c>
    </row>
    <row r="289" spans="1:39" ht="15.5" outlineLevel="1">
      <c r="B289" s="283" t="s">
        <v>247</v>
      </c>
      <c r="C289" s="280" t="s">
        <v>580</v>
      </c>
      <c r="D289" s="284"/>
      <c r="E289" s="284"/>
      <c r="F289" s="284"/>
      <c r="G289" s="284"/>
      <c r="H289" s="284">
        <v>128</v>
      </c>
      <c r="I289" s="284"/>
      <c r="J289" s="284"/>
      <c r="K289" s="284"/>
      <c r="L289" s="284"/>
      <c r="M289" s="284"/>
      <c r="N289" s="280"/>
      <c r="O289" s="284"/>
      <c r="P289" s="284"/>
      <c r="Q289" s="284"/>
      <c r="R289" s="284"/>
      <c r="S289" s="284">
        <v>8.9999999999999993E-3</v>
      </c>
      <c r="T289" s="284"/>
      <c r="U289" s="284"/>
      <c r="V289" s="284"/>
      <c r="W289" s="284"/>
      <c r="X289" s="284"/>
      <c r="Y289" s="726">
        <v>1</v>
      </c>
      <c r="Z289" s="726">
        <v>0</v>
      </c>
      <c r="AA289" s="726">
        <v>0</v>
      </c>
      <c r="AB289" s="726">
        <v>0</v>
      </c>
      <c r="AC289" s="726">
        <v>0</v>
      </c>
      <c r="AD289" s="397">
        <v>0</v>
      </c>
      <c r="AE289" s="397">
        <v>0</v>
      </c>
      <c r="AF289" s="397">
        <f t="shared" ref="AF289:AL289" si="83">AF288</f>
        <v>0</v>
      </c>
      <c r="AG289" s="397">
        <f t="shared" si="83"/>
        <v>0</v>
      </c>
      <c r="AH289" s="397">
        <f t="shared" si="83"/>
        <v>0</v>
      </c>
      <c r="AI289" s="397">
        <f t="shared" si="83"/>
        <v>0</v>
      </c>
      <c r="AJ289" s="397">
        <f t="shared" si="83"/>
        <v>0</v>
      </c>
      <c r="AK289" s="397">
        <f t="shared" si="83"/>
        <v>0</v>
      </c>
      <c r="AL289" s="397">
        <f t="shared" si="83"/>
        <v>0</v>
      </c>
      <c r="AM289" s="286"/>
    </row>
    <row r="290" spans="1:39" ht="15.5" outlineLevel="1">
      <c r="B290" s="283"/>
      <c r="C290" s="294"/>
      <c r="D290" s="305"/>
      <c r="E290" s="305"/>
      <c r="F290" s="305"/>
      <c r="G290" s="305"/>
      <c r="H290" s="305"/>
      <c r="I290" s="305"/>
      <c r="J290" s="305"/>
      <c r="K290" s="305"/>
      <c r="L290" s="305"/>
      <c r="M290" s="305"/>
      <c r="N290" s="280"/>
      <c r="O290" s="305"/>
      <c r="P290" s="305"/>
      <c r="Q290" s="305"/>
      <c r="R290" s="305"/>
      <c r="S290" s="293"/>
      <c r="T290" s="305"/>
      <c r="U290" s="305"/>
      <c r="V290" s="305"/>
      <c r="W290" s="305"/>
      <c r="X290" s="305"/>
      <c r="Y290" s="408"/>
      <c r="Z290" s="408"/>
      <c r="AA290" s="408"/>
      <c r="AB290" s="408"/>
      <c r="AC290" s="408"/>
      <c r="AD290" s="398"/>
      <c r="AE290" s="398"/>
      <c r="AF290" s="398"/>
      <c r="AG290" s="398"/>
      <c r="AH290" s="398"/>
      <c r="AI290" s="398"/>
      <c r="AJ290" s="398"/>
      <c r="AK290" s="398"/>
      <c r="AL290" s="398"/>
      <c r="AM290" s="295"/>
    </row>
    <row r="291" spans="1:39" ht="15.5" outlineLevel="1">
      <c r="A291" s="487">
        <v>5</v>
      </c>
      <c r="B291" s="283" t="s">
        <v>5</v>
      </c>
      <c r="C291" s="280" t="s">
        <v>586</v>
      </c>
      <c r="D291" s="284"/>
      <c r="E291" s="284"/>
      <c r="F291" s="284"/>
      <c r="G291" s="284"/>
      <c r="H291" s="284">
        <v>83322.094815484001</v>
      </c>
      <c r="I291" s="284"/>
      <c r="J291" s="284"/>
      <c r="K291" s="284"/>
      <c r="L291" s="284"/>
      <c r="M291" s="284"/>
      <c r="N291" s="280"/>
      <c r="O291" s="284"/>
      <c r="P291" s="284"/>
      <c r="Q291" s="284"/>
      <c r="R291" s="284"/>
      <c r="S291" s="284">
        <v>5.9254621619999996</v>
      </c>
      <c r="T291" s="284"/>
      <c r="U291" s="284"/>
      <c r="V291" s="284"/>
      <c r="W291" s="284"/>
      <c r="X291" s="284"/>
      <c r="Y291" s="740">
        <v>1</v>
      </c>
      <c r="Z291" s="724"/>
      <c r="AA291" s="724"/>
      <c r="AB291" s="724"/>
      <c r="AC291" s="724"/>
      <c r="AD291" s="396"/>
      <c r="AE291" s="396"/>
      <c r="AF291" s="396"/>
      <c r="AG291" s="396"/>
      <c r="AH291" s="396"/>
      <c r="AI291" s="396"/>
      <c r="AJ291" s="396"/>
      <c r="AK291" s="396"/>
      <c r="AL291" s="396"/>
      <c r="AM291" s="285">
        <f>SUM(Y291:AL291)</f>
        <v>1</v>
      </c>
    </row>
    <row r="292" spans="1:39" ht="15.5" outlineLevel="1">
      <c r="B292" s="283" t="s">
        <v>247</v>
      </c>
      <c r="C292" s="280" t="s">
        <v>580</v>
      </c>
      <c r="D292" s="284"/>
      <c r="E292" s="284"/>
      <c r="F292" s="284"/>
      <c r="G292" s="284"/>
      <c r="H292" s="284" t="s">
        <v>752</v>
      </c>
      <c r="I292" s="284"/>
      <c r="J292" s="284"/>
      <c r="K292" s="284"/>
      <c r="L292" s="284"/>
      <c r="M292" s="284"/>
      <c r="N292" s="280"/>
      <c r="O292" s="284"/>
      <c r="P292" s="284"/>
      <c r="Q292" s="284"/>
      <c r="R292" s="284"/>
      <c r="S292" s="284" t="s">
        <v>752</v>
      </c>
      <c r="T292" s="284"/>
      <c r="U292" s="284"/>
      <c r="V292" s="284"/>
      <c r="W292" s="284"/>
      <c r="X292" s="284"/>
      <c r="Y292" s="726">
        <v>1</v>
      </c>
      <c r="Z292" s="726">
        <v>0</v>
      </c>
      <c r="AA292" s="726">
        <v>0</v>
      </c>
      <c r="AB292" s="726">
        <v>0</v>
      </c>
      <c r="AC292" s="726">
        <v>0</v>
      </c>
      <c r="AD292" s="397">
        <v>0</v>
      </c>
      <c r="AE292" s="397">
        <v>0</v>
      </c>
      <c r="AF292" s="397">
        <f t="shared" ref="AF292:AL292" si="84">AF291</f>
        <v>0</v>
      </c>
      <c r="AG292" s="397">
        <f t="shared" si="84"/>
        <v>0</v>
      </c>
      <c r="AH292" s="397">
        <f t="shared" si="84"/>
        <v>0</v>
      </c>
      <c r="AI292" s="397">
        <f t="shared" si="84"/>
        <v>0</v>
      </c>
      <c r="AJ292" s="397">
        <f t="shared" si="84"/>
        <v>0</v>
      </c>
      <c r="AK292" s="397">
        <f t="shared" si="84"/>
        <v>0</v>
      </c>
      <c r="AL292" s="397">
        <f t="shared" si="84"/>
        <v>0</v>
      </c>
      <c r="AM292" s="286"/>
    </row>
    <row r="293" spans="1:39" ht="15.5" outlineLevel="1">
      <c r="B293" s="283"/>
      <c r="C293" s="294"/>
      <c r="D293" s="305"/>
      <c r="E293" s="305"/>
      <c r="F293" s="305"/>
      <c r="G293" s="305"/>
      <c r="H293" s="305"/>
      <c r="I293" s="305"/>
      <c r="J293" s="305"/>
      <c r="K293" s="305"/>
      <c r="L293" s="305"/>
      <c r="M293" s="305"/>
      <c r="N293" s="280"/>
      <c r="O293" s="305"/>
      <c r="P293" s="305"/>
      <c r="Q293" s="305"/>
      <c r="R293" s="305"/>
      <c r="S293" s="293"/>
      <c r="T293" s="305"/>
      <c r="U293" s="305"/>
      <c r="V293" s="305"/>
      <c r="W293" s="305"/>
      <c r="X293" s="305"/>
      <c r="Y293" s="408"/>
      <c r="Z293" s="408"/>
      <c r="AA293" s="408"/>
      <c r="AB293" s="408"/>
      <c r="AC293" s="408"/>
      <c r="AD293" s="398"/>
      <c r="AE293" s="398"/>
      <c r="AF293" s="398"/>
      <c r="AG293" s="398"/>
      <c r="AH293" s="398"/>
      <c r="AI293" s="398"/>
      <c r="AJ293" s="398"/>
      <c r="AK293" s="398"/>
      <c r="AL293" s="398"/>
      <c r="AM293" s="295"/>
    </row>
    <row r="294" spans="1:39" ht="15.5" outlineLevel="1">
      <c r="A294" s="487">
        <v>6</v>
      </c>
      <c r="B294" s="283" t="s">
        <v>6</v>
      </c>
      <c r="C294" s="280" t="s">
        <v>586</v>
      </c>
      <c r="D294" s="284"/>
      <c r="E294" s="284"/>
      <c r="F294" s="284"/>
      <c r="G294" s="284"/>
      <c r="H294" s="284" t="s">
        <v>752</v>
      </c>
      <c r="I294" s="284"/>
      <c r="J294" s="284"/>
      <c r="K294" s="284"/>
      <c r="L294" s="284"/>
      <c r="M294" s="284"/>
      <c r="N294" s="280"/>
      <c r="O294" s="284"/>
      <c r="P294" s="284"/>
      <c r="Q294" s="284"/>
      <c r="R294" s="284"/>
      <c r="S294" s="284" t="s">
        <v>752</v>
      </c>
      <c r="T294" s="284"/>
      <c r="U294" s="284"/>
      <c r="V294" s="284"/>
      <c r="W294" s="284"/>
      <c r="X294" s="284"/>
      <c r="Y294" s="724"/>
      <c r="Z294" s="724"/>
      <c r="AA294" s="724"/>
      <c r="AB294" s="724"/>
      <c r="AC294" s="724"/>
      <c r="AD294" s="396"/>
      <c r="AE294" s="396"/>
      <c r="AF294" s="396"/>
      <c r="AG294" s="396"/>
      <c r="AH294" s="396"/>
      <c r="AI294" s="396"/>
      <c r="AJ294" s="396"/>
      <c r="AK294" s="396"/>
      <c r="AL294" s="396"/>
      <c r="AM294" s="285">
        <f>SUM(Y294:AL294)</f>
        <v>0</v>
      </c>
    </row>
    <row r="295" spans="1:39" ht="15.5" outlineLevel="1">
      <c r="B295" s="283" t="s">
        <v>247</v>
      </c>
      <c r="C295" s="280" t="s">
        <v>580</v>
      </c>
      <c r="D295" s="284"/>
      <c r="E295" s="284"/>
      <c r="F295" s="284"/>
      <c r="G295" s="284"/>
      <c r="H295" s="284" t="s">
        <v>752</v>
      </c>
      <c r="I295" s="284"/>
      <c r="J295" s="284"/>
      <c r="K295" s="284"/>
      <c r="L295" s="284"/>
      <c r="M295" s="284"/>
      <c r="N295" s="280"/>
      <c r="O295" s="284"/>
      <c r="P295" s="284"/>
      <c r="Q295" s="284"/>
      <c r="R295" s="284"/>
      <c r="S295" s="284" t="s">
        <v>752</v>
      </c>
      <c r="T295" s="284"/>
      <c r="U295" s="284"/>
      <c r="V295" s="284"/>
      <c r="W295" s="284"/>
      <c r="X295" s="284"/>
      <c r="Y295" s="726">
        <v>0</v>
      </c>
      <c r="Z295" s="726">
        <v>0</v>
      </c>
      <c r="AA295" s="726">
        <v>0</v>
      </c>
      <c r="AB295" s="726">
        <v>0</v>
      </c>
      <c r="AC295" s="726">
        <v>0</v>
      </c>
      <c r="AD295" s="397">
        <v>0</v>
      </c>
      <c r="AE295" s="397">
        <v>0</v>
      </c>
      <c r="AF295" s="397">
        <f t="shared" ref="AF295:AL295" si="85">AF294</f>
        <v>0</v>
      </c>
      <c r="AG295" s="397">
        <f t="shared" si="85"/>
        <v>0</v>
      </c>
      <c r="AH295" s="397">
        <f t="shared" si="85"/>
        <v>0</v>
      </c>
      <c r="AI295" s="397">
        <f t="shared" si="85"/>
        <v>0</v>
      </c>
      <c r="AJ295" s="397">
        <f t="shared" si="85"/>
        <v>0</v>
      </c>
      <c r="AK295" s="397">
        <f t="shared" si="85"/>
        <v>0</v>
      </c>
      <c r="AL295" s="397">
        <f t="shared" si="85"/>
        <v>0</v>
      </c>
      <c r="AM295" s="286"/>
    </row>
    <row r="296" spans="1:39" ht="15.5" outlineLevel="1">
      <c r="B296" s="283"/>
      <c r="C296" s="294"/>
      <c r="D296" s="305"/>
      <c r="E296" s="305"/>
      <c r="F296" s="305"/>
      <c r="G296" s="305"/>
      <c r="H296" s="305"/>
      <c r="I296" s="305"/>
      <c r="J296" s="305"/>
      <c r="K296" s="305"/>
      <c r="L296" s="305"/>
      <c r="M296" s="305"/>
      <c r="N296" s="280"/>
      <c r="O296" s="305"/>
      <c r="P296" s="305"/>
      <c r="Q296" s="305"/>
      <c r="R296" s="305"/>
      <c r="S296" s="293"/>
      <c r="T296" s="305"/>
      <c r="U296" s="305"/>
      <c r="V296" s="305"/>
      <c r="W296" s="305"/>
      <c r="X296" s="305"/>
      <c r="Y296" s="408"/>
      <c r="Z296" s="408"/>
      <c r="AA296" s="408"/>
      <c r="AB296" s="408"/>
      <c r="AC296" s="408"/>
      <c r="AD296" s="398"/>
      <c r="AE296" s="398"/>
      <c r="AF296" s="398"/>
      <c r="AG296" s="398"/>
      <c r="AH296" s="398"/>
      <c r="AI296" s="398"/>
      <c r="AJ296" s="398"/>
      <c r="AK296" s="398"/>
      <c r="AL296" s="398"/>
      <c r="AM296" s="295"/>
    </row>
    <row r="297" spans="1:39" ht="15.5" outlineLevel="1">
      <c r="A297" s="487">
        <v>7</v>
      </c>
      <c r="B297" s="283" t="s">
        <v>41</v>
      </c>
      <c r="C297" s="280" t="s">
        <v>586</v>
      </c>
      <c r="D297" s="284"/>
      <c r="E297" s="284"/>
      <c r="F297" s="284"/>
      <c r="G297" s="284"/>
      <c r="H297" s="284" t="s">
        <v>752</v>
      </c>
      <c r="I297" s="284"/>
      <c r="J297" s="284"/>
      <c r="K297" s="284"/>
      <c r="L297" s="284"/>
      <c r="M297" s="284"/>
      <c r="N297" s="280"/>
      <c r="O297" s="284"/>
      <c r="P297" s="284"/>
      <c r="Q297" s="284"/>
      <c r="R297" s="284"/>
      <c r="S297" s="284" t="s">
        <v>752</v>
      </c>
      <c r="T297" s="284"/>
      <c r="U297" s="284"/>
      <c r="V297" s="284"/>
      <c r="W297" s="284"/>
      <c r="X297" s="284"/>
      <c r="Y297" s="740"/>
      <c r="Z297" s="724"/>
      <c r="AA297" s="724"/>
      <c r="AB297" s="724"/>
      <c r="AC297" s="724"/>
      <c r="AD297" s="396"/>
      <c r="AE297" s="396"/>
      <c r="AF297" s="396"/>
      <c r="AG297" s="396"/>
      <c r="AH297" s="396"/>
      <c r="AI297" s="396"/>
      <c r="AJ297" s="396"/>
      <c r="AK297" s="396"/>
      <c r="AL297" s="396"/>
      <c r="AM297" s="285">
        <f>SUM(Y297:AL297)</f>
        <v>0</v>
      </c>
    </row>
    <row r="298" spans="1:39" ht="15.5" outlineLevel="1">
      <c r="B298" s="283" t="s">
        <v>247</v>
      </c>
      <c r="C298" s="280" t="s">
        <v>580</v>
      </c>
      <c r="D298" s="284"/>
      <c r="E298" s="284"/>
      <c r="F298" s="284"/>
      <c r="G298" s="284"/>
      <c r="H298" s="284" t="s">
        <v>752</v>
      </c>
      <c r="I298" s="284"/>
      <c r="J298" s="284"/>
      <c r="K298" s="284"/>
      <c r="L298" s="284"/>
      <c r="M298" s="284"/>
      <c r="N298" s="280"/>
      <c r="O298" s="284"/>
      <c r="P298" s="284"/>
      <c r="Q298" s="284"/>
      <c r="R298" s="284"/>
      <c r="S298" s="284" t="s">
        <v>752</v>
      </c>
      <c r="T298" s="284"/>
      <c r="U298" s="284"/>
      <c r="V298" s="284"/>
      <c r="W298" s="284"/>
      <c r="X298" s="284"/>
      <c r="Y298" s="726">
        <v>0</v>
      </c>
      <c r="Z298" s="726">
        <v>0</v>
      </c>
      <c r="AA298" s="726">
        <v>0</v>
      </c>
      <c r="AB298" s="726">
        <v>0</v>
      </c>
      <c r="AC298" s="726">
        <v>0</v>
      </c>
      <c r="AD298" s="397">
        <v>0</v>
      </c>
      <c r="AE298" s="397">
        <v>0</v>
      </c>
      <c r="AF298" s="397">
        <f t="shared" ref="AF298:AL298" si="86">AF297</f>
        <v>0</v>
      </c>
      <c r="AG298" s="397">
        <f t="shared" si="86"/>
        <v>0</v>
      </c>
      <c r="AH298" s="397">
        <f t="shared" si="86"/>
        <v>0</v>
      </c>
      <c r="AI298" s="397">
        <f t="shared" si="86"/>
        <v>0</v>
      </c>
      <c r="AJ298" s="397">
        <f t="shared" si="86"/>
        <v>0</v>
      </c>
      <c r="AK298" s="397">
        <f t="shared" si="86"/>
        <v>0</v>
      </c>
      <c r="AL298" s="397">
        <f t="shared" si="86"/>
        <v>0</v>
      </c>
      <c r="AM298" s="286"/>
    </row>
    <row r="299" spans="1:39" ht="15.5" outlineLevel="1">
      <c r="B299" s="283"/>
      <c r="C299" s="294"/>
      <c r="D299" s="305"/>
      <c r="E299" s="305"/>
      <c r="F299" s="305"/>
      <c r="G299" s="305"/>
      <c r="H299" s="305"/>
      <c r="I299" s="305"/>
      <c r="J299" s="305"/>
      <c r="K299" s="305"/>
      <c r="L299" s="305"/>
      <c r="M299" s="305"/>
      <c r="N299" s="280"/>
      <c r="O299" s="305"/>
      <c r="P299" s="305"/>
      <c r="Q299" s="305"/>
      <c r="R299" s="305"/>
      <c r="S299" s="293"/>
      <c r="T299" s="305"/>
      <c r="U299" s="305"/>
      <c r="V299" s="305"/>
      <c r="W299" s="305"/>
      <c r="X299" s="305"/>
      <c r="Y299" s="408"/>
      <c r="Z299" s="408"/>
      <c r="AA299" s="408"/>
      <c r="AB299" s="408"/>
      <c r="AC299" s="408"/>
      <c r="AD299" s="398"/>
      <c r="AE299" s="398"/>
      <c r="AF299" s="398"/>
      <c r="AG299" s="398"/>
      <c r="AH299" s="398"/>
      <c r="AI299" s="398"/>
      <c r="AJ299" s="398"/>
      <c r="AK299" s="398"/>
      <c r="AL299" s="398"/>
      <c r="AM299" s="295"/>
    </row>
    <row r="300" spans="1:39" s="272" customFormat="1" ht="15.5" outlineLevel="1">
      <c r="A300" s="487">
        <v>8</v>
      </c>
      <c r="B300" s="283" t="s">
        <v>481</v>
      </c>
      <c r="C300" s="280" t="s">
        <v>586</v>
      </c>
      <c r="D300" s="284"/>
      <c r="E300" s="284"/>
      <c r="F300" s="284"/>
      <c r="G300" s="284"/>
      <c r="H300" s="284" t="s">
        <v>752</v>
      </c>
      <c r="I300" s="284"/>
      <c r="J300" s="284"/>
      <c r="K300" s="284"/>
      <c r="L300" s="284"/>
      <c r="M300" s="284"/>
      <c r="N300" s="280"/>
      <c r="O300" s="284"/>
      <c r="P300" s="284"/>
      <c r="Q300" s="284"/>
      <c r="R300" s="284"/>
      <c r="S300" s="284" t="s">
        <v>752</v>
      </c>
      <c r="T300" s="284"/>
      <c r="U300" s="284"/>
      <c r="V300" s="284"/>
      <c r="W300" s="284"/>
      <c r="X300" s="284"/>
      <c r="Y300" s="724"/>
      <c r="Z300" s="724"/>
      <c r="AA300" s="724"/>
      <c r="AB300" s="724"/>
      <c r="AC300" s="724"/>
      <c r="AD300" s="396"/>
      <c r="AE300" s="396"/>
      <c r="AF300" s="396"/>
      <c r="AG300" s="396"/>
      <c r="AH300" s="396"/>
      <c r="AI300" s="396"/>
      <c r="AJ300" s="396"/>
      <c r="AK300" s="396"/>
      <c r="AL300" s="396"/>
      <c r="AM300" s="285">
        <f>SUM(Y300:AL300)</f>
        <v>0</v>
      </c>
    </row>
    <row r="301" spans="1:39" s="272" customFormat="1" ht="15.5" outlineLevel="1">
      <c r="A301" s="487"/>
      <c r="B301" s="283" t="s">
        <v>247</v>
      </c>
      <c r="C301" s="280" t="s">
        <v>580</v>
      </c>
      <c r="D301" s="284"/>
      <c r="E301" s="284"/>
      <c r="F301" s="284"/>
      <c r="G301" s="284"/>
      <c r="H301" s="284" t="s">
        <v>752</v>
      </c>
      <c r="I301" s="284"/>
      <c r="J301" s="284"/>
      <c r="K301" s="284"/>
      <c r="L301" s="284"/>
      <c r="M301" s="284"/>
      <c r="N301" s="280"/>
      <c r="O301" s="284"/>
      <c r="P301" s="284"/>
      <c r="Q301" s="284"/>
      <c r="R301" s="284"/>
      <c r="S301" s="284" t="s">
        <v>752</v>
      </c>
      <c r="T301" s="284"/>
      <c r="U301" s="284"/>
      <c r="V301" s="284"/>
      <c r="W301" s="284"/>
      <c r="X301" s="284"/>
      <c r="Y301" s="726">
        <v>0</v>
      </c>
      <c r="Z301" s="726">
        <v>0</v>
      </c>
      <c r="AA301" s="726">
        <v>0</v>
      </c>
      <c r="AB301" s="726">
        <v>0</v>
      </c>
      <c r="AC301" s="726">
        <v>0</v>
      </c>
      <c r="AD301" s="397">
        <v>0</v>
      </c>
      <c r="AE301" s="397">
        <v>0</v>
      </c>
      <c r="AF301" s="397">
        <f t="shared" ref="AF301:AL301" si="87">AF300</f>
        <v>0</v>
      </c>
      <c r="AG301" s="397">
        <f t="shared" si="87"/>
        <v>0</v>
      </c>
      <c r="AH301" s="397">
        <f t="shared" si="87"/>
        <v>0</v>
      </c>
      <c r="AI301" s="397">
        <f t="shared" si="87"/>
        <v>0</v>
      </c>
      <c r="AJ301" s="397">
        <f t="shared" si="87"/>
        <v>0</v>
      </c>
      <c r="AK301" s="397">
        <f t="shared" si="87"/>
        <v>0</v>
      </c>
      <c r="AL301" s="397">
        <f t="shared" si="87"/>
        <v>0</v>
      </c>
      <c r="AM301" s="286"/>
    </row>
    <row r="302" spans="1:39" s="272" customFormat="1" ht="15.5" outlineLevel="1">
      <c r="A302" s="487"/>
      <c r="B302" s="283"/>
      <c r="C302" s="294"/>
      <c r="D302" s="305"/>
      <c r="E302" s="305"/>
      <c r="F302" s="305"/>
      <c r="G302" s="305"/>
      <c r="H302" s="305"/>
      <c r="I302" s="305"/>
      <c r="J302" s="305"/>
      <c r="K302" s="305"/>
      <c r="L302" s="305"/>
      <c r="M302" s="305"/>
      <c r="N302" s="280"/>
      <c r="O302" s="305"/>
      <c r="P302" s="305"/>
      <c r="Q302" s="305"/>
      <c r="R302" s="305"/>
      <c r="S302" s="293"/>
      <c r="T302" s="305"/>
      <c r="U302" s="305"/>
      <c r="V302" s="305"/>
      <c r="W302" s="305"/>
      <c r="X302" s="305"/>
      <c r="Y302" s="408"/>
      <c r="Z302" s="408"/>
      <c r="AA302" s="408"/>
      <c r="AB302" s="408"/>
      <c r="AC302" s="408"/>
      <c r="AD302" s="398"/>
      <c r="AE302" s="398"/>
      <c r="AF302" s="398"/>
      <c r="AG302" s="398"/>
      <c r="AH302" s="398"/>
      <c r="AI302" s="398"/>
      <c r="AJ302" s="398"/>
      <c r="AK302" s="398"/>
      <c r="AL302" s="398"/>
      <c r="AM302" s="295"/>
    </row>
    <row r="303" spans="1:39" ht="15.5" outlineLevel="1">
      <c r="A303" s="487">
        <v>9</v>
      </c>
      <c r="B303" s="283" t="s">
        <v>7</v>
      </c>
      <c r="C303" s="280" t="s">
        <v>586</v>
      </c>
      <c r="D303" s="284"/>
      <c r="E303" s="284"/>
      <c r="F303" s="284"/>
      <c r="G303" s="284"/>
      <c r="H303" s="284" t="s">
        <v>752</v>
      </c>
      <c r="I303" s="284"/>
      <c r="J303" s="284"/>
      <c r="K303" s="284"/>
      <c r="L303" s="284"/>
      <c r="M303" s="284"/>
      <c r="N303" s="280"/>
      <c r="O303" s="284"/>
      <c r="P303" s="284"/>
      <c r="Q303" s="284"/>
      <c r="R303" s="284"/>
      <c r="S303" s="284" t="s">
        <v>752</v>
      </c>
      <c r="T303" s="284"/>
      <c r="U303" s="284"/>
      <c r="V303" s="284"/>
      <c r="W303" s="284"/>
      <c r="X303" s="284"/>
      <c r="Y303" s="724"/>
      <c r="Z303" s="724"/>
      <c r="AA303" s="724"/>
      <c r="AB303" s="724"/>
      <c r="AC303" s="724"/>
      <c r="AD303" s="396"/>
      <c r="AE303" s="396"/>
      <c r="AF303" s="396"/>
      <c r="AG303" s="396"/>
      <c r="AH303" s="396"/>
      <c r="AI303" s="396"/>
      <c r="AJ303" s="396"/>
      <c r="AK303" s="396"/>
      <c r="AL303" s="396"/>
      <c r="AM303" s="285">
        <f>SUM(Y303:AL303)</f>
        <v>0</v>
      </c>
    </row>
    <row r="304" spans="1:39" ht="15.5" outlineLevel="1">
      <c r="B304" s="283" t="s">
        <v>247</v>
      </c>
      <c r="C304" s="280" t="s">
        <v>580</v>
      </c>
      <c r="D304" s="284"/>
      <c r="E304" s="284"/>
      <c r="F304" s="284"/>
      <c r="G304" s="284"/>
      <c r="H304" s="284" t="s">
        <v>752</v>
      </c>
      <c r="I304" s="284"/>
      <c r="J304" s="284"/>
      <c r="K304" s="284"/>
      <c r="L304" s="284"/>
      <c r="M304" s="284"/>
      <c r="N304" s="280"/>
      <c r="O304" s="284"/>
      <c r="P304" s="284"/>
      <c r="Q304" s="284"/>
      <c r="R304" s="284"/>
      <c r="S304" s="284" t="s">
        <v>752</v>
      </c>
      <c r="T304" s="284"/>
      <c r="U304" s="284"/>
      <c r="V304" s="284"/>
      <c r="W304" s="284"/>
      <c r="X304" s="284"/>
      <c r="Y304" s="726">
        <v>0</v>
      </c>
      <c r="Z304" s="726">
        <v>0</v>
      </c>
      <c r="AA304" s="726">
        <v>0</v>
      </c>
      <c r="AB304" s="726">
        <v>0</v>
      </c>
      <c r="AC304" s="726">
        <v>0</v>
      </c>
      <c r="AD304" s="397">
        <v>0</v>
      </c>
      <c r="AE304" s="397">
        <v>0</v>
      </c>
      <c r="AF304" s="397">
        <f t="shared" ref="AF304:AL304" si="88">AF303</f>
        <v>0</v>
      </c>
      <c r="AG304" s="397">
        <f t="shared" si="88"/>
        <v>0</v>
      </c>
      <c r="AH304" s="397">
        <f t="shared" si="88"/>
        <v>0</v>
      </c>
      <c r="AI304" s="397">
        <f t="shared" si="88"/>
        <v>0</v>
      </c>
      <c r="AJ304" s="397">
        <f t="shared" si="88"/>
        <v>0</v>
      </c>
      <c r="AK304" s="397">
        <f t="shared" si="88"/>
        <v>0</v>
      </c>
      <c r="AL304" s="397">
        <f t="shared" si="88"/>
        <v>0</v>
      </c>
      <c r="AM304" s="286"/>
    </row>
    <row r="305" spans="1:39" ht="15.5" outlineLevel="1">
      <c r="B305" s="296"/>
      <c r="C305" s="297"/>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408"/>
      <c r="Z305" s="408"/>
      <c r="AA305" s="408"/>
      <c r="AB305" s="408"/>
      <c r="AC305" s="408"/>
      <c r="AD305" s="398"/>
      <c r="AE305" s="398"/>
      <c r="AF305" s="398"/>
      <c r="AG305" s="398"/>
      <c r="AH305" s="398"/>
      <c r="AI305" s="398"/>
      <c r="AJ305" s="398"/>
      <c r="AK305" s="398"/>
      <c r="AL305" s="398"/>
      <c r="AM305" s="295"/>
    </row>
    <row r="306" spans="1:39" ht="15.5" outlineLevel="1">
      <c r="A306" s="488"/>
      <c r="B306" s="277" t="s">
        <v>8</v>
      </c>
      <c r="C306" s="278"/>
      <c r="D306" s="333"/>
      <c r="E306" s="333"/>
      <c r="F306" s="333"/>
      <c r="G306" s="333"/>
      <c r="H306" s="333"/>
      <c r="I306" s="333"/>
      <c r="J306" s="333"/>
      <c r="K306" s="333"/>
      <c r="L306" s="333"/>
      <c r="M306" s="333"/>
      <c r="N306" s="280"/>
      <c r="O306" s="333"/>
      <c r="P306" s="333"/>
      <c r="Q306" s="333"/>
      <c r="R306" s="333"/>
      <c r="S306" s="333"/>
      <c r="T306" s="333"/>
      <c r="U306" s="333"/>
      <c r="V306" s="333"/>
      <c r="W306" s="333"/>
      <c r="X306" s="333"/>
      <c r="Y306" s="728"/>
      <c r="Z306" s="728"/>
      <c r="AA306" s="728"/>
      <c r="AB306" s="728"/>
      <c r="AC306" s="728"/>
      <c r="AD306" s="400"/>
      <c r="AE306" s="400"/>
      <c r="AF306" s="400"/>
      <c r="AG306" s="400"/>
      <c r="AH306" s="400"/>
      <c r="AI306" s="400"/>
      <c r="AJ306" s="400"/>
      <c r="AK306" s="400"/>
      <c r="AL306" s="400"/>
      <c r="AM306" s="281"/>
    </row>
    <row r="307" spans="1:39" ht="15.5" outlineLevel="1">
      <c r="A307" s="487">
        <v>10</v>
      </c>
      <c r="B307" s="299" t="s">
        <v>22</v>
      </c>
      <c r="C307" s="280" t="s">
        <v>586</v>
      </c>
      <c r="D307" s="284"/>
      <c r="E307" s="284"/>
      <c r="F307" s="284"/>
      <c r="G307" s="284"/>
      <c r="H307" s="284"/>
      <c r="I307" s="284"/>
      <c r="J307" s="284"/>
      <c r="K307" s="284"/>
      <c r="L307" s="284"/>
      <c r="M307" s="284"/>
      <c r="N307" s="284">
        <v>12</v>
      </c>
      <c r="O307" s="284"/>
      <c r="P307" s="284"/>
      <c r="Q307" s="284"/>
      <c r="R307" s="284"/>
      <c r="S307" s="284"/>
      <c r="T307" s="284"/>
      <c r="U307" s="284"/>
      <c r="V307" s="284"/>
      <c r="W307" s="284"/>
      <c r="X307" s="284"/>
      <c r="Y307" s="732"/>
      <c r="Z307" s="740"/>
      <c r="AA307" s="741"/>
      <c r="AB307" s="741"/>
      <c r="AC307" s="732"/>
      <c r="AD307" s="401"/>
      <c r="AE307" s="401"/>
      <c r="AF307" s="401"/>
      <c r="AG307" s="401"/>
      <c r="AH307" s="401"/>
      <c r="AI307" s="401"/>
      <c r="AJ307" s="401"/>
      <c r="AK307" s="401"/>
      <c r="AL307" s="401"/>
      <c r="AM307" s="285">
        <f>SUM(Y307:AL307)</f>
        <v>0</v>
      </c>
    </row>
    <row r="308" spans="1:39" ht="15.5" outlineLevel="1">
      <c r="B308" s="283" t="s">
        <v>247</v>
      </c>
      <c r="C308" s="280" t="s">
        <v>580</v>
      </c>
      <c r="D308" s="284"/>
      <c r="E308" s="284"/>
      <c r="F308" s="284"/>
      <c r="G308" s="284"/>
      <c r="H308" s="284"/>
      <c r="I308" s="284"/>
      <c r="J308" s="284"/>
      <c r="K308" s="284"/>
      <c r="L308" s="284"/>
      <c r="M308" s="284"/>
      <c r="N308" s="284">
        <v>12</v>
      </c>
      <c r="O308" s="284"/>
      <c r="P308" s="284"/>
      <c r="Q308" s="284"/>
      <c r="R308" s="284"/>
      <c r="S308" s="284"/>
      <c r="T308" s="284"/>
      <c r="U308" s="284"/>
      <c r="V308" s="284"/>
      <c r="W308" s="284"/>
      <c r="X308" s="284"/>
      <c r="Y308" s="726">
        <v>0</v>
      </c>
      <c r="Z308" s="726">
        <v>0</v>
      </c>
      <c r="AA308" s="726">
        <v>0</v>
      </c>
      <c r="AB308" s="726">
        <v>0</v>
      </c>
      <c r="AC308" s="726">
        <v>0</v>
      </c>
      <c r="AD308" s="397">
        <v>0</v>
      </c>
      <c r="AE308" s="397">
        <v>0</v>
      </c>
      <c r="AF308" s="397">
        <f t="shared" ref="AF308:AL308" si="89">AF307</f>
        <v>0</v>
      </c>
      <c r="AG308" s="397">
        <f t="shared" si="89"/>
        <v>0</v>
      </c>
      <c r="AH308" s="397">
        <f t="shared" si="89"/>
        <v>0</v>
      </c>
      <c r="AI308" s="397">
        <f t="shared" si="89"/>
        <v>0</v>
      </c>
      <c r="AJ308" s="397">
        <f t="shared" si="89"/>
        <v>0</v>
      </c>
      <c r="AK308" s="397">
        <f t="shared" si="89"/>
        <v>0</v>
      </c>
      <c r="AL308" s="397">
        <f t="shared" si="89"/>
        <v>0</v>
      </c>
      <c r="AM308" s="300"/>
    </row>
    <row r="309" spans="1:39" ht="15.5" outlineLevel="1">
      <c r="B309" s="299"/>
      <c r="C309" s="301"/>
      <c r="D309" s="280"/>
      <c r="E309" s="280"/>
      <c r="F309" s="280"/>
      <c r="G309" s="280"/>
      <c r="H309" s="280"/>
      <c r="I309" s="280"/>
      <c r="J309" s="280"/>
      <c r="K309" s="280"/>
      <c r="L309" s="280"/>
      <c r="M309" s="280"/>
      <c r="N309" s="280"/>
      <c r="O309" s="280"/>
      <c r="P309" s="280"/>
      <c r="Q309" s="280"/>
      <c r="R309" s="280"/>
      <c r="S309" s="293"/>
      <c r="T309" s="280"/>
      <c r="U309" s="280"/>
      <c r="V309" s="280"/>
      <c r="W309" s="280"/>
      <c r="X309" s="280"/>
      <c r="Y309" s="404"/>
      <c r="Z309" s="404"/>
      <c r="AA309" s="404"/>
      <c r="AB309" s="404"/>
      <c r="AC309" s="404"/>
      <c r="AD309" s="402"/>
      <c r="AE309" s="402"/>
      <c r="AF309" s="402"/>
      <c r="AG309" s="402"/>
      <c r="AH309" s="402"/>
      <c r="AI309" s="402"/>
      <c r="AJ309" s="402"/>
      <c r="AK309" s="402"/>
      <c r="AL309" s="402"/>
      <c r="AM309" s="302"/>
    </row>
    <row r="310" spans="1:39" ht="15.5" outlineLevel="1">
      <c r="A310" s="487">
        <v>11</v>
      </c>
      <c r="B310" s="303" t="s">
        <v>21</v>
      </c>
      <c r="C310" s="280" t="s">
        <v>586</v>
      </c>
      <c r="D310" s="284"/>
      <c r="E310" s="284"/>
      <c r="F310" s="284"/>
      <c r="G310" s="284"/>
      <c r="H310" s="284">
        <v>115916.96023813399</v>
      </c>
      <c r="I310" s="284"/>
      <c r="J310" s="284"/>
      <c r="K310" s="284"/>
      <c r="L310" s="284"/>
      <c r="M310" s="284"/>
      <c r="N310" s="284">
        <v>12</v>
      </c>
      <c r="O310" s="284"/>
      <c r="P310" s="284"/>
      <c r="Q310" s="284"/>
      <c r="R310" s="284"/>
      <c r="S310" s="284">
        <v>32.617665606000003</v>
      </c>
      <c r="T310" s="284"/>
      <c r="U310" s="284"/>
      <c r="V310" s="284"/>
      <c r="W310" s="284"/>
      <c r="X310" s="284"/>
      <c r="Y310" s="732"/>
      <c r="Z310" s="740">
        <v>1</v>
      </c>
      <c r="AA310" s="732"/>
      <c r="AB310" s="732"/>
      <c r="AC310" s="732"/>
      <c r="AD310" s="401"/>
      <c r="AE310" s="401"/>
      <c r="AF310" s="401"/>
      <c r="AG310" s="401"/>
      <c r="AH310" s="401"/>
      <c r="AI310" s="401"/>
      <c r="AJ310" s="401"/>
      <c r="AK310" s="401"/>
      <c r="AL310" s="401"/>
      <c r="AM310" s="285">
        <f>SUM(Y310:AL310)</f>
        <v>1</v>
      </c>
    </row>
    <row r="311" spans="1:39" ht="15.5" outlineLevel="1">
      <c r="B311" s="283" t="s">
        <v>247</v>
      </c>
      <c r="C311" s="280" t="s">
        <v>580</v>
      </c>
      <c r="D311" s="284"/>
      <c r="E311" s="284"/>
      <c r="F311" s="284"/>
      <c r="G311" s="284"/>
      <c r="H311" s="284" t="s">
        <v>752</v>
      </c>
      <c r="I311" s="284"/>
      <c r="J311" s="284"/>
      <c r="K311" s="284"/>
      <c r="L311" s="284"/>
      <c r="M311" s="284"/>
      <c r="N311" s="284">
        <v>12</v>
      </c>
      <c r="O311" s="284"/>
      <c r="P311" s="284"/>
      <c r="Q311" s="284"/>
      <c r="R311" s="284"/>
      <c r="S311" s="284" t="s">
        <v>752</v>
      </c>
      <c r="T311" s="284"/>
      <c r="U311" s="284"/>
      <c r="V311" s="284"/>
      <c r="W311" s="284"/>
      <c r="X311" s="284"/>
      <c r="Y311" s="726">
        <v>0</v>
      </c>
      <c r="Z311" s="726">
        <v>1</v>
      </c>
      <c r="AA311" s="726">
        <v>0</v>
      </c>
      <c r="AB311" s="726">
        <v>0</v>
      </c>
      <c r="AC311" s="726">
        <v>0</v>
      </c>
      <c r="AD311" s="397">
        <v>0</v>
      </c>
      <c r="AE311" s="397">
        <v>0</v>
      </c>
      <c r="AF311" s="397">
        <f t="shared" ref="AF311:AL311" si="90">AF310</f>
        <v>0</v>
      </c>
      <c r="AG311" s="397">
        <f t="shared" si="90"/>
        <v>0</v>
      </c>
      <c r="AH311" s="397">
        <f t="shared" si="90"/>
        <v>0</v>
      </c>
      <c r="AI311" s="397">
        <f t="shared" si="90"/>
        <v>0</v>
      </c>
      <c r="AJ311" s="397">
        <f t="shared" si="90"/>
        <v>0</v>
      </c>
      <c r="AK311" s="397">
        <f t="shared" si="90"/>
        <v>0</v>
      </c>
      <c r="AL311" s="397">
        <f t="shared" si="90"/>
        <v>0</v>
      </c>
      <c r="AM311" s="300"/>
    </row>
    <row r="312" spans="1:39" ht="15.5" outlineLevel="1">
      <c r="B312" s="303"/>
      <c r="C312" s="301"/>
      <c r="D312" s="280"/>
      <c r="E312" s="280"/>
      <c r="F312" s="280"/>
      <c r="G312" s="280"/>
      <c r="H312" s="280"/>
      <c r="I312" s="280"/>
      <c r="J312" s="280"/>
      <c r="K312" s="280"/>
      <c r="L312" s="280"/>
      <c r="M312" s="280"/>
      <c r="N312" s="280"/>
      <c r="O312" s="280"/>
      <c r="P312" s="280"/>
      <c r="Q312" s="280"/>
      <c r="R312" s="280"/>
      <c r="S312" s="293"/>
      <c r="T312" s="280"/>
      <c r="U312" s="280"/>
      <c r="V312" s="280"/>
      <c r="W312" s="280"/>
      <c r="X312" s="280"/>
      <c r="Y312" s="404"/>
      <c r="Z312" s="735"/>
      <c r="AA312" s="404"/>
      <c r="AB312" s="404"/>
      <c r="AC312" s="404"/>
      <c r="AD312" s="402"/>
      <c r="AE312" s="402"/>
      <c r="AF312" s="402"/>
      <c r="AG312" s="402"/>
      <c r="AH312" s="402"/>
      <c r="AI312" s="402"/>
      <c r="AJ312" s="402"/>
      <c r="AK312" s="402"/>
      <c r="AL312" s="402"/>
      <c r="AM312" s="302"/>
    </row>
    <row r="313" spans="1:39" ht="15.5" outlineLevel="1">
      <c r="A313" s="487">
        <v>12</v>
      </c>
      <c r="B313" s="303" t="s">
        <v>23</v>
      </c>
      <c r="C313" s="280" t="s">
        <v>586</v>
      </c>
      <c r="D313" s="284"/>
      <c r="E313" s="284"/>
      <c r="F313" s="284"/>
      <c r="G313" s="284"/>
      <c r="H313" s="284" t="s">
        <v>752</v>
      </c>
      <c r="I313" s="284"/>
      <c r="J313" s="284"/>
      <c r="K313" s="284"/>
      <c r="L313" s="284"/>
      <c r="M313" s="284"/>
      <c r="N313" s="284">
        <v>3</v>
      </c>
      <c r="O313" s="284"/>
      <c r="P313" s="284"/>
      <c r="Q313" s="284"/>
      <c r="R313" s="284"/>
      <c r="S313" s="284" t="s">
        <v>752</v>
      </c>
      <c r="T313" s="284"/>
      <c r="U313" s="284"/>
      <c r="V313" s="284"/>
      <c r="W313" s="284"/>
      <c r="X313" s="284"/>
      <c r="Y313" s="732"/>
      <c r="Z313" s="732"/>
      <c r="AA313" s="741"/>
      <c r="AB313" s="732"/>
      <c r="AC313" s="732"/>
      <c r="AD313" s="401"/>
      <c r="AE313" s="401"/>
      <c r="AF313" s="401"/>
      <c r="AG313" s="401"/>
      <c r="AH313" s="401"/>
      <c r="AI313" s="401"/>
      <c r="AJ313" s="401"/>
      <c r="AK313" s="401"/>
      <c r="AL313" s="401"/>
      <c r="AM313" s="285">
        <f>SUM(Y313:AL313)</f>
        <v>0</v>
      </c>
    </row>
    <row r="314" spans="1:39" ht="15.5" outlineLevel="1">
      <c r="B314" s="283" t="s">
        <v>247</v>
      </c>
      <c r="C314" s="280" t="s">
        <v>580</v>
      </c>
      <c r="D314" s="284"/>
      <c r="E314" s="284"/>
      <c r="F314" s="284"/>
      <c r="G314" s="284"/>
      <c r="H314" s="284" t="s">
        <v>752</v>
      </c>
      <c r="I314" s="284"/>
      <c r="J314" s="284"/>
      <c r="K314" s="284"/>
      <c r="L314" s="284"/>
      <c r="M314" s="284"/>
      <c r="N314" s="284">
        <v>3</v>
      </c>
      <c r="O314" s="284"/>
      <c r="P314" s="284"/>
      <c r="Q314" s="284"/>
      <c r="R314" s="284"/>
      <c r="S314" s="284" t="s">
        <v>752</v>
      </c>
      <c r="T314" s="284"/>
      <c r="U314" s="284"/>
      <c r="V314" s="284"/>
      <c r="W314" s="284"/>
      <c r="X314" s="284"/>
      <c r="Y314" s="726">
        <v>0</v>
      </c>
      <c r="Z314" s="726">
        <v>0</v>
      </c>
      <c r="AA314" s="726">
        <v>0</v>
      </c>
      <c r="AB314" s="726">
        <v>0</v>
      </c>
      <c r="AC314" s="726">
        <v>0</v>
      </c>
      <c r="AD314" s="397">
        <v>0</v>
      </c>
      <c r="AE314" s="397">
        <v>0</v>
      </c>
      <c r="AF314" s="397">
        <f t="shared" ref="AF314:AL314" si="91">AF313</f>
        <v>0</v>
      </c>
      <c r="AG314" s="397">
        <f t="shared" si="91"/>
        <v>0</v>
      </c>
      <c r="AH314" s="397">
        <f t="shared" si="91"/>
        <v>0</v>
      </c>
      <c r="AI314" s="397">
        <f t="shared" si="91"/>
        <v>0</v>
      </c>
      <c r="AJ314" s="397">
        <f t="shared" si="91"/>
        <v>0</v>
      </c>
      <c r="AK314" s="397">
        <f t="shared" si="91"/>
        <v>0</v>
      </c>
      <c r="AL314" s="397">
        <f t="shared" si="91"/>
        <v>0</v>
      </c>
      <c r="AM314" s="300"/>
    </row>
    <row r="315" spans="1:39" ht="15.5" outlineLevel="1">
      <c r="B315" s="303"/>
      <c r="C315" s="301"/>
      <c r="D315" s="280"/>
      <c r="E315" s="280"/>
      <c r="F315" s="280"/>
      <c r="G315" s="280"/>
      <c r="H315" s="280"/>
      <c r="I315" s="280"/>
      <c r="J315" s="280"/>
      <c r="K315" s="280"/>
      <c r="L315" s="280"/>
      <c r="M315" s="280"/>
      <c r="N315" s="280"/>
      <c r="O315" s="280"/>
      <c r="P315" s="280"/>
      <c r="Q315" s="280"/>
      <c r="R315" s="280"/>
      <c r="S315" s="293"/>
      <c r="T315" s="280"/>
      <c r="U315" s="280"/>
      <c r="V315" s="280"/>
      <c r="W315" s="280"/>
      <c r="X315" s="280"/>
      <c r="Y315" s="404"/>
      <c r="Z315" s="735"/>
      <c r="AA315" s="404"/>
      <c r="AB315" s="404"/>
      <c r="AC315" s="404"/>
      <c r="AD315" s="402"/>
      <c r="AE315" s="402"/>
      <c r="AF315" s="402"/>
      <c r="AG315" s="402"/>
      <c r="AH315" s="402"/>
      <c r="AI315" s="402"/>
      <c r="AJ315" s="402"/>
      <c r="AK315" s="402"/>
      <c r="AL315" s="402"/>
      <c r="AM315" s="302"/>
    </row>
    <row r="316" spans="1:39" ht="15.5" outlineLevel="1">
      <c r="A316" s="487">
        <v>13</v>
      </c>
      <c r="B316" s="303" t="s">
        <v>24</v>
      </c>
      <c r="C316" s="280" t="s">
        <v>586</v>
      </c>
      <c r="D316" s="284"/>
      <c r="E316" s="284"/>
      <c r="F316" s="284"/>
      <c r="G316" s="284"/>
      <c r="H316" s="284">
        <v>13635.28026</v>
      </c>
      <c r="I316" s="284"/>
      <c r="J316" s="284"/>
      <c r="K316" s="284"/>
      <c r="L316" s="284"/>
      <c r="M316" s="284"/>
      <c r="N316" s="284">
        <v>12</v>
      </c>
      <c r="O316" s="284"/>
      <c r="P316" s="284"/>
      <c r="Q316" s="284"/>
      <c r="R316" s="284"/>
      <c r="S316" s="284">
        <v>5.3575108489999996</v>
      </c>
      <c r="T316" s="284"/>
      <c r="U316" s="284"/>
      <c r="V316" s="284"/>
      <c r="W316" s="284"/>
      <c r="X316" s="284"/>
      <c r="Y316" s="732"/>
      <c r="Z316" s="740">
        <v>1</v>
      </c>
      <c r="AA316" s="732"/>
      <c r="AB316" s="732"/>
      <c r="AC316" s="732"/>
      <c r="AD316" s="401"/>
      <c r="AE316" s="401"/>
      <c r="AF316" s="401"/>
      <c r="AG316" s="401"/>
      <c r="AH316" s="401"/>
      <c r="AI316" s="401"/>
      <c r="AJ316" s="401"/>
      <c r="AK316" s="401"/>
      <c r="AL316" s="401"/>
      <c r="AM316" s="285">
        <f>SUM(Y316:AL316)</f>
        <v>1</v>
      </c>
    </row>
    <row r="317" spans="1:39" ht="15.5" outlineLevel="1">
      <c r="B317" s="283" t="s">
        <v>247</v>
      </c>
      <c r="C317" s="280" t="s">
        <v>580</v>
      </c>
      <c r="D317" s="284"/>
      <c r="E317" s="284"/>
      <c r="F317" s="284"/>
      <c r="G317" s="284"/>
      <c r="H317" s="284" t="s">
        <v>752</v>
      </c>
      <c r="I317" s="284"/>
      <c r="J317" s="284"/>
      <c r="K317" s="284"/>
      <c r="L317" s="284"/>
      <c r="M317" s="284"/>
      <c r="N317" s="284">
        <v>12</v>
      </c>
      <c r="O317" s="284"/>
      <c r="P317" s="284"/>
      <c r="Q317" s="284"/>
      <c r="R317" s="284"/>
      <c r="S317" s="284" t="s">
        <v>752</v>
      </c>
      <c r="T317" s="284"/>
      <c r="U317" s="284"/>
      <c r="V317" s="284"/>
      <c r="W317" s="284"/>
      <c r="X317" s="284"/>
      <c r="Y317" s="726">
        <v>0</v>
      </c>
      <c r="Z317" s="726">
        <v>1</v>
      </c>
      <c r="AA317" s="726">
        <v>0</v>
      </c>
      <c r="AB317" s="726">
        <v>0</v>
      </c>
      <c r="AC317" s="726">
        <v>0</v>
      </c>
      <c r="AD317" s="397">
        <v>0</v>
      </c>
      <c r="AE317" s="397">
        <v>0</v>
      </c>
      <c r="AF317" s="397">
        <f t="shared" ref="AF317:AL317" si="92">AF316</f>
        <v>0</v>
      </c>
      <c r="AG317" s="397">
        <f t="shared" si="92"/>
        <v>0</v>
      </c>
      <c r="AH317" s="397">
        <f t="shared" si="92"/>
        <v>0</v>
      </c>
      <c r="AI317" s="397">
        <f t="shared" si="92"/>
        <v>0</v>
      </c>
      <c r="AJ317" s="397">
        <f t="shared" si="92"/>
        <v>0</v>
      </c>
      <c r="AK317" s="397">
        <f t="shared" si="92"/>
        <v>0</v>
      </c>
      <c r="AL317" s="397">
        <f t="shared" si="92"/>
        <v>0</v>
      </c>
      <c r="AM317" s="300"/>
    </row>
    <row r="318" spans="1:39" ht="15.5" outlineLevel="1">
      <c r="B318" s="303"/>
      <c r="C318" s="301"/>
      <c r="D318" s="280"/>
      <c r="E318" s="280"/>
      <c r="F318" s="280"/>
      <c r="G318" s="280"/>
      <c r="H318" s="280"/>
      <c r="I318" s="280"/>
      <c r="J318" s="280"/>
      <c r="K318" s="280"/>
      <c r="L318" s="280"/>
      <c r="M318" s="280"/>
      <c r="N318" s="280"/>
      <c r="O318" s="280"/>
      <c r="P318" s="280"/>
      <c r="Q318" s="280"/>
      <c r="R318" s="280"/>
      <c r="S318" s="293"/>
      <c r="T318" s="280"/>
      <c r="U318" s="280"/>
      <c r="V318" s="280"/>
      <c r="W318" s="280"/>
      <c r="X318" s="280"/>
      <c r="Y318" s="404"/>
      <c r="Z318" s="404"/>
      <c r="AA318" s="404"/>
      <c r="AB318" s="404"/>
      <c r="AC318" s="404"/>
      <c r="AD318" s="402"/>
      <c r="AE318" s="402"/>
      <c r="AF318" s="402"/>
      <c r="AG318" s="402"/>
      <c r="AH318" s="402"/>
      <c r="AI318" s="402"/>
      <c r="AJ318" s="402"/>
      <c r="AK318" s="402"/>
      <c r="AL318" s="402"/>
      <c r="AM318" s="302"/>
    </row>
    <row r="319" spans="1:39" ht="15.5" outlineLevel="1">
      <c r="A319" s="487">
        <v>14</v>
      </c>
      <c r="B319" s="303" t="s">
        <v>20</v>
      </c>
      <c r="C319" s="280" t="s">
        <v>586</v>
      </c>
      <c r="D319" s="284"/>
      <c r="E319" s="284"/>
      <c r="F319" s="284"/>
      <c r="G319" s="284"/>
      <c r="H319" s="284">
        <v>0</v>
      </c>
      <c r="I319" s="284"/>
      <c r="J319" s="284"/>
      <c r="K319" s="284"/>
      <c r="L319" s="284"/>
      <c r="M319" s="284"/>
      <c r="N319" s="284">
        <v>12</v>
      </c>
      <c r="O319" s="284"/>
      <c r="P319" s="284"/>
      <c r="Q319" s="284"/>
      <c r="R319" s="284"/>
      <c r="S319" s="284">
        <v>0</v>
      </c>
      <c r="T319" s="284"/>
      <c r="U319" s="284"/>
      <c r="V319" s="284"/>
      <c r="W319" s="284"/>
      <c r="X319" s="284"/>
      <c r="Y319" s="732"/>
      <c r="Z319" s="740">
        <v>1</v>
      </c>
      <c r="AA319" s="741"/>
      <c r="AB319" s="732"/>
      <c r="AC319" s="732"/>
      <c r="AD319" s="401"/>
      <c r="AE319" s="401"/>
      <c r="AF319" s="401"/>
      <c r="AG319" s="401"/>
      <c r="AH319" s="401"/>
      <c r="AI319" s="401"/>
      <c r="AJ319" s="401"/>
      <c r="AK319" s="401"/>
      <c r="AL319" s="401"/>
      <c r="AM319" s="285">
        <f>SUM(Y319:AL319)</f>
        <v>1</v>
      </c>
    </row>
    <row r="320" spans="1:39" ht="15.5" outlineLevel="1">
      <c r="B320" s="283" t="s">
        <v>247</v>
      </c>
      <c r="C320" s="280" t="s">
        <v>580</v>
      </c>
      <c r="D320" s="284"/>
      <c r="E320" s="284"/>
      <c r="F320" s="284"/>
      <c r="G320" s="284"/>
      <c r="H320" s="284">
        <v>0</v>
      </c>
      <c r="I320" s="284"/>
      <c r="J320" s="284"/>
      <c r="K320" s="284"/>
      <c r="L320" s="284"/>
      <c r="M320" s="284"/>
      <c r="N320" s="284">
        <v>12</v>
      </c>
      <c r="O320" s="284"/>
      <c r="P320" s="284"/>
      <c r="Q320" s="284"/>
      <c r="R320" s="284"/>
      <c r="S320" s="284">
        <v>0</v>
      </c>
      <c r="T320" s="284"/>
      <c r="U320" s="284"/>
      <c r="V320" s="284"/>
      <c r="W320" s="284"/>
      <c r="X320" s="284"/>
      <c r="Y320" s="726">
        <v>0</v>
      </c>
      <c r="Z320" s="726">
        <v>1</v>
      </c>
      <c r="AA320" s="726">
        <v>0</v>
      </c>
      <c r="AB320" s="726">
        <v>0</v>
      </c>
      <c r="AC320" s="726">
        <v>0</v>
      </c>
      <c r="AD320" s="397">
        <v>0</v>
      </c>
      <c r="AE320" s="397">
        <v>0</v>
      </c>
      <c r="AF320" s="397">
        <f t="shared" ref="AF320:AL320" si="93">AF319</f>
        <v>0</v>
      </c>
      <c r="AG320" s="397">
        <f t="shared" si="93"/>
        <v>0</v>
      </c>
      <c r="AH320" s="397">
        <f t="shared" si="93"/>
        <v>0</v>
      </c>
      <c r="AI320" s="397">
        <f t="shared" si="93"/>
        <v>0</v>
      </c>
      <c r="AJ320" s="397">
        <f t="shared" si="93"/>
        <v>0</v>
      </c>
      <c r="AK320" s="397">
        <f t="shared" si="93"/>
        <v>0</v>
      </c>
      <c r="AL320" s="397">
        <f t="shared" si="93"/>
        <v>0</v>
      </c>
      <c r="AM320" s="300"/>
    </row>
    <row r="321" spans="1:39" ht="15.5" outlineLevel="1">
      <c r="B321" s="303"/>
      <c r="C321" s="301"/>
      <c r="D321" s="280"/>
      <c r="E321" s="280"/>
      <c r="F321" s="280"/>
      <c r="G321" s="280"/>
      <c r="H321" s="280"/>
      <c r="I321" s="280"/>
      <c r="J321" s="280"/>
      <c r="K321" s="280"/>
      <c r="L321" s="280"/>
      <c r="M321" s="280"/>
      <c r="N321" s="280"/>
      <c r="O321" s="280"/>
      <c r="P321" s="280"/>
      <c r="Q321" s="280"/>
      <c r="R321" s="280"/>
      <c r="S321" s="293"/>
      <c r="T321" s="280"/>
      <c r="U321" s="280"/>
      <c r="V321" s="280"/>
      <c r="W321" s="280"/>
      <c r="X321" s="280"/>
      <c r="Y321" s="404"/>
      <c r="Z321" s="735"/>
      <c r="AA321" s="404"/>
      <c r="AB321" s="404"/>
      <c r="AC321" s="404"/>
      <c r="AD321" s="402"/>
      <c r="AE321" s="402"/>
      <c r="AF321" s="402"/>
      <c r="AG321" s="402"/>
      <c r="AH321" s="402"/>
      <c r="AI321" s="402"/>
      <c r="AJ321" s="402"/>
      <c r="AK321" s="402"/>
      <c r="AL321" s="402"/>
      <c r="AM321" s="302"/>
    </row>
    <row r="322" spans="1:39" s="272" customFormat="1" ht="15.5" outlineLevel="1">
      <c r="A322" s="487">
        <v>15</v>
      </c>
      <c r="B322" s="303" t="s">
        <v>482</v>
      </c>
      <c r="C322" s="280" t="s">
        <v>586</v>
      </c>
      <c r="D322" s="284"/>
      <c r="E322" s="284"/>
      <c r="F322" s="284"/>
      <c r="G322" s="284"/>
      <c r="H322" s="284" t="s">
        <v>752</v>
      </c>
      <c r="I322" s="284"/>
      <c r="J322" s="284"/>
      <c r="K322" s="284"/>
      <c r="L322" s="284"/>
      <c r="M322" s="284"/>
      <c r="N322" s="280"/>
      <c r="O322" s="284"/>
      <c r="P322" s="284"/>
      <c r="Q322" s="284"/>
      <c r="R322" s="284"/>
      <c r="S322" s="284" t="s">
        <v>752</v>
      </c>
      <c r="T322" s="284"/>
      <c r="U322" s="284"/>
      <c r="V322" s="284"/>
      <c r="W322" s="284"/>
      <c r="X322" s="284"/>
      <c r="Y322" s="732"/>
      <c r="Z322" s="732"/>
      <c r="AA322" s="732"/>
      <c r="AB322" s="732"/>
      <c r="AC322" s="732"/>
      <c r="AD322" s="401"/>
      <c r="AE322" s="401"/>
      <c r="AF322" s="401"/>
      <c r="AG322" s="401"/>
      <c r="AH322" s="401"/>
      <c r="AI322" s="401"/>
      <c r="AJ322" s="401"/>
      <c r="AK322" s="401"/>
      <c r="AL322" s="401"/>
      <c r="AM322" s="285">
        <f>SUM(Y322:AL322)</f>
        <v>0</v>
      </c>
    </row>
    <row r="323" spans="1:39" s="272" customFormat="1" ht="15.5" outlineLevel="1">
      <c r="A323" s="487"/>
      <c r="B323" s="304" t="s">
        <v>247</v>
      </c>
      <c r="C323" s="280" t="s">
        <v>580</v>
      </c>
      <c r="D323" s="284"/>
      <c r="E323" s="284"/>
      <c r="F323" s="284"/>
      <c r="G323" s="284"/>
      <c r="H323" s="284" t="s">
        <v>752</v>
      </c>
      <c r="I323" s="284"/>
      <c r="J323" s="284"/>
      <c r="K323" s="284"/>
      <c r="L323" s="284"/>
      <c r="M323" s="284"/>
      <c r="N323" s="280"/>
      <c r="O323" s="284"/>
      <c r="P323" s="284"/>
      <c r="Q323" s="284"/>
      <c r="R323" s="284"/>
      <c r="S323" s="284" t="s">
        <v>752</v>
      </c>
      <c r="T323" s="284"/>
      <c r="U323" s="284"/>
      <c r="V323" s="284"/>
      <c r="W323" s="284"/>
      <c r="X323" s="284"/>
      <c r="Y323" s="726">
        <v>0</v>
      </c>
      <c r="Z323" s="726">
        <v>0</v>
      </c>
      <c r="AA323" s="726">
        <v>0</v>
      </c>
      <c r="AB323" s="726">
        <v>0</v>
      </c>
      <c r="AC323" s="726">
        <v>0</v>
      </c>
      <c r="AD323" s="397">
        <v>0</v>
      </c>
      <c r="AE323" s="397">
        <v>0</v>
      </c>
      <c r="AF323" s="397">
        <f t="shared" ref="AF323:AL323" si="94">AF322</f>
        <v>0</v>
      </c>
      <c r="AG323" s="397">
        <f t="shared" si="94"/>
        <v>0</v>
      </c>
      <c r="AH323" s="397">
        <f t="shared" si="94"/>
        <v>0</v>
      </c>
      <c r="AI323" s="397">
        <f t="shared" si="94"/>
        <v>0</v>
      </c>
      <c r="AJ323" s="397">
        <f t="shared" si="94"/>
        <v>0</v>
      </c>
      <c r="AK323" s="397">
        <f t="shared" si="94"/>
        <v>0</v>
      </c>
      <c r="AL323" s="397">
        <f t="shared" si="94"/>
        <v>0</v>
      </c>
      <c r="AM323" s="300"/>
    </row>
    <row r="324" spans="1:39" s="272" customFormat="1" ht="15.5" outlineLevel="1">
      <c r="A324" s="487"/>
      <c r="B324" s="303"/>
      <c r="C324" s="301"/>
      <c r="D324" s="280"/>
      <c r="E324" s="280"/>
      <c r="F324" s="280"/>
      <c r="G324" s="280"/>
      <c r="H324" s="280"/>
      <c r="I324" s="280"/>
      <c r="J324" s="280"/>
      <c r="K324" s="280"/>
      <c r="L324" s="280"/>
      <c r="M324" s="280"/>
      <c r="N324" s="280"/>
      <c r="O324" s="280"/>
      <c r="P324" s="280"/>
      <c r="Q324" s="280"/>
      <c r="R324" s="280"/>
      <c r="S324" s="293"/>
      <c r="T324" s="280"/>
      <c r="U324" s="280"/>
      <c r="V324" s="280"/>
      <c r="W324" s="280"/>
      <c r="X324" s="280"/>
      <c r="Y324" s="404"/>
      <c r="Z324" s="404"/>
      <c r="AA324" s="404"/>
      <c r="AB324" s="404"/>
      <c r="AC324" s="404"/>
      <c r="AD324" s="402"/>
      <c r="AE324" s="402"/>
      <c r="AF324" s="402"/>
      <c r="AG324" s="402"/>
      <c r="AH324" s="402"/>
      <c r="AI324" s="402"/>
      <c r="AJ324" s="402"/>
      <c r="AK324" s="402"/>
      <c r="AL324" s="402"/>
      <c r="AM324" s="302"/>
    </row>
    <row r="325" spans="1:39" s="272" customFormat="1" ht="15.5" outlineLevel="1">
      <c r="A325" s="487">
        <v>16</v>
      </c>
      <c r="B325" s="303" t="s">
        <v>483</v>
      </c>
      <c r="C325" s="280" t="s">
        <v>586</v>
      </c>
      <c r="D325" s="284"/>
      <c r="E325" s="284"/>
      <c r="F325" s="284"/>
      <c r="G325" s="284"/>
      <c r="H325" s="284" t="s">
        <v>752</v>
      </c>
      <c r="I325" s="284"/>
      <c r="J325" s="284"/>
      <c r="K325" s="284"/>
      <c r="L325" s="284"/>
      <c r="M325" s="284"/>
      <c r="N325" s="280"/>
      <c r="O325" s="284"/>
      <c r="P325" s="284"/>
      <c r="Q325" s="284"/>
      <c r="R325" s="284"/>
      <c r="S325" s="284" t="s">
        <v>752</v>
      </c>
      <c r="T325" s="284"/>
      <c r="U325" s="284"/>
      <c r="V325" s="284"/>
      <c r="W325" s="284"/>
      <c r="X325" s="284"/>
      <c r="Y325" s="732"/>
      <c r="Z325" s="732"/>
      <c r="AA325" s="732"/>
      <c r="AB325" s="732"/>
      <c r="AC325" s="732"/>
      <c r="AD325" s="401"/>
      <c r="AE325" s="401"/>
      <c r="AF325" s="401"/>
      <c r="AG325" s="401"/>
      <c r="AH325" s="401"/>
      <c r="AI325" s="401"/>
      <c r="AJ325" s="401"/>
      <c r="AK325" s="401"/>
      <c r="AL325" s="401"/>
      <c r="AM325" s="285">
        <f>SUM(Y325:AL325)</f>
        <v>0</v>
      </c>
    </row>
    <row r="326" spans="1:39" s="272" customFormat="1" ht="15.5" outlineLevel="1">
      <c r="A326" s="487"/>
      <c r="B326" s="304" t="s">
        <v>247</v>
      </c>
      <c r="C326" s="280" t="s">
        <v>580</v>
      </c>
      <c r="D326" s="284"/>
      <c r="E326" s="284"/>
      <c r="F326" s="284"/>
      <c r="G326" s="284"/>
      <c r="H326" s="284" t="s">
        <v>752</v>
      </c>
      <c r="I326" s="284"/>
      <c r="J326" s="284"/>
      <c r="K326" s="284"/>
      <c r="L326" s="284"/>
      <c r="M326" s="284"/>
      <c r="N326" s="280"/>
      <c r="O326" s="284"/>
      <c r="P326" s="284"/>
      <c r="Q326" s="284"/>
      <c r="R326" s="284"/>
      <c r="S326" s="284" t="s">
        <v>752</v>
      </c>
      <c r="T326" s="284"/>
      <c r="U326" s="284"/>
      <c r="V326" s="284"/>
      <c r="W326" s="284"/>
      <c r="X326" s="284"/>
      <c r="Y326" s="726">
        <v>0</v>
      </c>
      <c r="Z326" s="726">
        <v>0</v>
      </c>
      <c r="AA326" s="726">
        <v>0</v>
      </c>
      <c r="AB326" s="726">
        <v>0</v>
      </c>
      <c r="AC326" s="726">
        <v>0</v>
      </c>
      <c r="AD326" s="397">
        <v>0</v>
      </c>
      <c r="AE326" s="397">
        <v>0</v>
      </c>
      <c r="AF326" s="397">
        <f t="shared" ref="AF326:AL326" si="95">AF325</f>
        <v>0</v>
      </c>
      <c r="AG326" s="397">
        <f t="shared" si="95"/>
        <v>0</v>
      </c>
      <c r="AH326" s="397">
        <f t="shared" si="95"/>
        <v>0</v>
      </c>
      <c r="AI326" s="397">
        <f t="shared" si="95"/>
        <v>0</v>
      </c>
      <c r="AJ326" s="397">
        <f t="shared" si="95"/>
        <v>0</v>
      </c>
      <c r="AK326" s="397">
        <f t="shared" si="95"/>
        <v>0</v>
      </c>
      <c r="AL326" s="397">
        <f t="shared" si="95"/>
        <v>0</v>
      </c>
      <c r="AM326" s="300"/>
    </row>
    <row r="327" spans="1:39" s="272" customFormat="1" ht="15.5" outlineLevel="1">
      <c r="A327" s="487"/>
      <c r="B327" s="303"/>
      <c r="C327" s="301"/>
      <c r="D327" s="280"/>
      <c r="E327" s="280"/>
      <c r="F327" s="280"/>
      <c r="G327" s="280"/>
      <c r="H327" s="280"/>
      <c r="I327" s="280"/>
      <c r="J327" s="280"/>
      <c r="K327" s="280"/>
      <c r="L327" s="280"/>
      <c r="M327" s="280"/>
      <c r="N327" s="280"/>
      <c r="O327" s="280"/>
      <c r="P327" s="280"/>
      <c r="Q327" s="280"/>
      <c r="R327" s="280"/>
      <c r="S327" s="293"/>
      <c r="T327" s="280"/>
      <c r="U327" s="280"/>
      <c r="V327" s="280"/>
      <c r="W327" s="280"/>
      <c r="X327" s="280"/>
      <c r="Y327" s="404"/>
      <c r="Z327" s="404"/>
      <c r="AA327" s="404"/>
      <c r="AB327" s="404"/>
      <c r="AC327" s="404"/>
      <c r="AD327" s="402"/>
      <c r="AE327" s="402"/>
      <c r="AF327" s="402"/>
      <c r="AG327" s="402"/>
      <c r="AH327" s="402"/>
      <c r="AI327" s="402"/>
      <c r="AJ327" s="402"/>
      <c r="AK327" s="402"/>
      <c r="AL327" s="402"/>
      <c r="AM327" s="302"/>
    </row>
    <row r="328" spans="1:39" ht="15.5" outlineLevel="1">
      <c r="A328" s="487">
        <v>17</v>
      </c>
      <c r="B328" s="303" t="s">
        <v>9</v>
      </c>
      <c r="C328" s="280" t="s">
        <v>586</v>
      </c>
      <c r="D328" s="284"/>
      <c r="E328" s="284"/>
      <c r="F328" s="284"/>
      <c r="G328" s="284"/>
      <c r="H328" s="284" t="s">
        <v>752</v>
      </c>
      <c r="I328" s="284"/>
      <c r="J328" s="284"/>
      <c r="K328" s="284"/>
      <c r="L328" s="284"/>
      <c r="M328" s="284"/>
      <c r="N328" s="280"/>
      <c r="O328" s="284"/>
      <c r="P328" s="284"/>
      <c r="Q328" s="284"/>
      <c r="R328" s="284"/>
      <c r="S328" s="284" t="s">
        <v>752</v>
      </c>
      <c r="T328" s="284"/>
      <c r="U328" s="284"/>
      <c r="V328" s="284"/>
      <c r="W328" s="284"/>
      <c r="X328" s="284"/>
      <c r="Y328" s="732"/>
      <c r="Z328" s="732"/>
      <c r="AA328" s="732"/>
      <c r="AB328" s="732"/>
      <c r="AC328" s="732"/>
      <c r="AD328" s="401"/>
      <c r="AE328" s="401"/>
      <c r="AF328" s="401"/>
      <c r="AG328" s="401"/>
      <c r="AH328" s="401"/>
      <c r="AI328" s="401"/>
      <c r="AJ328" s="401"/>
      <c r="AK328" s="401"/>
      <c r="AL328" s="401"/>
      <c r="AM328" s="285">
        <f>SUM(Y328:AL328)</f>
        <v>0</v>
      </c>
    </row>
    <row r="329" spans="1:39" ht="15.5" outlineLevel="1">
      <c r="B329" s="283" t="s">
        <v>247</v>
      </c>
      <c r="C329" s="280" t="s">
        <v>580</v>
      </c>
      <c r="D329" s="284"/>
      <c r="E329" s="284"/>
      <c r="F329" s="284"/>
      <c r="G329" s="284"/>
      <c r="H329" s="284" t="s">
        <v>752</v>
      </c>
      <c r="I329" s="284"/>
      <c r="J329" s="284"/>
      <c r="K329" s="284"/>
      <c r="L329" s="284"/>
      <c r="M329" s="284"/>
      <c r="N329" s="280"/>
      <c r="O329" s="284"/>
      <c r="P329" s="284"/>
      <c r="Q329" s="284"/>
      <c r="R329" s="284"/>
      <c r="S329" s="284" t="s">
        <v>752</v>
      </c>
      <c r="T329" s="284"/>
      <c r="U329" s="284"/>
      <c r="V329" s="284"/>
      <c r="W329" s="284"/>
      <c r="X329" s="284"/>
      <c r="Y329" s="726">
        <v>0</v>
      </c>
      <c r="Z329" s="726">
        <v>0</v>
      </c>
      <c r="AA329" s="726">
        <v>0</v>
      </c>
      <c r="AB329" s="726">
        <v>0</v>
      </c>
      <c r="AC329" s="726">
        <v>0</v>
      </c>
      <c r="AD329" s="397">
        <v>0</v>
      </c>
      <c r="AE329" s="397">
        <v>0</v>
      </c>
      <c r="AF329" s="397">
        <f t="shared" ref="AF329:AL329" si="96">AF328</f>
        <v>0</v>
      </c>
      <c r="AG329" s="397">
        <f t="shared" si="96"/>
        <v>0</v>
      </c>
      <c r="AH329" s="397">
        <f t="shared" si="96"/>
        <v>0</v>
      </c>
      <c r="AI329" s="397">
        <f t="shared" si="96"/>
        <v>0</v>
      </c>
      <c r="AJ329" s="397">
        <f t="shared" si="96"/>
        <v>0</v>
      </c>
      <c r="AK329" s="397">
        <f t="shared" si="96"/>
        <v>0</v>
      </c>
      <c r="AL329" s="397">
        <f t="shared" si="96"/>
        <v>0</v>
      </c>
      <c r="AM329" s="300"/>
    </row>
    <row r="330" spans="1:39" ht="15.5" outlineLevel="1">
      <c r="B330" s="304"/>
      <c r="C330" s="294"/>
      <c r="D330" s="280"/>
      <c r="E330" s="280"/>
      <c r="F330" s="280"/>
      <c r="G330" s="280"/>
      <c r="H330" s="280"/>
      <c r="I330" s="280"/>
      <c r="J330" s="280"/>
      <c r="K330" s="280"/>
      <c r="L330" s="280"/>
      <c r="M330" s="280"/>
      <c r="N330" s="280"/>
      <c r="O330" s="280"/>
      <c r="P330" s="280"/>
      <c r="Q330" s="280"/>
      <c r="R330" s="280"/>
      <c r="S330" s="293"/>
      <c r="T330" s="280"/>
      <c r="U330" s="280"/>
      <c r="V330" s="280"/>
      <c r="W330" s="280"/>
      <c r="X330" s="280"/>
      <c r="Y330" s="405"/>
      <c r="Z330" s="405"/>
      <c r="AA330" s="405"/>
      <c r="AB330" s="405"/>
      <c r="AC330" s="405"/>
      <c r="AD330" s="406"/>
      <c r="AE330" s="406"/>
      <c r="AF330" s="406"/>
      <c r="AG330" s="406"/>
      <c r="AH330" s="406"/>
      <c r="AI330" s="406"/>
      <c r="AJ330" s="406"/>
      <c r="AK330" s="406"/>
      <c r="AL330" s="406"/>
      <c r="AM330" s="306"/>
    </row>
    <row r="331" spans="1:39" ht="15.5" outlineLevel="1">
      <c r="A331" s="488"/>
      <c r="B331" s="277" t="s">
        <v>10</v>
      </c>
      <c r="C331" s="278"/>
      <c r="D331" s="333"/>
      <c r="E331" s="333"/>
      <c r="F331" s="333"/>
      <c r="G331" s="333"/>
      <c r="H331" s="333"/>
      <c r="I331" s="333"/>
      <c r="J331" s="333"/>
      <c r="K331" s="333"/>
      <c r="L331" s="333"/>
      <c r="M331" s="333"/>
      <c r="N331" s="289"/>
      <c r="O331" s="333"/>
      <c r="P331" s="333"/>
      <c r="Q331" s="333"/>
      <c r="R331" s="333"/>
      <c r="S331" s="333"/>
      <c r="T331" s="333"/>
      <c r="U331" s="333"/>
      <c r="V331" s="333"/>
      <c r="W331" s="333"/>
      <c r="X331" s="333"/>
      <c r="Y331" s="728"/>
      <c r="Z331" s="728"/>
      <c r="AA331" s="728"/>
      <c r="AB331" s="728"/>
      <c r="AC331" s="728"/>
      <c r="AD331" s="400"/>
      <c r="AE331" s="400"/>
      <c r="AF331" s="400"/>
      <c r="AG331" s="400"/>
      <c r="AH331" s="400"/>
      <c r="AI331" s="400"/>
      <c r="AJ331" s="400"/>
      <c r="AK331" s="400"/>
      <c r="AL331" s="400"/>
      <c r="AM331" s="281"/>
    </row>
    <row r="332" spans="1:39" ht="15.5" outlineLevel="1">
      <c r="A332" s="487">
        <v>18</v>
      </c>
      <c r="B332" s="304" t="s">
        <v>11</v>
      </c>
      <c r="C332" s="280" t="s">
        <v>586</v>
      </c>
      <c r="D332" s="284"/>
      <c r="E332" s="284"/>
      <c r="F332" s="284"/>
      <c r="G332" s="284"/>
      <c r="H332" s="284" t="s">
        <v>752</v>
      </c>
      <c r="I332" s="284"/>
      <c r="J332" s="284"/>
      <c r="K332" s="284"/>
      <c r="L332" s="284"/>
      <c r="M332" s="284"/>
      <c r="N332" s="284">
        <v>12</v>
      </c>
      <c r="O332" s="284"/>
      <c r="P332" s="284"/>
      <c r="Q332" s="284"/>
      <c r="R332" s="284"/>
      <c r="S332" s="284" t="s">
        <v>752</v>
      </c>
      <c r="T332" s="284"/>
      <c r="U332" s="284"/>
      <c r="V332" s="284"/>
      <c r="W332" s="284"/>
      <c r="X332" s="284"/>
      <c r="Y332" s="736"/>
      <c r="Z332" s="732"/>
      <c r="AA332" s="732"/>
      <c r="AB332" s="732"/>
      <c r="AC332" s="732"/>
      <c r="AD332" s="401"/>
      <c r="AE332" s="401"/>
      <c r="AF332" s="401"/>
      <c r="AG332" s="401"/>
      <c r="AH332" s="401"/>
      <c r="AI332" s="401"/>
      <c r="AJ332" s="401"/>
      <c r="AK332" s="401"/>
      <c r="AL332" s="401"/>
      <c r="AM332" s="285">
        <f>SUM(Y332:AL332)</f>
        <v>0</v>
      </c>
    </row>
    <row r="333" spans="1:39" ht="15.5" outlineLevel="1">
      <c r="B333" s="283" t="s">
        <v>247</v>
      </c>
      <c r="C333" s="280" t="s">
        <v>580</v>
      </c>
      <c r="D333" s="284"/>
      <c r="E333" s="284"/>
      <c r="F333" s="284"/>
      <c r="G333" s="284"/>
      <c r="H333" s="284" t="s">
        <v>752</v>
      </c>
      <c r="I333" s="284"/>
      <c r="J333" s="284"/>
      <c r="K333" s="284"/>
      <c r="L333" s="284"/>
      <c r="M333" s="284"/>
      <c r="N333" s="284">
        <v>12</v>
      </c>
      <c r="O333" s="284"/>
      <c r="P333" s="284"/>
      <c r="Q333" s="284"/>
      <c r="R333" s="284"/>
      <c r="S333" s="284" t="s">
        <v>752</v>
      </c>
      <c r="T333" s="284"/>
      <c r="U333" s="284"/>
      <c r="V333" s="284"/>
      <c r="W333" s="284"/>
      <c r="X333" s="284"/>
      <c r="Y333" s="726">
        <v>0</v>
      </c>
      <c r="Z333" s="726">
        <v>0</v>
      </c>
      <c r="AA333" s="726">
        <v>0</v>
      </c>
      <c r="AB333" s="726">
        <v>0</v>
      </c>
      <c r="AC333" s="726">
        <v>0</v>
      </c>
      <c r="AD333" s="397">
        <v>0</v>
      </c>
      <c r="AE333" s="397">
        <v>0</v>
      </c>
      <c r="AF333" s="397">
        <f t="shared" ref="AF333:AL333" si="97">AF332</f>
        <v>0</v>
      </c>
      <c r="AG333" s="397">
        <f t="shared" si="97"/>
        <v>0</v>
      </c>
      <c r="AH333" s="397">
        <f t="shared" si="97"/>
        <v>0</v>
      </c>
      <c r="AI333" s="397">
        <f t="shared" si="97"/>
        <v>0</v>
      </c>
      <c r="AJ333" s="397">
        <f t="shared" si="97"/>
        <v>0</v>
      </c>
      <c r="AK333" s="397">
        <f t="shared" si="97"/>
        <v>0</v>
      </c>
      <c r="AL333" s="397">
        <f t="shared" si="97"/>
        <v>0</v>
      </c>
      <c r="AM333" s="286"/>
    </row>
    <row r="334" spans="1:39" ht="15.5" outlineLevel="1">
      <c r="A334" s="490"/>
      <c r="B334" s="304"/>
      <c r="C334" s="294"/>
      <c r="D334" s="280"/>
      <c r="E334" s="280"/>
      <c r="F334" s="280"/>
      <c r="G334" s="280"/>
      <c r="H334" s="280"/>
      <c r="I334" s="280"/>
      <c r="J334" s="280"/>
      <c r="K334" s="280"/>
      <c r="L334" s="280"/>
      <c r="M334" s="280"/>
      <c r="N334" s="280"/>
      <c r="O334" s="280"/>
      <c r="P334" s="280"/>
      <c r="Q334" s="280"/>
      <c r="R334" s="280"/>
      <c r="S334" s="333"/>
      <c r="T334" s="280"/>
      <c r="U334" s="280"/>
      <c r="V334" s="280"/>
      <c r="W334" s="280"/>
      <c r="X334" s="280"/>
      <c r="Y334" s="408"/>
      <c r="Z334" s="742"/>
      <c r="AA334" s="742"/>
      <c r="AB334" s="742"/>
      <c r="AC334" s="742"/>
      <c r="AD334" s="407"/>
      <c r="AE334" s="407"/>
      <c r="AF334" s="407"/>
      <c r="AG334" s="407"/>
      <c r="AH334" s="407"/>
      <c r="AI334" s="407"/>
      <c r="AJ334" s="407"/>
      <c r="AK334" s="407"/>
      <c r="AL334" s="407"/>
      <c r="AM334" s="295"/>
    </row>
    <row r="335" spans="1:39" ht="15.5" outlineLevel="1">
      <c r="A335" s="487">
        <v>19</v>
      </c>
      <c r="B335" s="304" t="s">
        <v>12</v>
      </c>
      <c r="C335" s="280" t="s">
        <v>586</v>
      </c>
      <c r="D335" s="284"/>
      <c r="E335" s="284"/>
      <c r="F335" s="284"/>
      <c r="G335" s="284"/>
      <c r="H335" s="284" t="s">
        <v>752</v>
      </c>
      <c r="I335" s="284"/>
      <c r="J335" s="284"/>
      <c r="K335" s="284"/>
      <c r="L335" s="284"/>
      <c r="M335" s="284"/>
      <c r="N335" s="284">
        <v>12</v>
      </c>
      <c r="O335" s="284"/>
      <c r="P335" s="284"/>
      <c r="Q335" s="284"/>
      <c r="R335" s="284"/>
      <c r="S335" s="284" t="s">
        <v>752</v>
      </c>
      <c r="T335" s="284"/>
      <c r="U335" s="284"/>
      <c r="V335" s="284"/>
      <c r="W335" s="284"/>
      <c r="X335" s="284"/>
      <c r="Y335" s="724"/>
      <c r="Z335" s="732"/>
      <c r="AA335" s="732"/>
      <c r="AB335" s="732"/>
      <c r="AC335" s="732"/>
      <c r="AD335" s="401"/>
      <c r="AE335" s="401"/>
      <c r="AF335" s="401"/>
      <c r="AG335" s="401"/>
      <c r="AH335" s="401"/>
      <c r="AI335" s="401"/>
      <c r="AJ335" s="401"/>
      <c r="AK335" s="401"/>
      <c r="AL335" s="401"/>
      <c r="AM335" s="285">
        <f>SUM(Y335:AL335)</f>
        <v>0</v>
      </c>
    </row>
    <row r="336" spans="1:39" ht="15.5" outlineLevel="1">
      <c r="B336" s="283" t="s">
        <v>247</v>
      </c>
      <c r="C336" s="280" t="s">
        <v>580</v>
      </c>
      <c r="D336" s="284"/>
      <c r="E336" s="284"/>
      <c r="F336" s="284"/>
      <c r="G336" s="284"/>
      <c r="H336" s="284" t="s">
        <v>752</v>
      </c>
      <c r="I336" s="284"/>
      <c r="J336" s="284"/>
      <c r="K336" s="284"/>
      <c r="L336" s="284"/>
      <c r="M336" s="284"/>
      <c r="N336" s="284">
        <v>12</v>
      </c>
      <c r="O336" s="284"/>
      <c r="P336" s="284"/>
      <c r="Q336" s="284"/>
      <c r="R336" s="284"/>
      <c r="S336" s="284" t="s">
        <v>752</v>
      </c>
      <c r="T336" s="284"/>
      <c r="U336" s="284"/>
      <c r="V336" s="284"/>
      <c r="W336" s="284"/>
      <c r="X336" s="284"/>
      <c r="Y336" s="726">
        <v>0</v>
      </c>
      <c r="Z336" s="726">
        <v>0</v>
      </c>
      <c r="AA336" s="726">
        <v>0</v>
      </c>
      <c r="AB336" s="726">
        <v>0</v>
      </c>
      <c r="AC336" s="726">
        <v>0</v>
      </c>
      <c r="AD336" s="397">
        <v>0</v>
      </c>
      <c r="AE336" s="397">
        <v>0</v>
      </c>
      <c r="AF336" s="397">
        <f t="shared" ref="AF336:AL336" si="98">AF335</f>
        <v>0</v>
      </c>
      <c r="AG336" s="397">
        <f t="shared" si="98"/>
        <v>0</v>
      </c>
      <c r="AH336" s="397">
        <f t="shared" si="98"/>
        <v>0</v>
      </c>
      <c r="AI336" s="397">
        <f t="shared" si="98"/>
        <v>0</v>
      </c>
      <c r="AJ336" s="397">
        <f t="shared" si="98"/>
        <v>0</v>
      </c>
      <c r="AK336" s="397">
        <f t="shared" si="98"/>
        <v>0</v>
      </c>
      <c r="AL336" s="397">
        <f t="shared" si="98"/>
        <v>0</v>
      </c>
      <c r="AM336" s="286"/>
    </row>
    <row r="337" spans="1:39" ht="15.5" outlineLevel="1">
      <c r="B337" s="304"/>
      <c r="C337" s="294"/>
      <c r="D337" s="280"/>
      <c r="E337" s="280"/>
      <c r="F337" s="280"/>
      <c r="G337" s="280"/>
      <c r="H337" s="280"/>
      <c r="I337" s="280"/>
      <c r="J337" s="280"/>
      <c r="K337" s="280"/>
      <c r="L337" s="280"/>
      <c r="M337" s="280"/>
      <c r="N337" s="280"/>
      <c r="O337" s="280"/>
      <c r="P337" s="280"/>
      <c r="Q337" s="280"/>
      <c r="R337" s="280"/>
      <c r="S337" s="333"/>
      <c r="T337" s="280"/>
      <c r="U337" s="280"/>
      <c r="V337" s="280"/>
      <c r="W337" s="280"/>
      <c r="X337" s="280"/>
      <c r="Y337" s="408"/>
      <c r="Z337" s="408"/>
      <c r="AA337" s="408"/>
      <c r="AB337" s="408"/>
      <c r="AC337" s="408"/>
      <c r="AD337" s="398"/>
      <c r="AE337" s="398"/>
      <c r="AF337" s="398"/>
      <c r="AG337" s="398"/>
      <c r="AH337" s="398"/>
      <c r="AI337" s="398"/>
      <c r="AJ337" s="398"/>
      <c r="AK337" s="398"/>
      <c r="AL337" s="398"/>
      <c r="AM337" s="295"/>
    </row>
    <row r="338" spans="1:39" ht="15.5" outlineLevel="1">
      <c r="A338" s="487">
        <v>20</v>
      </c>
      <c r="B338" s="304" t="s">
        <v>13</v>
      </c>
      <c r="C338" s="280" t="s">
        <v>586</v>
      </c>
      <c r="D338" s="284"/>
      <c r="E338" s="284"/>
      <c r="F338" s="284"/>
      <c r="G338" s="284"/>
      <c r="H338" s="284">
        <v>0</v>
      </c>
      <c r="I338" s="284"/>
      <c r="J338" s="284"/>
      <c r="K338" s="284"/>
      <c r="L338" s="284"/>
      <c r="M338" s="284"/>
      <c r="N338" s="284">
        <v>12</v>
      </c>
      <c r="O338" s="284"/>
      <c r="P338" s="284"/>
      <c r="Q338" s="284"/>
      <c r="R338" s="284"/>
      <c r="S338" s="284">
        <v>0</v>
      </c>
      <c r="T338" s="284"/>
      <c r="U338" s="284"/>
      <c r="V338" s="284"/>
      <c r="W338" s="284"/>
      <c r="X338" s="284"/>
      <c r="Y338" s="724"/>
      <c r="Z338" s="732">
        <v>0.5</v>
      </c>
      <c r="AA338" s="732">
        <v>0.5</v>
      </c>
      <c r="AB338" s="732"/>
      <c r="AC338" s="741"/>
      <c r="AD338" s="401"/>
      <c r="AE338" s="401"/>
      <c r="AF338" s="401"/>
      <c r="AG338" s="401"/>
      <c r="AH338" s="401"/>
      <c r="AI338" s="401"/>
      <c r="AJ338" s="401"/>
      <c r="AK338" s="401"/>
      <c r="AL338" s="401"/>
      <c r="AM338" s="285">
        <f>SUM(Y338:AL338)</f>
        <v>1</v>
      </c>
    </row>
    <row r="339" spans="1:39" ht="15.5" outlineLevel="1">
      <c r="B339" s="283" t="s">
        <v>247</v>
      </c>
      <c r="C339" s="280" t="s">
        <v>580</v>
      </c>
      <c r="D339" s="284"/>
      <c r="E339" s="284"/>
      <c r="F339" s="284"/>
      <c r="G339" s="284"/>
      <c r="H339" s="284">
        <v>141300</v>
      </c>
      <c r="I339" s="284"/>
      <c r="J339" s="284"/>
      <c r="K339" s="284"/>
      <c r="L339" s="284"/>
      <c r="M339" s="284"/>
      <c r="N339" s="284">
        <v>12</v>
      </c>
      <c r="O339" s="284"/>
      <c r="P339" s="284"/>
      <c r="Q339" s="284"/>
      <c r="R339" s="284"/>
      <c r="S339" s="284">
        <v>11.7135</v>
      </c>
      <c r="T339" s="284"/>
      <c r="U339" s="284"/>
      <c r="V339" s="284"/>
      <c r="W339" s="284"/>
      <c r="X339" s="284"/>
      <c r="Y339" s="726">
        <v>0</v>
      </c>
      <c r="Z339" s="726">
        <v>0.5</v>
      </c>
      <c r="AA339" s="726">
        <v>0.5</v>
      </c>
      <c r="AB339" s="726">
        <v>0</v>
      </c>
      <c r="AC339" s="726">
        <v>0</v>
      </c>
      <c r="AD339" s="397">
        <v>0</v>
      </c>
      <c r="AE339" s="397">
        <v>0</v>
      </c>
      <c r="AF339" s="397">
        <f t="shared" ref="AF339:AL339" si="99">AF338</f>
        <v>0</v>
      </c>
      <c r="AG339" s="397">
        <f t="shared" si="99"/>
        <v>0</v>
      </c>
      <c r="AH339" s="397">
        <f t="shared" si="99"/>
        <v>0</v>
      </c>
      <c r="AI339" s="397">
        <f t="shared" si="99"/>
        <v>0</v>
      </c>
      <c r="AJ339" s="397">
        <f t="shared" si="99"/>
        <v>0</v>
      </c>
      <c r="AK339" s="397">
        <f t="shared" si="99"/>
        <v>0</v>
      </c>
      <c r="AL339" s="397">
        <f t="shared" si="99"/>
        <v>0</v>
      </c>
      <c r="AM339" s="295"/>
    </row>
    <row r="340" spans="1:39" ht="15.5" outlineLevel="1">
      <c r="B340" s="304"/>
      <c r="C340" s="294"/>
      <c r="D340" s="280"/>
      <c r="E340" s="280"/>
      <c r="F340" s="280"/>
      <c r="G340" s="280"/>
      <c r="H340" s="280"/>
      <c r="I340" s="280"/>
      <c r="J340" s="280"/>
      <c r="K340" s="280"/>
      <c r="L340" s="280"/>
      <c r="M340" s="280"/>
      <c r="N340" s="280"/>
      <c r="O340" s="280"/>
      <c r="P340" s="280"/>
      <c r="Q340" s="280"/>
      <c r="R340" s="280"/>
      <c r="S340" s="333"/>
      <c r="T340" s="280"/>
      <c r="U340" s="280"/>
      <c r="V340" s="280"/>
      <c r="W340" s="280"/>
      <c r="X340" s="280"/>
      <c r="Y340" s="408"/>
      <c r="Z340" s="408"/>
      <c r="AA340" s="408"/>
      <c r="AB340" s="408"/>
      <c r="AC340" s="408"/>
      <c r="AD340" s="398"/>
      <c r="AE340" s="398"/>
      <c r="AF340" s="398"/>
      <c r="AG340" s="398"/>
      <c r="AH340" s="398"/>
      <c r="AI340" s="398"/>
      <c r="AJ340" s="398"/>
      <c r="AK340" s="398"/>
      <c r="AL340" s="398"/>
      <c r="AM340" s="295"/>
    </row>
    <row r="341" spans="1:39" ht="15.5" outlineLevel="1">
      <c r="A341" s="487">
        <v>21</v>
      </c>
      <c r="B341" s="304" t="s">
        <v>22</v>
      </c>
      <c r="C341" s="280" t="s">
        <v>586</v>
      </c>
      <c r="D341" s="284"/>
      <c r="E341" s="284"/>
      <c r="F341" s="284"/>
      <c r="G341" s="284"/>
      <c r="H341" s="284">
        <v>1411702.00203866</v>
      </c>
      <c r="I341" s="284"/>
      <c r="J341" s="284"/>
      <c r="K341" s="284"/>
      <c r="L341" s="284"/>
      <c r="M341" s="284"/>
      <c r="N341" s="284">
        <v>12</v>
      </c>
      <c r="O341" s="284"/>
      <c r="P341" s="284"/>
      <c r="Q341" s="284"/>
      <c r="R341" s="284"/>
      <c r="S341" s="284">
        <v>281.81187989099999</v>
      </c>
      <c r="T341" s="284"/>
      <c r="U341" s="284"/>
      <c r="V341" s="284"/>
      <c r="W341" s="284"/>
      <c r="X341" s="284"/>
      <c r="Y341" s="724"/>
      <c r="Z341" s="732">
        <v>0.3</v>
      </c>
      <c r="AA341" s="732">
        <v>0.65</v>
      </c>
      <c r="AB341" s="732">
        <v>0.05</v>
      </c>
      <c r="AC341" s="732"/>
      <c r="AD341" s="401"/>
      <c r="AE341" s="401"/>
      <c r="AF341" s="401"/>
      <c r="AG341" s="401"/>
      <c r="AH341" s="401"/>
      <c r="AI341" s="401"/>
      <c r="AJ341" s="401"/>
      <c r="AK341" s="401"/>
      <c r="AL341" s="401"/>
      <c r="AM341" s="285">
        <f>SUM(Y341:AL341)</f>
        <v>1</v>
      </c>
    </row>
    <row r="342" spans="1:39" ht="15.5" outlineLevel="1">
      <c r="B342" s="283" t="s">
        <v>247</v>
      </c>
      <c r="C342" s="280" t="s">
        <v>580</v>
      </c>
      <c r="D342" s="284"/>
      <c r="E342" s="284"/>
      <c r="F342" s="284"/>
      <c r="G342" s="284"/>
      <c r="H342" s="284">
        <v>182874.8682</v>
      </c>
      <c r="I342" s="284"/>
      <c r="J342" s="284"/>
      <c r="K342" s="284"/>
      <c r="L342" s="284"/>
      <c r="M342" s="284"/>
      <c r="N342" s="284">
        <v>12</v>
      </c>
      <c r="O342" s="284"/>
      <c r="P342" s="284"/>
      <c r="Q342" s="284"/>
      <c r="R342" s="284"/>
      <c r="S342" s="284">
        <v>35.925269929999999</v>
      </c>
      <c r="T342" s="284"/>
      <c r="U342" s="284"/>
      <c r="V342" s="284"/>
      <c r="W342" s="284"/>
      <c r="X342" s="284"/>
      <c r="Y342" s="726">
        <v>0</v>
      </c>
      <c r="Z342" s="726">
        <v>0.3</v>
      </c>
      <c r="AA342" s="726">
        <v>0.65</v>
      </c>
      <c r="AB342" s="726">
        <v>0.05</v>
      </c>
      <c r="AC342" s="726">
        <v>0</v>
      </c>
      <c r="AD342" s="397">
        <v>0</v>
      </c>
      <c r="AE342" s="397">
        <v>0</v>
      </c>
      <c r="AF342" s="397">
        <f t="shared" ref="AF342:AL342" si="100">AF341</f>
        <v>0</v>
      </c>
      <c r="AG342" s="397">
        <f t="shared" si="100"/>
        <v>0</v>
      </c>
      <c r="AH342" s="397">
        <f t="shared" si="100"/>
        <v>0</v>
      </c>
      <c r="AI342" s="397">
        <f t="shared" si="100"/>
        <v>0</v>
      </c>
      <c r="AJ342" s="397">
        <f t="shared" si="100"/>
        <v>0</v>
      </c>
      <c r="AK342" s="397">
        <f t="shared" si="100"/>
        <v>0</v>
      </c>
      <c r="AL342" s="397">
        <f t="shared" si="100"/>
        <v>0</v>
      </c>
      <c r="AM342" s="286"/>
    </row>
    <row r="343" spans="1:39" ht="15.5" outlineLevel="1">
      <c r="B343" s="304"/>
      <c r="C343" s="294"/>
      <c r="D343" s="280"/>
      <c r="E343" s="280"/>
      <c r="F343" s="280"/>
      <c r="G343" s="280"/>
      <c r="H343" s="280"/>
      <c r="I343" s="280"/>
      <c r="J343" s="280"/>
      <c r="K343" s="280"/>
      <c r="L343" s="280"/>
      <c r="M343" s="280"/>
      <c r="N343" s="280"/>
      <c r="O343" s="280"/>
      <c r="P343" s="280"/>
      <c r="Q343" s="280"/>
      <c r="R343" s="280"/>
      <c r="S343" s="333"/>
      <c r="T343" s="280"/>
      <c r="U343" s="280"/>
      <c r="V343" s="280"/>
      <c r="W343" s="280"/>
      <c r="X343" s="280"/>
      <c r="Y343" s="408"/>
      <c r="Z343" s="408"/>
      <c r="AA343" s="408"/>
      <c r="AB343" s="408"/>
      <c r="AC343" s="408"/>
      <c r="AD343" s="398"/>
      <c r="AE343" s="398"/>
      <c r="AF343" s="398"/>
      <c r="AG343" s="398"/>
      <c r="AH343" s="398"/>
      <c r="AI343" s="398"/>
      <c r="AJ343" s="398"/>
      <c r="AK343" s="398"/>
      <c r="AL343" s="398"/>
      <c r="AM343" s="295"/>
    </row>
    <row r="344" spans="1:39" ht="15.5" outlineLevel="1">
      <c r="A344" s="487">
        <v>22</v>
      </c>
      <c r="B344" s="304" t="s">
        <v>9</v>
      </c>
      <c r="C344" s="280" t="s">
        <v>586</v>
      </c>
      <c r="D344" s="284"/>
      <c r="E344" s="284"/>
      <c r="F344" s="284"/>
      <c r="G344" s="284"/>
      <c r="H344" s="284" t="s">
        <v>752</v>
      </c>
      <c r="I344" s="284"/>
      <c r="J344" s="284"/>
      <c r="K344" s="284"/>
      <c r="L344" s="284"/>
      <c r="M344" s="284"/>
      <c r="N344" s="280"/>
      <c r="O344" s="284"/>
      <c r="P344" s="284"/>
      <c r="Q344" s="284"/>
      <c r="R344" s="284"/>
      <c r="S344" s="284" t="s">
        <v>752</v>
      </c>
      <c r="T344" s="284"/>
      <c r="U344" s="284"/>
      <c r="V344" s="284"/>
      <c r="W344" s="284"/>
      <c r="X344" s="284"/>
      <c r="Y344" s="732"/>
      <c r="Z344" s="732"/>
      <c r="AA344" s="732">
        <v>1</v>
      </c>
      <c r="AB344" s="732"/>
      <c r="AC344" s="732"/>
      <c r="AD344" s="401"/>
      <c r="AE344" s="401"/>
      <c r="AF344" s="401"/>
      <c r="AG344" s="401"/>
      <c r="AH344" s="401"/>
      <c r="AI344" s="401"/>
      <c r="AJ344" s="401"/>
      <c r="AK344" s="401"/>
      <c r="AL344" s="401"/>
      <c r="AM344" s="285">
        <f>SUM(Y344:AL344)</f>
        <v>1</v>
      </c>
    </row>
    <row r="345" spans="1:39" ht="15.5" outlineLevel="1">
      <c r="B345" s="283" t="s">
        <v>247</v>
      </c>
      <c r="C345" s="280" t="s">
        <v>580</v>
      </c>
      <c r="D345" s="284"/>
      <c r="E345" s="284"/>
      <c r="F345" s="284"/>
      <c r="G345" s="284"/>
      <c r="H345" s="284" t="s">
        <v>752</v>
      </c>
      <c r="I345" s="284"/>
      <c r="J345" s="284"/>
      <c r="K345" s="284"/>
      <c r="L345" s="284"/>
      <c r="M345" s="284"/>
      <c r="N345" s="280"/>
      <c r="O345" s="284"/>
      <c r="P345" s="284"/>
      <c r="Q345" s="284"/>
      <c r="R345" s="284"/>
      <c r="S345" s="284" t="s">
        <v>752</v>
      </c>
      <c r="T345" s="284"/>
      <c r="U345" s="284"/>
      <c r="V345" s="284"/>
      <c r="W345" s="284"/>
      <c r="X345" s="284"/>
      <c r="Y345" s="726">
        <v>0</v>
      </c>
      <c r="Z345" s="726">
        <v>0</v>
      </c>
      <c r="AA345" s="726">
        <v>1</v>
      </c>
      <c r="AB345" s="726">
        <v>0</v>
      </c>
      <c r="AC345" s="726">
        <v>0</v>
      </c>
      <c r="AD345" s="397">
        <v>0</v>
      </c>
      <c r="AE345" s="397">
        <v>0</v>
      </c>
      <c r="AF345" s="397">
        <f t="shared" ref="AF345:AL345" si="101">AF344</f>
        <v>0</v>
      </c>
      <c r="AG345" s="397">
        <f t="shared" si="101"/>
        <v>0</v>
      </c>
      <c r="AH345" s="397">
        <f t="shared" si="101"/>
        <v>0</v>
      </c>
      <c r="AI345" s="397">
        <f t="shared" si="101"/>
        <v>0</v>
      </c>
      <c r="AJ345" s="397">
        <f t="shared" si="101"/>
        <v>0</v>
      </c>
      <c r="AK345" s="397">
        <f t="shared" si="101"/>
        <v>0</v>
      </c>
      <c r="AL345" s="397">
        <f t="shared" si="101"/>
        <v>0</v>
      </c>
      <c r="AM345" s="295"/>
    </row>
    <row r="346" spans="1:39" ht="15.5" outlineLevel="1">
      <c r="B346" s="304"/>
      <c r="C346" s="294"/>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408"/>
      <c r="Z346" s="408"/>
      <c r="AA346" s="408"/>
      <c r="AB346" s="408"/>
      <c r="AC346" s="408"/>
      <c r="AD346" s="398"/>
      <c r="AE346" s="398"/>
      <c r="AF346" s="398"/>
      <c r="AG346" s="398"/>
      <c r="AH346" s="398"/>
      <c r="AI346" s="398"/>
      <c r="AJ346" s="398"/>
      <c r="AK346" s="398"/>
      <c r="AL346" s="398"/>
      <c r="AM346" s="295"/>
    </row>
    <row r="347" spans="1:39" ht="15.5" outlineLevel="1">
      <c r="A347" s="488"/>
      <c r="B347" s="277" t="s">
        <v>14</v>
      </c>
      <c r="C347" s="278"/>
      <c r="D347" s="289"/>
      <c r="E347" s="289"/>
      <c r="F347" s="289"/>
      <c r="G347" s="289"/>
      <c r="H347" s="289"/>
      <c r="I347" s="289"/>
      <c r="J347" s="289"/>
      <c r="K347" s="289"/>
      <c r="L347" s="289"/>
      <c r="M347" s="289"/>
      <c r="N347" s="289"/>
      <c r="O347" s="289"/>
      <c r="P347" s="289"/>
      <c r="Q347" s="289"/>
      <c r="R347" s="289"/>
      <c r="S347" s="333"/>
      <c r="T347" s="289"/>
      <c r="U347" s="289"/>
      <c r="V347" s="289"/>
      <c r="W347" s="289"/>
      <c r="X347" s="289"/>
      <c r="Y347" s="728"/>
      <c r="Z347" s="728"/>
      <c r="AA347" s="728"/>
      <c r="AB347" s="728"/>
      <c r="AC347" s="728"/>
      <c r="AD347" s="400"/>
      <c r="AE347" s="400"/>
      <c r="AF347" s="400"/>
      <c r="AG347" s="400"/>
      <c r="AH347" s="400"/>
      <c r="AI347" s="400"/>
      <c r="AJ347" s="400"/>
      <c r="AK347" s="400"/>
      <c r="AL347" s="400"/>
      <c r="AM347" s="281"/>
    </row>
    <row r="348" spans="1:39" ht="15.5" outlineLevel="1">
      <c r="A348" s="487">
        <v>23</v>
      </c>
      <c r="B348" s="304" t="s">
        <v>14</v>
      </c>
      <c r="C348" s="280" t="s">
        <v>586</v>
      </c>
      <c r="D348" s="284"/>
      <c r="E348" s="284"/>
      <c r="F348" s="284"/>
      <c r="G348" s="284"/>
      <c r="H348" s="284">
        <v>132466.12627792399</v>
      </c>
      <c r="I348" s="284"/>
      <c r="J348" s="284"/>
      <c r="K348" s="284"/>
      <c r="L348" s="284"/>
      <c r="M348" s="284"/>
      <c r="N348" s="280"/>
      <c r="O348" s="284"/>
      <c r="P348" s="284"/>
      <c r="Q348" s="284"/>
      <c r="R348" s="284"/>
      <c r="S348" s="284">
        <v>24.876119372000002</v>
      </c>
      <c r="T348" s="284"/>
      <c r="U348" s="284"/>
      <c r="V348" s="284"/>
      <c r="W348" s="284"/>
      <c r="X348" s="284"/>
      <c r="Y348" s="740">
        <v>1</v>
      </c>
      <c r="Z348" s="724"/>
      <c r="AA348" s="724"/>
      <c r="AB348" s="724"/>
      <c r="AC348" s="724"/>
      <c r="AD348" s="396"/>
      <c r="AE348" s="396"/>
      <c r="AF348" s="396"/>
      <c r="AG348" s="396"/>
      <c r="AH348" s="396"/>
      <c r="AI348" s="396"/>
      <c r="AJ348" s="396"/>
      <c r="AK348" s="396"/>
      <c r="AL348" s="396"/>
      <c r="AM348" s="285">
        <f>SUM(Y348:AL348)</f>
        <v>1</v>
      </c>
    </row>
    <row r="349" spans="1:39" ht="15.5" outlineLevel="1">
      <c r="B349" s="283" t="s">
        <v>247</v>
      </c>
      <c r="C349" s="280" t="s">
        <v>580</v>
      </c>
      <c r="D349" s="284"/>
      <c r="E349" s="284"/>
      <c r="F349" s="284"/>
      <c r="G349" s="284"/>
      <c r="H349" s="284">
        <v>515.78936390000001</v>
      </c>
      <c r="I349" s="284"/>
      <c r="J349" s="284"/>
      <c r="K349" s="284"/>
      <c r="L349" s="284"/>
      <c r="M349" s="284"/>
      <c r="N349" s="280"/>
      <c r="O349" s="284"/>
      <c r="P349" s="284"/>
      <c r="Q349" s="284"/>
      <c r="R349" s="284"/>
      <c r="S349" s="284">
        <v>2.6879058000000001E-2</v>
      </c>
      <c r="T349" s="284"/>
      <c r="U349" s="284"/>
      <c r="V349" s="284"/>
      <c r="W349" s="284"/>
      <c r="X349" s="284"/>
      <c r="Y349" s="726">
        <v>1</v>
      </c>
      <c r="Z349" s="726">
        <v>0</v>
      </c>
      <c r="AA349" s="726">
        <v>0</v>
      </c>
      <c r="AB349" s="726">
        <v>0</v>
      </c>
      <c r="AC349" s="726">
        <v>0</v>
      </c>
      <c r="AD349" s="397">
        <v>0</v>
      </c>
      <c r="AE349" s="397">
        <v>0</v>
      </c>
      <c r="AF349" s="397">
        <f t="shared" ref="AF349:AL349" si="102">AF348</f>
        <v>0</v>
      </c>
      <c r="AG349" s="397">
        <f t="shared" si="102"/>
        <v>0</v>
      </c>
      <c r="AH349" s="397">
        <f t="shared" si="102"/>
        <v>0</v>
      </c>
      <c r="AI349" s="397">
        <f t="shared" si="102"/>
        <v>0</v>
      </c>
      <c r="AJ349" s="397">
        <f t="shared" si="102"/>
        <v>0</v>
      </c>
      <c r="AK349" s="397">
        <f t="shared" si="102"/>
        <v>0</v>
      </c>
      <c r="AL349" s="397">
        <f t="shared" si="102"/>
        <v>0</v>
      </c>
      <c r="AM349" s="286"/>
    </row>
    <row r="350" spans="1:39" ht="15.5" outlineLevel="1">
      <c r="B350" s="304"/>
      <c r="C350" s="294"/>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408"/>
      <c r="Z350" s="408"/>
      <c r="AA350" s="408"/>
      <c r="AB350" s="408"/>
      <c r="AC350" s="408"/>
      <c r="AD350" s="398"/>
      <c r="AE350" s="398"/>
      <c r="AF350" s="398"/>
      <c r="AG350" s="398"/>
      <c r="AH350" s="398"/>
      <c r="AI350" s="398"/>
      <c r="AJ350" s="398"/>
      <c r="AK350" s="398"/>
      <c r="AL350" s="398"/>
      <c r="AM350" s="295"/>
    </row>
    <row r="351" spans="1:39" s="282" customFormat="1" ht="15.5" outlineLevel="1">
      <c r="A351" s="488"/>
      <c r="B351" s="277" t="s">
        <v>484</v>
      </c>
      <c r="C351" s="278"/>
      <c r="D351" s="289"/>
      <c r="E351" s="289"/>
      <c r="F351" s="289"/>
      <c r="G351" s="289"/>
      <c r="H351" s="289"/>
      <c r="I351" s="289"/>
      <c r="J351" s="289"/>
      <c r="K351" s="289"/>
      <c r="L351" s="289"/>
      <c r="M351" s="289"/>
      <c r="N351" s="289"/>
      <c r="O351" s="289"/>
      <c r="P351" s="289"/>
      <c r="Q351" s="289"/>
      <c r="R351" s="289"/>
      <c r="S351" s="333"/>
      <c r="T351" s="289"/>
      <c r="U351" s="289"/>
      <c r="V351" s="289"/>
      <c r="W351" s="289"/>
      <c r="X351" s="289"/>
      <c r="Y351" s="728"/>
      <c r="Z351" s="728"/>
      <c r="AA351" s="728"/>
      <c r="AB351" s="728"/>
      <c r="AC351" s="728"/>
      <c r="AD351" s="400"/>
      <c r="AE351" s="400"/>
      <c r="AF351" s="400"/>
      <c r="AG351" s="400"/>
      <c r="AH351" s="400"/>
      <c r="AI351" s="400"/>
      <c r="AJ351" s="400"/>
      <c r="AK351" s="400"/>
      <c r="AL351" s="400"/>
      <c r="AM351" s="281"/>
    </row>
    <row r="352" spans="1:39" s="272" customFormat="1" ht="15.5" outlineLevel="1">
      <c r="A352" s="487">
        <v>24</v>
      </c>
      <c r="B352" s="304" t="s">
        <v>14</v>
      </c>
      <c r="C352" s="280" t="s">
        <v>586</v>
      </c>
      <c r="D352" s="284"/>
      <c r="E352" s="284"/>
      <c r="F352" s="284"/>
      <c r="G352" s="284"/>
      <c r="H352" s="284"/>
      <c r="I352" s="284"/>
      <c r="J352" s="284"/>
      <c r="K352" s="284"/>
      <c r="L352" s="284"/>
      <c r="M352" s="284"/>
      <c r="N352" s="280"/>
      <c r="O352" s="284"/>
      <c r="P352" s="284"/>
      <c r="Q352" s="284"/>
      <c r="R352" s="284"/>
      <c r="S352" s="284"/>
      <c r="T352" s="284"/>
      <c r="U352" s="284"/>
      <c r="V352" s="284"/>
      <c r="W352" s="284"/>
      <c r="X352" s="284"/>
      <c r="Y352" s="724"/>
      <c r="Z352" s="724"/>
      <c r="AA352" s="724"/>
      <c r="AB352" s="724"/>
      <c r="AC352" s="724"/>
      <c r="AD352" s="396"/>
      <c r="AE352" s="396"/>
      <c r="AF352" s="396"/>
      <c r="AG352" s="396"/>
      <c r="AH352" s="396"/>
      <c r="AI352" s="396"/>
      <c r="AJ352" s="396"/>
      <c r="AK352" s="396"/>
      <c r="AL352" s="396"/>
      <c r="AM352" s="285">
        <f>SUM(Y352:AL352)</f>
        <v>0</v>
      </c>
    </row>
    <row r="353" spans="1:39" s="272" customFormat="1" ht="15.5" outlineLevel="1">
      <c r="A353" s="487"/>
      <c r="B353" s="304" t="s">
        <v>247</v>
      </c>
      <c r="C353" s="280" t="s">
        <v>580</v>
      </c>
      <c r="D353" s="284"/>
      <c r="E353" s="284"/>
      <c r="F353" s="284"/>
      <c r="G353" s="284"/>
      <c r="H353" s="284"/>
      <c r="I353" s="284"/>
      <c r="J353" s="284"/>
      <c r="K353" s="284"/>
      <c r="L353" s="284"/>
      <c r="M353" s="284"/>
      <c r="N353" s="280"/>
      <c r="O353" s="284"/>
      <c r="P353" s="284"/>
      <c r="Q353" s="284"/>
      <c r="R353" s="284"/>
      <c r="S353" s="284"/>
      <c r="T353" s="284"/>
      <c r="U353" s="284"/>
      <c r="V353" s="284"/>
      <c r="W353" s="284"/>
      <c r="X353" s="284"/>
      <c r="Y353" s="726">
        <v>0</v>
      </c>
      <c r="Z353" s="726">
        <v>0</v>
      </c>
      <c r="AA353" s="726">
        <v>0</v>
      </c>
      <c r="AB353" s="726">
        <v>0</v>
      </c>
      <c r="AC353" s="726">
        <v>0</v>
      </c>
      <c r="AD353" s="397">
        <v>0</v>
      </c>
      <c r="AE353" s="397">
        <v>0</v>
      </c>
      <c r="AF353" s="397">
        <f t="shared" ref="AF353:AL353" si="103">AF352</f>
        <v>0</v>
      </c>
      <c r="AG353" s="397">
        <f t="shared" si="103"/>
        <v>0</v>
      </c>
      <c r="AH353" s="397">
        <f t="shared" si="103"/>
        <v>0</v>
      </c>
      <c r="AI353" s="397">
        <f t="shared" si="103"/>
        <v>0</v>
      </c>
      <c r="AJ353" s="397">
        <f t="shared" si="103"/>
        <v>0</v>
      </c>
      <c r="AK353" s="397">
        <f t="shared" si="103"/>
        <v>0</v>
      </c>
      <c r="AL353" s="397">
        <f t="shared" si="103"/>
        <v>0</v>
      </c>
      <c r="AM353" s="286"/>
    </row>
    <row r="354" spans="1:39" s="272" customFormat="1" ht="15.5" outlineLevel="1">
      <c r="A354" s="487"/>
      <c r="B354" s="304"/>
      <c r="C354" s="294"/>
      <c r="D354" s="280"/>
      <c r="E354" s="280"/>
      <c r="F354" s="280"/>
      <c r="G354" s="280"/>
      <c r="H354" s="280"/>
      <c r="I354" s="280"/>
      <c r="J354" s="280"/>
      <c r="K354" s="280"/>
      <c r="L354" s="280"/>
      <c r="M354" s="280"/>
      <c r="N354" s="280"/>
      <c r="O354" s="280"/>
      <c r="P354" s="280"/>
      <c r="Q354" s="280"/>
      <c r="R354" s="280"/>
      <c r="S354" s="333"/>
      <c r="T354" s="280"/>
      <c r="U354" s="280"/>
      <c r="V354" s="280"/>
      <c r="W354" s="280"/>
      <c r="X354" s="280"/>
      <c r="Y354" s="408"/>
      <c r="Z354" s="408"/>
      <c r="AA354" s="408"/>
      <c r="AB354" s="408"/>
      <c r="AC354" s="408"/>
      <c r="AD354" s="398"/>
      <c r="AE354" s="398"/>
      <c r="AF354" s="398"/>
      <c r="AG354" s="398"/>
      <c r="AH354" s="398"/>
      <c r="AI354" s="398"/>
      <c r="AJ354" s="398"/>
      <c r="AK354" s="398"/>
      <c r="AL354" s="398"/>
      <c r="AM354" s="295"/>
    </row>
    <row r="355" spans="1:39" s="272" customFormat="1" ht="15.5" outlineLevel="1">
      <c r="A355" s="487">
        <v>25</v>
      </c>
      <c r="B355" s="303" t="s">
        <v>21</v>
      </c>
      <c r="C355" s="280" t="s">
        <v>586</v>
      </c>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732"/>
      <c r="Z355" s="732"/>
      <c r="AA355" s="732"/>
      <c r="AB355" s="732"/>
      <c r="AC355" s="732"/>
      <c r="AD355" s="401"/>
      <c r="AE355" s="401"/>
      <c r="AF355" s="401"/>
      <c r="AG355" s="401"/>
      <c r="AH355" s="401"/>
      <c r="AI355" s="401"/>
      <c r="AJ355" s="401"/>
      <c r="AK355" s="401"/>
      <c r="AL355" s="401"/>
      <c r="AM355" s="285">
        <f>SUM(Y355:AL355)</f>
        <v>0</v>
      </c>
    </row>
    <row r="356" spans="1:39" s="272" customFormat="1" ht="15.5" outlineLevel="1">
      <c r="A356" s="487"/>
      <c r="B356" s="304" t="s">
        <v>247</v>
      </c>
      <c r="C356" s="280" t="s">
        <v>580</v>
      </c>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726">
        <v>0</v>
      </c>
      <c r="Z356" s="726">
        <v>0</v>
      </c>
      <c r="AA356" s="726">
        <v>0</v>
      </c>
      <c r="AB356" s="726">
        <v>0</v>
      </c>
      <c r="AC356" s="726">
        <v>0</v>
      </c>
      <c r="AD356" s="397">
        <v>0</v>
      </c>
      <c r="AE356" s="397">
        <v>0</v>
      </c>
      <c r="AF356" s="397">
        <f t="shared" ref="AF356:AL356" si="104">AF355</f>
        <v>0</v>
      </c>
      <c r="AG356" s="397">
        <f t="shared" si="104"/>
        <v>0</v>
      </c>
      <c r="AH356" s="397">
        <f t="shared" si="104"/>
        <v>0</v>
      </c>
      <c r="AI356" s="397">
        <f t="shared" si="104"/>
        <v>0</v>
      </c>
      <c r="AJ356" s="397">
        <f t="shared" si="104"/>
        <v>0</v>
      </c>
      <c r="AK356" s="397">
        <f t="shared" si="104"/>
        <v>0</v>
      </c>
      <c r="AL356" s="397">
        <f t="shared" si="104"/>
        <v>0</v>
      </c>
      <c r="AM356" s="300"/>
    </row>
    <row r="357" spans="1:39" s="272" customFormat="1" ht="15.5" outlineLevel="1">
      <c r="A357" s="487"/>
      <c r="B357" s="303"/>
      <c r="C357" s="301"/>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404"/>
      <c r="Z357" s="735"/>
      <c r="AA357" s="404"/>
      <c r="AB357" s="404"/>
      <c r="AC357" s="404"/>
      <c r="AD357" s="402"/>
      <c r="AE357" s="402"/>
      <c r="AF357" s="402"/>
      <c r="AG357" s="402"/>
      <c r="AH357" s="402"/>
      <c r="AI357" s="402"/>
      <c r="AJ357" s="402"/>
      <c r="AK357" s="402"/>
      <c r="AL357" s="402"/>
      <c r="AM357" s="302"/>
    </row>
    <row r="358" spans="1:39" ht="15.5" outlineLevel="1">
      <c r="A358" s="488"/>
      <c r="B358" s="277" t="s">
        <v>15</v>
      </c>
      <c r="C358" s="308"/>
      <c r="D358" s="289"/>
      <c r="E358" s="333"/>
      <c r="F358" s="333"/>
      <c r="G358" s="333"/>
      <c r="H358" s="333"/>
      <c r="I358" s="333"/>
      <c r="J358" s="333"/>
      <c r="K358" s="333"/>
      <c r="L358" s="333"/>
      <c r="M358" s="333"/>
      <c r="N358" s="280"/>
      <c r="O358" s="289"/>
      <c r="P358" s="333"/>
      <c r="Q358" s="333"/>
      <c r="R358" s="333"/>
      <c r="S358" s="333"/>
      <c r="T358" s="333"/>
      <c r="U358" s="333"/>
      <c r="V358" s="333"/>
      <c r="W358" s="333"/>
      <c r="X358" s="333"/>
      <c r="Y358" s="728"/>
      <c r="Z358" s="728"/>
      <c r="AA358" s="728"/>
      <c r="AB358" s="728"/>
      <c r="AC358" s="728"/>
      <c r="AD358" s="400"/>
      <c r="AE358" s="400"/>
      <c r="AF358" s="400"/>
      <c r="AG358" s="400"/>
      <c r="AH358" s="400"/>
      <c r="AI358" s="400"/>
      <c r="AJ358" s="400"/>
      <c r="AK358" s="400"/>
      <c r="AL358" s="400"/>
      <c r="AM358" s="281"/>
    </row>
    <row r="359" spans="1:39" ht="15.5" outlineLevel="1">
      <c r="A359" s="487">
        <v>26</v>
      </c>
      <c r="B359" s="309" t="s">
        <v>16</v>
      </c>
      <c r="C359" s="280" t="s">
        <v>586</v>
      </c>
      <c r="D359" s="284"/>
      <c r="E359" s="284"/>
      <c r="F359" s="284"/>
      <c r="G359" s="284"/>
      <c r="H359" s="284" t="s">
        <v>752</v>
      </c>
      <c r="I359" s="284"/>
      <c r="J359" s="284"/>
      <c r="K359" s="284"/>
      <c r="L359" s="284"/>
      <c r="M359" s="284"/>
      <c r="N359" s="284">
        <v>12</v>
      </c>
      <c r="O359" s="284"/>
      <c r="P359" s="284"/>
      <c r="Q359" s="284"/>
      <c r="R359" s="284"/>
      <c r="S359" s="284" t="s">
        <v>752</v>
      </c>
      <c r="T359" s="284"/>
      <c r="U359" s="284"/>
      <c r="V359" s="284"/>
      <c r="W359" s="284"/>
      <c r="X359" s="284"/>
      <c r="Y359" s="724"/>
      <c r="Z359" s="724"/>
      <c r="AA359" s="724"/>
      <c r="AB359" s="724"/>
      <c r="AC359" s="732"/>
      <c r="AD359" s="401"/>
      <c r="AE359" s="401"/>
      <c r="AF359" s="401"/>
      <c r="AG359" s="401"/>
      <c r="AH359" s="401"/>
      <c r="AI359" s="401"/>
      <c r="AJ359" s="401"/>
      <c r="AK359" s="401"/>
      <c r="AL359" s="401"/>
      <c r="AM359" s="285">
        <f>SUM(Y359:AL359)</f>
        <v>0</v>
      </c>
    </row>
    <row r="360" spans="1:39" ht="15.5" outlineLevel="1">
      <c r="B360" s="283" t="s">
        <v>247</v>
      </c>
      <c r="C360" s="280" t="s">
        <v>580</v>
      </c>
      <c r="D360" s="284"/>
      <c r="E360" s="284"/>
      <c r="F360" s="284"/>
      <c r="G360" s="284"/>
      <c r="H360" s="284" t="s">
        <v>752</v>
      </c>
      <c r="I360" s="284"/>
      <c r="J360" s="284"/>
      <c r="K360" s="284"/>
      <c r="L360" s="284"/>
      <c r="M360" s="284"/>
      <c r="N360" s="284">
        <v>12</v>
      </c>
      <c r="O360" s="284"/>
      <c r="P360" s="284"/>
      <c r="Q360" s="284"/>
      <c r="R360" s="284"/>
      <c r="S360" s="284" t="s">
        <v>752</v>
      </c>
      <c r="T360" s="284"/>
      <c r="U360" s="284"/>
      <c r="V360" s="284"/>
      <c r="W360" s="284"/>
      <c r="X360" s="284"/>
      <c r="Y360" s="726">
        <v>0</v>
      </c>
      <c r="Z360" s="726">
        <v>0</v>
      </c>
      <c r="AA360" s="726">
        <v>0</v>
      </c>
      <c r="AB360" s="726">
        <v>0</v>
      </c>
      <c r="AC360" s="726">
        <v>0</v>
      </c>
      <c r="AD360" s="397">
        <v>0</v>
      </c>
      <c r="AE360" s="397">
        <v>0</v>
      </c>
      <c r="AF360" s="397">
        <f t="shared" ref="AF360:AL360" si="105">AF359</f>
        <v>0</v>
      </c>
      <c r="AG360" s="397">
        <f t="shared" si="105"/>
        <v>0</v>
      </c>
      <c r="AH360" s="397">
        <f t="shared" si="105"/>
        <v>0</v>
      </c>
      <c r="AI360" s="397">
        <f t="shared" si="105"/>
        <v>0</v>
      </c>
      <c r="AJ360" s="397">
        <f t="shared" si="105"/>
        <v>0</v>
      </c>
      <c r="AK360" s="397">
        <f t="shared" si="105"/>
        <v>0</v>
      </c>
      <c r="AL360" s="397">
        <f t="shared" si="105"/>
        <v>0</v>
      </c>
      <c r="AM360" s="295"/>
    </row>
    <row r="361" spans="1:39" ht="15.5" outlineLevel="1">
      <c r="A361" s="490"/>
      <c r="B361" s="310"/>
      <c r="C361" s="280"/>
      <c r="D361" s="280"/>
      <c r="E361" s="280"/>
      <c r="F361" s="280"/>
      <c r="G361" s="280"/>
      <c r="H361" s="280"/>
      <c r="I361" s="280"/>
      <c r="J361" s="280"/>
      <c r="K361" s="280"/>
      <c r="L361" s="280"/>
      <c r="M361" s="280"/>
      <c r="N361" s="280"/>
      <c r="O361" s="280"/>
      <c r="P361" s="280"/>
      <c r="Q361" s="280"/>
      <c r="R361" s="280"/>
      <c r="S361" s="333"/>
      <c r="T361" s="280"/>
      <c r="U361" s="280"/>
      <c r="V361" s="280"/>
      <c r="W361" s="280"/>
      <c r="X361" s="280"/>
      <c r="Y361" s="731"/>
      <c r="Z361" s="731"/>
      <c r="AA361" s="731"/>
      <c r="AB361" s="731"/>
      <c r="AC361" s="731"/>
      <c r="AD361" s="410"/>
      <c r="AE361" s="410"/>
      <c r="AF361" s="410"/>
      <c r="AG361" s="410"/>
      <c r="AH361" s="410"/>
      <c r="AI361" s="410"/>
      <c r="AJ361" s="410"/>
      <c r="AK361" s="410"/>
      <c r="AL361" s="410"/>
      <c r="AM361" s="286"/>
    </row>
    <row r="362" spans="1:39" ht="15.5" outlineLevel="1">
      <c r="A362" s="487">
        <v>27</v>
      </c>
      <c r="B362" s="309" t="s">
        <v>17</v>
      </c>
      <c r="C362" s="280" t="s">
        <v>586</v>
      </c>
      <c r="D362" s="284"/>
      <c r="E362" s="284"/>
      <c r="F362" s="284"/>
      <c r="G362" s="284"/>
      <c r="H362" s="284" t="s">
        <v>752</v>
      </c>
      <c r="I362" s="284"/>
      <c r="J362" s="284"/>
      <c r="K362" s="284"/>
      <c r="L362" s="284"/>
      <c r="M362" s="284"/>
      <c r="N362" s="284">
        <v>12</v>
      </c>
      <c r="O362" s="284"/>
      <c r="P362" s="284"/>
      <c r="Q362" s="284"/>
      <c r="R362" s="284"/>
      <c r="S362" s="284" t="s">
        <v>752</v>
      </c>
      <c r="T362" s="284"/>
      <c r="U362" s="284"/>
      <c r="V362" s="284"/>
      <c r="W362" s="284"/>
      <c r="X362" s="284"/>
      <c r="Y362" s="724"/>
      <c r="Z362" s="724"/>
      <c r="AA362" s="724"/>
      <c r="AB362" s="724"/>
      <c r="AC362" s="732"/>
      <c r="AD362" s="401"/>
      <c r="AE362" s="401"/>
      <c r="AF362" s="401"/>
      <c r="AG362" s="401"/>
      <c r="AH362" s="401"/>
      <c r="AI362" s="401"/>
      <c r="AJ362" s="401"/>
      <c r="AK362" s="401"/>
      <c r="AL362" s="401"/>
      <c r="AM362" s="285">
        <f>SUM(Y362:AL362)</f>
        <v>0</v>
      </c>
    </row>
    <row r="363" spans="1:39" ht="15.5" outlineLevel="1">
      <c r="B363" s="283" t="s">
        <v>247</v>
      </c>
      <c r="C363" s="280" t="s">
        <v>580</v>
      </c>
      <c r="D363" s="284"/>
      <c r="E363" s="284"/>
      <c r="F363" s="284"/>
      <c r="G363" s="284"/>
      <c r="H363" s="284" t="s">
        <v>752</v>
      </c>
      <c r="I363" s="284"/>
      <c r="J363" s="284"/>
      <c r="K363" s="284"/>
      <c r="L363" s="284"/>
      <c r="M363" s="284"/>
      <c r="N363" s="284">
        <v>12</v>
      </c>
      <c r="O363" s="284"/>
      <c r="P363" s="284"/>
      <c r="Q363" s="284"/>
      <c r="R363" s="284"/>
      <c r="S363" s="284" t="s">
        <v>752</v>
      </c>
      <c r="T363" s="284"/>
      <c r="U363" s="284"/>
      <c r="V363" s="284"/>
      <c r="W363" s="284"/>
      <c r="X363" s="284"/>
      <c r="Y363" s="726">
        <v>0</v>
      </c>
      <c r="Z363" s="726">
        <v>0</v>
      </c>
      <c r="AA363" s="726">
        <v>0</v>
      </c>
      <c r="AB363" s="726">
        <v>0</v>
      </c>
      <c r="AC363" s="726">
        <v>0</v>
      </c>
      <c r="AD363" s="397">
        <v>0</v>
      </c>
      <c r="AE363" s="397">
        <v>0</v>
      </c>
      <c r="AF363" s="397">
        <f t="shared" ref="AF363:AL363" si="106">AF362</f>
        <v>0</v>
      </c>
      <c r="AG363" s="397">
        <f t="shared" si="106"/>
        <v>0</v>
      </c>
      <c r="AH363" s="397">
        <f t="shared" si="106"/>
        <v>0</v>
      </c>
      <c r="AI363" s="397">
        <f t="shared" si="106"/>
        <v>0</v>
      </c>
      <c r="AJ363" s="397">
        <f t="shared" si="106"/>
        <v>0</v>
      </c>
      <c r="AK363" s="397">
        <f t="shared" si="106"/>
        <v>0</v>
      </c>
      <c r="AL363" s="397">
        <f t="shared" si="106"/>
        <v>0</v>
      </c>
      <c r="AM363" s="295"/>
    </row>
    <row r="364" spans="1:39" ht="15.5" outlineLevel="1">
      <c r="A364" s="490"/>
      <c r="B364" s="311"/>
      <c r="C364" s="289"/>
      <c r="D364" s="280"/>
      <c r="E364" s="280"/>
      <c r="F364" s="280"/>
      <c r="G364" s="280"/>
      <c r="H364" s="280"/>
      <c r="I364" s="280"/>
      <c r="J364" s="280"/>
      <c r="K364" s="280"/>
      <c r="L364" s="280"/>
      <c r="M364" s="280"/>
      <c r="N364" s="289"/>
      <c r="O364" s="280"/>
      <c r="P364" s="280"/>
      <c r="Q364" s="280"/>
      <c r="R364" s="280"/>
      <c r="S364" s="333"/>
      <c r="T364" s="280"/>
      <c r="U364" s="280"/>
      <c r="V364" s="280"/>
      <c r="W364" s="280"/>
      <c r="X364" s="280"/>
      <c r="Y364" s="408"/>
      <c r="Z364" s="408"/>
      <c r="AA364" s="408"/>
      <c r="AB364" s="408"/>
      <c r="AC364" s="408"/>
      <c r="AD364" s="398"/>
      <c r="AE364" s="398"/>
      <c r="AF364" s="398"/>
      <c r="AG364" s="398"/>
      <c r="AH364" s="398"/>
      <c r="AI364" s="398"/>
      <c r="AJ364" s="398"/>
      <c r="AK364" s="398"/>
      <c r="AL364" s="398"/>
      <c r="AM364" s="295"/>
    </row>
    <row r="365" spans="1:39" ht="15.5" outlineLevel="1">
      <c r="A365" s="487">
        <v>28</v>
      </c>
      <c r="B365" s="309" t="s">
        <v>18</v>
      </c>
      <c r="C365" s="280" t="s">
        <v>586</v>
      </c>
      <c r="D365" s="284"/>
      <c r="E365" s="284"/>
      <c r="F365" s="284"/>
      <c r="G365" s="284"/>
      <c r="H365" s="284" t="s">
        <v>752</v>
      </c>
      <c r="I365" s="284"/>
      <c r="J365" s="284"/>
      <c r="K365" s="284"/>
      <c r="L365" s="284"/>
      <c r="M365" s="284"/>
      <c r="N365" s="284">
        <v>0</v>
      </c>
      <c r="O365" s="284"/>
      <c r="P365" s="284"/>
      <c r="Q365" s="284"/>
      <c r="R365" s="284"/>
      <c r="S365" s="284" t="s">
        <v>752</v>
      </c>
      <c r="T365" s="284"/>
      <c r="U365" s="284"/>
      <c r="V365" s="284"/>
      <c r="W365" s="284"/>
      <c r="X365" s="284"/>
      <c r="Y365" s="724"/>
      <c r="Z365" s="724"/>
      <c r="AA365" s="724"/>
      <c r="AB365" s="724"/>
      <c r="AC365" s="732"/>
      <c r="AD365" s="401"/>
      <c r="AE365" s="401"/>
      <c r="AF365" s="401"/>
      <c r="AG365" s="401"/>
      <c r="AH365" s="401"/>
      <c r="AI365" s="401"/>
      <c r="AJ365" s="401"/>
      <c r="AK365" s="401"/>
      <c r="AL365" s="401"/>
      <c r="AM365" s="285">
        <f>SUM(Y365:AL365)</f>
        <v>0</v>
      </c>
    </row>
    <row r="366" spans="1:39" ht="15.5" outlineLevel="1">
      <c r="B366" s="283" t="s">
        <v>247</v>
      </c>
      <c r="C366" s="280" t="s">
        <v>580</v>
      </c>
      <c r="D366" s="284"/>
      <c r="E366" s="284"/>
      <c r="F366" s="284"/>
      <c r="G366" s="284"/>
      <c r="H366" s="284" t="s">
        <v>752</v>
      </c>
      <c r="I366" s="284"/>
      <c r="J366" s="284"/>
      <c r="K366" s="284"/>
      <c r="L366" s="284"/>
      <c r="M366" s="284"/>
      <c r="N366" s="284">
        <v>0</v>
      </c>
      <c r="O366" s="284"/>
      <c r="P366" s="284"/>
      <c r="Q366" s="284"/>
      <c r="R366" s="284"/>
      <c r="S366" s="284" t="s">
        <v>752</v>
      </c>
      <c r="T366" s="284"/>
      <c r="U366" s="284"/>
      <c r="V366" s="284"/>
      <c r="W366" s="284"/>
      <c r="X366" s="284"/>
      <c r="Y366" s="726">
        <v>0</v>
      </c>
      <c r="Z366" s="726">
        <v>0</v>
      </c>
      <c r="AA366" s="726">
        <v>0</v>
      </c>
      <c r="AB366" s="726">
        <v>0</v>
      </c>
      <c r="AC366" s="726">
        <v>0</v>
      </c>
      <c r="AD366" s="397">
        <v>0</v>
      </c>
      <c r="AE366" s="397">
        <v>0</v>
      </c>
      <c r="AF366" s="397">
        <f t="shared" ref="AF366:AL366" si="107">AF365</f>
        <v>0</v>
      </c>
      <c r="AG366" s="397">
        <f t="shared" si="107"/>
        <v>0</v>
      </c>
      <c r="AH366" s="397">
        <f t="shared" si="107"/>
        <v>0</v>
      </c>
      <c r="AI366" s="397">
        <f t="shared" si="107"/>
        <v>0</v>
      </c>
      <c r="AJ366" s="397">
        <f t="shared" si="107"/>
        <v>0</v>
      </c>
      <c r="AK366" s="397">
        <f t="shared" si="107"/>
        <v>0</v>
      </c>
      <c r="AL366" s="397">
        <f t="shared" si="107"/>
        <v>0</v>
      </c>
      <c r="AM366" s="286"/>
    </row>
    <row r="367" spans="1:39" ht="15.5" outlineLevel="1">
      <c r="A367" s="490"/>
      <c r="B367" s="310"/>
      <c r="C367" s="280"/>
      <c r="D367" s="280"/>
      <c r="E367" s="280"/>
      <c r="F367" s="280"/>
      <c r="G367" s="280"/>
      <c r="H367" s="280"/>
      <c r="I367" s="280"/>
      <c r="J367" s="280"/>
      <c r="K367" s="280"/>
      <c r="L367" s="280"/>
      <c r="M367" s="280"/>
      <c r="N367" s="280"/>
      <c r="O367" s="280"/>
      <c r="P367" s="280"/>
      <c r="Q367" s="280"/>
      <c r="R367" s="280"/>
      <c r="S367" s="333"/>
      <c r="T367" s="280"/>
      <c r="U367" s="280"/>
      <c r="V367" s="280"/>
      <c r="W367" s="280"/>
      <c r="X367" s="280"/>
      <c r="Y367" s="408"/>
      <c r="Z367" s="408"/>
      <c r="AA367" s="408"/>
      <c r="AB367" s="408"/>
      <c r="AC367" s="408"/>
      <c r="AD367" s="398"/>
      <c r="AE367" s="398"/>
      <c r="AF367" s="398"/>
      <c r="AG367" s="398"/>
      <c r="AH367" s="398"/>
      <c r="AI367" s="398"/>
      <c r="AJ367" s="398"/>
      <c r="AK367" s="398"/>
      <c r="AL367" s="398"/>
      <c r="AM367" s="295"/>
    </row>
    <row r="368" spans="1:39" ht="15.5" outlineLevel="1">
      <c r="A368" s="487">
        <v>29</v>
      </c>
      <c r="B368" s="312" t="s">
        <v>19</v>
      </c>
      <c r="C368" s="280" t="s">
        <v>586</v>
      </c>
      <c r="D368" s="284"/>
      <c r="E368" s="284"/>
      <c r="F368" s="284"/>
      <c r="G368" s="284"/>
      <c r="H368" s="284" t="s">
        <v>752</v>
      </c>
      <c r="I368" s="284"/>
      <c r="J368" s="284"/>
      <c r="K368" s="284"/>
      <c r="L368" s="284"/>
      <c r="M368" s="284"/>
      <c r="N368" s="284">
        <v>0</v>
      </c>
      <c r="O368" s="284"/>
      <c r="P368" s="284"/>
      <c r="Q368" s="284"/>
      <c r="R368" s="284"/>
      <c r="S368" s="284" t="s">
        <v>752</v>
      </c>
      <c r="T368" s="284"/>
      <c r="U368" s="284"/>
      <c r="V368" s="284"/>
      <c r="W368" s="284"/>
      <c r="X368" s="284"/>
      <c r="Y368" s="724"/>
      <c r="Z368" s="724"/>
      <c r="AA368" s="724"/>
      <c r="AB368" s="724"/>
      <c r="AC368" s="732"/>
      <c r="AD368" s="401"/>
      <c r="AE368" s="401"/>
      <c r="AF368" s="401"/>
      <c r="AG368" s="401"/>
      <c r="AH368" s="401"/>
      <c r="AI368" s="401"/>
      <c r="AJ368" s="401"/>
      <c r="AK368" s="401"/>
      <c r="AL368" s="401"/>
      <c r="AM368" s="285">
        <f>SUM(Y368:AL368)</f>
        <v>0</v>
      </c>
    </row>
    <row r="369" spans="1:39" ht="15.5" outlineLevel="1">
      <c r="B369" s="312" t="s">
        <v>247</v>
      </c>
      <c r="C369" s="280" t="s">
        <v>580</v>
      </c>
      <c r="D369" s="284"/>
      <c r="E369" s="284"/>
      <c r="F369" s="284"/>
      <c r="G369" s="284"/>
      <c r="H369" s="284" t="s">
        <v>752</v>
      </c>
      <c r="I369" s="284"/>
      <c r="J369" s="284"/>
      <c r="K369" s="284"/>
      <c r="L369" s="284"/>
      <c r="M369" s="284"/>
      <c r="N369" s="284">
        <v>0</v>
      </c>
      <c r="O369" s="284"/>
      <c r="P369" s="284"/>
      <c r="Q369" s="284"/>
      <c r="R369" s="284"/>
      <c r="S369" s="284" t="s">
        <v>752</v>
      </c>
      <c r="T369" s="284"/>
      <c r="U369" s="284"/>
      <c r="V369" s="284"/>
      <c r="W369" s="284"/>
      <c r="X369" s="284"/>
      <c r="Y369" s="726">
        <v>0</v>
      </c>
      <c r="Z369" s="726">
        <v>0</v>
      </c>
      <c r="AA369" s="726">
        <v>0</v>
      </c>
      <c r="AB369" s="726">
        <v>0</v>
      </c>
      <c r="AC369" s="726">
        <v>0</v>
      </c>
      <c r="AD369" s="397">
        <v>0</v>
      </c>
      <c r="AE369" s="397">
        <v>0</v>
      </c>
      <c r="AF369" s="397">
        <f t="shared" ref="AF369:AL369" si="108">AF368</f>
        <v>0</v>
      </c>
      <c r="AG369" s="397">
        <f t="shared" si="108"/>
        <v>0</v>
      </c>
      <c r="AH369" s="397">
        <f t="shared" si="108"/>
        <v>0</v>
      </c>
      <c r="AI369" s="397">
        <f t="shared" si="108"/>
        <v>0</v>
      </c>
      <c r="AJ369" s="397">
        <f t="shared" si="108"/>
        <v>0</v>
      </c>
      <c r="AK369" s="397">
        <f t="shared" si="108"/>
        <v>0</v>
      </c>
      <c r="AL369" s="397">
        <f t="shared" si="108"/>
        <v>0</v>
      </c>
      <c r="AM369" s="286"/>
    </row>
    <row r="370" spans="1:39" ht="15.5" outlineLevel="1">
      <c r="B370" s="312"/>
      <c r="C370" s="280"/>
      <c r="D370" s="280"/>
      <c r="E370" s="280"/>
      <c r="F370" s="280"/>
      <c r="G370" s="280"/>
      <c r="H370" s="280"/>
      <c r="I370" s="280"/>
      <c r="J370" s="280"/>
      <c r="K370" s="280"/>
      <c r="L370" s="280"/>
      <c r="M370" s="280"/>
      <c r="N370" s="280"/>
      <c r="O370" s="280"/>
      <c r="P370" s="280"/>
      <c r="Q370" s="280"/>
      <c r="R370" s="280"/>
      <c r="S370" s="333"/>
      <c r="T370" s="280"/>
      <c r="U370" s="280"/>
      <c r="V370" s="280"/>
      <c r="W370" s="280"/>
      <c r="X370" s="280"/>
      <c r="Y370" s="280"/>
      <c r="Z370" s="408"/>
      <c r="AA370" s="408"/>
      <c r="AB370" s="408"/>
      <c r="AC370" s="731"/>
      <c r="AD370" s="409"/>
      <c r="AE370" s="409"/>
      <c r="AF370" s="409"/>
      <c r="AG370" s="409"/>
      <c r="AH370" s="409"/>
      <c r="AI370" s="409"/>
      <c r="AJ370" s="409"/>
      <c r="AK370" s="409"/>
      <c r="AL370" s="409"/>
      <c r="AM370" s="302"/>
    </row>
    <row r="371" spans="1:39" s="272" customFormat="1" ht="15.5" outlineLevel="1">
      <c r="A371" s="487">
        <v>30</v>
      </c>
      <c r="B371" s="312" t="s">
        <v>485</v>
      </c>
      <c r="C371" s="280" t="s">
        <v>586</v>
      </c>
      <c r="D371" s="284"/>
      <c r="E371" s="284"/>
      <c r="F371" s="284"/>
      <c r="G371" s="284"/>
      <c r="H371" s="284" t="s">
        <v>752</v>
      </c>
      <c r="I371" s="284"/>
      <c r="J371" s="284"/>
      <c r="K371" s="284"/>
      <c r="L371" s="284"/>
      <c r="M371" s="284"/>
      <c r="N371" s="284">
        <v>0</v>
      </c>
      <c r="O371" s="284"/>
      <c r="P371" s="284"/>
      <c r="Q371" s="284"/>
      <c r="R371" s="284"/>
      <c r="S371" s="284" t="s">
        <v>752</v>
      </c>
      <c r="T371" s="284"/>
      <c r="U371" s="284"/>
      <c r="V371" s="284"/>
      <c r="W371" s="284"/>
      <c r="X371" s="284"/>
      <c r="Y371" s="724"/>
      <c r="Z371" s="724"/>
      <c r="AA371" s="724"/>
      <c r="AB371" s="724"/>
      <c r="AC371" s="724"/>
      <c r="AD371" s="396"/>
      <c r="AE371" s="396"/>
      <c r="AF371" s="396"/>
      <c r="AG371" s="396"/>
      <c r="AH371" s="396"/>
      <c r="AI371" s="396"/>
      <c r="AJ371" s="396"/>
      <c r="AK371" s="396"/>
      <c r="AL371" s="396"/>
      <c r="AM371" s="285">
        <f>SUM(Y371:AL371)</f>
        <v>0</v>
      </c>
    </row>
    <row r="372" spans="1:39" s="272" customFormat="1" ht="15.5" outlineLevel="1">
      <c r="A372" s="487"/>
      <c r="B372" s="312" t="s">
        <v>247</v>
      </c>
      <c r="C372" s="280" t="s">
        <v>580</v>
      </c>
      <c r="D372" s="284"/>
      <c r="E372" s="284"/>
      <c r="F372" s="284"/>
      <c r="G372" s="284"/>
      <c r="H372" s="284" t="s">
        <v>752</v>
      </c>
      <c r="I372" s="284"/>
      <c r="J372" s="284"/>
      <c r="K372" s="284"/>
      <c r="L372" s="284"/>
      <c r="M372" s="284"/>
      <c r="N372" s="284">
        <v>0</v>
      </c>
      <c r="O372" s="284"/>
      <c r="P372" s="284"/>
      <c r="Q372" s="284"/>
      <c r="R372" s="284"/>
      <c r="S372" s="284" t="s">
        <v>752</v>
      </c>
      <c r="T372" s="284"/>
      <c r="U372" s="284"/>
      <c r="V372" s="284"/>
      <c r="W372" s="284"/>
      <c r="X372" s="284"/>
      <c r="Y372" s="726">
        <v>0</v>
      </c>
      <c r="Z372" s="726">
        <v>0</v>
      </c>
      <c r="AA372" s="726">
        <v>0</v>
      </c>
      <c r="AB372" s="726">
        <v>0</v>
      </c>
      <c r="AC372" s="726">
        <v>0</v>
      </c>
      <c r="AD372" s="397">
        <v>0</v>
      </c>
      <c r="AE372" s="397">
        <v>0</v>
      </c>
      <c r="AF372" s="397">
        <f t="shared" ref="AF372:AL372" si="109">AF371</f>
        <v>0</v>
      </c>
      <c r="AG372" s="397">
        <f t="shared" si="109"/>
        <v>0</v>
      </c>
      <c r="AH372" s="397">
        <f t="shared" si="109"/>
        <v>0</v>
      </c>
      <c r="AI372" s="397">
        <f t="shared" si="109"/>
        <v>0</v>
      </c>
      <c r="AJ372" s="397">
        <f t="shared" si="109"/>
        <v>0</v>
      </c>
      <c r="AK372" s="397">
        <f t="shared" si="109"/>
        <v>0</v>
      </c>
      <c r="AL372" s="397">
        <f t="shared" si="109"/>
        <v>0</v>
      </c>
      <c r="AM372" s="286"/>
    </row>
    <row r="373" spans="1:39" s="272" customFormat="1" ht="15.5" outlineLevel="1">
      <c r="A373" s="487"/>
      <c r="B373" s="312"/>
      <c r="C373" s="280"/>
      <c r="D373" s="280"/>
      <c r="E373" s="280"/>
      <c r="F373" s="280"/>
      <c r="G373" s="280"/>
      <c r="H373" s="280"/>
      <c r="I373" s="280"/>
      <c r="J373" s="280"/>
      <c r="K373" s="280"/>
      <c r="L373" s="280"/>
      <c r="M373" s="280"/>
      <c r="N373" s="280"/>
      <c r="O373" s="280"/>
      <c r="P373" s="280"/>
      <c r="Q373" s="280"/>
      <c r="R373" s="280"/>
      <c r="S373" s="333"/>
      <c r="T373" s="280"/>
      <c r="U373" s="280"/>
      <c r="V373" s="280"/>
      <c r="W373" s="280"/>
      <c r="X373" s="280"/>
      <c r="Y373" s="280"/>
      <c r="Z373" s="408"/>
      <c r="AA373" s="408"/>
      <c r="AB373" s="408"/>
      <c r="AC373" s="408"/>
      <c r="AD373" s="398"/>
      <c r="AE373" s="398"/>
      <c r="AF373" s="398"/>
      <c r="AG373" s="398"/>
      <c r="AH373" s="398"/>
      <c r="AI373" s="398"/>
      <c r="AJ373" s="398"/>
      <c r="AK373" s="398"/>
      <c r="AL373" s="398"/>
      <c r="AM373" s="302"/>
    </row>
    <row r="374" spans="1:39" s="272" customFormat="1" ht="15.5" outlineLevel="1">
      <c r="A374" s="487"/>
      <c r="B374" s="277" t="s">
        <v>486</v>
      </c>
      <c r="C374" s="280"/>
      <c r="D374" s="280"/>
      <c r="E374" s="280"/>
      <c r="F374" s="280"/>
      <c r="G374" s="280"/>
      <c r="H374" s="280"/>
      <c r="I374" s="280"/>
      <c r="J374" s="280"/>
      <c r="K374" s="280"/>
      <c r="L374" s="280"/>
      <c r="M374" s="280"/>
      <c r="N374" s="280"/>
      <c r="O374" s="280"/>
      <c r="P374" s="280"/>
      <c r="Q374" s="280"/>
      <c r="R374" s="280"/>
      <c r="S374" s="333"/>
      <c r="T374" s="280"/>
      <c r="U374" s="280"/>
      <c r="V374" s="280"/>
      <c r="W374" s="280"/>
      <c r="X374" s="280"/>
      <c r="Y374" s="280"/>
      <c r="Z374" s="408"/>
      <c r="AA374" s="408"/>
      <c r="AB374" s="408"/>
      <c r="AC374" s="408"/>
      <c r="AD374" s="398"/>
      <c r="AE374" s="398"/>
      <c r="AF374" s="398"/>
      <c r="AG374" s="398"/>
      <c r="AH374" s="398"/>
      <c r="AI374" s="398"/>
      <c r="AJ374" s="398"/>
      <c r="AK374" s="398"/>
      <c r="AL374" s="398"/>
      <c r="AM374" s="302"/>
    </row>
    <row r="375" spans="1:39" s="272" customFormat="1" ht="15.5" outlineLevel="1">
      <c r="A375" s="487">
        <v>31</v>
      </c>
      <c r="B375" s="312" t="s">
        <v>487</v>
      </c>
      <c r="C375" s="280" t="s">
        <v>586</v>
      </c>
      <c r="D375" s="284"/>
      <c r="E375" s="284"/>
      <c r="F375" s="284"/>
      <c r="G375" s="284"/>
      <c r="H375" s="284" t="s">
        <v>752</v>
      </c>
      <c r="I375" s="284"/>
      <c r="J375" s="284"/>
      <c r="K375" s="284"/>
      <c r="L375" s="284"/>
      <c r="M375" s="284"/>
      <c r="N375" s="284">
        <v>0</v>
      </c>
      <c r="O375" s="284"/>
      <c r="P375" s="284"/>
      <c r="Q375" s="284"/>
      <c r="R375" s="284"/>
      <c r="S375" s="284" t="s">
        <v>752</v>
      </c>
      <c r="T375" s="284"/>
      <c r="U375" s="284"/>
      <c r="V375" s="284"/>
      <c r="W375" s="284"/>
      <c r="X375" s="284"/>
      <c r="Y375" s="724"/>
      <c r="Z375" s="724"/>
      <c r="AA375" s="724"/>
      <c r="AB375" s="724"/>
      <c r="AC375" s="724"/>
      <c r="AD375" s="396"/>
      <c r="AE375" s="396"/>
      <c r="AF375" s="396"/>
      <c r="AG375" s="396"/>
      <c r="AH375" s="396"/>
      <c r="AI375" s="396"/>
      <c r="AJ375" s="396"/>
      <c r="AK375" s="396"/>
      <c r="AL375" s="396"/>
      <c r="AM375" s="285">
        <f>SUM(Y375:AL375)</f>
        <v>0</v>
      </c>
    </row>
    <row r="376" spans="1:39" s="272" customFormat="1" ht="15.5" outlineLevel="1">
      <c r="A376" s="487"/>
      <c r="B376" s="312" t="s">
        <v>247</v>
      </c>
      <c r="C376" s="280" t="s">
        <v>580</v>
      </c>
      <c r="D376" s="284"/>
      <c r="E376" s="284"/>
      <c r="F376" s="284"/>
      <c r="G376" s="284"/>
      <c r="H376" s="284" t="s">
        <v>752</v>
      </c>
      <c r="I376" s="284"/>
      <c r="J376" s="284"/>
      <c r="K376" s="284"/>
      <c r="L376" s="284"/>
      <c r="M376" s="284"/>
      <c r="N376" s="284">
        <v>0</v>
      </c>
      <c r="O376" s="284"/>
      <c r="P376" s="284"/>
      <c r="Q376" s="284"/>
      <c r="R376" s="284"/>
      <c r="S376" s="284" t="s">
        <v>752</v>
      </c>
      <c r="T376" s="284"/>
      <c r="U376" s="284"/>
      <c r="V376" s="284"/>
      <c r="W376" s="284"/>
      <c r="X376" s="284"/>
      <c r="Y376" s="726">
        <v>0</v>
      </c>
      <c r="Z376" s="726">
        <v>0</v>
      </c>
      <c r="AA376" s="726">
        <v>0</v>
      </c>
      <c r="AB376" s="726">
        <v>0</v>
      </c>
      <c r="AC376" s="726">
        <v>0</v>
      </c>
      <c r="AD376" s="397">
        <v>0</v>
      </c>
      <c r="AE376" s="397">
        <v>0</v>
      </c>
      <c r="AF376" s="397">
        <f t="shared" ref="AF376:AL376" si="110">AF375</f>
        <v>0</v>
      </c>
      <c r="AG376" s="397">
        <f t="shared" si="110"/>
        <v>0</v>
      </c>
      <c r="AH376" s="397">
        <f t="shared" si="110"/>
        <v>0</v>
      </c>
      <c r="AI376" s="397">
        <f t="shared" si="110"/>
        <v>0</v>
      </c>
      <c r="AJ376" s="397">
        <f t="shared" si="110"/>
        <v>0</v>
      </c>
      <c r="AK376" s="397">
        <f t="shared" si="110"/>
        <v>0</v>
      </c>
      <c r="AL376" s="397">
        <f t="shared" si="110"/>
        <v>0</v>
      </c>
      <c r="AM376" s="286"/>
    </row>
    <row r="377" spans="1:39" s="272" customFormat="1" ht="15.5" outlineLevel="1">
      <c r="A377" s="487"/>
      <c r="B377" s="312"/>
      <c r="C377" s="280"/>
      <c r="D377" s="280"/>
      <c r="E377" s="280"/>
      <c r="F377" s="280"/>
      <c r="G377" s="280"/>
      <c r="H377" s="280"/>
      <c r="I377" s="280"/>
      <c r="J377" s="280"/>
      <c r="K377" s="280"/>
      <c r="L377" s="280"/>
      <c r="M377" s="280"/>
      <c r="N377" s="280"/>
      <c r="O377" s="280"/>
      <c r="P377" s="280"/>
      <c r="Q377" s="280"/>
      <c r="R377" s="280"/>
      <c r="S377" s="333"/>
      <c r="T377" s="280"/>
      <c r="U377" s="280"/>
      <c r="V377" s="280"/>
      <c r="W377" s="280"/>
      <c r="X377" s="280"/>
      <c r="Y377" s="408"/>
      <c r="Z377" s="408"/>
      <c r="AA377" s="408"/>
      <c r="AB377" s="408"/>
      <c r="AC377" s="408"/>
      <c r="AD377" s="398"/>
      <c r="AE377" s="398"/>
      <c r="AF377" s="398"/>
      <c r="AG377" s="398"/>
      <c r="AH377" s="398"/>
      <c r="AI377" s="398"/>
      <c r="AJ377" s="398"/>
      <c r="AK377" s="398"/>
      <c r="AL377" s="398"/>
      <c r="AM377" s="302"/>
    </row>
    <row r="378" spans="1:39" s="272" customFormat="1" ht="15.5" outlineLevel="1">
      <c r="A378" s="487">
        <v>32</v>
      </c>
      <c r="B378" s="312" t="s">
        <v>488</v>
      </c>
      <c r="C378" s="280" t="s">
        <v>586</v>
      </c>
      <c r="D378" s="284"/>
      <c r="E378" s="284"/>
      <c r="F378" s="284"/>
      <c r="G378" s="284"/>
      <c r="H378" s="284" t="s">
        <v>752</v>
      </c>
      <c r="I378" s="284"/>
      <c r="J378" s="284"/>
      <c r="K378" s="284"/>
      <c r="L378" s="284"/>
      <c r="M378" s="284"/>
      <c r="N378" s="284">
        <v>0</v>
      </c>
      <c r="O378" s="284"/>
      <c r="P378" s="284"/>
      <c r="Q378" s="284"/>
      <c r="R378" s="284"/>
      <c r="S378" s="284" t="s">
        <v>752</v>
      </c>
      <c r="T378" s="284"/>
      <c r="U378" s="284"/>
      <c r="V378" s="284"/>
      <c r="W378" s="284"/>
      <c r="X378" s="284"/>
      <c r="Y378" s="724"/>
      <c r="Z378" s="724"/>
      <c r="AA378" s="724"/>
      <c r="AB378" s="724"/>
      <c r="AC378" s="724"/>
      <c r="AD378" s="396"/>
      <c r="AE378" s="396"/>
      <c r="AF378" s="396"/>
      <c r="AG378" s="396"/>
      <c r="AH378" s="396"/>
      <c r="AI378" s="396"/>
      <c r="AJ378" s="396"/>
      <c r="AK378" s="396"/>
      <c r="AL378" s="396"/>
      <c r="AM378" s="285">
        <f>SUM(Y378:AL378)</f>
        <v>0</v>
      </c>
    </row>
    <row r="379" spans="1:39" s="272" customFormat="1" ht="15.5" outlineLevel="1">
      <c r="A379" s="487"/>
      <c r="B379" s="312" t="s">
        <v>247</v>
      </c>
      <c r="C379" s="280" t="s">
        <v>580</v>
      </c>
      <c r="D379" s="284"/>
      <c r="E379" s="284"/>
      <c r="F379" s="284"/>
      <c r="G379" s="284"/>
      <c r="H379" s="284" t="s">
        <v>752</v>
      </c>
      <c r="I379" s="284"/>
      <c r="J379" s="284"/>
      <c r="K379" s="284"/>
      <c r="L379" s="284"/>
      <c r="M379" s="284"/>
      <c r="N379" s="284">
        <v>0</v>
      </c>
      <c r="O379" s="284"/>
      <c r="P379" s="284"/>
      <c r="Q379" s="284"/>
      <c r="R379" s="284"/>
      <c r="S379" s="284" t="s">
        <v>752</v>
      </c>
      <c r="T379" s="284"/>
      <c r="U379" s="284"/>
      <c r="V379" s="284"/>
      <c r="W379" s="284"/>
      <c r="X379" s="284"/>
      <c r="Y379" s="726">
        <v>0</v>
      </c>
      <c r="Z379" s="726">
        <v>0</v>
      </c>
      <c r="AA379" s="726">
        <v>0</v>
      </c>
      <c r="AB379" s="726">
        <v>0</v>
      </c>
      <c r="AC379" s="726">
        <v>0</v>
      </c>
      <c r="AD379" s="397">
        <v>0</v>
      </c>
      <c r="AE379" s="397">
        <v>0</v>
      </c>
      <c r="AF379" s="397">
        <f t="shared" ref="AF379:AL379" si="111">AF378</f>
        <v>0</v>
      </c>
      <c r="AG379" s="397">
        <f t="shared" si="111"/>
        <v>0</v>
      </c>
      <c r="AH379" s="397">
        <f t="shared" si="111"/>
        <v>0</v>
      </c>
      <c r="AI379" s="397">
        <f t="shared" si="111"/>
        <v>0</v>
      </c>
      <c r="AJ379" s="397">
        <f t="shared" si="111"/>
        <v>0</v>
      </c>
      <c r="AK379" s="397">
        <f t="shared" si="111"/>
        <v>0</v>
      </c>
      <c r="AL379" s="397">
        <f t="shared" si="111"/>
        <v>0</v>
      </c>
      <c r="AM379" s="286"/>
    </row>
    <row r="380" spans="1:39" s="272" customFormat="1" ht="15.5" outlineLevel="1">
      <c r="A380" s="487"/>
      <c r="B380" s="312"/>
      <c r="C380" s="280"/>
      <c r="D380" s="280"/>
      <c r="E380" s="280"/>
      <c r="F380" s="280"/>
      <c r="G380" s="280"/>
      <c r="H380" s="280"/>
      <c r="I380" s="280"/>
      <c r="J380" s="280"/>
      <c r="K380" s="280"/>
      <c r="L380" s="280"/>
      <c r="M380" s="280"/>
      <c r="N380" s="280"/>
      <c r="O380" s="280"/>
      <c r="P380" s="280"/>
      <c r="Q380" s="280"/>
      <c r="R380" s="280"/>
      <c r="S380" s="333"/>
      <c r="T380" s="280"/>
      <c r="U380" s="280"/>
      <c r="V380" s="280"/>
      <c r="W380" s="280"/>
      <c r="X380" s="280"/>
      <c r="Y380" s="408"/>
      <c r="Z380" s="408"/>
      <c r="AA380" s="408"/>
      <c r="AB380" s="408"/>
      <c r="AC380" s="408"/>
      <c r="AD380" s="398"/>
      <c r="AE380" s="398"/>
      <c r="AF380" s="398"/>
      <c r="AG380" s="398"/>
      <c r="AH380" s="398"/>
      <c r="AI380" s="398"/>
      <c r="AJ380" s="398"/>
      <c r="AK380" s="398"/>
      <c r="AL380" s="398"/>
      <c r="AM380" s="302"/>
    </row>
    <row r="381" spans="1:39" s="272" customFormat="1" ht="15.5" outlineLevel="1">
      <c r="A381" s="487">
        <v>33</v>
      </c>
      <c r="B381" s="312" t="s">
        <v>489</v>
      </c>
      <c r="C381" s="280" t="s">
        <v>586</v>
      </c>
      <c r="D381" s="284"/>
      <c r="E381" s="284"/>
      <c r="F381" s="284"/>
      <c r="G381" s="284"/>
      <c r="H381" s="284" t="s">
        <v>752</v>
      </c>
      <c r="I381" s="284"/>
      <c r="J381" s="284"/>
      <c r="K381" s="284"/>
      <c r="L381" s="284"/>
      <c r="M381" s="284"/>
      <c r="N381" s="284">
        <v>0</v>
      </c>
      <c r="O381" s="284"/>
      <c r="P381" s="284"/>
      <c r="Q381" s="284"/>
      <c r="R381" s="284"/>
      <c r="S381" s="284" t="s">
        <v>752</v>
      </c>
      <c r="T381" s="284"/>
      <c r="U381" s="284"/>
      <c r="V381" s="284"/>
      <c r="W381" s="284"/>
      <c r="X381" s="284"/>
      <c r="Y381" s="724"/>
      <c r="Z381" s="724"/>
      <c r="AA381" s="724"/>
      <c r="AB381" s="724"/>
      <c r="AC381" s="724"/>
      <c r="AD381" s="396"/>
      <c r="AE381" s="396"/>
      <c r="AF381" s="396"/>
      <c r="AG381" s="396"/>
      <c r="AH381" s="396"/>
      <c r="AI381" s="396"/>
      <c r="AJ381" s="396"/>
      <c r="AK381" s="396"/>
      <c r="AL381" s="396"/>
      <c r="AM381" s="285">
        <f>SUM(Y381:AL381)</f>
        <v>0</v>
      </c>
    </row>
    <row r="382" spans="1:39" s="272" customFormat="1" ht="15.5" outlineLevel="1">
      <c r="A382" s="487"/>
      <c r="B382" s="312" t="s">
        <v>247</v>
      </c>
      <c r="C382" s="280" t="s">
        <v>580</v>
      </c>
      <c r="D382" s="284"/>
      <c r="E382" s="284"/>
      <c r="F382" s="284"/>
      <c r="G382" s="284"/>
      <c r="H382" s="284" t="s">
        <v>752</v>
      </c>
      <c r="I382" s="284"/>
      <c r="J382" s="284"/>
      <c r="K382" s="284"/>
      <c r="L382" s="284"/>
      <c r="M382" s="284"/>
      <c r="N382" s="284">
        <v>0</v>
      </c>
      <c r="O382" s="284"/>
      <c r="P382" s="284"/>
      <c r="Q382" s="284"/>
      <c r="R382" s="284"/>
      <c r="S382" s="284" t="s">
        <v>752</v>
      </c>
      <c r="T382" s="284"/>
      <c r="U382" s="284"/>
      <c r="V382" s="284"/>
      <c r="W382" s="284"/>
      <c r="X382" s="284"/>
      <c r="Y382" s="726">
        <v>0</v>
      </c>
      <c r="Z382" s="726">
        <v>0</v>
      </c>
      <c r="AA382" s="726">
        <v>0</v>
      </c>
      <c r="AB382" s="726">
        <v>0</v>
      </c>
      <c r="AC382" s="726">
        <v>0</v>
      </c>
      <c r="AD382" s="397">
        <v>0</v>
      </c>
      <c r="AE382" s="397">
        <v>0</v>
      </c>
      <c r="AF382" s="397">
        <f t="shared" ref="AF382:AK382" si="112">AF381</f>
        <v>0</v>
      </c>
      <c r="AG382" s="397">
        <f t="shared" si="112"/>
        <v>0</v>
      </c>
      <c r="AH382" s="397">
        <f t="shared" si="112"/>
        <v>0</v>
      </c>
      <c r="AI382" s="397">
        <f t="shared" si="112"/>
        <v>0</v>
      </c>
      <c r="AJ382" s="397">
        <f t="shared" si="112"/>
        <v>0</v>
      </c>
      <c r="AK382" s="397">
        <f t="shared" si="112"/>
        <v>0</v>
      </c>
      <c r="AL382" s="397">
        <f>AL381</f>
        <v>0</v>
      </c>
      <c r="AM382" s="286"/>
    </row>
    <row r="383" spans="1:39" ht="15.5" outlineLevel="1">
      <c r="B383" s="304"/>
      <c r="C383" s="313"/>
      <c r="D383" s="314"/>
      <c r="E383" s="314"/>
      <c r="F383" s="314"/>
      <c r="G383" s="314"/>
      <c r="H383" s="314"/>
      <c r="I383" s="314"/>
      <c r="J383" s="314"/>
      <c r="K383" s="314"/>
      <c r="L383" s="314"/>
      <c r="M383" s="314"/>
      <c r="N383" s="314"/>
      <c r="O383" s="314"/>
      <c r="P383" s="314"/>
      <c r="Q383" s="314"/>
      <c r="R383" s="314"/>
      <c r="S383" s="314"/>
      <c r="T383" s="314"/>
      <c r="U383" s="314"/>
      <c r="V383" s="314"/>
      <c r="W383" s="314"/>
      <c r="X383" s="314"/>
      <c r="Y383" s="290"/>
      <c r="Z383" s="290"/>
      <c r="AA383" s="290"/>
      <c r="AB383" s="290"/>
      <c r="AC383" s="290"/>
      <c r="AD383" s="290"/>
      <c r="AE383" s="290"/>
      <c r="AF383" s="290"/>
      <c r="AG383" s="290"/>
      <c r="AH383" s="290"/>
      <c r="AI383" s="290"/>
      <c r="AJ383" s="290"/>
      <c r="AK383" s="290"/>
      <c r="AL383" s="290"/>
      <c r="AM383" s="295"/>
    </row>
    <row r="384" spans="1:39" ht="15.5">
      <c r="B384" s="315" t="s">
        <v>248</v>
      </c>
      <c r="C384" s="317"/>
      <c r="D384" s="317">
        <f>SUM(D279:D382)</f>
        <v>0</v>
      </c>
      <c r="E384" s="317">
        <f t="shared" ref="E384:M384" si="113">SUM(E279:E382)</f>
        <v>0</v>
      </c>
      <c r="F384" s="317">
        <f t="shared" si="113"/>
        <v>0</v>
      </c>
      <c r="G384" s="317">
        <f t="shared" si="113"/>
        <v>0</v>
      </c>
      <c r="H384" s="317">
        <f t="shared" si="113"/>
        <v>2455954.362179134</v>
      </c>
      <c r="I384" s="317">
        <f t="shared" si="113"/>
        <v>0</v>
      </c>
      <c r="J384" s="317">
        <f t="shared" si="113"/>
        <v>0</v>
      </c>
      <c r="K384" s="317">
        <f t="shared" si="113"/>
        <v>0</v>
      </c>
      <c r="L384" s="317">
        <f t="shared" si="113"/>
        <v>0</v>
      </c>
      <c r="M384" s="317">
        <f t="shared" si="113"/>
        <v>0</v>
      </c>
      <c r="N384" s="317"/>
      <c r="O384" s="317">
        <f>SUM(O279:O382)</f>
        <v>0</v>
      </c>
      <c r="P384" s="317">
        <f t="shared" ref="P384:X384" si="114">SUM(P279:P382)</f>
        <v>0</v>
      </c>
      <c r="Q384" s="317">
        <f t="shared" si="114"/>
        <v>0</v>
      </c>
      <c r="R384" s="317">
        <f t="shared" si="114"/>
        <v>0</v>
      </c>
      <c r="S384" s="317">
        <f t="shared" si="114"/>
        <v>584.17232611173279</v>
      </c>
      <c r="T384" s="317">
        <f t="shared" si="114"/>
        <v>0</v>
      </c>
      <c r="U384" s="317">
        <f t="shared" si="114"/>
        <v>0</v>
      </c>
      <c r="V384" s="317">
        <f t="shared" si="114"/>
        <v>0</v>
      </c>
      <c r="W384" s="317">
        <f t="shared" si="114"/>
        <v>0</v>
      </c>
      <c r="X384" s="317">
        <f t="shared" si="114"/>
        <v>0</v>
      </c>
      <c r="Y384" s="317">
        <f>IF(Y278="kWh",SUMPRODUCT(D279:D382,Y279:Y382))</f>
        <v>0</v>
      </c>
      <c r="Z384" s="317">
        <f>IF(Z278="kWh",SUMPRODUCT(D279:D382,Z279:Z382))</f>
        <v>0</v>
      </c>
      <c r="AA384" s="317">
        <f>IF(AA278="kW",SUMPRODUCT(N279:N382,O279:O382,AA279:AA382),SUMPRODUCT(D279:D382,AA279:AA382))</f>
        <v>0</v>
      </c>
      <c r="AB384" s="317">
        <f>IF(AB278="kW",SUMPRODUCT(N279:N382,O279:O382,AB279:AB382),SUMPRODUCT(D279:D382,AB279:AB382))</f>
        <v>0</v>
      </c>
      <c r="AC384" s="317">
        <f>IF(AC278="kW",SUMPRODUCT(N279:N382,O279:O382,AC279:AC382),SUMPRODUCT(D279:D382,AC279:AC382))</f>
        <v>0</v>
      </c>
      <c r="AD384" s="317">
        <f>IF(AD278="kW",SUMPRODUCT(N279:N382,O279:O382,AD279:AD382),SUMPRODUCT(D279:D382,AD279:AD382))</f>
        <v>0</v>
      </c>
      <c r="AE384" s="317">
        <f>IF(AE278="kW",SUMPRODUCT(N279:N382,O279:O382,AE279:AE382),SUMPRODUCT(D279:D382,AE279:AE382))</f>
        <v>0</v>
      </c>
      <c r="AF384" s="317">
        <f>IF(AF278="kW",SUMPRODUCT(N279:N382,O279:O382,AF279:AF382),SUMPRODUCT(D279:D382,AF279:AF382))</f>
        <v>0</v>
      </c>
      <c r="AG384" s="317">
        <f>IF(AG278="kW",SUMPRODUCT(N279:N382,O279:O382,AG279:AG382),SUMPRODUCT(D279:D382,AG279:AG382))</f>
        <v>0</v>
      </c>
      <c r="AH384" s="317">
        <f>IF(AH278="kW",SUMPRODUCT(N279:N382,O279:O382,AH279:AH382),SUMPRODUCT(D279:D382,AH279:AH382))</f>
        <v>0</v>
      </c>
      <c r="AI384" s="317">
        <f>IF(AI278="kW",SUMPRODUCT(N279:N382,O279:O382,AI279:AI382),SUMPRODUCT(D279:D382,AI279:AI382))</f>
        <v>0</v>
      </c>
      <c r="AJ384" s="317">
        <f>IF(AJ278="kW",SUMPRODUCT(N279:N382,O279:O382,AJ279:AJ382),SUMPRODUCT(D279:D382,AJ279:AJ382))</f>
        <v>0</v>
      </c>
      <c r="AK384" s="317">
        <f>IF(AK278="kW",SUMPRODUCT(N279:N382,O279:O382,AK279:AK382),SUMPRODUCT(D279:D382,AK279:AK382))</f>
        <v>0</v>
      </c>
      <c r="AL384" s="317">
        <f>IF(AL278="kW",SUMPRODUCT(N279:N382,O279:O382,AL279:AL382),SUMPRODUCT(D279:D382,AL279:AL382))</f>
        <v>0</v>
      </c>
      <c r="AM384" s="318"/>
    </row>
    <row r="385" spans="1:39" ht="15.5">
      <c r="B385" s="379" t="s">
        <v>249</v>
      </c>
      <c r="C385" s="380"/>
      <c r="D385" s="380"/>
      <c r="E385" s="380"/>
      <c r="F385" s="380"/>
      <c r="G385" s="380"/>
      <c r="H385" s="380"/>
      <c r="I385" s="380"/>
      <c r="J385" s="380"/>
      <c r="K385" s="380"/>
      <c r="L385" s="380"/>
      <c r="M385" s="380"/>
      <c r="N385" s="380"/>
      <c r="O385" s="380"/>
      <c r="P385" s="380"/>
      <c r="Q385" s="380"/>
      <c r="R385" s="380"/>
      <c r="S385" s="380"/>
      <c r="T385" s="380"/>
      <c r="U385" s="380"/>
      <c r="V385" s="380"/>
      <c r="W385" s="380"/>
      <c r="X385" s="380"/>
      <c r="Y385" s="316">
        <f>HLOOKUP(Y277,'2. LRAMVA Threshold'!$B$42:$Q$53,5,FALSE)</f>
        <v>0</v>
      </c>
      <c r="Z385" s="316">
        <f>HLOOKUP(Z277,'2. LRAMVA Threshold'!$B$42:$Q$53,5,FALSE)</f>
        <v>0</v>
      </c>
      <c r="AA385" s="316">
        <f>HLOOKUP(AA277,'2. LRAMVA Threshold'!$B$42:$Q$53,5,FALSE)</f>
        <v>0</v>
      </c>
      <c r="AB385" s="316">
        <f>HLOOKUP(AB277,'2. LRAMVA Threshold'!$B$42:$Q$53,5,FALSE)</f>
        <v>0</v>
      </c>
      <c r="AC385" s="316">
        <f>HLOOKUP(AC277,'2. LRAMVA Threshold'!$B$42:$Q$53,5,FALSE)</f>
        <v>0</v>
      </c>
      <c r="AD385" s="316">
        <f>HLOOKUP(AD277,'2. LRAMVA Threshold'!$B$42:$Q$53,5,FALSE)</f>
        <v>0</v>
      </c>
      <c r="AE385" s="316">
        <f>HLOOKUP(AE277,'2. LRAMVA Threshold'!$B$42:$Q$53,5,FALSE)</f>
        <v>0</v>
      </c>
      <c r="AF385" s="316">
        <f>HLOOKUP(AF277,'2. LRAMVA Threshold'!$B$42:$Q$53,5,FALSE)</f>
        <v>0</v>
      </c>
      <c r="AG385" s="316">
        <f>HLOOKUP(AG277,'2. LRAMVA Threshold'!$B$42:$Q$53,5,FALSE)</f>
        <v>0</v>
      </c>
      <c r="AH385" s="316">
        <f>HLOOKUP(AH277,'2. LRAMVA Threshold'!$B$42:$Q$53,5,FALSE)</f>
        <v>0</v>
      </c>
      <c r="AI385" s="316">
        <f>HLOOKUP(AI277,'2. LRAMVA Threshold'!$B$42:$Q$53,5,FALSE)</f>
        <v>0</v>
      </c>
      <c r="AJ385" s="316">
        <f>HLOOKUP(AJ277,'2. LRAMVA Threshold'!$B$42:$Q$53,5,FALSE)</f>
        <v>0</v>
      </c>
      <c r="AK385" s="316">
        <f>HLOOKUP(AK277,'2. LRAMVA Threshold'!$B$42:$Q$53,5,FALSE)</f>
        <v>0</v>
      </c>
      <c r="AL385" s="316">
        <f>HLOOKUP(AL277,'2. LRAMVA Threshold'!$B$42:$Q$53,5,FALSE)</f>
        <v>0</v>
      </c>
      <c r="AM385" s="381"/>
    </row>
    <row r="386" spans="1:39" ht="15.5">
      <c r="B386" s="382"/>
      <c r="C386" s="692"/>
      <c r="D386" s="383"/>
      <c r="E386" s="383"/>
      <c r="F386" s="383"/>
      <c r="G386" s="383"/>
      <c r="H386" s="383"/>
      <c r="I386" s="383"/>
      <c r="J386" s="383"/>
      <c r="K386" s="383"/>
      <c r="L386" s="383"/>
      <c r="M386" s="383"/>
      <c r="N386" s="687"/>
      <c r="O386" s="384"/>
      <c r="P386" s="383"/>
      <c r="Q386" s="383"/>
      <c r="R386" s="383"/>
      <c r="S386" s="385"/>
      <c r="T386" s="385"/>
      <c r="U386" s="385"/>
      <c r="V386" s="385"/>
      <c r="W386" s="383"/>
      <c r="X386" s="383"/>
      <c r="Y386" s="386"/>
      <c r="Z386" s="386"/>
      <c r="AA386" s="386"/>
      <c r="AB386" s="386"/>
      <c r="AC386" s="386"/>
      <c r="AD386" s="386"/>
      <c r="AE386" s="386"/>
      <c r="AF386" s="386"/>
      <c r="AG386" s="386"/>
      <c r="AH386" s="386"/>
      <c r="AI386" s="386"/>
      <c r="AJ386" s="386"/>
      <c r="AK386" s="386"/>
      <c r="AL386" s="386"/>
      <c r="AM386" s="387"/>
    </row>
    <row r="387" spans="1:39" ht="15.65" customHeight="1">
      <c r="B387" s="312" t="s">
        <v>164</v>
      </c>
      <c r="C387" s="326"/>
      <c r="D387" s="326"/>
      <c r="E387" s="364"/>
      <c r="F387" s="364"/>
      <c r="G387" s="364"/>
      <c r="H387" s="364"/>
      <c r="I387" s="364"/>
      <c r="J387" s="364"/>
      <c r="K387" s="364"/>
      <c r="L387" s="364"/>
      <c r="M387" s="364"/>
      <c r="N387" s="364"/>
      <c r="O387" s="280"/>
      <c r="P387" s="328"/>
      <c r="Q387" s="328"/>
      <c r="R387" s="328"/>
      <c r="S387" s="327"/>
      <c r="T387" s="327"/>
      <c r="U387" s="327"/>
      <c r="V387" s="327"/>
      <c r="W387" s="328"/>
      <c r="X387" s="328"/>
      <c r="Y387" s="329">
        <f>HLOOKUP(Y$20,'3.  Distribution Rates'!$C$122:$P$133,5,FALSE)</f>
        <v>1.4200000000000001E-2</v>
      </c>
      <c r="Z387" s="329">
        <f>HLOOKUP(Z$20,'3.  Distribution Rates'!$C$122:$P$133,5,FALSE)</f>
        <v>1.9199999999999998E-2</v>
      </c>
      <c r="AA387" s="329">
        <f>HLOOKUP(AA$20,'3.  Distribution Rates'!$C$122:$P$133,5,FALSE)</f>
        <v>4.5952999999999999</v>
      </c>
      <c r="AB387" s="329">
        <f>HLOOKUP(AB$20,'3.  Distribution Rates'!$C$122:$P$133,5,FALSE)</f>
        <v>4.7244999999999999</v>
      </c>
      <c r="AC387" s="329">
        <f>HLOOKUP(AC$20,'3.  Distribution Rates'!$C$122:$P$133,5,FALSE)</f>
        <v>15.1736</v>
      </c>
      <c r="AD387" s="329">
        <f>HLOOKUP(AD$20,'3.  Distribution Rates'!$C$122:$P$133,5,FALSE)</f>
        <v>0</v>
      </c>
      <c r="AE387" s="329">
        <f>HLOOKUP(AE$20,'3.  Distribution Rates'!$C$122:$P$133,5,FALSE)</f>
        <v>0</v>
      </c>
      <c r="AF387" s="329">
        <f>HLOOKUP(AF$20,'3.  Distribution Rates'!$C$122:$P$133,5,FALSE)</f>
        <v>0</v>
      </c>
      <c r="AG387" s="329">
        <f>HLOOKUP(AG$20,'3.  Distribution Rates'!$C$122:$P$133,5,FALSE)</f>
        <v>0</v>
      </c>
      <c r="AH387" s="329">
        <f>HLOOKUP(AH$20,'3.  Distribution Rates'!$C$122:$P$133,5,FALSE)</f>
        <v>0</v>
      </c>
      <c r="AI387" s="329">
        <f>HLOOKUP(AI$20,'3.  Distribution Rates'!$C$122:$P$133,5,FALSE)</f>
        <v>0</v>
      </c>
      <c r="AJ387" s="329">
        <f>HLOOKUP(AJ$20,'3.  Distribution Rates'!$C$122:$P$133,5,FALSE)</f>
        <v>0</v>
      </c>
      <c r="AK387" s="329">
        <f>HLOOKUP(AK$20,'3.  Distribution Rates'!$C$122:$P$133,5,FALSE)</f>
        <v>0</v>
      </c>
      <c r="AL387" s="329">
        <f>HLOOKUP(AL$20,'3.  Distribution Rates'!$C$122:$P$133,5,FALSE)</f>
        <v>0</v>
      </c>
      <c r="AM387" s="388"/>
    </row>
    <row r="388" spans="1:39" ht="15.5">
      <c r="B388" s="312" t="s">
        <v>155</v>
      </c>
      <c r="C388" s="333"/>
      <c r="D388" s="298"/>
      <c r="E388" s="268"/>
      <c r="F388" s="268"/>
      <c r="G388" s="268"/>
      <c r="H388" s="268"/>
      <c r="I388" s="268"/>
      <c r="J388" s="268"/>
      <c r="K388" s="268"/>
      <c r="L388" s="268"/>
      <c r="M388" s="268"/>
      <c r="N388" s="268"/>
      <c r="O388" s="280"/>
      <c r="P388" s="268"/>
      <c r="Q388" s="268"/>
      <c r="R388" s="268"/>
      <c r="S388" s="298"/>
      <c r="T388" s="298"/>
      <c r="U388" s="298"/>
      <c r="V388" s="298"/>
      <c r="W388" s="268"/>
      <c r="X388" s="268"/>
      <c r="Y388" s="366">
        <f t="shared" ref="Y388:AL388" si="115">Y136*Y387</f>
        <v>0</v>
      </c>
      <c r="Z388" s="366">
        <f t="shared" si="115"/>
        <v>0</v>
      </c>
      <c r="AA388" s="366">
        <f t="shared" si="115"/>
        <v>0</v>
      </c>
      <c r="AB388" s="366">
        <f t="shared" si="115"/>
        <v>0</v>
      </c>
      <c r="AC388" s="366">
        <f t="shared" si="115"/>
        <v>0</v>
      </c>
      <c r="AD388" s="366">
        <f t="shared" si="115"/>
        <v>0</v>
      </c>
      <c r="AE388" s="366">
        <f t="shared" si="115"/>
        <v>0</v>
      </c>
      <c r="AF388" s="366">
        <f t="shared" si="115"/>
        <v>0</v>
      </c>
      <c r="AG388" s="366">
        <f t="shared" si="115"/>
        <v>0</v>
      </c>
      <c r="AH388" s="366">
        <f t="shared" si="115"/>
        <v>0</v>
      </c>
      <c r="AI388" s="366">
        <f t="shared" si="115"/>
        <v>0</v>
      </c>
      <c r="AJ388" s="366">
        <f t="shared" si="115"/>
        <v>0</v>
      </c>
      <c r="AK388" s="366">
        <f t="shared" si="115"/>
        <v>0</v>
      </c>
      <c r="AL388" s="366">
        <f t="shared" si="115"/>
        <v>0</v>
      </c>
      <c r="AM388" s="602">
        <f>SUM(Y388:AL388)</f>
        <v>0</v>
      </c>
    </row>
    <row r="389" spans="1:39" ht="15.5">
      <c r="B389" s="312" t="s">
        <v>156</v>
      </c>
      <c r="C389" s="333"/>
      <c r="D389" s="298"/>
      <c r="E389" s="268"/>
      <c r="F389" s="268"/>
      <c r="G389" s="268"/>
      <c r="H389" s="268"/>
      <c r="I389" s="268"/>
      <c r="J389" s="268"/>
      <c r="K389" s="268"/>
      <c r="L389" s="268"/>
      <c r="M389" s="268"/>
      <c r="N389" s="268"/>
      <c r="O389" s="280"/>
      <c r="P389" s="268"/>
      <c r="Q389" s="268"/>
      <c r="R389" s="268"/>
      <c r="S389" s="298"/>
      <c r="T389" s="298"/>
      <c r="U389" s="298"/>
      <c r="V389" s="298"/>
      <c r="W389" s="268"/>
      <c r="X389" s="268"/>
      <c r="Y389" s="366">
        <f t="shared" ref="Y389:AL389" si="116">Y265*Y387</f>
        <v>0</v>
      </c>
      <c r="Z389" s="366">
        <f t="shared" si="116"/>
        <v>0</v>
      </c>
      <c r="AA389" s="366">
        <f t="shared" si="116"/>
        <v>0</v>
      </c>
      <c r="AB389" s="366">
        <f t="shared" si="116"/>
        <v>0</v>
      </c>
      <c r="AC389" s="366">
        <f t="shared" si="116"/>
        <v>0</v>
      </c>
      <c r="AD389" s="366">
        <f t="shared" si="116"/>
        <v>0</v>
      </c>
      <c r="AE389" s="366">
        <f t="shared" si="116"/>
        <v>0</v>
      </c>
      <c r="AF389" s="366">
        <f t="shared" si="116"/>
        <v>0</v>
      </c>
      <c r="AG389" s="366">
        <f t="shared" si="116"/>
        <v>0</v>
      </c>
      <c r="AH389" s="366">
        <f t="shared" si="116"/>
        <v>0</v>
      </c>
      <c r="AI389" s="366">
        <f t="shared" si="116"/>
        <v>0</v>
      </c>
      <c r="AJ389" s="366">
        <f t="shared" si="116"/>
        <v>0</v>
      </c>
      <c r="AK389" s="366">
        <f t="shared" si="116"/>
        <v>0</v>
      </c>
      <c r="AL389" s="366">
        <f t="shared" si="116"/>
        <v>0</v>
      </c>
      <c r="AM389" s="602">
        <f>SUM(Y389:AL389)</f>
        <v>0</v>
      </c>
    </row>
    <row r="390" spans="1:39" ht="15.5">
      <c r="B390" s="312" t="s">
        <v>157</v>
      </c>
      <c r="C390" s="333"/>
      <c r="D390" s="298"/>
      <c r="E390" s="268"/>
      <c r="F390" s="268"/>
      <c r="G390" s="268"/>
      <c r="H390" s="268"/>
      <c r="I390" s="268"/>
      <c r="J390" s="268"/>
      <c r="K390" s="268"/>
      <c r="L390" s="268"/>
      <c r="M390" s="268"/>
      <c r="N390" s="268"/>
      <c r="O390" s="280"/>
      <c r="P390" s="268"/>
      <c r="Q390" s="268"/>
      <c r="R390" s="268"/>
      <c r="S390" s="298"/>
      <c r="T390" s="298"/>
      <c r="U390" s="298"/>
      <c r="V390" s="298"/>
      <c r="W390" s="268"/>
      <c r="X390" s="268"/>
      <c r="Y390" s="366">
        <f>Y384*Y387</f>
        <v>0</v>
      </c>
      <c r="Z390" s="366">
        <f t="shared" ref="Z390:AE390" si="117">Z384*Z387</f>
        <v>0</v>
      </c>
      <c r="AA390" s="366">
        <f t="shared" si="117"/>
        <v>0</v>
      </c>
      <c r="AB390" s="366">
        <f t="shared" si="117"/>
        <v>0</v>
      </c>
      <c r="AC390" s="366">
        <f t="shared" si="117"/>
        <v>0</v>
      </c>
      <c r="AD390" s="366">
        <f t="shared" si="117"/>
        <v>0</v>
      </c>
      <c r="AE390" s="366">
        <f t="shared" si="117"/>
        <v>0</v>
      </c>
      <c r="AF390" s="366">
        <f t="shared" ref="AF390:AL390" si="118">AF384*AF387</f>
        <v>0</v>
      </c>
      <c r="AG390" s="366">
        <f t="shared" si="118"/>
        <v>0</v>
      </c>
      <c r="AH390" s="366">
        <f t="shared" si="118"/>
        <v>0</v>
      </c>
      <c r="AI390" s="366">
        <f t="shared" si="118"/>
        <v>0</v>
      </c>
      <c r="AJ390" s="366">
        <f t="shared" si="118"/>
        <v>0</v>
      </c>
      <c r="AK390" s="366">
        <f t="shared" si="118"/>
        <v>0</v>
      </c>
      <c r="AL390" s="366">
        <f t="shared" si="118"/>
        <v>0</v>
      </c>
      <c r="AM390" s="602">
        <f>SUM(Y390:AL390)</f>
        <v>0</v>
      </c>
    </row>
    <row r="391" spans="1:39" s="368" customFormat="1" ht="15.5">
      <c r="A391" s="489"/>
      <c r="B391" s="337" t="s">
        <v>255</v>
      </c>
      <c r="C391" s="333"/>
      <c r="D391" s="324"/>
      <c r="E391" s="322"/>
      <c r="F391" s="322"/>
      <c r="G391" s="322"/>
      <c r="H391" s="322"/>
      <c r="I391" s="322"/>
      <c r="J391" s="322"/>
      <c r="K391" s="322"/>
      <c r="L391" s="322"/>
      <c r="M391" s="322"/>
      <c r="N391" s="322"/>
      <c r="O391" s="289"/>
      <c r="P391" s="322"/>
      <c r="Q391" s="322"/>
      <c r="R391" s="322"/>
      <c r="S391" s="324"/>
      <c r="T391" s="324"/>
      <c r="U391" s="324"/>
      <c r="V391" s="324"/>
      <c r="W391" s="322"/>
      <c r="X391" s="322"/>
      <c r="Y391" s="334">
        <f>SUM(Y388:Y390)</f>
        <v>0</v>
      </c>
      <c r="Z391" s="334">
        <f>SUM(Z388:Z390)</f>
        <v>0</v>
      </c>
      <c r="AA391" s="334">
        <f t="shared" ref="AA391:AE391" si="119">SUM(AA388:AA390)</f>
        <v>0</v>
      </c>
      <c r="AB391" s="334">
        <f t="shared" si="119"/>
        <v>0</v>
      </c>
      <c r="AC391" s="334">
        <f t="shared" si="119"/>
        <v>0</v>
      </c>
      <c r="AD391" s="334">
        <f t="shared" si="119"/>
        <v>0</v>
      </c>
      <c r="AE391" s="334">
        <f t="shared" si="119"/>
        <v>0</v>
      </c>
      <c r="AF391" s="334">
        <f t="shared" ref="AF391:AL391" si="120">SUM(AF388:AF390)</f>
        <v>0</v>
      </c>
      <c r="AG391" s="334">
        <f t="shared" si="120"/>
        <v>0</v>
      </c>
      <c r="AH391" s="334">
        <f t="shared" si="120"/>
        <v>0</v>
      </c>
      <c r="AI391" s="334">
        <f t="shared" si="120"/>
        <v>0</v>
      </c>
      <c r="AJ391" s="334">
        <f t="shared" si="120"/>
        <v>0</v>
      </c>
      <c r="AK391" s="334">
        <f t="shared" si="120"/>
        <v>0</v>
      </c>
      <c r="AL391" s="334">
        <f t="shared" si="120"/>
        <v>0</v>
      </c>
      <c r="AM391" s="393">
        <f>SUM(AM388:AM390)</f>
        <v>0</v>
      </c>
    </row>
    <row r="392" spans="1:39" s="368" customFormat="1" ht="15.5">
      <c r="A392" s="489"/>
      <c r="B392" s="337" t="s">
        <v>250</v>
      </c>
      <c r="C392" s="333"/>
      <c r="D392" s="338"/>
      <c r="E392" s="322"/>
      <c r="F392" s="322"/>
      <c r="G392" s="322"/>
      <c r="H392" s="322"/>
      <c r="I392" s="322"/>
      <c r="J392" s="322"/>
      <c r="K392" s="322"/>
      <c r="L392" s="322"/>
      <c r="M392" s="322"/>
      <c r="N392" s="322"/>
      <c r="O392" s="289"/>
      <c r="P392" s="322"/>
      <c r="Q392" s="322"/>
      <c r="R392" s="322"/>
      <c r="S392" s="324"/>
      <c r="T392" s="324"/>
      <c r="U392" s="324"/>
      <c r="V392" s="324"/>
      <c r="W392" s="322"/>
      <c r="X392" s="322"/>
      <c r="Y392" s="335">
        <f t="shared" ref="Y392:AE392" si="121">Y385*Y387</f>
        <v>0</v>
      </c>
      <c r="Z392" s="335">
        <f t="shared" si="121"/>
        <v>0</v>
      </c>
      <c r="AA392" s="335">
        <f t="shared" si="121"/>
        <v>0</v>
      </c>
      <c r="AB392" s="335">
        <f t="shared" si="121"/>
        <v>0</v>
      </c>
      <c r="AC392" s="335">
        <f t="shared" si="121"/>
        <v>0</v>
      </c>
      <c r="AD392" s="335">
        <f t="shared" si="121"/>
        <v>0</v>
      </c>
      <c r="AE392" s="335">
        <f t="shared" si="121"/>
        <v>0</v>
      </c>
      <c r="AF392" s="335">
        <f t="shared" ref="AF392:AL392" si="122">AF385*AF387</f>
        <v>0</v>
      </c>
      <c r="AG392" s="335">
        <f t="shared" si="122"/>
        <v>0</v>
      </c>
      <c r="AH392" s="335">
        <f t="shared" si="122"/>
        <v>0</v>
      </c>
      <c r="AI392" s="335">
        <f t="shared" si="122"/>
        <v>0</v>
      </c>
      <c r="AJ392" s="335">
        <f t="shared" si="122"/>
        <v>0</v>
      </c>
      <c r="AK392" s="335">
        <f t="shared" si="122"/>
        <v>0</v>
      </c>
      <c r="AL392" s="335">
        <f t="shared" si="122"/>
        <v>0</v>
      </c>
      <c r="AM392" s="393">
        <f>SUM(Y392:AL392)</f>
        <v>0</v>
      </c>
    </row>
    <row r="393" spans="1:39" ht="15.75" customHeight="1">
      <c r="A393" s="489"/>
      <c r="B393" s="337" t="s">
        <v>262</v>
      </c>
      <c r="C393" s="333"/>
      <c r="D393" s="338"/>
      <c r="E393" s="322"/>
      <c r="F393" s="322"/>
      <c r="G393" s="322"/>
      <c r="H393" s="322"/>
      <c r="I393" s="322"/>
      <c r="J393" s="322"/>
      <c r="K393" s="322"/>
      <c r="L393" s="322"/>
      <c r="M393" s="322"/>
      <c r="N393" s="322"/>
      <c r="O393" s="289"/>
      <c r="P393" s="322"/>
      <c r="Q393" s="322"/>
      <c r="R393" s="322"/>
      <c r="S393" s="338"/>
      <c r="T393" s="338"/>
      <c r="U393" s="338"/>
      <c r="V393" s="338"/>
      <c r="W393" s="322"/>
      <c r="X393" s="322"/>
      <c r="Y393" s="289"/>
      <c r="Z393" s="339"/>
      <c r="AA393" s="339"/>
      <c r="AB393" s="339"/>
      <c r="AC393" s="339"/>
      <c r="AD393" s="339"/>
      <c r="AE393" s="339"/>
      <c r="AF393" s="339"/>
      <c r="AG393" s="339"/>
      <c r="AH393" s="339"/>
      <c r="AI393" s="339"/>
      <c r="AJ393" s="339"/>
      <c r="AK393" s="339"/>
      <c r="AL393" s="339"/>
      <c r="AM393" s="393">
        <f>AM391-AM392</f>
        <v>0</v>
      </c>
    </row>
    <row r="394" spans="1:39" ht="15.5">
      <c r="B394" s="312"/>
      <c r="C394" s="338"/>
      <c r="D394" s="338"/>
      <c r="E394" s="322"/>
      <c r="F394" s="322"/>
      <c r="G394" s="322"/>
      <c r="H394" s="322"/>
      <c r="I394" s="322"/>
      <c r="J394" s="322"/>
      <c r="K394" s="322"/>
      <c r="L394" s="322"/>
      <c r="M394" s="322"/>
      <c r="N394" s="322"/>
      <c r="O394" s="289"/>
      <c r="P394" s="322"/>
      <c r="Q394" s="322"/>
      <c r="R394" s="322"/>
      <c r="S394" s="338"/>
      <c r="T394" s="333"/>
      <c r="U394" s="338"/>
      <c r="V394" s="338"/>
      <c r="W394" s="322"/>
      <c r="X394" s="322"/>
      <c r="Y394" s="243"/>
      <c r="Z394" s="243"/>
      <c r="AA394" s="243"/>
      <c r="AB394" s="243"/>
      <c r="AC394" s="243"/>
      <c r="AD394" s="243"/>
      <c r="AE394" s="243"/>
      <c r="AF394" s="243"/>
      <c r="AG394" s="243"/>
      <c r="AH394" s="243"/>
      <c r="AI394" s="243"/>
      <c r="AJ394" s="243"/>
      <c r="AK394" s="243"/>
      <c r="AL394" s="243"/>
      <c r="AM394" s="341"/>
    </row>
    <row r="395" spans="1:39" ht="15.5">
      <c r="B395" s="312" t="s">
        <v>71</v>
      </c>
      <c r="C395" s="344"/>
      <c r="D395" s="268"/>
      <c r="E395" s="268"/>
      <c r="F395" s="268"/>
      <c r="G395" s="268"/>
      <c r="H395" s="268"/>
      <c r="I395" s="268"/>
      <c r="J395" s="268"/>
      <c r="K395" s="268"/>
      <c r="L395" s="268"/>
      <c r="M395" s="268"/>
      <c r="N395" s="268"/>
      <c r="O395" s="345"/>
      <c r="P395" s="268"/>
      <c r="Q395" s="268"/>
      <c r="R395" s="268"/>
      <c r="S395" s="293"/>
      <c r="T395" s="298"/>
      <c r="U395" s="298"/>
      <c r="V395" s="268"/>
      <c r="W395" s="268"/>
      <c r="X395" s="298"/>
      <c r="Y395" s="280">
        <f>SUMPRODUCT(E279:E382,Y279:Y382)</f>
        <v>0</v>
      </c>
      <c r="Z395" s="280">
        <f>SUMPRODUCT(E279:E382,Z279:Z382)</f>
        <v>0</v>
      </c>
      <c r="AA395" s="280">
        <f>IF(AA278="kW",SUMPRODUCT(N279:N382,P279:P382,AA279:AA382),SUMPRODUCT(E279:E382,AA279:AA382))</f>
        <v>0</v>
      </c>
      <c r="AB395" s="280">
        <f>IF(AB278="kW",SUMPRODUCT(N279:N382,P279:P382,AB279:AB382),SUMPRODUCT(E279:E382,AB279:AB382))</f>
        <v>0</v>
      </c>
      <c r="AC395" s="280">
        <f>IF(AC278="kW",SUMPRODUCT(N279:N382,P279:P382,AC279:AC382),SUMPRODUCT(E279:E382,AC279:AC382))</f>
        <v>0</v>
      </c>
      <c r="AD395" s="280">
        <f>IF(AD278="kW",SUMPRODUCT(N279:N382,P279:P382,AD279:AD382),SUMPRODUCT(E279:E382, AD279:AD382))</f>
        <v>0</v>
      </c>
      <c r="AE395" s="280">
        <f>IF(AE278="kW",SUMPRODUCT(N279:N382,P279:P382,AE279:AE382),SUMPRODUCT(E279:E382,AE279:AE382))</f>
        <v>0</v>
      </c>
      <c r="AF395" s="280">
        <f>IF(AF278="kW",SUMPRODUCT(N279:N382,P279:P382,AF279:AF382),SUMPRODUCT(E279:E382,AF279:AF382))</f>
        <v>0</v>
      </c>
      <c r="AG395" s="280">
        <f>IF(AG278="kW",SUMPRODUCT(N279:N382,P279:P382,AG279:AG382),SUMPRODUCT(E279:E382,AG279:AG382))</f>
        <v>0</v>
      </c>
      <c r="AH395" s="280">
        <f>IF(AH278="kW",SUMPRODUCT(N279:N382,P279:P382,AH279:AH382),SUMPRODUCT(E279:E382,AH279:AH382))</f>
        <v>0</v>
      </c>
      <c r="AI395" s="280">
        <f>IF(AI278="kW",SUMPRODUCT(N279:N382,P279:P382,AI279:AI382),SUMPRODUCT(E279:E382,AI279:AI382))</f>
        <v>0</v>
      </c>
      <c r="AJ395" s="280">
        <f>IF(AJ278="kW",SUMPRODUCT(N279:N382,P279:P382,AJ279:AJ382),SUMPRODUCT(E279:E382,AJ279:AJ382))</f>
        <v>0</v>
      </c>
      <c r="AK395" s="280">
        <f>IF(AK278="kW",SUMPRODUCT(N279:N382,P279:P382,AK279:AK382),SUMPRODUCT(E279:E382,AK279:AK382))</f>
        <v>0</v>
      </c>
      <c r="AL395" s="280">
        <f>IF(AL278="kW",SUMPRODUCT(N279:N382,P279:P382,AL279:AL382),SUMPRODUCT(E279:E382,AL279:AL382))</f>
        <v>0</v>
      </c>
      <c r="AM395" s="325"/>
    </row>
    <row r="396" spans="1:39" ht="15.5">
      <c r="B396" s="312" t="s">
        <v>193</v>
      </c>
      <c r="C396" s="344"/>
      <c r="D396" s="268"/>
      <c r="E396" s="268"/>
      <c r="F396" s="268"/>
      <c r="G396" s="268"/>
      <c r="H396" s="268"/>
      <c r="I396" s="268"/>
      <c r="J396" s="268"/>
      <c r="K396" s="268"/>
      <c r="L396" s="268"/>
      <c r="M396" s="268"/>
      <c r="N396" s="268"/>
      <c r="O396" s="345"/>
      <c r="P396" s="268"/>
      <c r="Q396" s="268"/>
      <c r="R396" s="268"/>
      <c r="S396" s="293"/>
      <c r="T396" s="298"/>
      <c r="U396" s="298"/>
      <c r="V396" s="268"/>
      <c r="W396" s="268"/>
      <c r="X396" s="298"/>
      <c r="Y396" s="280">
        <f>SUMPRODUCT(F279:F382,Y279:Y382)</f>
        <v>0</v>
      </c>
      <c r="Z396" s="280">
        <f>SUMPRODUCT(F279:F382,Z279:Z382)</f>
        <v>0</v>
      </c>
      <c r="AA396" s="280">
        <f>IF(AA278="kW",SUMPRODUCT(N279:N382,Q279:Q382,AA279:AA382),SUMPRODUCT(F279:F382,AA279:AA382))</f>
        <v>0</v>
      </c>
      <c r="AB396" s="280">
        <f>IF(AB278="kW",SUMPRODUCT(N279:N382,Q279:Q382,AB279:AB382),SUMPRODUCT(F279:F382,AB279:AB382))</f>
        <v>0</v>
      </c>
      <c r="AC396" s="280">
        <f>IF(AC278="kW",SUMPRODUCT(N279:N382,Q279:Q382,AC279:AC382),SUMPRODUCT(F279:F382, AC279:AC382))</f>
        <v>0</v>
      </c>
      <c r="AD396" s="280">
        <f>IF(AD278="kW",SUMPRODUCT(N279:N382,Q279:Q382,AD279:AD382),SUMPRODUCT(F279:F382, AD279:AD382))</f>
        <v>0</v>
      </c>
      <c r="AE396" s="280">
        <f>IF(AE278="kW",SUMPRODUCT(N279:N382,Q279:Q382,AE279:AE382),SUMPRODUCT(F279:F382,AE279:AE382))</f>
        <v>0</v>
      </c>
      <c r="AF396" s="280">
        <f>IF(AF278="kW",SUMPRODUCT(N279:N382,Q279:Q382,AF279:AF382),SUMPRODUCT(F279:F382,AF279:AF382))</f>
        <v>0</v>
      </c>
      <c r="AG396" s="280">
        <f>IF(AG278="kW",SUMPRODUCT(N279:N382,Q279:Q382,AG279:AG382),SUMPRODUCT(F279:F382,AG279:AG382))</f>
        <v>0</v>
      </c>
      <c r="AH396" s="280">
        <f>IF(AH278="kW",SUMPRODUCT(N279:N382,Q279:Q382,AH279:AH382),SUMPRODUCT(F279:F382,AH279:AH382))</f>
        <v>0</v>
      </c>
      <c r="AI396" s="280">
        <f>IF(AI278="kW",SUMPRODUCT(N279:N382,Q279:Q382,AI279:AI382),SUMPRODUCT(F279:F382,AI279:AI382))</f>
        <v>0</v>
      </c>
      <c r="AJ396" s="280">
        <f>IF(AJ278="kW",SUMPRODUCT(N279:N382,Q279:Q382,AJ279:AJ382),SUMPRODUCT(F279:F382,AJ279:AJ382))</f>
        <v>0</v>
      </c>
      <c r="AK396" s="280">
        <f>IF(AK278="kW",SUMPRODUCT(N279:N382,Q279:Q382,AK279:AK382),SUMPRODUCT(F279:F382,AK279:AK382))</f>
        <v>0</v>
      </c>
      <c r="AL396" s="280">
        <f>IF(AL278="kW",SUMPRODUCT(N279:N382,Q279:Q382,AL279:AL382),SUMPRODUCT(F279:F382,AL279:AL382))</f>
        <v>0</v>
      </c>
      <c r="AM396" s="325"/>
    </row>
    <row r="397" spans="1:39" ht="15.5">
      <c r="B397" s="312" t="s">
        <v>194</v>
      </c>
      <c r="C397" s="344"/>
      <c r="D397" s="268"/>
      <c r="E397" s="268"/>
      <c r="F397" s="268"/>
      <c r="G397" s="268"/>
      <c r="H397" s="268"/>
      <c r="I397" s="268"/>
      <c r="J397" s="268"/>
      <c r="K397" s="268"/>
      <c r="L397" s="268"/>
      <c r="M397" s="268"/>
      <c r="N397" s="268"/>
      <c r="O397" s="345"/>
      <c r="P397" s="268"/>
      <c r="Q397" s="268"/>
      <c r="R397" s="268"/>
      <c r="S397" s="293"/>
      <c r="T397" s="298"/>
      <c r="U397" s="298"/>
      <c r="V397" s="268"/>
      <c r="W397" s="268"/>
      <c r="X397" s="298"/>
      <c r="Y397" s="280">
        <f>SUMPRODUCT(G279:G382,Y279:Y382)</f>
        <v>0</v>
      </c>
      <c r="Z397" s="280">
        <f>SUMPRODUCT(G279:G382,Z279:Z382)</f>
        <v>0</v>
      </c>
      <c r="AA397" s="280">
        <f>IF(AA278="kW",SUMPRODUCT(N279:N382,R279:R382,AA279:AA382),SUMPRODUCT(G279:G382,AA279:AA382))</f>
        <v>0</v>
      </c>
      <c r="AB397" s="280">
        <f>IF(AB278="kW",SUMPRODUCT(N279:N382,R279:R382,AB279:AB382),SUMPRODUCT(G279:G382,AB279:AB382))</f>
        <v>0</v>
      </c>
      <c r="AC397" s="280">
        <f>IF(AC278="kW",SUMPRODUCT(N279:N382,R279:R382,AC279:AC382),SUMPRODUCT(G279:G382, AC279:AC382))</f>
        <v>0</v>
      </c>
      <c r="AD397" s="280">
        <f>IF(AD278="kW",SUMPRODUCT(N279:N382,R279:R382,AD279:AD382),SUMPRODUCT(G279:G382, AD279:AD382))</f>
        <v>0</v>
      </c>
      <c r="AE397" s="280">
        <f>IF(AE278="kW",SUMPRODUCT(N279:N382,R279:R382,AE279:AE382),SUMPRODUCT(G279:G382,AE279:AE382))</f>
        <v>0</v>
      </c>
      <c r="AF397" s="280">
        <f>IF(AF278="kW",SUMPRODUCT(N279:N382,R279:R382,AF279:AF382),SUMPRODUCT(G279:G382,AF279:AF382))</f>
        <v>0</v>
      </c>
      <c r="AG397" s="280">
        <f>IF(AG278="kW",SUMPRODUCT(N279:N382,R279:R382,AG279:AG382),SUMPRODUCT(G279:G382,AG279:AG382))</f>
        <v>0</v>
      </c>
      <c r="AH397" s="280">
        <f>IF(AH278="kW",SUMPRODUCT(N279:N382,R279:R382,AH279:AH382),SUMPRODUCT(G279:G382,AH279:AH382))</f>
        <v>0</v>
      </c>
      <c r="AI397" s="280">
        <f>IF(AI278="kW",SUMPRODUCT(N279:N382,R279:R382,AI279:AI382),SUMPRODUCT(G279:G382,AI279:AI382))</f>
        <v>0</v>
      </c>
      <c r="AJ397" s="280">
        <f>IF(AJ278="kW",SUMPRODUCT(N279:N382,R279:R382,AJ279:AJ382),SUMPRODUCT(G279:G382,AJ279:AJ382))</f>
        <v>0</v>
      </c>
      <c r="AK397" s="280">
        <f>IF(AK278="kW",SUMPRODUCT(N279:N382,R279:R382,AK279:AK382),SUMPRODUCT(G279:G382,AK279:AK382))</f>
        <v>0</v>
      </c>
      <c r="AL397" s="280">
        <f>IF(AL278="kW",SUMPRODUCT(N279:N382,R279:R382,AL279:AL382),SUMPRODUCT(G279:G382,AL279:AL382))</f>
        <v>0</v>
      </c>
      <c r="AM397" s="325"/>
    </row>
    <row r="398" spans="1:39" ht="15.5">
      <c r="B398" s="312" t="s">
        <v>195</v>
      </c>
      <c r="C398" s="344"/>
      <c r="D398" s="268"/>
      <c r="E398" s="268"/>
      <c r="F398" s="268"/>
      <c r="G398" s="268"/>
      <c r="H398" s="268"/>
      <c r="I398" s="268"/>
      <c r="J398" s="268"/>
      <c r="K398" s="268"/>
      <c r="L398" s="268"/>
      <c r="M398" s="268"/>
      <c r="N398" s="268"/>
      <c r="O398" s="345"/>
      <c r="P398" s="268"/>
      <c r="Q398" s="268"/>
      <c r="R398" s="268"/>
      <c r="S398" s="293"/>
      <c r="T398" s="298"/>
      <c r="U398" s="298"/>
      <c r="V398" s="268"/>
      <c r="W398" s="268"/>
      <c r="X398" s="298"/>
      <c r="Y398" s="280">
        <f>SUMPRODUCT(H279:H382,Y279:Y382)</f>
        <v>590525.25144233974</v>
      </c>
      <c r="Z398" s="280">
        <f>SUMPRODUCT(H279:H382,Z279:Z382)</f>
        <v>678575.30156973191</v>
      </c>
      <c r="AA398" s="280">
        <f>IF(AA278="kW",SUMPRODUCT(N279:N382,S279:S382,AA279:AA382),SUMPRODUCT(H279:H382,AA279:AA382))</f>
        <v>2548.6307686037999</v>
      </c>
      <c r="AB398" s="280">
        <f>IF(AB278="kW",SUMPRODUCT(N279:N382,S279:S382,AB279:AB382),SUMPRODUCT(H279:H382,AB279:AB382))</f>
        <v>190.64228989259999</v>
      </c>
      <c r="AC398" s="280">
        <f>IF(AC278="kW",SUMPRODUCT(N279:N382,S279:S382,AC279:AC382),SUMPRODUCT(H279:H382, AC279:AC382))</f>
        <v>0</v>
      </c>
      <c r="AD398" s="280">
        <f>IF(AD278="kW",SUMPRODUCT(N279:N382,S279:S382,AD279:AD382),SUMPRODUCT(H279:H382, AD279:AD382))</f>
        <v>0</v>
      </c>
      <c r="AE398" s="280">
        <f>IF(AE278="kW",SUMPRODUCT(N279:N382,S279:S382,AE279:AE382),SUMPRODUCT(H279:H382,AE279:AE382))</f>
        <v>0</v>
      </c>
      <c r="AF398" s="280">
        <f>IF(AF278="kW",SUMPRODUCT(N279:N382,S279:S382,AF279:AF382),SUMPRODUCT(H279:H382,AF279:AF382))</f>
        <v>0</v>
      </c>
      <c r="AG398" s="280">
        <f>IF(AG278="kW",SUMPRODUCT(N279:N382,S279:S382,AG279:AG382),SUMPRODUCT(H279:H382,AG279:AG382))</f>
        <v>0</v>
      </c>
      <c r="AH398" s="280">
        <f>IF(AH278="kW",SUMPRODUCT(N279:N382,S279:S382,AH279:AH382),SUMPRODUCT(H279:H382,AH279:AH382))</f>
        <v>0</v>
      </c>
      <c r="AI398" s="280">
        <f>IF(AI278="kW",SUMPRODUCT(N279:N382,S279:S382,AI279:AI382),SUMPRODUCT(H279:H382,AI279:AI382))</f>
        <v>0</v>
      </c>
      <c r="AJ398" s="280">
        <f>IF(AJ278="kW",SUMPRODUCT(N279:N382,S279:S382,AJ279:AJ382),SUMPRODUCT(H279:H382,AJ279:AJ382))</f>
        <v>0</v>
      </c>
      <c r="AK398" s="280">
        <f>IF(AK278="kW",SUMPRODUCT(N279:N382,S279:S382,AK279:AK382),SUMPRODUCT(H279:H382,AK279:AK382))</f>
        <v>0</v>
      </c>
      <c r="AL398" s="280">
        <f>IF(AL278="kW",SUMPRODUCT(N279:N382,S279:S382,AL279:AL382),SUMPRODUCT(H279:H382,AL279:AL382))</f>
        <v>0</v>
      </c>
      <c r="AM398" s="325"/>
    </row>
    <row r="399" spans="1:39" ht="15.5">
      <c r="B399" s="312" t="s">
        <v>196</v>
      </c>
      <c r="C399" s="344"/>
      <c r="D399" s="268"/>
      <c r="E399" s="268"/>
      <c r="F399" s="268"/>
      <c r="G399" s="268"/>
      <c r="H399" s="268"/>
      <c r="I399" s="268"/>
      <c r="J399" s="268"/>
      <c r="K399" s="268"/>
      <c r="L399" s="268"/>
      <c r="M399" s="268"/>
      <c r="N399" s="268"/>
      <c r="O399" s="345"/>
      <c r="P399" s="268"/>
      <c r="Q399" s="268"/>
      <c r="R399" s="268"/>
      <c r="S399" s="293"/>
      <c r="T399" s="298"/>
      <c r="U399" s="298"/>
      <c r="V399" s="268"/>
      <c r="W399" s="268"/>
      <c r="X399" s="298"/>
      <c r="Y399" s="280">
        <f>SUMPRODUCT(I279:I382,Y279:Y382)</f>
        <v>0</v>
      </c>
      <c r="Z399" s="280">
        <f>SUMPRODUCT(I279:I382,Z279:Z382)</f>
        <v>0</v>
      </c>
      <c r="AA399" s="280">
        <f>IF(AA278="kW",SUMPRODUCT(N279:N382,T279:T382,AA279:AA382),SUMPRODUCT(I279:I382,AA279:AA382))</f>
        <v>0</v>
      </c>
      <c r="AB399" s="280">
        <f>IF(AB278="kW",SUMPRODUCT(N279:N382,T279:T382,AB279:AB382),SUMPRODUCT(I279:I382,AB279:AB382))</f>
        <v>0</v>
      </c>
      <c r="AC399" s="280">
        <f>IF(AC278="kW",SUMPRODUCT(N279:N382,T279:T382,AC279:AC382),SUMPRODUCT(I279:I382, AC279:AC382))</f>
        <v>0</v>
      </c>
      <c r="AD399" s="280">
        <f>IF(AD278="kW",SUMPRODUCT(N279:N382,T279:T382,AD279:AD382),SUMPRODUCT(I279:I382, AD279:AD382))</f>
        <v>0</v>
      </c>
      <c r="AE399" s="280">
        <f>IF(AE278="kW",SUMPRODUCT(N279:N382,T279:T382,AE279:AE382),SUMPRODUCT(I279:I382,AE279:AE382))</f>
        <v>0</v>
      </c>
      <c r="AF399" s="280">
        <f>IF(AF278="kW",SUMPRODUCT(N279:N382,T279:T382,AF279:AF382),SUMPRODUCT(I279:I382,AF279:AF382))</f>
        <v>0</v>
      </c>
      <c r="AG399" s="280">
        <f>IF(AG278="kW",SUMPRODUCT(N279:N382,T279:T382,AG279:AG382),SUMPRODUCT(I279:I382,AG279:AG382))</f>
        <v>0</v>
      </c>
      <c r="AH399" s="280">
        <f>IF(AH278="kW",SUMPRODUCT(N279:N382,T279:T382,AH279:AH382),SUMPRODUCT(I279:I382,AH279:AH382))</f>
        <v>0</v>
      </c>
      <c r="AI399" s="280">
        <f>IF(AI278="kW",SUMPRODUCT(N279:N382,T279:T382,AI279:AI382),SUMPRODUCT(I279:I382,AI279:AI382))</f>
        <v>0</v>
      </c>
      <c r="AJ399" s="280">
        <f>IF(AJ278="kW",SUMPRODUCT(N279:N382,T279:T382,AJ279:AJ382),SUMPRODUCT(I279:I382,AJ279:AJ382))</f>
        <v>0</v>
      </c>
      <c r="AK399" s="280">
        <f>IF(AK278="kW",SUMPRODUCT(N279:N382,T279:T382,AK279:AK382),SUMPRODUCT(I279:I382,AK279:AK382))</f>
        <v>0</v>
      </c>
      <c r="AL399" s="280">
        <f>IF(AL278="kW",SUMPRODUCT(N279:N382,T279:T382,AL279:AL382),SUMPRODUCT(I279:I382,AL279:AL382))</f>
        <v>0</v>
      </c>
      <c r="AM399" s="325"/>
    </row>
    <row r="400" spans="1:39" ht="15.5">
      <c r="B400" s="312" t="s">
        <v>197</v>
      </c>
      <c r="C400" s="344"/>
      <c r="D400" s="298"/>
      <c r="E400" s="298"/>
      <c r="F400" s="298"/>
      <c r="G400" s="298"/>
      <c r="H400" s="298"/>
      <c r="I400" s="298"/>
      <c r="J400" s="298"/>
      <c r="K400" s="298"/>
      <c r="L400" s="298"/>
      <c r="M400" s="298"/>
      <c r="N400" s="298"/>
      <c r="O400" s="345"/>
      <c r="P400" s="298"/>
      <c r="Q400" s="298"/>
      <c r="R400" s="298"/>
      <c r="S400" s="293"/>
      <c r="T400" s="298"/>
      <c r="U400" s="298"/>
      <c r="V400" s="298"/>
      <c r="W400" s="298"/>
      <c r="X400" s="298"/>
      <c r="Y400" s="280">
        <f>SUMPRODUCT(J279:J382,Y279:Y382)</f>
        <v>0</v>
      </c>
      <c r="Z400" s="280">
        <f>SUMPRODUCT(J279:J382,Z279:Z382)</f>
        <v>0</v>
      </c>
      <c r="AA400" s="280">
        <f>IF(AA278="kW",SUMPRODUCT(N279:N382,U279:U382,AA279:AA382),SUMPRODUCT(J279:J382,AA279:AA382))</f>
        <v>0</v>
      </c>
      <c r="AB400" s="280">
        <f>IF(AB278="kW",SUMPRODUCT(N279:N382,U279:U382,AB279:AB382),SUMPRODUCT(J279:J382,AB279:AB382))</f>
        <v>0</v>
      </c>
      <c r="AC400" s="280">
        <f>IF(AC278="kW",SUMPRODUCT(N279:N382,U279:U382,AC279:AC382),SUMPRODUCT(J279:J382, AC279:AC382))</f>
        <v>0</v>
      </c>
      <c r="AD400" s="280">
        <f>IF(AD278="kW",SUMPRODUCT(N279:N382,U279:U382,AD279:AD382),SUMPRODUCT(J279:J382, AD279:AD382))</f>
        <v>0</v>
      </c>
      <c r="AE400" s="280">
        <f>IF(AE278="kW",SUMPRODUCT(N279:N382,U279:U382,AE279:AE382),SUMPRODUCT(J279:J382,AE279:AE382))</f>
        <v>0</v>
      </c>
      <c r="AF400" s="280">
        <f>IF(AF278="kW",SUMPRODUCT(N279:N382,U279:U382,AF279:AF382),SUMPRODUCT(J279:J382,AF279:AF382))</f>
        <v>0</v>
      </c>
      <c r="AG400" s="280">
        <f>IF(AG278="kW",SUMPRODUCT(N279:N382,U279:U382,AG279:AG382),SUMPRODUCT(J279:J382,AG279:AG382))</f>
        <v>0</v>
      </c>
      <c r="AH400" s="280">
        <f>IF(AH278="kW",SUMPRODUCT(N279:N382,U279:U382,AH279:AH382),SUMPRODUCT(J279:J382,AH279:AH382))</f>
        <v>0</v>
      </c>
      <c r="AI400" s="280">
        <f>IF(AI278="kW",SUMPRODUCT(N279:N382,U279:U382,AI279:AI382),SUMPRODUCT(J279:J382,AI279:AI382))</f>
        <v>0</v>
      </c>
      <c r="AJ400" s="280">
        <f>IF(AJ278="kW",SUMPRODUCT(N279:N382,U279:U382,AJ279:AJ382),SUMPRODUCT(J279:J382,AJ279:AJ382))</f>
        <v>0</v>
      </c>
      <c r="AK400" s="280">
        <f>IF(AK278="kW",SUMPRODUCT(N279:N382,U279:U382,AK279:AK382),SUMPRODUCT(J279:J382,AK279:AK382))</f>
        <v>0</v>
      </c>
      <c r="AL400" s="280">
        <f>IF(AL278="kW",SUMPRODUCT(N279:N382,U279:U382,AL279:AL382),SUMPRODUCT(J279:J382,AL279:AL382))</f>
        <v>0</v>
      </c>
      <c r="AM400" s="325"/>
    </row>
    <row r="401" spans="1:40" ht="15.75" customHeight="1">
      <c r="B401" s="369" t="s">
        <v>198</v>
      </c>
      <c r="C401" s="347"/>
      <c r="D401" s="389"/>
      <c r="E401" s="389"/>
      <c r="F401" s="389"/>
      <c r="G401" s="389"/>
      <c r="H401" s="389"/>
      <c r="I401" s="389"/>
      <c r="J401" s="389"/>
      <c r="K401" s="389"/>
      <c r="L401" s="389"/>
      <c r="M401" s="389"/>
      <c r="N401" s="370"/>
      <c r="O401" s="390"/>
      <c r="P401" s="391"/>
      <c r="Q401" s="391"/>
      <c r="R401" s="390"/>
      <c r="S401" s="392"/>
      <c r="T401" s="390"/>
      <c r="U401" s="390"/>
      <c r="V401" s="371"/>
      <c r="W401" s="371"/>
      <c r="X401" s="373"/>
      <c r="Y401" s="314">
        <f>SUMPRODUCT(K279:K382,Y279:Y382)</f>
        <v>0</v>
      </c>
      <c r="Z401" s="314">
        <f>SUMPRODUCT(K279:K382,Z279:Z382)</f>
        <v>0</v>
      </c>
      <c r="AA401" s="314">
        <f>IF(AA278="kW",SUMPRODUCT(N279:N382,V279:V382,AA279:AA382),SUMPRODUCT(K279:K382,AA279:AA382))</f>
        <v>0</v>
      </c>
      <c r="AB401" s="314">
        <f>IF(AB278="kW",SUMPRODUCT(N279:N382,V279:V382,AB279:AB382),SUMPRODUCT(K279:K382,AB279:AB382))</f>
        <v>0</v>
      </c>
      <c r="AC401" s="314">
        <f>IF(AC278="kW",SUMPRODUCT(N279:N382,V279:V382,AC279:AC382),SUMPRODUCT(K279:K382, AC279:AC382))</f>
        <v>0</v>
      </c>
      <c r="AD401" s="314">
        <f>IF(AD278="kW",SUMPRODUCT(N279:N382,V279:V382,AD279:AD382),SUMPRODUCT(K279:K382, AD279:AD382))</f>
        <v>0</v>
      </c>
      <c r="AE401" s="314">
        <f>IF(AE278="kW",SUMPRODUCT(N279:N382,V279:V382,AE279:AE382),SUMPRODUCT(K279:K382,AE279:AE382))</f>
        <v>0</v>
      </c>
      <c r="AF401" s="314">
        <f>IF(AF278="kW",SUMPRODUCT(N279:N382,V279:V382,AF279:AF382),SUMPRODUCT(K279:K382,AF279:AF382))</f>
        <v>0</v>
      </c>
      <c r="AG401" s="314">
        <f>IF(AG278="kW",SUMPRODUCT(N279:N382,V279:V382,AG279:AG382),SUMPRODUCT(K279:K382,AG279:AG382))</f>
        <v>0</v>
      </c>
      <c r="AH401" s="314">
        <f>IF(AH278="kW",SUMPRODUCT(N279:N382,V279:V382,AH279:AH382),SUMPRODUCT(K279:K382,AH279:AH382))</f>
        <v>0</v>
      </c>
      <c r="AI401" s="314">
        <f>IF(AI278="kW",SUMPRODUCT(N279:N382,V279:V382,AI279:AI382),SUMPRODUCT(K279:K382,AI279:AI382))</f>
        <v>0</v>
      </c>
      <c r="AJ401" s="314">
        <f>IF(AJ278="kW",SUMPRODUCT(N279:N382,V279:V382,AJ279:AJ382),SUMPRODUCT(K279:K382,AJ279:AJ382))</f>
        <v>0</v>
      </c>
      <c r="AK401" s="314">
        <f>IF(AK278="kW",SUMPRODUCT(N279:N382,V279:V382,AK279:AK382),SUMPRODUCT(K279:K382,AK279:AK382))</f>
        <v>0</v>
      </c>
      <c r="AL401" s="314">
        <f>IF(AL278="kW",SUMPRODUCT(N279:N382,V279:V382,AL279:AL382),SUMPRODUCT(K279:K382,AL279:AL382))</f>
        <v>0</v>
      </c>
      <c r="AM401" s="374"/>
    </row>
    <row r="402" spans="1:40" ht="21.75" customHeight="1">
      <c r="B402" s="356" t="s">
        <v>583</v>
      </c>
      <c r="C402" s="375"/>
      <c r="D402" s="376"/>
      <c r="E402" s="376"/>
      <c r="F402" s="376"/>
      <c r="G402" s="376"/>
      <c r="H402" s="376"/>
      <c r="I402" s="376"/>
      <c r="J402" s="376"/>
      <c r="K402" s="376"/>
      <c r="L402" s="376"/>
      <c r="M402" s="376"/>
      <c r="N402" s="376"/>
      <c r="O402" s="376"/>
      <c r="P402" s="376"/>
      <c r="Q402" s="376"/>
      <c r="R402" s="376"/>
      <c r="S402" s="359"/>
      <c r="T402" s="360"/>
      <c r="U402" s="376"/>
      <c r="V402" s="376"/>
      <c r="W402" s="376"/>
      <c r="X402" s="376"/>
      <c r="Y402" s="377"/>
      <c r="Z402" s="377"/>
      <c r="AA402" s="377"/>
      <c r="AB402" s="377"/>
      <c r="AC402" s="377"/>
      <c r="AD402" s="377"/>
      <c r="AE402" s="377"/>
      <c r="AF402" s="377"/>
      <c r="AG402" s="377"/>
      <c r="AH402" s="377"/>
      <c r="AI402" s="377"/>
      <c r="AJ402" s="377"/>
      <c r="AK402" s="377"/>
      <c r="AL402" s="377"/>
      <c r="AM402" s="377"/>
      <c r="AN402" s="378"/>
    </row>
    <row r="404" spans="1:40" ht="15.5">
      <c r="B404" s="269" t="s">
        <v>256</v>
      </c>
      <c r="C404" s="270"/>
      <c r="D404" s="567" t="s">
        <v>517</v>
      </c>
      <c r="F404" s="567"/>
      <c r="O404" s="270"/>
      <c r="Y404" s="260"/>
      <c r="Z404" s="257"/>
      <c r="AA404" s="257"/>
      <c r="AB404" s="257"/>
      <c r="AC404" s="257"/>
      <c r="AD404" s="257"/>
      <c r="AE404" s="257"/>
      <c r="AF404" s="257"/>
      <c r="AG404" s="257"/>
      <c r="AH404" s="257"/>
      <c r="AI404" s="257"/>
      <c r="AJ404" s="257"/>
      <c r="AK404" s="257"/>
      <c r="AL404" s="257"/>
      <c r="AM404" s="271"/>
    </row>
    <row r="405" spans="1:40" ht="36" customHeight="1">
      <c r="B405" s="829" t="s">
        <v>209</v>
      </c>
      <c r="C405" s="837" t="s">
        <v>32</v>
      </c>
      <c r="D405" s="273" t="s">
        <v>419</v>
      </c>
      <c r="E405" s="831" t="s">
        <v>207</v>
      </c>
      <c r="F405" s="832"/>
      <c r="G405" s="832"/>
      <c r="H405" s="832"/>
      <c r="I405" s="832"/>
      <c r="J405" s="832"/>
      <c r="K405" s="832"/>
      <c r="L405" s="832"/>
      <c r="M405" s="839"/>
      <c r="N405" s="840" t="s">
        <v>211</v>
      </c>
      <c r="O405" s="273" t="s">
        <v>420</v>
      </c>
      <c r="P405" s="831" t="s">
        <v>210</v>
      </c>
      <c r="Q405" s="832"/>
      <c r="R405" s="832"/>
      <c r="S405" s="832"/>
      <c r="T405" s="832"/>
      <c r="U405" s="832"/>
      <c r="V405" s="832"/>
      <c r="W405" s="832"/>
      <c r="X405" s="839"/>
      <c r="Y405" s="834" t="s">
        <v>241</v>
      </c>
      <c r="Z405" s="835"/>
      <c r="AA405" s="835"/>
      <c r="AB405" s="835"/>
      <c r="AC405" s="835"/>
      <c r="AD405" s="835"/>
      <c r="AE405" s="835"/>
      <c r="AF405" s="835"/>
      <c r="AG405" s="835"/>
      <c r="AH405" s="835"/>
      <c r="AI405" s="835"/>
      <c r="AJ405" s="835"/>
      <c r="AK405" s="835"/>
      <c r="AL405" s="835"/>
      <c r="AM405" s="836"/>
    </row>
    <row r="406" spans="1:40" ht="45.75" customHeight="1">
      <c r="B406" s="830"/>
      <c r="C406" s="838"/>
      <c r="D406" s="274">
        <v>2014</v>
      </c>
      <c r="E406" s="274">
        <v>2015</v>
      </c>
      <c r="F406" s="274">
        <v>2016</v>
      </c>
      <c r="G406" s="274">
        <v>2017</v>
      </c>
      <c r="H406" s="274">
        <v>2018</v>
      </c>
      <c r="I406" s="274">
        <v>2019</v>
      </c>
      <c r="J406" s="274">
        <v>2020</v>
      </c>
      <c r="K406" s="274">
        <v>2021</v>
      </c>
      <c r="L406" s="274">
        <v>2022</v>
      </c>
      <c r="M406" s="274">
        <v>2023</v>
      </c>
      <c r="N406" s="841"/>
      <c r="O406" s="274">
        <v>2014</v>
      </c>
      <c r="P406" s="274">
        <v>2015</v>
      </c>
      <c r="Q406" s="274">
        <v>2016</v>
      </c>
      <c r="R406" s="274">
        <v>2017</v>
      </c>
      <c r="S406" s="274">
        <v>2018</v>
      </c>
      <c r="T406" s="274">
        <v>2019</v>
      </c>
      <c r="U406" s="274">
        <v>2020</v>
      </c>
      <c r="V406" s="274">
        <v>2021</v>
      </c>
      <c r="W406" s="274">
        <v>2022</v>
      </c>
      <c r="X406" s="274">
        <v>2023</v>
      </c>
      <c r="Y406" s="274" t="str">
        <f>'1.  LRAMVA Summary'!D52</f>
        <v>Residential</v>
      </c>
      <c r="Z406" s="274" t="str">
        <f>'1.  LRAMVA Summary'!E52</f>
        <v>GS&lt;50 kW</v>
      </c>
      <c r="AA406" s="274" t="str">
        <f>'1.  LRAMVA Summary'!F52</f>
        <v>GS&gt;50 kW - Thermal Demand Meter</v>
      </c>
      <c r="AB406" s="274" t="str">
        <f>'1.  LRAMVA Summary'!G52</f>
        <v>GS&gt;50 kW - Interval Meter</v>
      </c>
      <c r="AC406" s="274" t="str">
        <f>'1.  LRAMVA Summary'!H52</f>
        <v>Street Lighting</v>
      </c>
      <c r="AD406" s="274" t="str">
        <f>'1.  LRAMVA Summary'!I52</f>
        <v/>
      </c>
      <c r="AE406" s="274" t="str">
        <f>'1.  LRAMVA Summary'!J52</f>
        <v/>
      </c>
      <c r="AF406" s="274" t="str">
        <f>'1.  LRAMVA Summary'!K52</f>
        <v/>
      </c>
      <c r="AG406" s="274" t="str">
        <f>'1.  LRAMVA Summary'!L52</f>
        <v/>
      </c>
      <c r="AH406" s="274" t="str">
        <f>'1.  LRAMVA Summary'!M52</f>
        <v/>
      </c>
      <c r="AI406" s="274" t="str">
        <f>'1.  LRAMVA Summary'!N52</f>
        <v/>
      </c>
      <c r="AJ406" s="274" t="str">
        <f>'1.  LRAMVA Summary'!O52</f>
        <v/>
      </c>
      <c r="AK406" s="274" t="str">
        <f>'1.  LRAMVA Summary'!P52</f>
        <v/>
      </c>
      <c r="AL406" s="274" t="str">
        <f>'1.  LRAMVA Summary'!Q52</f>
        <v/>
      </c>
      <c r="AM406" s="276" t="str">
        <f>'1.  LRAMVA Summary'!R52</f>
        <v>Total</v>
      </c>
    </row>
    <row r="407" spans="1:40" ht="15.75" customHeight="1">
      <c r="A407" s="488"/>
      <c r="B407" s="277" t="s">
        <v>0</v>
      </c>
      <c r="C407" s="278"/>
      <c r="D407" s="278"/>
      <c r="E407" s="278"/>
      <c r="F407" s="278"/>
      <c r="G407" s="278"/>
      <c r="H407" s="278"/>
      <c r="I407" s="278"/>
      <c r="J407" s="278"/>
      <c r="K407" s="278"/>
      <c r="L407" s="278"/>
      <c r="M407" s="278"/>
      <c r="N407" s="279"/>
      <c r="O407" s="278"/>
      <c r="P407" s="278"/>
      <c r="Q407" s="278"/>
      <c r="R407" s="278"/>
      <c r="S407" s="278"/>
      <c r="T407" s="278"/>
      <c r="U407" s="278"/>
      <c r="V407" s="278"/>
      <c r="W407" s="278"/>
      <c r="X407" s="278"/>
      <c r="Y407" s="280" t="str">
        <f>'[2]1.  LRAMVA Summary'!D51</f>
        <v>kWh</v>
      </c>
      <c r="Z407" s="280" t="str">
        <f>'[2]1.  LRAMVA Summary'!E51</f>
        <v>kWh</v>
      </c>
      <c r="AA407" s="280" t="str">
        <f>'[2]1.  LRAMVA Summary'!F51</f>
        <v>kW</v>
      </c>
      <c r="AB407" s="280" t="str">
        <f>'[2]1.  LRAMVA Summary'!G51</f>
        <v>kW</v>
      </c>
      <c r="AC407" s="280" t="str">
        <f>'[2]1.  LRAMVA Summary'!H51</f>
        <v>kW</v>
      </c>
      <c r="AD407" s="280">
        <f>'[2]1.  LRAMVA Summary'!I51</f>
        <v>0</v>
      </c>
      <c r="AE407" s="280">
        <f>'1.  LRAMVA Summary'!J53</f>
        <v>0</v>
      </c>
      <c r="AF407" s="280">
        <f>'1.  LRAMVA Summary'!K53</f>
        <v>0</v>
      </c>
      <c r="AG407" s="280">
        <f>'1.  LRAMVA Summary'!L53</f>
        <v>0</v>
      </c>
      <c r="AH407" s="280">
        <f>'1.  LRAMVA Summary'!M53</f>
        <v>0</v>
      </c>
      <c r="AI407" s="280">
        <f>'1.  LRAMVA Summary'!N53</f>
        <v>0</v>
      </c>
      <c r="AJ407" s="280">
        <f>'1.  LRAMVA Summary'!O53</f>
        <v>0</v>
      </c>
      <c r="AK407" s="280">
        <f>'1.  LRAMVA Summary'!P53</f>
        <v>0</v>
      </c>
      <c r="AL407" s="280">
        <f>'1.  LRAMVA Summary'!Q53</f>
        <v>0</v>
      </c>
      <c r="AM407" s="281"/>
    </row>
    <row r="408" spans="1:40" ht="15.5" outlineLevel="1">
      <c r="A408" s="487">
        <v>1</v>
      </c>
      <c r="B408" s="283" t="s">
        <v>1</v>
      </c>
      <c r="C408" s="280" t="s">
        <v>586</v>
      </c>
      <c r="D408" s="284"/>
      <c r="E408" s="284"/>
      <c r="F408" s="284"/>
      <c r="G408" s="284">
        <v>42399.678940928308</v>
      </c>
      <c r="H408" s="284"/>
      <c r="I408" s="284"/>
      <c r="J408" s="284"/>
      <c r="K408" s="284"/>
      <c r="L408" s="284"/>
      <c r="M408" s="284"/>
      <c r="N408" s="280"/>
      <c r="O408" s="284"/>
      <c r="P408" s="284"/>
      <c r="Q408" s="284"/>
      <c r="R408" s="284">
        <v>6.2099480411504793</v>
      </c>
      <c r="S408" s="284"/>
      <c r="T408" s="284"/>
      <c r="U408" s="284"/>
      <c r="V408" s="284"/>
      <c r="W408" s="284"/>
      <c r="X408" s="284"/>
      <c r="Y408" s="740">
        <v>1</v>
      </c>
      <c r="Z408" s="724"/>
      <c r="AA408" s="724"/>
      <c r="AB408" s="724"/>
      <c r="AC408" s="724"/>
      <c r="AD408" s="396"/>
      <c r="AE408" s="396"/>
      <c r="AF408" s="396"/>
      <c r="AG408" s="396"/>
      <c r="AH408" s="396"/>
      <c r="AI408" s="396"/>
      <c r="AJ408" s="396"/>
      <c r="AK408" s="396"/>
      <c r="AL408" s="396"/>
      <c r="AM408" s="285">
        <f>SUM(Y408:AL408)</f>
        <v>1</v>
      </c>
    </row>
    <row r="409" spans="1:40" ht="15.5" outlineLevel="1">
      <c r="B409" s="283" t="s">
        <v>257</v>
      </c>
      <c r="C409" s="280" t="s">
        <v>580</v>
      </c>
      <c r="D409" s="284"/>
      <c r="E409" s="284"/>
      <c r="F409" s="284"/>
      <c r="G409" s="284" t="s">
        <v>752</v>
      </c>
      <c r="H409" s="284"/>
      <c r="I409" s="284"/>
      <c r="J409" s="284"/>
      <c r="K409" s="284"/>
      <c r="L409" s="284"/>
      <c r="M409" s="284"/>
      <c r="N409" s="280"/>
      <c r="O409" s="284"/>
      <c r="P409" s="284"/>
      <c r="Q409" s="284"/>
      <c r="R409" s="284" t="s">
        <v>752</v>
      </c>
      <c r="S409" s="284"/>
      <c r="T409" s="284"/>
      <c r="U409" s="284"/>
      <c r="V409" s="284"/>
      <c r="W409" s="284"/>
      <c r="X409" s="284"/>
      <c r="Y409" s="726">
        <v>1</v>
      </c>
      <c r="Z409" s="726">
        <v>0</v>
      </c>
      <c r="AA409" s="726">
        <v>0</v>
      </c>
      <c r="AB409" s="726">
        <v>0</v>
      </c>
      <c r="AC409" s="726">
        <v>0</v>
      </c>
      <c r="AD409" s="397">
        <v>0</v>
      </c>
      <c r="AE409" s="397">
        <f t="shared" ref="AE409:AL409" si="123">AE408</f>
        <v>0</v>
      </c>
      <c r="AF409" s="397">
        <f t="shared" si="123"/>
        <v>0</v>
      </c>
      <c r="AG409" s="397">
        <f t="shared" si="123"/>
        <v>0</v>
      </c>
      <c r="AH409" s="397">
        <f t="shared" si="123"/>
        <v>0</v>
      </c>
      <c r="AI409" s="397">
        <f t="shared" si="123"/>
        <v>0</v>
      </c>
      <c r="AJ409" s="397">
        <f t="shared" si="123"/>
        <v>0</v>
      </c>
      <c r="AK409" s="397">
        <f t="shared" si="123"/>
        <v>0</v>
      </c>
      <c r="AL409" s="397">
        <f t="shared" si="123"/>
        <v>0</v>
      </c>
      <c r="AM409" s="286"/>
    </row>
    <row r="410" spans="1:40" ht="15.5" outlineLevel="1">
      <c r="A410" s="489"/>
      <c r="B410" s="287"/>
      <c r="C410" s="288"/>
      <c r="D410" s="305"/>
      <c r="E410" s="305"/>
      <c r="F410" s="305"/>
      <c r="G410" s="305"/>
      <c r="H410" s="305"/>
      <c r="I410" s="305"/>
      <c r="J410" s="305"/>
      <c r="K410" s="305"/>
      <c r="L410" s="305"/>
      <c r="M410" s="305"/>
      <c r="N410" s="705"/>
      <c r="O410" s="305"/>
      <c r="P410" s="305"/>
      <c r="Q410" s="305"/>
      <c r="R410" s="293"/>
      <c r="S410" s="293"/>
      <c r="T410" s="293"/>
      <c r="U410" s="293"/>
      <c r="V410" s="293"/>
      <c r="W410" s="293"/>
      <c r="X410" s="293"/>
      <c r="Y410" s="408"/>
      <c r="Z410" s="728"/>
      <c r="AA410" s="728"/>
      <c r="AB410" s="728"/>
      <c r="AC410" s="728"/>
      <c r="AD410" s="399"/>
      <c r="AE410" s="399"/>
      <c r="AF410" s="399"/>
      <c r="AG410" s="399"/>
      <c r="AH410" s="399"/>
      <c r="AI410" s="399"/>
      <c r="AJ410" s="399"/>
      <c r="AK410" s="399"/>
      <c r="AL410" s="399"/>
      <c r="AM410" s="291"/>
    </row>
    <row r="411" spans="1:40" ht="15.5" outlineLevel="1">
      <c r="A411" s="487">
        <v>2</v>
      </c>
      <c r="B411" s="283" t="s">
        <v>2</v>
      </c>
      <c r="C411" s="280" t="s">
        <v>586</v>
      </c>
      <c r="D411" s="284"/>
      <c r="E411" s="284"/>
      <c r="F411" s="284"/>
      <c r="G411" s="284">
        <v>12191.51597</v>
      </c>
      <c r="H411" s="284"/>
      <c r="I411" s="284"/>
      <c r="J411" s="284"/>
      <c r="K411" s="284"/>
      <c r="L411" s="284"/>
      <c r="M411" s="284"/>
      <c r="N411" s="280"/>
      <c r="O411" s="284"/>
      <c r="P411" s="284"/>
      <c r="Q411" s="284"/>
      <c r="R411" s="284">
        <v>6.8374052680000004</v>
      </c>
      <c r="S411" s="284"/>
      <c r="T411" s="284"/>
      <c r="U411" s="284"/>
      <c r="V411" s="284"/>
      <c r="W411" s="284"/>
      <c r="X411" s="284"/>
      <c r="Y411" s="740">
        <v>1</v>
      </c>
      <c r="Z411" s="724"/>
      <c r="AA411" s="724"/>
      <c r="AB411" s="724"/>
      <c r="AC411" s="724"/>
      <c r="AD411" s="396"/>
      <c r="AE411" s="396"/>
      <c r="AF411" s="396"/>
      <c r="AG411" s="396"/>
      <c r="AH411" s="396"/>
      <c r="AI411" s="396"/>
      <c r="AJ411" s="396"/>
      <c r="AK411" s="396"/>
      <c r="AL411" s="396"/>
      <c r="AM411" s="285">
        <f>SUM(Y411:AL411)</f>
        <v>1</v>
      </c>
    </row>
    <row r="412" spans="1:40" ht="15.5" outlineLevel="1">
      <c r="B412" s="283" t="s">
        <v>257</v>
      </c>
      <c r="C412" s="280" t="s">
        <v>580</v>
      </c>
      <c r="D412" s="284"/>
      <c r="E412" s="284"/>
      <c r="F412" s="284"/>
      <c r="G412" s="284" t="s">
        <v>752</v>
      </c>
      <c r="H412" s="284"/>
      <c r="I412" s="284"/>
      <c r="J412" s="284"/>
      <c r="K412" s="284"/>
      <c r="L412" s="284"/>
      <c r="M412" s="284"/>
      <c r="N412" s="280"/>
      <c r="O412" s="284"/>
      <c r="P412" s="284"/>
      <c r="Q412" s="284"/>
      <c r="R412" s="284" t="s">
        <v>752</v>
      </c>
      <c r="S412" s="284"/>
      <c r="T412" s="284"/>
      <c r="U412" s="284"/>
      <c r="V412" s="284"/>
      <c r="W412" s="284"/>
      <c r="X412" s="284"/>
      <c r="Y412" s="726">
        <v>1</v>
      </c>
      <c r="Z412" s="726">
        <v>0</v>
      </c>
      <c r="AA412" s="726">
        <v>0</v>
      </c>
      <c r="AB412" s="726">
        <v>0</v>
      </c>
      <c r="AC412" s="726">
        <v>0</v>
      </c>
      <c r="AD412" s="397">
        <v>0</v>
      </c>
      <c r="AE412" s="397">
        <f t="shared" ref="AE412:AL412" si="124">AE411</f>
        <v>0</v>
      </c>
      <c r="AF412" s="397">
        <f t="shared" si="124"/>
        <v>0</v>
      </c>
      <c r="AG412" s="397">
        <f t="shared" si="124"/>
        <v>0</v>
      </c>
      <c r="AH412" s="397">
        <f t="shared" si="124"/>
        <v>0</v>
      </c>
      <c r="AI412" s="397">
        <f t="shared" si="124"/>
        <v>0</v>
      </c>
      <c r="AJ412" s="397">
        <f t="shared" si="124"/>
        <v>0</v>
      </c>
      <c r="AK412" s="397">
        <f t="shared" si="124"/>
        <v>0</v>
      </c>
      <c r="AL412" s="397">
        <f t="shared" si="124"/>
        <v>0</v>
      </c>
      <c r="AM412" s="286"/>
    </row>
    <row r="413" spans="1:40" ht="15.5" outlineLevel="1">
      <c r="A413" s="489"/>
      <c r="B413" s="287"/>
      <c r="C413" s="288"/>
      <c r="D413" s="305"/>
      <c r="E413" s="305"/>
      <c r="F413" s="305"/>
      <c r="G413" s="305"/>
      <c r="H413" s="305"/>
      <c r="I413" s="305"/>
      <c r="J413" s="305"/>
      <c r="K413" s="305"/>
      <c r="L413" s="305"/>
      <c r="M413" s="305"/>
      <c r="N413" s="705"/>
      <c r="O413" s="305"/>
      <c r="P413" s="305"/>
      <c r="Q413" s="305"/>
      <c r="R413" s="293"/>
      <c r="S413" s="293"/>
      <c r="T413" s="293"/>
      <c r="U413" s="293"/>
      <c r="V413" s="293"/>
      <c r="W413" s="293"/>
      <c r="X413" s="293"/>
      <c r="Y413" s="408"/>
      <c r="Z413" s="728"/>
      <c r="AA413" s="728"/>
      <c r="AB413" s="728"/>
      <c r="AC413" s="728"/>
      <c r="AD413" s="399"/>
      <c r="AE413" s="399"/>
      <c r="AF413" s="399"/>
      <c r="AG413" s="399"/>
      <c r="AH413" s="399"/>
      <c r="AI413" s="399"/>
      <c r="AJ413" s="399"/>
      <c r="AK413" s="399"/>
      <c r="AL413" s="399"/>
      <c r="AM413" s="291"/>
    </row>
    <row r="414" spans="1:40" ht="15.5" outlineLevel="1">
      <c r="A414" s="487">
        <v>3</v>
      </c>
      <c r="B414" s="283" t="s">
        <v>3</v>
      </c>
      <c r="C414" s="280" t="s">
        <v>586</v>
      </c>
      <c r="D414" s="284"/>
      <c r="E414" s="284"/>
      <c r="F414" s="284"/>
      <c r="G414" s="284">
        <v>389383.71912200004</v>
      </c>
      <c r="H414" s="284"/>
      <c r="I414" s="284"/>
      <c r="J414" s="284"/>
      <c r="K414" s="284"/>
      <c r="L414" s="284"/>
      <c r="M414" s="284"/>
      <c r="N414" s="280"/>
      <c r="O414" s="284"/>
      <c r="P414" s="284"/>
      <c r="Q414" s="284"/>
      <c r="R414" s="284">
        <v>210.328817491</v>
      </c>
      <c r="S414" s="284"/>
      <c r="T414" s="284"/>
      <c r="U414" s="284"/>
      <c r="V414" s="284"/>
      <c r="W414" s="284"/>
      <c r="X414" s="284"/>
      <c r="Y414" s="740">
        <v>1</v>
      </c>
      <c r="Z414" s="724"/>
      <c r="AA414" s="724"/>
      <c r="AB414" s="724"/>
      <c r="AC414" s="724"/>
      <c r="AD414" s="396"/>
      <c r="AE414" s="396"/>
      <c r="AF414" s="396"/>
      <c r="AG414" s="396"/>
      <c r="AH414" s="396"/>
      <c r="AI414" s="396"/>
      <c r="AJ414" s="396"/>
      <c r="AK414" s="396"/>
      <c r="AL414" s="396"/>
      <c r="AM414" s="285">
        <f>SUM(Y414:AL414)</f>
        <v>1</v>
      </c>
    </row>
    <row r="415" spans="1:40" ht="15.5" outlineLevel="1">
      <c r="B415" s="283" t="s">
        <v>257</v>
      </c>
      <c r="C415" s="280" t="s">
        <v>580</v>
      </c>
      <c r="D415" s="284"/>
      <c r="E415" s="284"/>
      <c r="F415" s="284"/>
      <c r="G415" s="284" t="s">
        <v>752</v>
      </c>
      <c r="H415" s="284"/>
      <c r="I415" s="284"/>
      <c r="J415" s="284"/>
      <c r="K415" s="284"/>
      <c r="L415" s="284"/>
      <c r="M415" s="284"/>
      <c r="N415" s="280"/>
      <c r="O415" s="284"/>
      <c r="P415" s="284"/>
      <c r="Q415" s="284"/>
      <c r="R415" s="284" t="s">
        <v>752</v>
      </c>
      <c r="S415" s="284"/>
      <c r="T415" s="284"/>
      <c r="U415" s="284"/>
      <c r="V415" s="284"/>
      <c r="W415" s="284"/>
      <c r="X415" s="284"/>
      <c r="Y415" s="726">
        <v>1</v>
      </c>
      <c r="Z415" s="726">
        <v>0</v>
      </c>
      <c r="AA415" s="726">
        <v>0</v>
      </c>
      <c r="AB415" s="726">
        <v>0</v>
      </c>
      <c r="AC415" s="726">
        <v>0</v>
      </c>
      <c r="AD415" s="397">
        <v>0</v>
      </c>
      <c r="AE415" s="397">
        <f t="shared" ref="AE415:AL415" si="125">AE414</f>
        <v>0</v>
      </c>
      <c r="AF415" s="397">
        <f t="shared" si="125"/>
        <v>0</v>
      </c>
      <c r="AG415" s="397">
        <f t="shared" si="125"/>
        <v>0</v>
      </c>
      <c r="AH415" s="397">
        <f t="shared" si="125"/>
        <v>0</v>
      </c>
      <c r="AI415" s="397">
        <f t="shared" si="125"/>
        <v>0</v>
      </c>
      <c r="AJ415" s="397">
        <f t="shared" si="125"/>
        <v>0</v>
      </c>
      <c r="AK415" s="397">
        <f t="shared" si="125"/>
        <v>0</v>
      </c>
      <c r="AL415" s="397">
        <f t="shared" si="125"/>
        <v>0</v>
      </c>
      <c r="AM415" s="286"/>
    </row>
    <row r="416" spans="1:40" ht="15.5" outlineLevel="1">
      <c r="B416" s="283"/>
      <c r="C416" s="294"/>
      <c r="D416" s="305"/>
      <c r="E416" s="305"/>
      <c r="F416" s="305"/>
      <c r="G416" s="305"/>
      <c r="H416" s="305"/>
      <c r="I416" s="305"/>
      <c r="J416" s="305"/>
      <c r="K416" s="305"/>
      <c r="L416" s="305"/>
      <c r="M416" s="305"/>
      <c r="N416" s="706"/>
      <c r="O416" s="305"/>
      <c r="P416" s="305"/>
      <c r="Q416" s="305"/>
      <c r="R416" s="293"/>
      <c r="S416" s="293"/>
      <c r="T416" s="293"/>
      <c r="U416" s="293"/>
      <c r="V416" s="293"/>
      <c r="W416" s="293"/>
      <c r="X416" s="293"/>
      <c r="Y416" s="408"/>
      <c r="Z416" s="408"/>
      <c r="AA416" s="408"/>
      <c r="AB416" s="408"/>
      <c r="AC416" s="408"/>
      <c r="AD416" s="398"/>
      <c r="AE416" s="398"/>
      <c r="AF416" s="398"/>
      <c r="AG416" s="398"/>
      <c r="AH416" s="398"/>
      <c r="AI416" s="398"/>
      <c r="AJ416" s="398"/>
      <c r="AK416" s="398"/>
      <c r="AL416" s="398"/>
      <c r="AM416" s="295"/>
    </row>
    <row r="417" spans="1:39" ht="15.5" outlineLevel="1">
      <c r="A417" s="487">
        <v>4</v>
      </c>
      <c r="B417" s="283" t="s">
        <v>4</v>
      </c>
      <c r="C417" s="280" t="s">
        <v>586</v>
      </c>
      <c r="D417" s="284"/>
      <c r="E417" s="284"/>
      <c r="F417" s="284"/>
      <c r="G417" s="284">
        <v>167030.0282</v>
      </c>
      <c r="H417" s="284"/>
      <c r="I417" s="284"/>
      <c r="J417" s="284"/>
      <c r="K417" s="284"/>
      <c r="L417" s="284"/>
      <c r="M417" s="284"/>
      <c r="N417" s="280"/>
      <c r="O417" s="284"/>
      <c r="P417" s="284"/>
      <c r="Q417" s="284"/>
      <c r="R417" s="284">
        <v>12.725007489999999</v>
      </c>
      <c r="S417" s="284"/>
      <c r="T417" s="284"/>
      <c r="U417" s="284"/>
      <c r="V417" s="284"/>
      <c r="W417" s="284"/>
      <c r="X417" s="284"/>
      <c r="Y417" s="740">
        <v>1</v>
      </c>
      <c r="Z417" s="724"/>
      <c r="AA417" s="724"/>
      <c r="AB417" s="724"/>
      <c r="AC417" s="724"/>
      <c r="AD417" s="396"/>
      <c r="AE417" s="396"/>
      <c r="AF417" s="396"/>
      <c r="AG417" s="396"/>
      <c r="AH417" s="396"/>
      <c r="AI417" s="396"/>
      <c r="AJ417" s="396"/>
      <c r="AK417" s="396"/>
      <c r="AL417" s="396"/>
      <c r="AM417" s="285">
        <f>SUM(Y417:AL417)</f>
        <v>1</v>
      </c>
    </row>
    <row r="418" spans="1:39" ht="15.5" outlineLevel="1">
      <c r="B418" s="283" t="s">
        <v>257</v>
      </c>
      <c r="C418" s="280" t="s">
        <v>580</v>
      </c>
      <c r="D418" s="284"/>
      <c r="E418" s="284"/>
      <c r="F418" s="284"/>
      <c r="G418" s="284" t="s">
        <v>752</v>
      </c>
      <c r="H418" s="284"/>
      <c r="I418" s="284"/>
      <c r="J418" s="284"/>
      <c r="K418" s="284"/>
      <c r="L418" s="284"/>
      <c r="M418" s="284"/>
      <c r="N418" s="280"/>
      <c r="O418" s="284"/>
      <c r="P418" s="284"/>
      <c r="Q418" s="284"/>
      <c r="R418" s="284" t="s">
        <v>752</v>
      </c>
      <c r="S418" s="284"/>
      <c r="T418" s="284"/>
      <c r="U418" s="284"/>
      <c r="V418" s="284"/>
      <c r="W418" s="284"/>
      <c r="X418" s="284"/>
      <c r="Y418" s="726">
        <v>1</v>
      </c>
      <c r="Z418" s="726">
        <v>0</v>
      </c>
      <c r="AA418" s="726">
        <v>0</v>
      </c>
      <c r="AB418" s="726">
        <v>0</v>
      </c>
      <c r="AC418" s="726">
        <v>0</v>
      </c>
      <c r="AD418" s="397">
        <v>0</v>
      </c>
      <c r="AE418" s="397">
        <f t="shared" ref="AE418:AL418" si="126">AE417</f>
        <v>0</v>
      </c>
      <c r="AF418" s="397">
        <f t="shared" si="126"/>
        <v>0</v>
      </c>
      <c r="AG418" s="397">
        <f t="shared" si="126"/>
        <v>0</v>
      </c>
      <c r="AH418" s="397">
        <f t="shared" si="126"/>
        <v>0</v>
      </c>
      <c r="AI418" s="397">
        <f t="shared" si="126"/>
        <v>0</v>
      </c>
      <c r="AJ418" s="397">
        <f t="shared" si="126"/>
        <v>0</v>
      </c>
      <c r="AK418" s="397">
        <f t="shared" si="126"/>
        <v>0</v>
      </c>
      <c r="AL418" s="397">
        <f t="shared" si="126"/>
        <v>0</v>
      </c>
      <c r="AM418" s="286"/>
    </row>
    <row r="419" spans="1:39" ht="15.5" outlineLevel="1">
      <c r="B419" s="283"/>
      <c r="C419" s="294"/>
      <c r="D419" s="305"/>
      <c r="E419" s="305"/>
      <c r="F419" s="305"/>
      <c r="G419" s="305"/>
      <c r="H419" s="305"/>
      <c r="I419" s="305"/>
      <c r="J419" s="305"/>
      <c r="K419" s="305"/>
      <c r="L419" s="305"/>
      <c r="M419" s="305"/>
      <c r="N419" s="280"/>
      <c r="O419" s="305"/>
      <c r="P419" s="305"/>
      <c r="Q419" s="305"/>
      <c r="R419" s="293"/>
      <c r="S419" s="293"/>
      <c r="T419" s="293"/>
      <c r="U419" s="293"/>
      <c r="V419" s="293"/>
      <c r="W419" s="293"/>
      <c r="X419" s="293"/>
      <c r="Y419" s="408"/>
      <c r="Z419" s="408"/>
      <c r="AA419" s="408"/>
      <c r="AB419" s="408"/>
      <c r="AC419" s="408"/>
      <c r="AD419" s="398"/>
      <c r="AE419" s="398"/>
      <c r="AF419" s="398"/>
      <c r="AG419" s="398"/>
      <c r="AH419" s="398"/>
      <c r="AI419" s="398"/>
      <c r="AJ419" s="398"/>
      <c r="AK419" s="398"/>
      <c r="AL419" s="398"/>
      <c r="AM419" s="295"/>
    </row>
    <row r="420" spans="1:39" ht="15.5" outlineLevel="1">
      <c r="A420" s="487">
        <v>5</v>
      </c>
      <c r="B420" s="283" t="s">
        <v>5</v>
      </c>
      <c r="C420" s="280" t="s">
        <v>586</v>
      </c>
      <c r="D420" s="284"/>
      <c r="E420" s="284"/>
      <c r="F420" s="284"/>
      <c r="G420" s="284">
        <v>648295.33189999999</v>
      </c>
      <c r="H420" s="284"/>
      <c r="I420" s="284"/>
      <c r="J420" s="284"/>
      <c r="K420" s="284"/>
      <c r="L420" s="284"/>
      <c r="M420" s="284"/>
      <c r="N420" s="280"/>
      <c r="O420" s="284"/>
      <c r="P420" s="284"/>
      <c r="Q420" s="284"/>
      <c r="R420" s="284">
        <v>42.864536659999999</v>
      </c>
      <c r="S420" s="284"/>
      <c r="T420" s="284"/>
      <c r="U420" s="284"/>
      <c r="V420" s="284"/>
      <c r="W420" s="284"/>
      <c r="X420" s="284"/>
      <c r="Y420" s="740">
        <v>1</v>
      </c>
      <c r="Z420" s="724"/>
      <c r="AA420" s="724"/>
      <c r="AB420" s="724"/>
      <c r="AC420" s="724"/>
      <c r="AD420" s="396"/>
      <c r="AE420" s="396"/>
      <c r="AF420" s="396"/>
      <c r="AG420" s="396"/>
      <c r="AH420" s="396"/>
      <c r="AI420" s="396"/>
      <c r="AJ420" s="396"/>
      <c r="AK420" s="396"/>
      <c r="AL420" s="396"/>
      <c r="AM420" s="285">
        <f>SUM(Y420:AL420)</f>
        <v>1</v>
      </c>
    </row>
    <row r="421" spans="1:39" ht="15.5" outlineLevel="1">
      <c r="B421" s="283" t="s">
        <v>257</v>
      </c>
      <c r="C421" s="280" t="s">
        <v>580</v>
      </c>
      <c r="D421" s="284"/>
      <c r="E421" s="284"/>
      <c r="F421" s="284"/>
      <c r="G421" s="284" t="s">
        <v>752</v>
      </c>
      <c r="H421" s="284"/>
      <c r="I421" s="284"/>
      <c r="J421" s="284"/>
      <c r="K421" s="284"/>
      <c r="L421" s="284"/>
      <c r="M421" s="284"/>
      <c r="N421" s="280"/>
      <c r="O421" s="284"/>
      <c r="P421" s="284"/>
      <c r="Q421" s="284"/>
      <c r="R421" s="284" t="s">
        <v>752</v>
      </c>
      <c r="S421" s="284"/>
      <c r="T421" s="284"/>
      <c r="U421" s="284"/>
      <c r="V421" s="284"/>
      <c r="W421" s="284"/>
      <c r="X421" s="284"/>
      <c r="Y421" s="726">
        <v>1</v>
      </c>
      <c r="Z421" s="726">
        <v>0</v>
      </c>
      <c r="AA421" s="726">
        <v>0</v>
      </c>
      <c r="AB421" s="726">
        <v>0</v>
      </c>
      <c r="AC421" s="726">
        <v>0</v>
      </c>
      <c r="AD421" s="397">
        <v>0</v>
      </c>
      <c r="AE421" s="397">
        <f t="shared" ref="AE421:AL421" si="127">AE420</f>
        <v>0</v>
      </c>
      <c r="AF421" s="397">
        <f t="shared" si="127"/>
        <v>0</v>
      </c>
      <c r="AG421" s="397">
        <f t="shared" si="127"/>
        <v>0</v>
      </c>
      <c r="AH421" s="397">
        <f t="shared" si="127"/>
        <v>0</v>
      </c>
      <c r="AI421" s="397">
        <f t="shared" si="127"/>
        <v>0</v>
      </c>
      <c r="AJ421" s="397">
        <f t="shared" si="127"/>
        <v>0</v>
      </c>
      <c r="AK421" s="397">
        <f t="shared" si="127"/>
        <v>0</v>
      </c>
      <c r="AL421" s="397">
        <f t="shared" si="127"/>
        <v>0</v>
      </c>
      <c r="AM421" s="286"/>
    </row>
    <row r="422" spans="1:39" ht="15.5" outlineLevel="1">
      <c r="B422" s="283"/>
      <c r="C422" s="294"/>
      <c r="D422" s="305"/>
      <c r="E422" s="305"/>
      <c r="F422" s="305"/>
      <c r="G422" s="305"/>
      <c r="H422" s="305"/>
      <c r="I422" s="305"/>
      <c r="J422" s="305"/>
      <c r="K422" s="305"/>
      <c r="L422" s="305"/>
      <c r="M422" s="305"/>
      <c r="N422" s="280"/>
      <c r="O422" s="305"/>
      <c r="P422" s="305"/>
      <c r="Q422" s="305"/>
      <c r="R422" s="293"/>
      <c r="S422" s="293"/>
      <c r="T422" s="293"/>
      <c r="U422" s="293"/>
      <c r="V422" s="293"/>
      <c r="W422" s="293"/>
      <c r="X422" s="293"/>
      <c r="Y422" s="408"/>
      <c r="Z422" s="408"/>
      <c r="AA422" s="408"/>
      <c r="AB422" s="408"/>
      <c r="AC422" s="408"/>
      <c r="AD422" s="398"/>
      <c r="AE422" s="398"/>
      <c r="AF422" s="398"/>
      <c r="AG422" s="398"/>
      <c r="AH422" s="398"/>
      <c r="AI422" s="398"/>
      <c r="AJ422" s="398"/>
      <c r="AK422" s="398"/>
      <c r="AL422" s="398"/>
      <c r="AM422" s="295"/>
    </row>
    <row r="423" spans="1:39" ht="15.5" outlineLevel="1">
      <c r="A423" s="487">
        <v>6</v>
      </c>
      <c r="B423" s="283" t="s">
        <v>6</v>
      </c>
      <c r="C423" s="280" t="s">
        <v>586</v>
      </c>
      <c r="D423" s="284"/>
      <c r="E423" s="284"/>
      <c r="F423" s="284"/>
      <c r="G423" s="284" t="s">
        <v>752</v>
      </c>
      <c r="H423" s="284"/>
      <c r="I423" s="284"/>
      <c r="J423" s="284"/>
      <c r="K423" s="284"/>
      <c r="L423" s="284"/>
      <c r="M423" s="284"/>
      <c r="N423" s="280"/>
      <c r="O423" s="284"/>
      <c r="P423" s="284"/>
      <c r="Q423" s="284"/>
      <c r="R423" s="284" t="s">
        <v>752</v>
      </c>
      <c r="S423" s="284"/>
      <c r="T423" s="284"/>
      <c r="U423" s="284"/>
      <c r="V423" s="284"/>
      <c r="W423" s="284"/>
      <c r="X423" s="284"/>
      <c r="Y423" s="724"/>
      <c r="Z423" s="724"/>
      <c r="AA423" s="724"/>
      <c r="AB423" s="724"/>
      <c r="AC423" s="724"/>
      <c r="AD423" s="396"/>
      <c r="AE423" s="396"/>
      <c r="AF423" s="396"/>
      <c r="AG423" s="396"/>
      <c r="AH423" s="396"/>
      <c r="AI423" s="396"/>
      <c r="AJ423" s="396"/>
      <c r="AK423" s="396"/>
      <c r="AL423" s="396"/>
      <c r="AM423" s="285">
        <f>SUM(Y423:AL423)</f>
        <v>0</v>
      </c>
    </row>
    <row r="424" spans="1:39" ht="15.5" outlineLevel="1">
      <c r="B424" s="283" t="s">
        <v>257</v>
      </c>
      <c r="C424" s="280" t="s">
        <v>580</v>
      </c>
      <c r="D424" s="284"/>
      <c r="E424" s="284"/>
      <c r="F424" s="284"/>
      <c r="G424" s="284" t="s">
        <v>752</v>
      </c>
      <c r="H424" s="284"/>
      <c r="I424" s="284"/>
      <c r="J424" s="284"/>
      <c r="K424" s="284"/>
      <c r="L424" s="284"/>
      <c r="M424" s="284"/>
      <c r="N424" s="280"/>
      <c r="O424" s="284"/>
      <c r="P424" s="284"/>
      <c r="Q424" s="284"/>
      <c r="R424" s="284" t="s">
        <v>752</v>
      </c>
      <c r="S424" s="284"/>
      <c r="T424" s="284"/>
      <c r="U424" s="284"/>
      <c r="V424" s="284"/>
      <c r="W424" s="284"/>
      <c r="X424" s="284"/>
      <c r="Y424" s="726">
        <v>0</v>
      </c>
      <c r="Z424" s="726">
        <v>0</v>
      </c>
      <c r="AA424" s="726">
        <v>0</v>
      </c>
      <c r="AB424" s="726">
        <v>0</v>
      </c>
      <c r="AC424" s="726">
        <v>0</v>
      </c>
      <c r="AD424" s="397">
        <v>0</v>
      </c>
      <c r="AE424" s="397">
        <f t="shared" ref="AE424:AL424" si="128">AE423</f>
        <v>0</v>
      </c>
      <c r="AF424" s="397">
        <f t="shared" si="128"/>
        <v>0</v>
      </c>
      <c r="AG424" s="397">
        <f t="shared" si="128"/>
        <v>0</v>
      </c>
      <c r="AH424" s="397">
        <f t="shared" si="128"/>
        <v>0</v>
      </c>
      <c r="AI424" s="397">
        <f t="shared" si="128"/>
        <v>0</v>
      </c>
      <c r="AJ424" s="397">
        <f t="shared" si="128"/>
        <v>0</v>
      </c>
      <c r="AK424" s="397">
        <f t="shared" si="128"/>
        <v>0</v>
      </c>
      <c r="AL424" s="397">
        <f t="shared" si="128"/>
        <v>0</v>
      </c>
      <c r="AM424" s="286"/>
    </row>
    <row r="425" spans="1:39" ht="15.5" outlineLevel="1">
      <c r="B425" s="283"/>
      <c r="C425" s="294"/>
      <c r="D425" s="305"/>
      <c r="E425" s="305"/>
      <c r="F425" s="305"/>
      <c r="G425" s="305"/>
      <c r="H425" s="305"/>
      <c r="I425" s="305"/>
      <c r="J425" s="305"/>
      <c r="K425" s="305"/>
      <c r="L425" s="305"/>
      <c r="M425" s="305"/>
      <c r="N425" s="280"/>
      <c r="O425" s="305"/>
      <c r="P425" s="305"/>
      <c r="Q425" s="305"/>
      <c r="R425" s="293"/>
      <c r="S425" s="293"/>
      <c r="T425" s="293"/>
      <c r="U425" s="293"/>
      <c r="V425" s="293"/>
      <c r="W425" s="293"/>
      <c r="X425" s="293"/>
      <c r="Y425" s="408"/>
      <c r="Z425" s="408"/>
      <c r="AA425" s="408"/>
      <c r="AB425" s="408"/>
      <c r="AC425" s="408"/>
      <c r="AD425" s="398"/>
      <c r="AE425" s="398"/>
      <c r="AF425" s="398"/>
      <c r="AG425" s="398"/>
      <c r="AH425" s="398"/>
      <c r="AI425" s="398"/>
      <c r="AJ425" s="398"/>
      <c r="AK425" s="398"/>
      <c r="AL425" s="398"/>
      <c r="AM425" s="295"/>
    </row>
    <row r="426" spans="1:39" ht="15.5" outlineLevel="1">
      <c r="A426" s="487">
        <v>7</v>
      </c>
      <c r="B426" s="283" t="s">
        <v>41</v>
      </c>
      <c r="C426" s="280" t="s">
        <v>586</v>
      </c>
      <c r="D426" s="284"/>
      <c r="E426" s="284"/>
      <c r="F426" s="284"/>
      <c r="G426" s="284" t="s">
        <v>752</v>
      </c>
      <c r="H426" s="284"/>
      <c r="I426" s="284"/>
      <c r="J426" s="284"/>
      <c r="K426" s="284"/>
      <c r="L426" s="284"/>
      <c r="M426" s="284"/>
      <c r="N426" s="280"/>
      <c r="O426" s="284"/>
      <c r="P426" s="284"/>
      <c r="Q426" s="284"/>
      <c r="R426" s="284" t="s">
        <v>752</v>
      </c>
      <c r="S426" s="284"/>
      <c r="T426" s="284"/>
      <c r="U426" s="284"/>
      <c r="V426" s="284"/>
      <c r="W426" s="284"/>
      <c r="X426" s="284"/>
      <c r="Y426" s="740"/>
      <c r="Z426" s="724"/>
      <c r="AA426" s="724"/>
      <c r="AB426" s="724"/>
      <c r="AC426" s="724"/>
      <c r="AD426" s="396"/>
      <c r="AE426" s="396"/>
      <c r="AF426" s="396"/>
      <c r="AG426" s="396"/>
      <c r="AH426" s="396"/>
      <c r="AI426" s="396"/>
      <c r="AJ426" s="396"/>
      <c r="AK426" s="396"/>
      <c r="AL426" s="396"/>
      <c r="AM426" s="285">
        <f>SUM(Y426:AL426)</f>
        <v>0</v>
      </c>
    </row>
    <row r="427" spans="1:39" ht="15.5" outlineLevel="1">
      <c r="B427" s="283" t="s">
        <v>257</v>
      </c>
      <c r="C427" s="280" t="s">
        <v>580</v>
      </c>
      <c r="D427" s="284"/>
      <c r="E427" s="284"/>
      <c r="F427" s="284"/>
      <c r="G427" s="284" t="s">
        <v>752</v>
      </c>
      <c r="H427" s="284"/>
      <c r="I427" s="284"/>
      <c r="J427" s="284"/>
      <c r="K427" s="284"/>
      <c r="L427" s="284"/>
      <c r="M427" s="284"/>
      <c r="N427" s="280"/>
      <c r="O427" s="284"/>
      <c r="P427" s="284"/>
      <c r="Q427" s="284"/>
      <c r="R427" s="284" t="s">
        <v>752</v>
      </c>
      <c r="S427" s="284"/>
      <c r="T427" s="284"/>
      <c r="U427" s="284"/>
      <c r="V427" s="284"/>
      <c r="W427" s="284"/>
      <c r="X427" s="284"/>
      <c r="Y427" s="726">
        <v>0</v>
      </c>
      <c r="Z427" s="726">
        <v>0</v>
      </c>
      <c r="AA427" s="726">
        <v>0</v>
      </c>
      <c r="AB427" s="726">
        <v>0</v>
      </c>
      <c r="AC427" s="726">
        <v>0</v>
      </c>
      <c r="AD427" s="397">
        <v>0</v>
      </c>
      <c r="AE427" s="397">
        <f t="shared" ref="AE427:AL427" si="129">AE426</f>
        <v>0</v>
      </c>
      <c r="AF427" s="397">
        <f t="shared" si="129"/>
        <v>0</v>
      </c>
      <c r="AG427" s="397">
        <f t="shared" si="129"/>
        <v>0</v>
      </c>
      <c r="AH427" s="397">
        <f t="shared" si="129"/>
        <v>0</v>
      </c>
      <c r="AI427" s="397">
        <f t="shared" si="129"/>
        <v>0</v>
      </c>
      <c r="AJ427" s="397">
        <f t="shared" si="129"/>
        <v>0</v>
      </c>
      <c r="AK427" s="397">
        <f t="shared" si="129"/>
        <v>0</v>
      </c>
      <c r="AL427" s="397">
        <f t="shared" si="129"/>
        <v>0</v>
      </c>
      <c r="AM427" s="286"/>
    </row>
    <row r="428" spans="1:39" ht="15.5" outlineLevel="1">
      <c r="B428" s="283"/>
      <c r="C428" s="294"/>
      <c r="D428" s="305"/>
      <c r="E428" s="305"/>
      <c r="F428" s="305"/>
      <c r="G428" s="305"/>
      <c r="H428" s="305"/>
      <c r="I428" s="305"/>
      <c r="J428" s="305"/>
      <c r="K428" s="305"/>
      <c r="L428" s="305"/>
      <c r="M428" s="305"/>
      <c r="N428" s="280"/>
      <c r="O428" s="305"/>
      <c r="P428" s="305"/>
      <c r="Q428" s="305"/>
      <c r="R428" s="293"/>
      <c r="S428" s="293"/>
      <c r="T428" s="293"/>
      <c r="U428" s="293"/>
      <c r="V428" s="293"/>
      <c r="W428" s="293"/>
      <c r="X428" s="293"/>
      <c r="Y428" s="408"/>
      <c r="Z428" s="408"/>
      <c r="AA428" s="408"/>
      <c r="AB428" s="408"/>
      <c r="AC428" s="408"/>
      <c r="AD428" s="398"/>
      <c r="AE428" s="398"/>
      <c r="AF428" s="398"/>
      <c r="AG428" s="398"/>
      <c r="AH428" s="398"/>
      <c r="AI428" s="398"/>
      <c r="AJ428" s="398"/>
      <c r="AK428" s="398"/>
      <c r="AL428" s="398"/>
      <c r="AM428" s="295"/>
    </row>
    <row r="429" spans="1:39" s="272" customFormat="1" ht="15.5" outlineLevel="1">
      <c r="A429" s="487">
        <v>8</v>
      </c>
      <c r="B429" s="283" t="s">
        <v>481</v>
      </c>
      <c r="C429" s="280" t="s">
        <v>586</v>
      </c>
      <c r="D429" s="284"/>
      <c r="E429" s="284"/>
      <c r="F429" s="284"/>
      <c r="G429" s="284" t="s">
        <v>752</v>
      </c>
      <c r="H429" s="284"/>
      <c r="I429" s="284"/>
      <c r="J429" s="284"/>
      <c r="K429" s="284"/>
      <c r="L429" s="284"/>
      <c r="M429" s="284"/>
      <c r="N429" s="280"/>
      <c r="O429" s="284"/>
      <c r="P429" s="284"/>
      <c r="Q429" s="284"/>
      <c r="R429" s="284" t="s">
        <v>752</v>
      </c>
      <c r="S429" s="284"/>
      <c r="T429" s="284"/>
      <c r="U429" s="284"/>
      <c r="V429" s="284"/>
      <c r="W429" s="284"/>
      <c r="X429" s="284"/>
      <c r="Y429" s="724"/>
      <c r="Z429" s="724"/>
      <c r="AA429" s="724"/>
      <c r="AB429" s="724"/>
      <c r="AC429" s="724"/>
      <c r="AD429" s="396"/>
      <c r="AE429" s="396"/>
      <c r="AF429" s="396"/>
      <c r="AG429" s="396"/>
      <c r="AH429" s="396"/>
      <c r="AI429" s="396"/>
      <c r="AJ429" s="396"/>
      <c r="AK429" s="396"/>
      <c r="AL429" s="396"/>
      <c r="AM429" s="285">
        <f>SUM(Y429:AL429)</f>
        <v>0</v>
      </c>
    </row>
    <row r="430" spans="1:39" s="272" customFormat="1" ht="15.5" outlineLevel="1">
      <c r="A430" s="487"/>
      <c r="B430" s="283" t="s">
        <v>257</v>
      </c>
      <c r="C430" s="280" t="s">
        <v>580</v>
      </c>
      <c r="D430" s="284"/>
      <c r="E430" s="284"/>
      <c r="F430" s="284"/>
      <c r="G430" s="284" t="s">
        <v>752</v>
      </c>
      <c r="H430" s="284"/>
      <c r="I430" s="284"/>
      <c r="J430" s="284"/>
      <c r="K430" s="284"/>
      <c r="L430" s="284"/>
      <c r="M430" s="284"/>
      <c r="N430" s="280"/>
      <c r="O430" s="284"/>
      <c r="P430" s="284"/>
      <c r="Q430" s="284"/>
      <c r="R430" s="284" t="s">
        <v>752</v>
      </c>
      <c r="S430" s="284"/>
      <c r="T430" s="284"/>
      <c r="U430" s="284"/>
      <c r="V430" s="284"/>
      <c r="W430" s="284"/>
      <c r="X430" s="284"/>
      <c r="Y430" s="726">
        <v>0</v>
      </c>
      <c r="Z430" s="726">
        <v>0</v>
      </c>
      <c r="AA430" s="726">
        <v>0</v>
      </c>
      <c r="AB430" s="726">
        <v>0</v>
      </c>
      <c r="AC430" s="726">
        <v>0</v>
      </c>
      <c r="AD430" s="397">
        <v>0</v>
      </c>
      <c r="AE430" s="397">
        <f t="shared" ref="AE430:AL430" si="130">AE429</f>
        <v>0</v>
      </c>
      <c r="AF430" s="397">
        <f t="shared" si="130"/>
        <v>0</v>
      </c>
      <c r="AG430" s="397">
        <f t="shared" si="130"/>
        <v>0</v>
      </c>
      <c r="AH430" s="397">
        <f t="shared" si="130"/>
        <v>0</v>
      </c>
      <c r="AI430" s="397">
        <f t="shared" si="130"/>
        <v>0</v>
      </c>
      <c r="AJ430" s="397">
        <f t="shared" si="130"/>
        <v>0</v>
      </c>
      <c r="AK430" s="397">
        <f t="shared" si="130"/>
        <v>0</v>
      </c>
      <c r="AL430" s="397">
        <f t="shared" si="130"/>
        <v>0</v>
      </c>
      <c r="AM430" s="286"/>
    </row>
    <row r="431" spans="1:39" s="272" customFormat="1" ht="15.5" outlineLevel="1">
      <c r="A431" s="487"/>
      <c r="B431" s="283"/>
      <c r="C431" s="294"/>
      <c r="D431" s="305"/>
      <c r="E431" s="305"/>
      <c r="F431" s="305"/>
      <c r="G431" s="305"/>
      <c r="H431" s="305"/>
      <c r="I431" s="305"/>
      <c r="J431" s="305"/>
      <c r="K431" s="305"/>
      <c r="L431" s="305"/>
      <c r="M431" s="305"/>
      <c r="N431" s="280"/>
      <c r="O431" s="305"/>
      <c r="P431" s="305"/>
      <c r="Q431" s="305"/>
      <c r="R431" s="293"/>
      <c r="S431" s="293"/>
      <c r="T431" s="293"/>
      <c r="U431" s="293"/>
      <c r="V431" s="293"/>
      <c r="W431" s="293"/>
      <c r="X431" s="293"/>
      <c r="Y431" s="408"/>
      <c r="Z431" s="408"/>
      <c r="AA431" s="408"/>
      <c r="AB431" s="408"/>
      <c r="AC431" s="408"/>
      <c r="AD431" s="398"/>
      <c r="AE431" s="398"/>
      <c r="AF431" s="398"/>
      <c r="AG431" s="398"/>
      <c r="AH431" s="398"/>
      <c r="AI431" s="398"/>
      <c r="AJ431" s="398"/>
      <c r="AK431" s="398"/>
      <c r="AL431" s="398"/>
      <c r="AM431" s="295"/>
    </row>
    <row r="432" spans="1:39" ht="15.5" outlineLevel="1">
      <c r="A432" s="487">
        <v>9</v>
      </c>
      <c r="B432" s="283" t="s">
        <v>7</v>
      </c>
      <c r="C432" s="280" t="s">
        <v>586</v>
      </c>
      <c r="D432" s="284"/>
      <c r="E432" s="284"/>
      <c r="F432" s="284"/>
      <c r="G432" s="284" t="s">
        <v>752</v>
      </c>
      <c r="H432" s="284"/>
      <c r="I432" s="284"/>
      <c r="J432" s="284"/>
      <c r="K432" s="284"/>
      <c r="L432" s="284"/>
      <c r="M432" s="284"/>
      <c r="N432" s="280"/>
      <c r="O432" s="284"/>
      <c r="P432" s="284"/>
      <c r="Q432" s="284"/>
      <c r="R432" s="284" t="s">
        <v>752</v>
      </c>
      <c r="S432" s="284"/>
      <c r="T432" s="284"/>
      <c r="U432" s="284"/>
      <c r="V432" s="284"/>
      <c r="W432" s="284"/>
      <c r="X432" s="284"/>
      <c r="Y432" s="724"/>
      <c r="Z432" s="724"/>
      <c r="AA432" s="724"/>
      <c r="AB432" s="724"/>
      <c r="AC432" s="724"/>
      <c r="AD432" s="396"/>
      <c r="AE432" s="396"/>
      <c r="AF432" s="396"/>
      <c r="AG432" s="396"/>
      <c r="AH432" s="396"/>
      <c r="AI432" s="396"/>
      <c r="AJ432" s="396"/>
      <c r="AK432" s="396"/>
      <c r="AL432" s="396"/>
      <c r="AM432" s="285">
        <f>SUM(Y432:AL432)</f>
        <v>0</v>
      </c>
    </row>
    <row r="433" spans="1:39" ht="15.5" outlineLevel="1">
      <c r="B433" s="283" t="s">
        <v>257</v>
      </c>
      <c r="C433" s="280" t="s">
        <v>580</v>
      </c>
      <c r="D433" s="284"/>
      <c r="E433" s="284"/>
      <c r="F433" s="284"/>
      <c r="G433" s="284" t="s">
        <v>752</v>
      </c>
      <c r="H433" s="284"/>
      <c r="I433" s="284"/>
      <c r="J433" s="284"/>
      <c r="K433" s="284"/>
      <c r="L433" s="284"/>
      <c r="M433" s="284"/>
      <c r="N433" s="280"/>
      <c r="O433" s="284"/>
      <c r="P433" s="284"/>
      <c r="Q433" s="284"/>
      <c r="R433" s="284" t="s">
        <v>752</v>
      </c>
      <c r="S433" s="284"/>
      <c r="T433" s="284"/>
      <c r="U433" s="284"/>
      <c r="V433" s="284"/>
      <c r="W433" s="284"/>
      <c r="X433" s="284"/>
      <c r="Y433" s="726">
        <v>0</v>
      </c>
      <c r="Z433" s="726">
        <v>0</v>
      </c>
      <c r="AA433" s="726">
        <v>0</v>
      </c>
      <c r="AB433" s="726">
        <v>0</v>
      </c>
      <c r="AC433" s="726">
        <v>0</v>
      </c>
      <c r="AD433" s="397">
        <v>0</v>
      </c>
      <c r="AE433" s="397">
        <f t="shared" ref="AE433:AL433" si="131">AE432</f>
        <v>0</v>
      </c>
      <c r="AF433" s="397">
        <f t="shared" si="131"/>
        <v>0</v>
      </c>
      <c r="AG433" s="397">
        <f t="shared" si="131"/>
        <v>0</v>
      </c>
      <c r="AH433" s="397">
        <f t="shared" si="131"/>
        <v>0</v>
      </c>
      <c r="AI433" s="397">
        <f t="shared" si="131"/>
        <v>0</v>
      </c>
      <c r="AJ433" s="397">
        <f t="shared" si="131"/>
        <v>0</v>
      </c>
      <c r="AK433" s="397">
        <f t="shared" si="131"/>
        <v>0</v>
      </c>
      <c r="AL433" s="397">
        <f t="shared" si="131"/>
        <v>0</v>
      </c>
      <c r="AM433" s="286"/>
    </row>
    <row r="434" spans="1:39" ht="15.5" outlineLevel="1">
      <c r="B434" s="296"/>
      <c r="C434" s="297"/>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408"/>
      <c r="Z434" s="408"/>
      <c r="AA434" s="408"/>
      <c r="AB434" s="408"/>
      <c r="AC434" s="408"/>
      <c r="AD434" s="398"/>
      <c r="AE434" s="398"/>
      <c r="AF434" s="398"/>
      <c r="AG434" s="398"/>
      <c r="AH434" s="398"/>
      <c r="AI434" s="398"/>
      <c r="AJ434" s="398"/>
      <c r="AK434" s="398"/>
      <c r="AL434" s="398"/>
      <c r="AM434" s="295"/>
    </row>
    <row r="435" spans="1:39" ht="15.5" outlineLevel="1">
      <c r="A435" s="488"/>
      <c r="B435" s="277" t="s">
        <v>8</v>
      </c>
      <c r="C435" s="278"/>
      <c r="D435" s="333"/>
      <c r="E435" s="333"/>
      <c r="F435" s="333"/>
      <c r="G435" s="333"/>
      <c r="H435" s="333"/>
      <c r="I435" s="333"/>
      <c r="J435" s="333"/>
      <c r="K435" s="333"/>
      <c r="L435" s="333"/>
      <c r="M435" s="333"/>
      <c r="N435" s="280"/>
      <c r="O435" s="333"/>
      <c r="P435" s="333"/>
      <c r="Q435" s="333"/>
      <c r="R435" s="333"/>
      <c r="S435" s="333"/>
      <c r="T435" s="333"/>
      <c r="U435" s="333"/>
      <c r="V435" s="333"/>
      <c r="W435" s="333"/>
      <c r="X435" s="333"/>
      <c r="Y435" s="728"/>
      <c r="Z435" s="728"/>
      <c r="AA435" s="728"/>
      <c r="AB435" s="728"/>
      <c r="AC435" s="728"/>
      <c r="AD435" s="400"/>
      <c r="AE435" s="400"/>
      <c r="AF435" s="400"/>
      <c r="AG435" s="400"/>
      <c r="AH435" s="400"/>
      <c r="AI435" s="400"/>
      <c r="AJ435" s="400"/>
      <c r="AK435" s="400"/>
      <c r="AL435" s="400"/>
      <c r="AM435" s="281"/>
    </row>
    <row r="436" spans="1:39" ht="15.5" outlineLevel="1">
      <c r="A436" s="487">
        <v>10</v>
      </c>
      <c r="B436" s="299" t="s">
        <v>22</v>
      </c>
      <c r="C436" s="280" t="s">
        <v>586</v>
      </c>
      <c r="D436" s="284"/>
      <c r="E436" s="284"/>
      <c r="F436" s="284"/>
      <c r="G436" s="284"/>
      <c r="H436" s="284"/>
      <c r="I436" s="284"/>
      <c r="J436" s="284"/>
      <c r="K436" s="284"/>
      <c r="L436" s="284"/>
      <c r="M436" s="284"/>
      <c r="N436" s="284"/>
      <c r="O436" s="284"/>
      <c r="P436" s="284"/>
      <c r="Q436" s="284"/>
      <c r="R436" s="284"/>
      <c r="S436" s="284"/>
      <c r="T436" s="284"/>
      <c r="U436" s="284"/>
      <c r="V436" s="284"/>
      <c r="W436" s="284"/>
      <c r="X436" s="284"/>
      <c r="Y436" s="732"/>
      <c r="Z436" s="740"/>
      <c r="AA436" s="741"/>
      <c r="AB436" s="741"/>
      <c r="AC436" s="732"/>
      <c r="AD436" s="401"/>
      <c r="AE436" s="401"/>
      <c r="AF436" s="401"/>
      <c r="AG436" s="401"/>
      <c r="AH436" s="401"/>
      <c r="AI436" s="401"/>
      <c r="AJ436" s="401"/>
      <c r="AK436" s="401"/>
      <c r="AL436" s="401"/>
      <c r="AM436" s="285">
        <f>SUM(Y436:AL436)</f>
        <v>0</v>
      </c>
    </row>
    <row r="437" spans="1:39" ht="15.5" outlineLevel="1">
      <c r="B437" s="283" t="s">
        <v>257</v>
      </c>
      <c r="C437" s="280" t="s">
        <v>580</v>
      </c>
      <c r="D437" s="284"/>
      <c r="E437" s="284"/>
      <c r="F437" s="284"/>
      <c r="G437" s="284" t="s">
        <v>752</v>
      </c>
      <c r="H437" s="284"/>
      <c r="I437" s="284"/>
      <c r="J437" s="284"/>
      <c r="K437" s="284"/>
      <c r="L437" s="284"/>
      <c r="M437" s="284"/>
      <c r="N437" s="284">
        <v>0</v>
      </c>
      <c r="O437" s="284"/>
      <c r="P437" s="284"/>
      <c r="Q437" s="284"/>
      <c r="R437" s="284" t="s">
        <v>752</v>
      </c>
      <c r="S437" s="284"/>
      <c r="T437" s="284"/>
      <c r="U437" s="284"/>
      <c r="V437" s="284"/>
      <c r="W437" s="284"/>
      <c r="X437" s="284"/>
      <c r="Y437" s="726">
        <v>0</v>
      </c>
      <c r="Z437" s="726">
        <v>0</v>
      </c>
      <c r="AA437" s="726">
        <v>0</v>
      </c>
      <c r="AB437" s="726">
        <v>0</v>
      </c>
      <c r="AC437" s="726">
        <v>0</v>
      </c>
      <c r="AD437" s="397">
        <v>0</v>
      </c>
      <c r="AE437" s="397">
        <f t="shared" ref="AE437:AL437" si="132">AE436</f>
        <v>0</v>
      </c>
      <c r="AF437" s="397">
        <f t="shared" si="132"/>
        <v>0</v>
      </c>
      <c r="AG437" s="397">
        <f t="shared" si="132"/>
        <v>0</v>
      </c>
      <c r="AH437" s="397">
        <f t="shared" si="132"/>
        <v>0</v>
      </c>
      <c r="AI437" s="397">
        <f t="shared" si="132"/>
        <v>0</v>
      </c>
      <c r="AJ437" s="397">
        <f t="shared" si="132"/>
        <v>0</v>
      </c>
      <c r="AK437" s="397">
        <f t="shared" si="132"/>
        <v>0</v>
      </c>
      <c r="AL437" s="397">
        <f t="shared" si="132"/>
        <v>0</v>
      </c>
      <c r="AM437" s="300"/>
    </row>
    <row r="438" spans="1:39" ht="15.5" outlineLevel="1">
      <c r="B438" s="299"/>
      <c r="C438" s="301"/>
      <c r="D438" s="280"/>
      <c r="E438" s="280"/>
      <c r="F438" s="280"/>
      <c r="G438" s="280"/>
      <c r="H438" s="280"/>
      <c r="I438" s="280"/>
      <c r="J438" s="280"/>
      <c r="K438" s="280"/>
      <c r="L438" s="280"/>
      <c r="M438" s="280"/>
      <c r="N438" s="280"/>
      <c r="O438" s="280"/>
      <c r="P438" s="280"/>
      <c r="Q438" s="280"/>
      <c r="R438" s="293"/>
      <c r="S438" s="293"/>
      <c r="T438" s="293"/>
      <c r="U438" s="293"/>
      <c r="V438" s="293"/>
      <c r="W438" s="293"/>
      <c r="X438" s="293"/>
      <c r="Y438" s="404"/>
      <c r="Z438" s="404"/>
      <c r="AA438" s="404"/>
      <c r="AB438" s="404"/>
      <c r="AC438" s="404"/>
      <c r="AD438" s="402"/>
      <c r="AE438" s="402"/>
      <c r="AF438" s="402"/>
      <c r="AG438" s="402"/>
      <c r="AH438" s="402"/>
      <c r="AI438" s="402"/>
      <c r="AJ438" s="402"/>
      <c r="AK438" s="402"/>
      <c r="AL438" s="402"/>
      <c r="AM438" s="302"/>
    </row>
    <row r="439" spans="1:39" ht="15.5" outlineLevel="1">
      <c r="A439" s="487">
        <v>11</v>
      </c>
      <c r="B439" s="303" t="s">
        <v>21</v>
      </c>
      <c r="C439" s="280" t="s">
        <v>586</v>
      </c>
      <c r="D439" s="284"/>
      <c r="E439" s="284"/>
      <c r="F439" s="284"/>
      <c r="G439" s="284">
        <v>27513.19267</v>
      </c>
      <c r="H439" s="284"/>
      <c r="I439" s="284"/>
      <c r="J439" s="284"/>
      <c r="K439" s="284"/>
      <c r="L439" s="284"/>
      <c r="M439" s="284"/>
      <c r="N439" s="284">
        <v>12</v>
      </c>
      <c r="O439" s="284"/>
      <c r="P439" s="284"/>
      <c r="Q439" s="284"/>
      <c r="R439" s="284">
        <v>7.8489148899999996</v>
      </c>
      <c r="S439" s="284"/>
      <c r="T439" s="284"/>
      <c r="U439" s="284"/>
      <c r="V439" s="284"/>
      <c r="W439" s="284"/>
      <c r="X439" s="284"/>
      <c r="Y439" s="732"/>
      <c r="Z439" s="740">
        <v>1</v>
      </c>
      <c r="AA439" s="732"/>
      <c r="AB439" s="732"/>
      <c r="AC439" s="732"/>
      <c r="AD439" s="401"/>
      <c r="AE439" s="401"/>
      <c r="AF439" s="401"/>
      <c r="AG439" s="401"/>
      <c r="AH439" s="401"/>
      <c r="AI439" s="401"/>
      <c r="AJ439" s="401"/>
      <c r="AK439" s="401"/>
      <c r="AL439" s="401"/>
      <c r="AM439" s="285">
        <f>SUM(Y439:AL439)</f>
        <v>1</v>
      </c>
    </row>
    <row r="440" spans="1:39" ht="15.5" outlineLevel="1">
      <c r="B440" s="283" t="s">
        <v>257</v>
      </c>
      <c r="C440" s="280" t="s">
        <v>580</v>
      </c>
      <c r="D440" s="284"/>
      <c r="E440" s="284"/>
      <c r="F440" s="284"/>
      <c r="G440" s="284" t="s">
        <v>752</v>
      </c>
      <c r="H440" s="284"/>
      <c r="I440" s="284"/>
      <c r="J440" s="284"/>
      <c r="K440" s="284"/>
      <c r="L440" s="284"/>
      <c r="M440" s="284"/>
      <c r="N440" s="284">
        <v>12</v>
      </c>
      <c r="O440" s="284"/>
      <c r="P440" s="284"/>
      <c r="Q440" s="284"/>
      <c r="R440" s="284" t="s">
        <v>752</v>
      </c>
      <c r="S440" s="284"/>
      <c r="T440" s="284"/>
      <c r="U440" s="284"/>
      <c r="V440" s="284"/>
      <c r="W440" s="284"/>
      <c r="X440" s="284"/>
      <c r="Y440" s="726">
        <v>0</v>
      </c>
      <c r="Z440" s="726">
        <v>1</v>
      </c>
      <c r="AA440" s="726">
        <v>0</v>
      </c>
      <c r="AB440" s="726">
        <v>0</v>
      </c>
      <c r="AC440" s="726">
        <v>0</v>
      </c>
      <c r="AD440" s="397">
        <v>0</v>
      </c>
      <c r="AE440" s="397">
        <f t="shared" ref="AE440:AL440" si="133">AE439</f>
        <v>0</v>
      </c>
      <c r="AF440" s="397">
        <f t="shared" si="133"/>
        <v>0</v>
      </c>
      <c r="AG440" s="397">
        <f t="shared" si="133"/>
        <v>0</v>
      </c>
      <c r="AH440" s="397">
        <f t="shared" si="133"/>
        <v>0</v>
      </c>
      <c r="AI440" s="397">
        <f t="shared" si="133"/>
        <v>0</v>
      </c>
      <c r="AJ440" s="397">
        <f t="shared" si="133"/>
        <v>0</v>
      </c>
      <c r="AK440" s="397">
        <f t="shared" si="133"/>
        <v>0</v>
      </c>
      <c r="AL440" s="397">
        <f t="shared" si="133"/>
        <v>0</v>
      </c>
      <c r="AM440" s="300"/>
    </row>
    <row r="441" spans="1:39" ht="15.5" outlineLevel="1">
      <c r="B441" s="303"/>
      <c r="C441" s="301"/>
      <c r="D441" s="280"/>
      <c r="E441" s="280"/>
      <c r="F441" s="280"/>
      <c r="G441" s="280"/>
      <c r="H441" s="280"/>
      <c r="I441" s="280"/>
      <c r="J441" s="280"/>
      <c r="K441" s="280"/>
      <c r="L441" s="280"/>
      <c r="M441" s="280"/>
      <c r="N441" s="280"/>
      <c r="O441" s="280"/>
      <c r="P441" s="280"/>
      <c r="Q441" s="280"/>
      <c r="R441" s="293"/>
      <c r="S441" s="293"/>
      <c r="T441" s="293"/>
      <c r="U441" s="293"/>
      <c r="V441" s="293"/>
      <c r="W441" s="293"/>
      <c r="X441" s="293"/>
      <c r="Y441" s="404"/>
      <c r="Z441" s="735"/>
      <c r="AA441" s="404"/>
      <c r="AB441" s="404"/>
      <c r="AC441" s="404"/>
      <c r="AD441" s="402"/>
      <c r="AE441" s="402"/>
      <c r="AF441" s="402"/>
      <c r="AG441" s="402"/>
      <c r="AH441" s="402"/>
      <c r="AI441" s="402"/>
      <c r="AJ441" s="402"/>
      <c r="AK441" s="402"/>
      <c r="AL441" s="402"/>
      <c r="AM441" s="302"/>
    </row>
    <row r="442" spans="1:39" ht="15.5" outlineLevel="1">
      <c r="A442" s="487">
        <v>12</v>
      </c>
      <c r="B442" s="303" t="s">
        <v>23</v>
      </c>
      <c r="C442" s="280" t="s">
        <v>586</v>
      </c>
      <c r="D442" s="284"/>
      <c r="E442" s="284"/>
      <c r="F442" s="284"/>
      <c r="G442" s="284" t="s">
        <v>752</v>
      </c>
      <c r="H442" s="284"/>
      <c r="I442" s="284"/>
      <c r="J442" s="284"/>
      <c r="K442" s="284"/>
      <c r="L442" s="284"/>
      <c r="M442" s="284"/>
      <c r="N442" s="284">
        <v>3</v>
      </c>
      <c r="O442" s="284"/>
      <c r="P442" s="284"/>
      <c r="Q442" s="284"/>
      <c r="R442" s="284" t="s">
        <v>752</v>
      </c>
      <c r="S442" s="284"/>
      <c r="T442" s="284"/>
      <c r="U442" s="284"/>
      <c r="V442" s="284"/>
      <c r="W442" s="284"/>
      <c r="X442" s="284"/>
      <c r="Y442" s="732"/>
      <c r="Z442" s="732"/>
      <c r="AA442" s="741"/>
      <c r="AB442" s="732"/>
      <c r="AC442" s="732"/>
      <c r="AD442" s="401"/>
      <c r="AE442" s="401"/>
      <c r="AF442" s="401"/>
      <c r="AG442" s="401"/>
      <c r="AH442" s="401"/>
      <c r="AI442" s="401"/>
      <c r="AJ442" s="401"/>
      <c r="AK442" s="401"/>
      <c r="AL442" s="401"/>
      <c r="AM442" s="285">
        <f>SUM(Y442:AL442)</f>
        <v>0</v>
      </c>
    </row>
    <row r="443" spans="1:39" ht="15.5" outlineLevel="1">
      <c r="B443" s="283" t="s">
        <v>257</v>
      </c>
      <c r="C443" s="280" t="s">
        <v>580</v>
      </c>
      <c r="D443" s="284"/>
      <c r="E443" s="284"/>
      <c r="F443" s="284"/>
      <c r="G443" s="284" t="s">
        <v>752</v>
      </c>
      <c r="H443" s="284"/>
      <c r="I443" s="284"/>
      <c r="J443" s="284"/>
      <c r="K443" s="284"/>
      <c r="L443" s="284"/>
      <c r="M443" s="284"/>
      <c r="N443" s="284">
        <v>3</v>
      </c>
      <c r="O443" s="284"/>
      <c r="P443" s="284"/>
      <c r="Q443" s="284"/>
      <c r="R443" s="284" t="s">
        <v>752</v>
      </c>
      <c r="S443" s="284"/>
      <c r="T443" s="284"/>
      <c r="U443" s="284"/>
      <c r="V443" s="284"/>
      <c r="W443" s="284"/>
      <c r="X443" s="284"/>
      <c r="Y443" s="726">
        <v>0</v>
      </c>
      <c r="Z443" s="726">
        <v>0</v>
      </c>
      <c r="AA443" s="726">
        <v>0</v>
      </c>
      <c r="AB443" s="726">
        <v>0</v>
      </c>
      <c r="AC443" s="726">
        <v>0</v>
      </c>
      <c r="AD443" s="397">
        <v>0</v>
      </c>
      <c r="AE443" s="397">
        <f t="shared" ref="AE443:AL443" si="134">AE442</f>
        <v>0</v>
      </c>
      <c r="AF443" s="397">
        <f t="shared" si="134"/>
        <v>0</v>
      </c>
      <c r="AG443" s="397">
        <f t="shared" si="134"/>
        <v>0</v>
      </c>
      <c r="AH443" s="397">
        <f t="shared" si="134"/>
        <v>0</v>
      </c>
      <c r="AI443" s="397">
        <f t="shared" si="134"/>
        <v>0</v>
      </c>
      <c r="AJ443" s="397">
        <f t="shared" si="134"/>
        <v>0</v>
      </c>
      <c r="AK443" s="397">
        <f t="shared" si="134"/>
        <v>0</v>
      </c>
      <c r="AL443" s="397">
        <f t="shared" si="134"/>
        <v>0</v>
      </c>
      <c r="AM443" s="300"/>
    </row>
    <row r="444" spans="1:39" ht="15.5" outlineLevel="1">
      <c r="B444" s="303"/>
      <c r="C444" s="301"/>
      <c r="D444" s="280"/>
      <c r="E444" s="280"/>
      <c r="F444" s="280"/>
      <c r="G444" s="280"/>
      <c r="H444" s="280"/>
      <c r="I444" s="280"/>
      <c r="J444" s="280"/>
      <c r="K444" s="280"/>
      <c r="L444" s="280"/>
      <c r="M444" s="280"/>
      <c r="N444" s="280"/>
      <c r="O444" s="280"/>
      <c r="P444" s="280"/>
      <c r="Q444" s="280"/>
      <c r="R444" s="293"/>
      <c r="S444" s="293"/>
      <c r="T444" s="293"/>
      <c r="U444" s="293"/>
      <c r="V444" s="293"/>
      <c r="W444" s="293"/>
      <c r="X444" s="293"/>
      <c r="Y444" s="404"/>
      <c r="Z444" s="735"/>
      <c r="AA444" s="404"/>
      <c r="AB444" s="404"/>
      <c r="AC444" s="404"/>
      <c r="AD444" s="402"/>
      <c r="AE444" s="402"/>
      <c r="AF444" s="402"/>
      <c r="AG444" s="402"/>
      <c r="AH444" s="402"/>
      <c r="AI444" s="402"/>
      <c r="AJ444" s="402"/>
      <c r="AK444" s="402"/>
      <c r="AL444" s="402"/>
      <c r="AM444" s="302"/>
    </row>
    <row r="445" spans="1:39" ht="15.5" outlineLevel="1">
      <c r="A445" s="487">
        <v>13</v>
      </c>
      <c r="B445" s="303" t="s">
        <v>24</v>
      </c>
      <c r="C445" s="280" t="s">
        <v>586</v>
      </c>
      <c r="D445" s="284"/>
      <c r="E445" s="284"/>
      <c r="F445" s="284"/>
      <c r="G445" s="284" t="s">
        <v>752</v>
      </c>
      <c r="H445" s="284"/>
      <c r="I445" s="284"/>
      <c r="J445" s="284"/>
      <c r="K445" s="284"/>
      <c r="L445" s="284"/>
      <c r="M445" s="284"/>
      <c r="N445" s="284">
        <v>12</v>
      </c>
      <c r="O445" s="284"/>
      <c r="P445" s="284"/>
      <c r="Q445" s="284"/>
      <c r="R445" s="284" t="s">
        <v>752</v>
      </c>
      <c r="S445" s="284"/>
      <c r="T445" s="284"/>
      <c r="U445" s="284"/>
      <c r="V445" s="284"/>
      <c r="W445" s="284"/>
      <c r="X445" s="284"/>
      <c r="Y445" s="732"/>
      <c r="Z445" s="732"/>
      <c r="AA445" s="732"/>
      <c r="AB445" s="732"/>
      <c r="AC445" s="732"/>
      <c r="AD445" s="401"/>
      <c r="AE445" s="401"/>
      <c r="AF445" s="401"/>
      <c r="AG445" s="401"/>
      <c r="AH445" s="401"/>
      <c r="AI445" s="401"/>
      <c r="AJ445" s="401"/>
      <c r="AK445" s="401"/>
      <c r="AL445" s="401"/>
      <c r="AM445" s="285">
        <f>SUM(Y445:AL445)</f>
        <v>0</v>
      </c>
    </row>
    <row r="446" spans="1:39" ht="15.5" outlineLevel="1">
      <c r="B446" s="283" t="s">
        <v>257</v>
      </c>
      <c r="C446" s="280" t="s">
        <v>580</v>
      </c>
      <c r="D446" s="284"/>
      <c r="E446" s="284"/>
      <c r="F446" s="284"/>
      <c r="G446" s="284" t="s">
        <v>752</v>
      </c>
      <c r="H446" s="284"/>
      <c r="I446" s="284"/>
      <c r="J446" s="284"/>
      <c r="K446" s="284"/>
      <c r="L446" s="284"/>
      <c r="M446" s="284"/>
      <c r="N446" s="284">
        <v>12</v>
      </c>
      <c r="O446" s="284"/>
      <c r="P446" s="284"/>
      <c r="Q446" s="284"/>
      <c r="R446" s="284" t="s">
        <v>752</v>
      </c>
      <c r="S446" s="284"/>
      <c r="T446" s="284"/>
      <c r="U446" s="284"/>
      <c r="V446" s="284"/>
      <c r="W446" s="284"/>
      <c r="X446" s="284"/>
      <c r="Y446" s="726">
        <v>0</v>
      </c>
      <c r="Z446" s="726">
        <v>0</v>
      </c>
      <c r="AA446" s="726">
        <v>0</v>
      </c>
      <c r="AB446" s="726">
        <v>0</v>
      </c>
      <c r="AC446" s="726">
        <v>0</v>
      </c>
      <c r="AD446" s="397">
        <v>0</v>
      </c>
      <c r="AE446" s="397">
        <f t="shared" ref="AE446:AL446" si="135">AE445</f>
        <v>0</v>
      </c>
      <c r="AF446" s="397">
        <f t="shared" si="135"/>
        <v>0</v>
      </c>
      <c r="AG446" s="397">
        <f t="shared" si="135"/>
        <v>0</v>
      </c>
      <c r="AH446" s="397">
        <f t="shared" si="135"/>
        <v>0</v>
      </c>
      <c r="AI446" s="397">
        <f t="shared" si="135"/>
        <v>0</v>
      </c>
      <c r="AJ446" s="397">
        <f t="shared" si="135"/>
        <v>0</v>
      </c>
      <c r="AK446" s="397">
        <f t="shared" si="135"/>
        <v>0</v>
      </c>
      <c r="AL446" s="397">
        <f t="shared" si="135"/>
        <v>0</v>
      </c>
      <c r="AM446" s="300"/>
    </row>
    <row r="447" spans="1:39" ht="15.5" outlineLevel="1">
      <c r="B447" s="303"/>
      <c r="C447" s="301"/>
      <c r="D447" s="280"/>
      <c r="E447" s="280"/>
      <c r="F447" s="280"/>
      <c r="G447" s="280"/>
      <c r="H447" s="280"/>
      <c r="I447" s="280"/>
      <c r="J447" s="280"/>
      <c r="K447" s="280"/>
      <c r="L447" s="280"/>
      <c r="M447" s="280"/>
      <c r="N447" s="280"/>
      <c r="O447" s="280"/>
      <c r="P447" s="280"/>
      <c r="Q447" s="280"/>
      <c r="R447" s="293"/>
      <c r="S447" s="293"/>
      <c r="T447" s="293"/>
      <c r="U447" s="293"/>
      <c r="V447" s="293"/>
      <c r="W447" s="293"/>
      <c r="X447" s="293"/>
      <c r="Y447" s="404"/>
      <c r="Z447" s="404"/>
      <c r="AA447" s="404"/>
      <c r="AB447" s="404"/>
      <c r="AC447" s="404"/>
      <c r="AD447" s="402"/>
      <c r="AE447" s="402"/>
      <c r="AF447" s="402"/>
      <c r="AG447" s="402"/>
      <c r="AH447" s="402"/>
      <c r="AI447" s="402"/>
      <c r="AJ447" s="402"/>
      <c r="AK447" s="402"/>
      <c r="AL447" s="402"/>
      <c r="AM447" s="302"/>
    </row>
    <row r="448" spans="1:39" ht="15.5" outlineLevel="1">
      <c r="A448" s="487">
        <v>14</v>
      </c>
      <c r="B448" s="303" t="s">
        <v>20</v>
      </c>
      <c r="C448" s="280" t="s">
        <v>586</v>
      </c>
      <c r="D448" s="284"/>
      <c r="E448" s="284"/>
      <c r="F448" s="284"/>
      <c r="G448" s="284" t="s">
        <v>752</v>
      </c>
      <c r="H448" s="284"/>
      <c r="I448" s="284"/>
      <c r="J448" s="284"/>
      <c r="K448" s="284"/>
      <c r="L448" s="284"/>
      <c r="M448" s="284"/>
      <c r="N448" s="284">
        <v>12</v>
      </c>
      <c r="O448" s="284"/>
      <c r="P448" s="284"/>
      <c r="Q448" s="284"/>
      <c r="R448" s="284" t="s">
        <v>752</v>
      </c>
      <c r="S448" s="284"/>
      <c r="T448" s="284"/>
      <c r="U448" s="284"/>
      <c r="V448" s="284"/>
      <c r="W448" s="284"/>
      <c r="X448" s="284"/>
      <c r="Y448" s="732"/>
      <c r="Z448" s="732"/>
      <c r="AA448" s="741"/>
      <c r="AB448" s="732"/>
      <c r="AC448" s="732"/>
      <c r="AD448" s="401"/>
      <c r="AE448" s="401"/>
      <c r="AF448" s="401"/>
      <c r="AG448" s="401"/>
      <c r="AH448" s="401"/>
      <c r="AI448" s="401"/>
      <c r="AJ448" s="401"/>
      <c r="AK448" s="401"/>
      <c r="AL448" s="401"/>
      <c r="AM448" s="285">
        <f>SUM(Y448:AL448)</f>
        <v>0</v>
      </c>
    </row>
    <row r="449" spans="1:39" ht="15.5" outlineLevel="1">
      <c r="B449" s="283" t="s">
        <v>257</v>
      </c>
      <c r="C449" s="280" t="s">
        <v>580</v>
      </c>
      <c r="D449" s="284"/>
      <c r="E449" s="284"/>
      <c r="F449" s="284"/>
      <c r="G449" s="284" t="s">
        <v>752</v>
      </c>
      <c r="H449" s="284"/>
      <c r="I449" s="284"/>
      <c r="J449" s="284"/>
      <c r="K449" s="284"/>
      <c r="L449" s="284"/>
      <c r="M449" s="284"/>
      <c r="N449" s="284">
        <v>12</v>
      </c>
      <c r="O449" s="284"/>
      <c r="P449" s="284"/>
      <c r="Q449" s="284"/>
      <c r="R449" s="284" t="s">
        <v>752</v>
      </c>
      <c r="S449" s="284"/>
      <c r="T449" s="284"/>
      <c r="U449" s="284"/>
      <c r="V449" s="284"/>
      <c r="W449" s="284"/>
      <c r="X449" s="284"/>
      <c r="Y449" s="726">
        <v>0</v>
      </c>
      <c r="Z449" s="726">
        <v>0</v>
      </c>
      <c r="AA449" s="726">
        <v>0</v>
      </c>
      <c r="AB449" s="726">
        <v>0</v>
      </c>
      <c r="AC449" s="726">
        <v>0</v>
      </c>
      <c r="AD449" s="397">
        <v>0</v>
      </c>
      <c r="AE449" s="397">
        <f t="shared" ref="AE449:AL449" si="136">AE448</f>
        <v>0</v>
      </c>
      <c r="AF449" s="397">
        <f t="shared" si="136"/>
        <v>0</v>
      </c>
      <c r="AG449" s="397">
        <f t="shared" si="136"/>
        <v>0</v>
      </c>
      <c r="AH449" s="397">
        <f t="shared" si="136"/>
        <v>0</v>
      </c>
      <c r="AI449" s="397">
        <f t="shared" si="136"/>
        <v>0</v>
      </c>
      <c r="AJ449" s="397">
        <f t="shared" si="136"/>
        <v>0</v>
      </c>
      <c r="AK449" s="397">
        <f t="shared" si="136"/>
        <v>0</v>
      </c>
      <c r="AL449" s="397">
        <f t="shared" si="136"/>
        <v>0</v>
      </c>
      <c r="AM449" s="300"/>
    </row>
    <row r="450" spans="1:39" ht="15.5" outlineLevel="1">
      <c r="B450" s="303"/>
      <c r="C450" s="301"/>
      <c r="D450" s="280"/>
      <c r="E450" s="280"/>
      <c r="F450" s="280"/>
      <c r="G450" s="280"/>
      <c r="H450" s="280"/>
      <c r="I450" s="280"/>
      <c r="J450" s="280"/>
      <c r="K450" s="280"/>
      <c r="L450" s="280"/>
      <c r="M450" s="280"/>
      <c r="N450" s="280"/>
      <c r="O450" s="280"/>
      <c r="P450" s="280"/>
      <c r="Q450" s="280"/>
      <c r="R450" s="293"/>
      <c r="S450" s="293"/>
      <c r="T450" s="293"/>
      <c r="U450" s="293"/>
      <c r="V450" s="293"/>
      <c r="W450" s="293"/>
      <c r="X450" s="293"/>
      <c r="Y450" s="404"/>
      <c r="Z450" s="735"/>
      <c r="AA450" s="404"/>
      <c r="AB450" s="404"/>
      <c r="AC450" s="404"/>
      <c r="AD450" s="402"/>
      <c r="AE450" s="402"/>
      <c r="AF450" s="402"/>
      <c r="AG450" s="402"/>
      <c r="AH450" s="402"/>
      <c r="AI450" s="402"/>
      <c r="AJ450" s="402"/>
      <c r="AK450" s="402"/>
      <c r="AL450" s="402"/>
      <c r="AM450" s="302"/>
    </row>
    <row r="451" spans="1:39" s="272" customFormat="1" ht="15.5" outlineLevel="1">
      <c r="A451" s="487">
        <v>15</v>
      </c>
      <c r="B451" s="303" t="s">
        <v>482</v>
      </c>
      <c r="C451" s="280" t="s">
        <v>586</v>
      </c>
      <c r="D451" s="284"/>
      <c r="E451" s="284"/>
      <c r="F451" s="284"/>
      <c r="G451" s="284" t="s">
        <v>752</v>
      </c>
      <c r="H451" s="284"/>
      <c r="I451" s="284"/>
      <c r="J451" s="284"/>
      <c r="K451" s="284"/>
      <c r="L451" s="284"/>
      <c r="M451" s="284"/>
      <c r="N451" s="280"/>
      <c r="O451" s="284"/>
      <c r="P451" s="284"/>
      <c r="Q451" s="284"/>
      <c r="R451" s="284" t="s">
        <v>752</v>
      </c>
      <c r="S451" s="284"/>
      <c r="T451" s="284"/>
      <c r="U451" s="284"/>
      <c r="V451" s="284"/>
      <c r="W451" s="284"/>
      <c r="X451" s="284"/>
      <c r="Y451" s="732"/>
      <c r="Z451" s="732"/>
      <c r="AA451" s="732"/>
      <c r="AB451" s="732"/>
      <c r="AC451" s="732"/>
      <c r="AD451" s="401"/>
      <c r="AE451" s="401"/>
      <c r="AF451" s="401"/>
      <c r="AG451" s="401"/>
      <c r="AH451" s="401"/>
      <c r="AI451" s="401"/>
      <c r="AJ451" s="401"/>
      <c r="AK451" s="401"/>
      <c r="AL451" s="401"/>
      <c r="AM451" s="285">
        <f>SUM(Y451:AL451)</f>
        <v>0</v>
      </c>
    </row>
    <row r="452" spans="1:39" s="272" customFormat="1" ht="15.5" outlineLevel="1">
      <c r="A452" s="487"/>
      <c r="B452" s="303" t="s">
        <v>257</v>
      </c>
      <c r="C452" s="280" t="s">
        <v>580</v>
      </c>
      <c r="D452" s="284"/>
      <c r="E452" s="284"/>
      <c r="F452" s="284"/>
      <c r="G452" s="284" t="s">
        <v>752</v>
      </c>
      <c r="H452" s="284"/>
      <c r="I452" s="284"/>
      <c r="J452" s="284"/>
      <c r="K452" s="284"/>
      <c r="L452" s="284"/>
      <c r="M452" s="284"/>
      <c r="N452" s="280"/>
      <c r="O452" s="284"/>
      <c r="P452" s="284"/>
      <c r="Q452" s="284"/>
      <c r="R452" s="284" t="s">
        <v>752</v>
      </c>
      <c r="S452" s="284"/>
      <c r="T452" s="284"/>
      <c r="U452" s="284"/>
      <c r="V452" s="284"/>
      <c r="W452" s="284"/>
      <c r="X452" s="284"/>
      <c r="Y452" s="726">
        <v>0</v>
      </c>
      <c r="Z452" s="726">
        <v>0</v>
      </c>
      <c r="AA452" s="726">
        <v>0</v>
      </c>
      <c r="AB452" s="726">
        <v>0</v>
      </c>
      <c r="AC452" s="726">
        <v>0</v>
      </c>
      <c r="AD452" s="397">
        <v>0</v>
      </c>
      <c r="AE452" s="397">
        <f t="shared" ref="AE452:AL452" si="137">AE451</f>
        <v>0</v>
      </c>
      <c r="AF452" s="397">
        <f t="shared" si="137"/>
        <v>0</v>
      </c>
      <c r="AG452" s="397">
        <f t="shared" si="137"/>
        <v>0</v>
      </c>
      <c r="AH452" s="397">
        <f t="shared" si="137"/>
        <v>0</v>
      </c>
      <c r="AI452" s="397">
        <f t="shared" si="137"/>
        <v>0</v>
      </c>
      <c r="AJ452" s="397">
        <f t="shared" si="137"/>
        <v>0</v>
      </c>
      <c r="AK452" s="397">
        <f t="shared" si="137"/>
        <v>0</v>
      </c>
      <c r="AL452" s="397">
        <f t="shared" si="137"/>
        <v>0</v>
      </c>
      <c r="AM452" s="300"/>
    </row>
    <row r="453" spans="1:39" s="272" customFormat="1" ht="15.5" outlineLevel="1">
      <c r="A453" s="487"/>
      <c r="B453" s="303"/>
      <c r="C453" s="301"/>
      <c r="D453" s="280"/>
      <c r="E453" s="280"/>
      <c r="F453" s="280"/>
      <c r="G453" s="280"/>
      <c r="H453" s="280"/>
      <c r="I453" s="280"/>
      <c r="J453" s="280"/>
      <c r="K453" s="280"/>
      <c r="L453" s="280"/>
      <c r="M453" s="280"/>
      <c r="N453" s="280"/>
      <c r="O453" s="280"/>
      <c r="P453" s="280"/>
      <c r="Q453" s="280"/>
      <c r="R453" s="293"/>
      <c r="S453" s="293"/>
      <c r="T453" s="293"/>
      <c r="U453" s="293"/>
      <c r="V453" s="293"/>
      <c r="W453" s="293"/>
      <c r="X453" s="293"/>
      <c r="Y453" s="404"/>
      <c r="Z453" s="404"/>
      <c r="AA453" s="404"/>
      <c r="AB453" s="404"/>
      <c r="AC453" s="404"/>
      <c r="AD453" s="402"/>
      <c r="AE453" s="402"/>
      <c r="AF453" s="402"/>
      <c r="AG453" s="402"/>
      <c r="AH453" s="402"/>
      <c r="AI453" s="402"/>
      <c r="AJ453" s="402"/>
      <c r="AK453" s="402"/>
      <c r="AL453" s="402"/>
      <c r="AM453" s="302"/>
    </row>
    <row r="454" spans="1:39" s="272" customFormat="1" ht="15.5" outlineLevel="1">
      <c r="A454" s="487">
        <v>16</v>
      </c>
      <c r="B454" s="303" t="s">
        <v>483</v>
      </c>
      <c r="C454" s="280" t="s">
        <v>586</v>
      </c>
      <c r="D454" s="284"/>
      <c r="E454" s="284"/>
      <c r="F454" s="284"/>
      <c r="G454" s="284" t="s">
        <v>752</v>
      </c>
      <c r="H454" s="284"/>
      <c r="I454" s="284"/>
      <c r="J454" s="284"/>
      <c r="K454" s="284"/>
      <c r="L454" s="284"/>
      <c r="M454" s="284"/>
      <c r="N454" s="280"/>
      <c r="O454" s="284"/>
      <c r="P454" s="284"/>
      <c r="Q454" s="284"/>
      <c r="R454" s="284" t="s">
        <v>752</v>
      </c>
      <c r="S454" s="284"/>
      <c r="T454" s="284"/>
      <c r="U454" s="284"/>
      <c r="V454" s="284"/>
      <c r="W454" s="284"/>
      <c r="X454" s="284"/>
      <c r="Y454" s="732"/>
      <c r="Z454" s="732"/>
      <c r="AA454" s="732"/>
      <c r="AB454" s="732"/>
      <c r="AC454" s="732"/>
      <c r="AD454" s="401"/>
      <c r="AE454" s="401"/>
      <c r="AF454" s="401"/>
      <c r="AG454" s="401"/>
      <c r="AH454" s="401"/>
      <c r="AI454" s="401"/>
      <c r="AJ454" s="401"/>
      <c r="AK454" s="401"/>
      <c r="AL454" s="401"/>
      <c r="AM454" s="285">
        <f>SUM(Y454:AL454)</f>
        <v>0</v>
      </c>
    </row>
    <row r="455" spans="1:39" s="272" customFormat="1" ht="15.5" outlineLevel="1">
      <c r="A455" s="487"/>
      <c r="B455" s="303" t="s">
        <v>257</v>
      </c>
      <c r="C455" s="280" t="s">
        <v>580</v>
      </c>
      <c r="D455" s="284"/>
      <c r="E455" s="284"/>
      <c r="F455" s="284"/>
      <c r="G455" s="284" t="s">
        <v>752</v>
      </c>
      <c r="H455" s="284"/>
      <c r="I455" s="284"/>
      <c r="J455" s="284"/>
      <c r="K455" s="284"/>
      <c r="L455" s="284"/>
      <c r="M455" s="284"/>
      <c r="N455" s="280"/>
      <c r="O455" s="284"/>
      <c r="P455" s="284"/>
      <c r="Q455" s="284"/>
      <c r="R455" s="284" t="s">
        <v>752</v>
      </c>
      <c r="S455" s="284"/>
      <c r="T455" s="284"/>
      <c r="U455" s="284"/>
      <c r="V455" s="284"/>
      <c r="W455" s="284"/>
      <c r="X455" s="284"/>
      <c r="Y455" s="726">
        <v>0</v>
      </c>
      <c r="Z455" s="726">
        <v>0</v>
      </c>
      <c r="AA455" s="726">
        <v>0</v>
      </c>
      <c r="AB455" s="726">
        <v>0</v>
      </c>
      <c r="AC455" s="726">
        <v>0</v>
      </c>
      <c r="AD455" s="397">
        <v>0</v>
      </c>
      <c r="AE455" s="397">
        <f t="shared" ref="AE455:AL455" si="138">AE454</f>
        <v>0</v>
      </c>
      <c r="AF455" s="397">
        <f t="shared" si="138"/>
        <v>0</v>
      </c>
      <c r="AG455" s="397">
        <f t="shared" si="138"/>
        <v>0</v>
      </c>
      <c r="AH455" s="397">
        <f t="shared" si="138"/>
        <v>0</v>
      </c>
      <c r="AI455" s="397">
        <f t="shared" si="138"/>
        <v>0</v>
      </c>
      <c r="AJ455" s="397">
        <f t="shared" si="138"/>
        <v>0</v>
      </c>
      <c r="AK455" s="397">
        <f t="shared" si="138"/>
        <v>0</v>
      </c>
      <c r="AL455" s="397">
        <f t="shared" si="138"/>
        <v>0</v>
      </c>
      <c r="AM455" s="300"/>
    </row>
    <row r="456" spans="1:39" s="272" customFormat="1" ht="15.5" outlineLevel="1">
      <c r="A456" s="487"/>
      <c r="B456" s="303"/>
      <c r="C456" s="301"/>
      <c r="D456" s="280"/>
      <c r="E456" s="280"/>
      <c r="F456" s="280"/>
      <c r="G456" s="280"/>
      <c r="H456" s="280"/>
      <c r="I456" s="280"/>
      <c r="J456" s="280"/>
      <c r="K456" s="280"/>
      <c r="L456" s="280"/>
      <c r="M456" s="280"/>
      <c r="N456" s="280"/>
      <c r="O456" s="280"/>
      <c r="P456" s="280"/>
      <c r="Q456" s="280"/>
      <c r="R456" s="293"/>
      <c r="S456" s="293"/>
      <c r="T456" s="293"/>
      <c r="U456" s="293"/>
      <c r="V456" s="293"/>
      <c r="W456" s="293"/>
      <c r="X456" s="293"/>
      <c r="Y456" s="404"/>
      <c r="Z456" s="404"/>
      <c r="AA456" s="404"/>
      <c r="AB456" s="404"/>
      <c r="AC456" s="404"/>
      <c r="AD456" s="402"/>
      <c r="AE456" s="402"/>
      <c r="AF456" s="402"/>
      <c r="AG456" s="402"/>
      <c r="AH456" s="402"/>
      <c r="AI456" s="402"/>
      <c r="AJ456" s="402"/>
      <c r="AK456" s="402"/>
      <c r="AL456" s="402"/>
      <c r="AM456" s="302"/>
    </row>
    <row r="457" spans="1:39" ht="15.5" outlineLevel="1">
      <c r="A457" s="487">
        <v>17</v>
      </c>
      <c r="B457" s="303" t="s">
        <v>9</v>
      </c>
      <c r="C457" s="280" t="s">
        <v>586</v>
      </c>
      <c r="D457" s="284"/>
      <c r="E457" s="284"/>
      <c r="F457" s="284"/>
      <c r="G457" s="284" t="s">
        <v>752</v>
      </c>
      <c r="H457" s="284"/>
      <c r="I457" s="284"/>
      <c r="J457" s="284"/>
      <c r="K457" s="284"/>
      <c r="L457" s="284"/>
      <c r="M457" s="284"/>
      <c r="N457" s="280"/>
      <c r="O457" s="284"/>
      <c r="P457" s="284"/>
      <c r="Q457" s="284"/>
      <c r="R457" s="284" t="s">
        <v>752</v>
      </c>
      <c r="S457" s="284"/>
      <c r="T457" s="284"/>
      <c r="U457" s="284"/>
      <c r="V457" s="284"/>
      <c r="W457" s="284"/>
      <c r="X457" s="284"/>
      <c r="Y457" s="732"/>
      <c r="Z457" s="732"/>
      <c r="AA457" s="732"/>
      <c r="AB457" s="732"/>
      <c r="AC457" s="732"/>
      <c r="AD457" s="401"/>
      <c r="AE457" s="401"/>
      <c r="AF457" s="401"/>
      <c r="AG457" s="401"/>
      <c r="AH457" s="401"/>
      <c r="AI457" s="401"/>
      <c r="AJ457" s="401"/>
      <c r="AK457" s="401"/>
      <c r="AL457" s="401"/>
      <c r="AM457" s="285">
        <f>SUM(Y457:AL457)</f>
        <v>0</v>
      </c>
    </row>
    <row r="458" spans="1:39" ht="15.5" outlineLevel="1">
      <c r="B458" s="283" t="s">
        <v>257</v>
      </c>
      <c r="C458" s="280" t="s">
        <v>580</v>
      </c>
      <c r="D458" s="284"/>
      <c r="E458" s="284"/>
      <c r="F458" s="284"/>
      <c r="G458" s="284" t="s">
        <v>752</v>
      </c>
      <c r="H458" s="284"/>
      <c r="I458" s="284"/>
      <c r="J458" s="284"/>
      <c r="K458" s="284"/>
      <c r="L458" s="284"/>
      <c r="M458" s="284"/>
      <c r="N458" s="280"/>
      <c r="O458" s="284"/>
      <c r="P458" s="284"/>
      <c r="Q458" s="284"/>
      <c r="R458" s="284" t="s">
        <v>752</v>
      </c>
      <c r="S458" s="284"/>
      <c r="T458" s="284"/>
      <c r="U458" s="284"/>
      <c r="V458" s="284"/>
      <c r="W458" s="284"/>
      <c r="X458" s="284"/>
      <c r="Y458" s="726">
        <v>0</v>
      </c>
      <c r="Z458" s="726">
        <v>0</v>
      </c>
      <c r="AA458" s="726">
        <v>0</v>
      </c>
      <c r="AB458" s="726">
        <v>0</v>
      </c>
      <c r="AC458" s="726">
        <v>0</v>
      </c>
      <c r="AD458" s="397">
        <v>0</v>
      </c>
      <c r="AE458" s="397">
        <f t="shared" ref="AE458:AL458" si="139">AE457</f>
        <v>0</v>
      </c>
      <c r="AF458" s="397">
        <f t="shared" si="139"/>
        <v>0</v>
      </c>
      <c r="AG458" s="397">
        <f t="shared" si="139"/>
        <v>0</v>
      </c>
      <c r="AH458" s="397">
        <f t="shared" si="139"/>
        <v>0</v>
      </c>
      <c r="AI458" s="397">
        <f t="shared" si="139"/>
        <v>0</v>
      </c>
      <c r="AJ458" s="397">
        <f t="shared" si="139"/>
        <v>0</v>
      </c>
      <c r="AK458" s="397">
        <f t="shared" si="139"/>
        <v>0</v>
      </c>
      <c r="AL458" s="397">
        <f t="shared" si="139"/>
        <v>0</v>
      </c>
      <c r="AM458" s="300"/>
    </row>
    <row r="459" spans="1:39" ht="15.5" outlineLevel="1">
      <c r="B459" s="304"/>
      <c r="C459" s="294"/>
      <c r="D459" s="280"/>
      <c r="E459" s="280"/>
      <c r="F459" s="280"/>
      <c r="G459" s="280"/>
      <c r="H459" s="280"/>
      <c r="I459" s="280"/>
      <c r="J459" s="280"/>
      <c r="K459" s="280"/>
      <c r="L459" s="280"/>
      <c r="M459" s="280"/>
      <c r="N459" s="280"/>
      <c r="O459" s="280"/>
      <c r="P459" s="280"/>
      <c r="Q459" s="280"/>
      <c r="R459" s="293"/>
      <c r="S459" s="293"/>
      <c r="T459" s="293"/>
      <c r="U459" s="293"/>
      <c r="V459" s="293"/>
      <c r="W459" s="293"/>
      <c r="X459" s="293"/>
      <c r="Y459" s="405"/>
      <c r="Z459" s="405"/>
      <c r="AA459" s="405"/>
      <c r="AB459" s="405"/>
      <c r="AC459" s="405"/>
      <c r="AD459" s="406"/>
      <c r="AE459" s="406"/>
      <c r="AF459" s="406"/>
      <c r="AG459" s="406"/>
      <c r="AH459" s="406"/>
      <c r="AI459" s="406"/>
      <c r="AJ459" s="406"/>
      <c r="AK459" s="406"/>
      <c r="AL459" s="406"/>
      <c r="AM459" s="306"/>
    </row>
    <row r="460" spans="1:39" ht="15.5" outlineLevel="1">
      <c r="A460" s="488"/>
      <c r="B460" s="277" t="s">
        <v>10</v>
      </c>
      <c r="C460" s="278"/>
      <c r="D460" s="333"/>
      <c r="E460" s="333"/>
      <c r="F460" s="333"/>
      <c r="G460" s="333"/>
      <c r="H460" s="333"/>
      <c r="I460" s="333"/>
      <c r="J460" s="333"/>
      <c r="K460" s="333"/>
      <c r="L460" s="333"/>
      <c r="M460" s="333"/>
      <c r="N460" s="289"/>
      <c r="O460" s="333"/>
      <c r="P460" s="333"/>
      <c r="Q460" s="333"/>
      <c r="R460" s="333"/>
      <c r="S460" s="333"/>
      <c r="T460" s="333"/>
      <c r="U460" s="333"/>
      <c r="V460" s="333"/>
      <c r="W460" s="333"/>
      <c r="X460" s="333"/>
      <c r="Y460" s="728"/>
      <c r="Z460" s="728"/>
      <c r="AA460" s="728"/>
      <c r="AB460" s="728"/>
      <c r="AC460" s="728"/>
      <c r="AD460" s="400"/>
      <c r="AE460" s="400"/>
      <c r="AF460" s="400"/>
      <c r="AG460" s="400"/>
      <c r="AH460" s="400"/>
      <c r="AI460" s="400"/>
      <c r="AJ460" s="400"/>
      <c r="AK460" s="400"/>
      <c r="AL460" s="400"/>
      <c r="AM460" s="281"/>
    </row>
    <row r="461" spans="1:39" ht="15.5" outlineLevel="1">
      <c r="A461" s="487">
        <v>18</v>
      </c>
      <c r="B461" s="304" t="s">
        <v>11</v>
      </c>
      <c r="C461" s="280" t="s">
        <v>586</v>
      </c>
      <c r="D461" s="284"/>
      <c r="E461" s="284"/>
      <c r="F461" s="284"/>
      <c r="G461" s="284" t="s">
        <v>752</v>
      </c>
      <c r="H461" s="284"/>
      <c r="I461" s="284"/>
      <c r="J461" s="284"/>
      <c r="K461" s="284"/>
      <c r="L461" s="284"/>
      <c r="M461" s="284"/>
      <c r="N461" s="284">
        <v>12</v>
      </c>
      <c r="O461" s="284"/>
      <c r="P461" s="284"/>
      <c r="Q461" s="284"/>
      <c r="R461" s="284" t="s">
        <v>752</v>
      </c>
      <c r="S461" s="284"/>
      <c r="T461" s="284"/>
      <c r="U461" s="284"/>
      <c r="V461" s="284"/>
      <c r="W461" s="284"/>
      <c r="X461" s="284"/>
      <c r="Y461" s="736"/>
      <c r="Z461" s="732"/>
      <c r="AA461" s="732"/>
      <c r="AB461" s="732"/>
      <c r="AC461" s="732"/>
      <c r="AD461" s="401"/>
      <c r="AE461" s="401"/>
      <c r="AF461" s="401"/>
      <c r="AG461" s="401"/>
      <c r="AH461" s="401"/>
      <c r="AI461" s="401"/>
      <c r="AJ461" s="401"/>
      <c r="AK461" s="401"/>
      <c r="AL461" s="401"/>
      <c r="AM461" s="285">
        <f>SUM(Y461:AL461)</f>
        <v>0</v>
      </c>
    </row>
    <row r="462" spans="1:39" ht="15.5" outlineLevel="1">
      <c r="B462" s="283" t="s">
        <v>257</v>
      </c>
      <c r="C462" s="280" t="s">
        <v>580</v>
      </c>
      <c r="D462" s="284"/>
      <c r="E462" s="284"/>
      <c r="F462" s="284"/>
      <c r="G462" s="284" t="s">
        <v>752</v>
      </c>
      <c r="H462" s="284"/>
      <c r="I462" s="284"/>
      <c r="J462" s="284"/>
      <c r="K462" s="284"/>
      <c r="L462" s="284"/>
      <c r="M462" s="284"/>
      <c r="N462" s="284">
        <v>12</v>
      </c>
      <c r="O462" s="284"/>
      <c r="P462" s="284"/>
      <c r="Q462" s="284"/>
      <c r="R462" s="284" t="s">
        <v>752</v>
      </c>
      <c r="S462" s="284"/>
      <c r="T462" s="284"/>
      <c r="U462" s="284"/>
      <c r="V462" s="284"/>
      <c r="W462" s="284"/>
      <c r="X462" s="284"/>
      <c r="Y462" s="726">
        <v>0</v>
      </c>
      <c r="Z462" s="726">
        <v>0</v>
      </c>
      <c r="AA462" s="726">
        <v>0</v>
      </c>
      <c r="AB462" s="726">
        <v>0</v>
      </c>
      <c r="AC462" s="726">
        <v>0</v>
      </c>
      <c r="AD462" s="397">
        <v>0</v>
      </c>
      <c r="AE462" s="397">
        <f t="shared" ref="AE462:AL462" si="140">AE461</f>
        <v>0</v>
      </c>
      <c r="AF462" s="397">
        <f t="shared" si="140"/>
        <v>0</v>
      </c>
      <c r="AG462" s="397">
        <f t="shared" si="140"/>
        <v>0</v>
      </c>
      <c r="AH462" s="397">
        <f t="shared" si="140"/>
        <v>0</v>
      </c>
      <c r="AI462" s="397">
        <f t="shared" si="140"/>
        <v>0</v>
      </c>
      <c r="AJ462" s="397">
        <f t="shared" si="140"/>
        <v>0</v>
      </c>
      <c r="AK462" s="397">
        <f t="shared" si="140"/>
        <v>0</v>
      </c>
      <c r="AL462" s="397">
        <f t="shared" si="140"/>
        <v>0</v>
      </c>
      <c r="AM462" s="286"/>
    </row>
    <row r="463" spans="1:39" ht="15.5" outlineLevel="1">
      <c r="A463" s="490"/>
      <c r="B463" s="304"/>
      <c r="C463" s="294"/>
      <c r="D463" s="280"/>
      <c r="E463" s="280"/>
      <c r="F463" s="280"/>
      <c r="G463" s="280"/>
      <c r="H463" s="280"/>
      <c r="I463" s="280"/>
      <c r="J463" s="280"/>
      <c r="K463" s="280"/>
      <c r="L463" s="280"/>
      <c r="M463" s="280"/>
      <c r="N463" s="280"/>
      <c r="O463" s="280"/>
      <c r="P463" s="280"/>
      <c r="Q463" s="280"/>
      <c r="R463" s="333"/>
      <c r="S463" s="333"/>
      <c r="T463" s="333"/>
      <c r="U463" s="333"/>
      <c r="V463" s="333"/>
      <c r="W463" s="333"/>
      <c r="X463" s="333"/>
      <c r="Y463" s="408"/>
      <c r="Z463" s="742"/>
      <c r="AA463" s="742"/>
      <c r="AB463" s="742"/>
      <c r="AC463" s="742"/>
      <c r="AD463" s="407"/>
      <c r="AE463" s="407"/>
      <c r="AF463" s="407"/>
      <c r="AG463" s="407"/>
      <c r="AH463" s="407"/>
      <c r="AI463" s="407"/>
      <c r="AJ463" s="407"/>
      <c r="AK463" s="407"/>
      <c r="AL463" s="407"/>
      <c r="AM463" s="295"/>
    </row>
    <row r="464" spans="1:39" ht="15.5" outlineLevel="1">
      <c r="A464" s="487">
        <v>19</v>
      </c>
      <c r="B464" s="304" t="s">
        <v>12</v>
      </c>
      <c r="C464" s="280" t="s">
        <v>586</v>
      </c>
      <c r="D464" s="284"/>
      <c r="E464" s="284"/>
      <c r="F464" s="284"/>
      <c r="G464" s="284" t="s">
        <v>752</v>
      </c>
      <c r="H464" s="284"/>
      <c r="I464" s="284"/>
      <c r="J464" s="284"/>
      <c r="K464" s="284"/>
      <c r="L464" s="284"/>
      <c r="M464" s="284"/>
      <c r="N464" s="284">
        <v>12</v>
      </c>
      <c r="O464" s="284"/>
      <c r="P464" s="284"/>
      <c r="Q464" s="284"/>
      <c r="R464" s="284" t="s">
        <v>752</v>
      </c>
      <c r="S464" s="284"/>
      <c r="T464" s="284"/>
      <c r="U464" s="284"/>
      <c r="V464" s="284"/>
      <c r="W464" s="284"/>
      <c r="X464" s="284"/>
      <c r="Y464" s="724"/>
      <c r="Z464" s="732"/>
      <c r="AA464" s="732"/>
      <c r="AB464" s="732"/>
      <c r="AC464" s="732"/>
      <c r="AD464" s="401"/>
      <c r="AE464" s="401"/>
      <c r="AF464" s="401"/>
      <c r="AG464" s="401"/>
      <c r="AH464" s="401"/>
      <c r="AI464" s="401"/>
      <c r="AJ464" s="401"/>
      <c r="AK464" s="401"/>
      <c r="AL464" s="401"/>
      <c r="AM464" s="285">
        <f>SUM(Y464:AL464)</f>
        <v>0</v>
      </c>
    </row>
    <row r="465" spans="1:39" ht="15.5" outlineLevel="1">
      <c r="B465" s="283" t="s">
        <v>257</v>
      </c>
      <c r="C465" s="280" t="s">
        <v>580</v>
      </c>
      <c r="D465" s="284"/>
      <c r="E465" s="284"/>
      <c r="F465" s="284"/>
      <c r="G465" s="284" t="s">
        <v>752</v>
      </c>
      <c r="H465" s="284"/>
      <c r="I465" s="284"/>
      <c r="J465" s="284"/>
      <c r="K465" s="284"/>
      <c r="L465" s="284"/>
      <c r="M465" s="284"/>
      <c r="N465" s="284">
        <v>12</v>
      </c>
      <c r="O465" s="284"/>
      <c r="P465" s="284"/>
      <c r="Q465" s="284"/>
      <c r="R465" s="284" t="s">
        <v>752</v>
      </c>
      <c r="S465" s="284"/>
      <c r="T465" s="284"/>
      <c r="U465" s="284"/>
      <c r="V465" s="284"/>
      <c r="W465" s="284"/>
      <c r="X465" s="284"/>
      <c r="Y465" s="726">
        <v>0</v>
      </c>
      <c r="Z465" s="726">
        <v>0</v>
      </c>
      <c r="AA465" s="726">
        <v>0</v>
      </c>
      <c r="AB465" s="726">
        <v>0</v>
      </c>
      <c r="AC465" s="726">
        <v>0</v>
      </c>
      <c r="AD465" s="397">
        <v>0</v>
      </c>
      <c r="AE465" s="397">
        <f t="shared" ref="AE465:AL465" si="141">AE464</f>
        <v>0</v>
      </c>
      <c r="AF465" s="397">
        <f t="shared" si="141"/>
        <v>0</v>
      </c>
      <c r="AG465" s="397">
        <f t="shared" si="141"/>
        <v>0</v>
      </c>
      <c r="AH465" s="397">
        <f t="shared" si="141"/>
        <v>0</v>
      </c>
      <c r="AI465" s="397">
        <f t="shared" si="141"/>
        <v>0</v>
      </c>
      <c r="AJ465" s="397">
        <f t="shared" si="141"/>
        <v>0</v>
      </c>
      <c r="AK465" s="397">
        <f t="shared" si="141"/>
        <v>0</v>
      </c>
      <c r="AL465" s="397">
        <f t="shared" si="141"/>
        <v>0</v>
      </c>
      <c r="AM465" s="286"/>
    </row>
    <row r="466" spans="1:39" ht="15.5" outlineLevel="1">
      <c r="B466" s="304"/>
      <c r="C466" s="294"/>
      <c r="D466" s="280"/>
      <c r="E466" s="280"/>
      <c r="F466" s="280"/>
      <c r="G466" s="280"/>
      <c r="H466" s="280"/>
      <c r="I466" s="280"/>
      <c r="J466" s="280"/>
      <c r="K466" s="280"/>
      <c r="L466" s="280"/>
      <c r="M466" s="280"/>
      <c r="N466" s="280"/>
      <c r="O466" s="280"/>
      <c r="P466" s="280"/>
      <c r="Q466" s="280"/>
      <c r="R466" s="333"/>
      <c r="S466" s="333"/>
      <c r="T466" s="333"/>
      <c r="U466" s="333"/>
      <c r="V466" s="333"/>
      <c r="W466" s="333"/>
      <c r="X466" s="333"/>
      <c r="Y466" s="408"/>
      <c r="Z466" s="408"/>
      <c r="AA466" s="408"/>
      <c r="AB466" s="408"/>
      <c r="AC466" s="408"/>
      <c r="AD466" s="398"/>
      <c r="AE466" s="398"/>
      <c r="AF466" s="398"/>
      <c r="AG466" s="398"/>
      <c r="AH466" s="398"/>
      <c r="AI466" s="398"/>
      <c r="AJ466" s="398"/>
      <c r="AK466" s="398"/>
      <c r="AL466" s="398"/>
      <c r="AM466" s="295"/>
    </row>
    <row r="467" spans="1:39" ht="15.5" outlineLevel="1">
      <c r="A467" s="487">
        <v>20</v>
      </c>
      <c r="B467" s="304" t="s">
        <v>13</v>
      </c>
      <c r="C467" s="280" t="s">
        <v>586</v>
      </c>
      <c r="D467" s="284"/>
      <c r="E467" s="284"/>
      <c r="F467" s="284"/>
      <c r="G467" s="284">
        <v>92807.423999999999</v>
      </c>
      <c r="H467" s="284"/>
      <c r="I467" s="284"/>
      <c r="J467" s="284"/>
      <c r="K467" s="284"/>
      <c r="L467" s="284"/>
      <c r="M467" s="284"/>
      <c r="N467" s="284">
        <v>12</v>
      </c>
      <c r="O467" s="284"/>
      <c r="P467" s="284"/>
      <c r="Q467" s="284"/>
      <c r="R467" s="284">
        <v>0</v>
      </c>
      <c r="S467" s="284"/>
      <c r="T467" s="284"/>
      <c r="U467" s="284"/>
      <c r="V467" s="284"/>
      <c r="W467" s="284"/>
      <c r="X467" s="284"/>
      <c r="Y467" s="724"/>
      <c r="Z467" s="732"/>
      <c r="AA467" s="732">
        <v>0.95</v>
      </c>
      <c r="AB467" s="732">
        <v>0.05</v>
      </c>
      <c r="AC467" s="732"/>
      <c r="AD467" s="401"/>
      <c r="AE467" s="401"/>
      <c r="AF467" s="401"/>
      <c r="AG467" s="401"/>
      <c r="AH467" s="401"/>
      <c r="AI467" s="401"/>
      <c r="AJ467" s="401"/>
      <c r="AK467" s="401"/>
      <c r="AL467" s="401"/>
      <c r="AM467" s="285">
        <f>SUM(Y467:AL467)</f>
        <v>1</v>
      </c>
    </row>
    <row r="468" spans="1:39" ht="15.5" outlineLevel="1">
      <c r="B468" s="283" t="s">
        <v>257</v>
      </c>
      <c r="C468" s="280" t="s">
        <v>580</v>
      </c>
      <c r="D468" s="284"/>
      <c r="E468" s="284"/>
      <c r="F468" s="284"/>
      <c r="G468" s="284" t="s">
        <v>752</v>
      </c>
      <c r="H468" s="284"/>
      <c r="I468" s="284"/>
      <c r="J468" s="284"/>
      <c r="K468" s="284"/>
      <c r="L468" s="284"/>
      <c r="M468" s="284"/>
      <c r="N468" s="284">
        <v>12</v>
      </c>
      <c r="O468" s="284"/>
      <c r="P468" s="284"/>
      <c r="Q468" s="284"/>
      <c r="R468" s="284" t="s">
        <v>752</v>
      </c>
      <c r="S468" s="284"/>
      <c r="T468" s="284"/>
      <c r="U468" s="284"/>
      <c r="V468" s="284"/>
      <c r="W468" s="284"/>
      <c r="X468" s="284"/>
      <c r="Y468" s="726">
        <v>0</v>
      </c>
      <c r="Z468" s="726">
        <v>0</v>
      </c>
      <c r="AA468" s="726">
        <v>0.95</v>
      </c>
      <c r="AB468" s="726">
        <v>0.05</v>
      </c>
      <c r="AC468" s="726">
        <v>0</v>
      </c>
      <c r="AD468" s="397">
        <v>0</v>
      </c>
      <c r="AE468" s="397">
        <f t="shared" ref="AE468:AL468" si="142">AE467</f>
        <v>0</v>
      </c>
      <c r="AF468" s="397">
        <f t="shared" si="142"/>
        <v>0</v>
      </c>
      <c r="AG468" s="397">
        <f t="shared" si="142"/>
        <v>0</v>
      </c>
      <c r="AH468" s="397">
        <f t="shared" si="142"/>
        <v>0</v>
      </c>
      <c r="AI468" s="397">
        <f t="shared" si="142"/>
        <v>0</v>
      </c>
      <c r="AJ468" s="397">
        <f t="shared" si="142"/>
        <v>0</v>
      </c>
      <c r="AK468" s="397">
        <f t="shared" si="142"/>
        <v>0</v>
      </c>
      <c r="AL468" s="397">
        <f t="shared" si="142"/>
        <v>0</v>
      </c>
      <c r="AM468" s="295"/>
    </row>
    <row r="469" spans="1:39" ht="15.5" outlineLevel="1">
      <c r="B469" s="304"/>
      <c r="C469" s="294"/>
      <c r="D469" s="280"/>
      <c r="E469" s="280"/>
      <c r="F469" s="280"/>
      <c r="G469" s="280"/>
      <c r="H469" s="280"/>
      <c r="I469" s="280"/>
      <c r="J469" s="280"/>
      <c r="K469" s="280"/>
      <c r="L469" s="280"/>
      <c r="M469" s="280"/>
      <c r="N469" s="280"/>
      <c r="O469" s="280"/>
      <c r="P469" s="280"/>
      <c r="Q469" s="280"/>
      <c r="R469" s="333"/>
      <c r="S469" s="333"/>
      <c r="T469" s="333"/>
      <c r="U469" s="333"/>
      <c r="V469" s="333"/>
      <c r="W469" s="333"/>
      <c r="X469" s="333"/>
      <c r="Y469" s="408"/>
      <c r="Z469" s="408"/>
      <c r="AA469" s="408"/>
      <c r="AB469" s="408"/>
      <c r="AC469" s="408"/>
      <c r="AD469" s="398"/>
      <c r="AE469" s="398"/>
      <c r="AF469" s="398"/>
      <c r="AG469" s="398"/>
      <c r="AH469" s="398"/>
      <c r="AI469" s="398"/>
      <c r="AJ469" s="398"/>
      <c r="AK469" s="398"/>
      <c r="AL469" s="398"/>
      <c r="AM469" s="295"/>
    </row>
    <row r="470" spans="1:39" ht="15.5" outlineLevel="1">
      <c r="A470" s="487">
        <v>21</v>
      </c>
      <c r="B470" s="304" t="s">
        <v>22</v>
      </c>
      <c r="C470" s="280" t="s">
        <v>586</v>
      </c>
      <c r="D470" s="284"/>
      <c r="E470" s="284"/>
      <c r="F470" s="284"/>
      <c r="G470" s="284">
        <v>1765869.7180000001</v>
      </c>
      <c r="H470" s="284"/>
      <c r="I470" s="284"/>
      <c r="J470" s="284"/>
      <c r="K470" s="284"/>
      <c r="L470" s="284"/>
      <c r="M470" s="284"/>
      <c r="N470" s="284">
        <v>12</v>
      </c>
      <c r="O470" s="284"/>
      <c r="P470" s="284"/>
      <c r="Q470" s="284"/>
      <c r="R470" s="284">
        <v>322.47354689999997</v>
      </c>
      <c r="S470" s="284"/>
      <c r="T470" s="284"/>
      <c r="U470" s="284"/>
      <c r="V470" s="284"/>
      <c r="W470" s="284"/>
      <c r="X470" s="284"/>
      <c r="Y470" s="724"/>
      <c r="Z470" s="732">
        <v>0.3</v>
      </c>
      <c r="AA470" s="732">
        <v>0.65</v>
      </c>
      <c r="AB470" s="732">
        <v>0.05</v>
      </c>
      <c r="AC470" s="732"/>
      <c r="AD470" s="401"/>
      <c r="AE470" s="401"/>
      <c r="AF470" s="401"/>
      <c r="AG470" s="401"/>
      <c r="AH470" s="401"/>
      <c r="AI470" s="401"/>
      <c r="AJ470" s="401"/>
      <c r="AK470" s="401"/>
      <c r="AL470" s="401"/>
      <c r="AM470" s="285">
        <f>SUM(Y470:AL470)</f>
        <v>1</v>
      </c>
    </row>
    <row r="471" spans="1:39" ht="15.5" outlineLevel="1">
      <c r="B471" s="283" t="s">
        <v>257</v>
      </c>
      <c r="C471" s="280" t="s">
        <v>580</v>
      </c>
      <c r="D471" s="284"/>
      <c r="E471" s="284"/>
      <c r="F471" s="284"/>
      <c r="G471" s="284" t="s">
        <v>752</v>
      </c>
      <c r="H471" s="284"/>
      <c r="I471" s="284"/>
      <c r="J471" s="284"/>
      <c r="K471" s="284"/>
      <c r="L471" s="284"/>
      <c r="M471" s="284"/>
      <c r="N471" s="284">
        <v>12</v>
      </c>
      <c r="O471" s="284"/>
      <c r="P471" s="284"/>
      <c r="Q471" s="284"/>
      <c r="R471" s="284" t="s">
        <v>752</v>
      </c>
      <c r="S471" s="284"/>
      <c r="T471" s="284"/>
      <c r="U471" s="284"/>
      <c r="V471" s="284"/>
      <c r="W471" s="284"/>
      <c r="X471" s="284"/>
      <c r="Y471" s="726">
        <v>0</v>
      </c>
      <c r="Z471" s="726">
        <v>0.3</v>
      </c>
      <c r="AA471" s="726">
        <v>0.65</v>
      </c>
      <c r="AB471" s="726">
        <v>0.05</v>
      </c>
      <c r="AC471" s="726">
        <v>0</v>
      </c>
      <c r="AD471" s="397">
        <v>0</v>
      </c>
      <c r="AE471" s="397">
        <f t="shared" ref="AE471:AL471" si="143">AE470</f>
        <v>0</v>
      </c>
      <c r="AF471" s="397">
        <f t="shared" si="143"/>
        <v>0</v>
      </c>
      <c r="AG471" s="397">
        <f t="shared" si="143"/>
        <v>0</v>
      </c>
      <c r="AH471" s="397">
        <f t="shared" si="143"/>
        <v>0</v>
      </c>
      <c r="AI471" s="397">
        <f t="shared" si="143"/>
        <v>0</v>
      </c>
      <c r="AJ471" s="397">
        <f t="shared" si="143"/>
        <v>0</v>
      </c>
      <c r="AK471" s="397">
        <f t="shared" si="143"/>
        <v>0</v>
      </c>
      <c r="AL471" s="397">
        <f t="shared" si="143"/>
        <v>0</v>
      </c>
      <c r="AM471" s="286"/>
    </row>
    <row r="472" spans="1:39" ht="15.5" outlineLevel="1">
      <c r="B472" s="304"/>
      <c r="C472" s="294"/>
      <c r="D472" s="280"/>
      <c r="E472" s="280"/>
      <c r="F472" s="280"/>
      <c r="G472" s="280"/>
      <c r="H472" s="280"/>
      <c r="I472" s="280"/>
      <c r="J472" s="280"/>
      <c r="K472" s="280"/>
      <c r="L472" s="280"/>
      <c r="M472" s="280"/>
      <c r="N472" s="280"/>
      <c r="O472" s="280"/>
      <c r="P472" s="280"/>
      <c r="Q472" s="280"/>
      <c r="R472" s="333"/>
      <c r="S472" s="333"/>
      <c r="T472" s="333"/>
      <c r="U472" s="333"/>
      <c r="V472" s="333"/>
      <c r="W472" s="333"/>
      <c r="X472" s="333"/>
      <c r="Y472" s="408"/>
      <c r="Z472" s="408"/>
      <c r="AA472" s="408"/>
      <c r="AB472" s="408"/>
      <c r="AC472" s="408"/>
      <c r="AD472" s="398"/>
      <c r="AE472" s="398"/>
      <c r="AF472" s="398"/>
      <c r="AG472" s="398"/>
      <c r="AH472" s="398"/>
      <c r="AI472" s="398"/>
      <c r="AJ472" s="398"/>
      <c r="AK472" s="398"/>
      <c r="AL472" s="398"/>
      <c r="AM472" s="295"/>
    </row>
    <row r="473" spans="1:39" ht="15.5" outlineLevel="1">
      <c r="A473" s="487">
        <v>22</v>
      </c>
      <c r="B473" s="304" t="s">
        <v>9</v>
      </c>
      <c r="C473" s="280" t="s">
        <v>586</v>
      </c>
      <c r="D473" s="284"/>
      <c r="E473" s="284"/>
      <c r="F473" s="284"/>
      <c r="G473" s="284" t="s">
        <v>752</v>
      </c>
      <c r="H473" s="284"/>
      <c r="I473" s="284"/>
      <c r="J473" s="284"/>
      <c r="K473" s="284"/>
      <c r="L473" s="284"/>
      <c r="M473" s="284"/>
      <c r="N473" s="280"/>
      <c r="O473" s="284"/>
      <c r="P473" s="284"/>
      <c r="Q473" s="284"/>
      <c r="R473" s="284" t="s">
        <v>752</v>
      </c>
      <c r="S473" s="284"/>
      <c r="T473" s="284"/>
      <c r="U473" s="284"/>
      <c r="V473" s="284"/>
      <c r="W473" s="284"/>
      <c r="X473" s="284"/>
      <c r="Y473" s="732"/>
      <c r="Z473" s="732"/>
      <c r="AA473" s="732"/>
      <c r="AB473" s="732"/>
      <c r="AC473" s="732"/>
      <c r="AD473" s="401"/>
      <c r="AE473" s="401"/>
      <c r="AF473" s="401"/>
      <c r="AG473" s="401"/>
      <c r="AH473" s="401"/>
      <c r="AI473" s="401"/>
      <c r="AJ473" s="401"/>
      <c r="AK473" s="401"/>
      <c r="AL473" s="401"/>
      <c r="AM473" s="285">
        <f>SUM(Y473:AL473)</f>
        <v>0</v>
      </c>
    </row>
    <row r="474" spans="1:39" ht="15.5" outlineLevel="1">
      <c r="B474" s="283" t="s">
        <v>257</v>
      </c>
      <c r="C474" s="280" t="s">
        <v>580</v>
      </c>
      <c r="D474" s="284"/>
      <c r="E474" s="284"/>
      <c r="F474" s="284"/>
      <c r="G474" s="284" t="s">
        <v>752</v>
      </c>
      <c r="H474" s="284"/>
      <c r="I474" s="284"/>
      <c r="J474" s="284"/>
      <c r="K474" s="284"/>
      <c r="L474" s="284"/>
      <c r="M474" s="284"/>
      <c r="N474" s="280"/>
      <c r="O474" s="284"/>
      <c r="P474" s="284"/>
      <c r="Q474" s="284"/>
      <c r="R474" s="284" t="s">
        <v>752</v>
      </c>
      <c r="S474" s="284"/>
      <c r="T474" s="284"/>
      <c r="U474" s="284"/>
      <c r="V474" s="284"/>
      <c r="W474" s="284"/>
      <c r="X474" s="284"/>
      <c r="Y474" s="726">
        <v>0</v>
      </c>
      <c r="Z474" s="726">
        <v>0</v>
      </c>
      <c r="AA474" s="726">
        <v>0</v>
      </c>
      <c r="AB474" s="726">
        <v>0</v>
      </c>
      <c r="AC474" s="726">
        <v>0</v>
      </c>
      <c r="AD474" s="397">
        <v>0</v>
      </c>
      <c r="AE474" s="397">
        <f t="shared" ref="AE474:AL474" si="144">AE473</f>
        <v>0</v>
      </c>
      <c r="AF474" s="397">
        <f t="shared" si="144"/>
        <v>0</v>
      </c>
      <c r="AG474" s="397">
        <f t="shared" si="144"/>
        <v>0</v>
      </c>
      <c r="AH474" s="397">
        <f t="shared" si="144"/>
        <v>0</v>
      </c>
      <c r="AI474" s="397">
        <f t="shared" si="144"/>
        <v>0</v>
      </c>
      <c r="AJ474" s="397">
        <f t="shared" si="144"/>
        <v>0</v>
      </c>
      <c r="AK474" s="397">
        <f t="shared" si="144"/>
        <v>0</v>
      </c>
      <c r="AL474" s="397">
        <f t="shared" si="144"/>
        <v>0</v>
      </c>
      <c r="AM474" s="295"/>
    </row>
    <row r="475" spans="1:39" ht="15.5" outlineLevel="1">
      <c r="B475" s="304"/>
      <c r="C475" s="294"/>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408"/>
      <c r="Z475" s="408"/>
      <c r="AA475" s="408"/>
      <c r="AB475" s="408"/>
      <c r="AC475" s="408"/>
      <c r="AD475" s="398"/>
      <c r="AE475" s="398"/>
      <c r="AF475" s="398"/>
      <c r="AG475" s="398"/>
      <c r="AH475" s="398"/>
      <c r="AI475" s="398"/>
      <c r="AJ475" s="398"/>
      <c r="AK475" s="398"/>
      <c r="AL475" s="398"/>
      <c r="AM475" s="295"/>
    </row>
    <row r="476" spans="1:39" ht="15.5" outlineLevel="1">
      <c r="A476" s="488"/>
      <c r="B476" s="277" t="s">
        <v>14</v>
      </c>
      <c r="C476" s="278"/>
      <c r="D476" s="289"/>
      <c r="E476" s="289"/>
      <c r="F476" s="289"/>
      <c r="G476" s="289"/>
      <c r="H476" s="289"/>
      <c r="I476" s="289"/>
      <c r="J476" s="289"/>
      <c r="K476" s="289"/>
      <c r="L476" s="289"/>
      <c r="M476" s="289"/>
      <c r="N476" s="289"/>
      <c r="O476" s="289"/>
      <c r="P476" s="289"/>
      <c r="Q476" s="289"/>
      <c r="R476" s="333"/>
      <c r="S476" s="333"/>
      <c r="T476" s="333"/>
      <c r="U476" s="333"/>
      <c r="V476" s="333"/>
      <c r="W476" s="333"/>
      <c r="X476" s="333"/>
      <c r="Y476" s="728"/>
      <c r="Z476" s="408"/>
      <c r="AA476" s="408"/>
      <c r="AB476" s="408"/>
      <c r="AC476" s="728"/>
      <c r="AD476" s="400"/>
      <c r="AE476" s="400"/>
      <c r="AF476" s="400"/>
      <c r="AG476" s="400"/>
      <c r="AH476" s="400"/>
      <c r="AI476" s="400"/>
      <c r="AJ476" s="400"/>
      <c r="AK476" s="400"/>
      <c r="AL476" s="400"/>
      <c r="AM476" s="281"/>
    </row>
    <row r="477" spans="1:39" ht="15.5" outlineLevel="1">
      <c r="A477" s="487">
        <v>23</v>
      </c>
      <c r="B477" s="304" t="s">
        <v>14</v>
      </c>
      <c r="C477" s="280" t="s">
        <v>586</v>
      </c>
      <c r="D477" s="284"/>
      <c r="E477" s="284"/>
      <c r="F477" s="284"/>
      <c r="G477" s="284">
        <v>29393.123909999998</v>
      </c>
      <c r="H477" s="284"/>
      <c r="I477" s="284"/>
      <c r="J477" s="284"/>
      <c r="K477" s="284"/>
      <c r="L477" s="284"/>
      <c r="M477" s="284"/>
      <c r="N477" s="280"/>
      <c r="O477" s="284"/>
      <c r="P477" s="284"/>
      <c r="Q477" s="284"/>
      <c r="R477" s="284">
        <v>2.888320668</v>
      </c>
      <c r="S477" s="284"/>
      <c r="T477" s="284"/>
      <c r="U477" s="284"/>
      <c r="V477" s="284"/>
      <c r="W477" s="284"/>
      <c r="X477" s="284"/>
      <c r="Y477" s="740">
        <v>1</v>
      </c>
      <c r="Z477" s="724"/>
      <c r="AA477" s="724"/>
      <c r="AB477" s="724"/>
      <c r="AC477" s="724"/>
      <c r="AD477" s="396"/>
      <c r="AE477" s="396"/>
      <c r="AF477" s="396"/>
      <c r="AG477" s="396"/>
      <c r="AH477" s="396"/>
      <c r="AI477" s="396"/>
      <c r="AJ477" s="396"/>
      <c r="AK477" s="396"/>
      <c r="AL477" s="396"/>
      <c r="AM477" s="285">
        <f>SUM(Y477:AL477)</f>
        <v>1</v>
      </c>
    </row>
    <row r="478" spans="1:39" ht="15.5" outlineLevel="1">
      <c r="B478" s="283" t="s">
        <v>257</v>
      </c>
      <c r="C478" s="280" t="s">
        <v>580</v>
      </c>
      <c r="D478" s="284"/>
      <c r="E478" s="284"/>
      <c r="F478" s="284"/>
      <c r="G478" s="284" t="s">
        <v>752</v>
      </c>
      <c r="H478" s="284"/>
      <c r="I478" s="284"/>
      <c r="J478" s="284"/>
      <c r="K478" s="284"/>
      <c r="L478" s="284"/>
      <c r="M478" s="284"/>
      <c r="N478" s="280"/>
      <c r="O478" s="284"/>
      <c r="P478" s="284"/>
      <c r="Q478" s="284"/>
      <c r="R478" s="284" t="s">
        <v>752</v>
      </c>
      <c r="S478" s="284"/>
      <c r="T478" s="284"/>
      <c r="U478" s="284"/>
      <c r="V478" s="284"/>
      <c r="W478" s="284"/>
      <c r="X478" s="284"/>
      <c r="Y478" s="726">
        <v>1</v>
      </c>
      <c r="Z478" s="726">
        <v>0</v>
      </c>
      <c r="AA478" s="726">
        <v>0</v>
      </c>
      <c r="AB478" s="726">
        <v>0</v>
      </c>
      <c r="AC478" s="726">
        <v>0</v>
      </c>
      <c r="AD478" s="397">
        <v>0</v>
      </c>
      <c r="AE478" s="397">
        <f t="shared" ref="AE478:AL478" si="145">AE477</f>
        <v>0</v>
      </c>
      <c r="AF478" s="397">
        <f t="shared" si="145"/>
        <v>0</v>
      </c>
      <c r="AG478" s="397">
        <f t="shared" si="145"/>
        <v>0</v>
      </c>
      <c r="AH478" s="397">
        <f t="shared" si="145"/>
        <v>0</v>
      </c>
      <c r="AI478" s="397">
        <f t="shared" si="145"/>
        <v>0</v>
      </c>
      <c r="AJ478" s="397">
        <f t="shared" si="145"/>
        <v>0</v>
      </c>
      <c r="AK478" s="397">
        <f t="shared" si="145"/>
        <v>0</v>
      </c>
      <c r="AL478" s="397">
        <f t="shared" si="145"/>
        <v>0</v>
      </c>
      <c r="AM478" s="286"/>
    </row>
    <row r="479" spans="1:39" ht="15.5" outlineLevel="1">
      <c r="B479" s="304"/>
      <c r="C479" s="294"/>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408"/>
      <c r="Z479" s="408"/>
      <c r="AA479" s="408"/>
      <c r="AB479" s="408"/>
      <c r="AC479" s="408"/>
      <c r="AD479" s="398"/>
      <c r="AE479" s="398"/>
      <c r="AF479" s="398"/>
      <c r="AG479" s="398"/>
      <c r="AH479" s="398"/>
      <c r="AI479" s="398"/>
      <c r="AJ479" s="398"/>
      <c r="AK479" s="398"/>
      <c r="AL479" s="398"/>
      <c r="AM479" s="295"/>
    </row>
    <row r="480" spans="1:39" s="282" customFormat="1" ht="15.5" outlineLevel="1">
      <c r="A480" s="488"/>
      <c r="B480" s="277" t="s">
        <v>484</v>
      </c>
      <c r="C480" s="278"/>
      <c r="D480" s="289"/>
      <c r="E480" s="289"/>
      <c r="F480" s="289"/>
      <c r="G480" s="289"/>
      <c r="H480" s="289"/>
      <c r="I480" s="289"/>
      <c r="J480" s="289"/>
      <c r="K480" s="289"/>
      <c r="L480" s="289"/>
      <c r="M480" s="289"/>
      <c r="N480" s="289"/>
      <c r="O480" s="289"/>
      <c r="P480" s="289"/>
      <c r="Q480" s="289"/>
      <c r="R480" s="333"/>
      <c r="S480" s="333"/>
      <c r="T480" s="333"/>
      <c r="U480" s="333"/>
      <c r="V480" s="333"/>
      <c r="W480" s="333"/>
      <c r="X480" s="333"/>
      <c r="Y480" s="728"/>
      <c r="Z480" s="728"/>
      <c r="AA480" s="728"/>
      <c r="AB480" s="728"/>
      <c r="AC480" s="728"/>
      <c r="AD480" s="400"/>
      <c r="AE480" s="400"/>
      <c r="AF480" s="400"/>
      <c r="AG480" s="400"/>
      <c r="AH480" s="400"/>
      <c r="AI480" s="400"/>
      <c r="AJ480" s="400"/>
      <c r="AK480" s="400"/>
      <c r="AL480" s="400"/>
      <c r="AM480" s="281"/>
    </row>
    <row r="481" spans="1:39" s="272" customFormat="1" ht="15.5" outlineLevel="1">
      <c r="A481" s="487">
        <v>24</v>
      </c>
      <c r="B481" s="304" t="s">
        <v>14</v>
      </c>
      <c r="C481" s="280" t="s">
        <v>586</v>
      </c>
      <c r="D481" s="284"/>
      <c r="E481" s="284"/>
      <c r="F481" s="284"/>
      <c r="G481" s="284"/>
      <c r="H481" s="284"/>
      <c r="I481" s="284"/>
      <c r="J481" s="284"/>
      <c r="K481" s="284"/>
      <c r="L481" s="284"/>
      <c r="M481" s="284"/>
      <c r="N481" s="280"/>
      <c r="O481" s="284"/>
      <c r="P481" s="284"/>
      <c r="Q481" s="284"/>
      <c r="R481" s="284"/>
      <c r="S481" s="284"/>
      <c r="T481" s="284"/>
      <c r="U481" s="284"/>
      <c r="V481" s="284"/>
      <c r="W481" s="284"/>
      <c r="X481" s="284"/>
      <c r="Y481" s="724"/>
      <c r="Z481" s="724"/>
      <c r="AA481" s="724"/>
      <c r="AB481" s="724"/>
      <c r="AC481" s="724"/>
      <c r="AD481" s="396"/>
      <c r="AE481" s="396"/>
      <c r="AF481" s="396"/>
      <c r="AG481" s="396"/>
      <c r="AH481" s="396"/>
      <c r="AI481" s="396"/>
      <c r="AJ481" s="396"/>
      <c r="AK481" s="396"/>
      <c r="AL481" s="396"/>
      <c r="AM481" s="285">
        <f>SUM(Y481:AL481)</f>
        <v>0</v>
      </c>
    </row>
    <row r="482" spans="1:39" s="272" customFormat="1" ht="15.5" outlineLevel="1">
      <c r="A482" s="487"/>
      <c r="B482" s="304" t="s">
        <v>257</v>
      </c>
      <c r="C482" s="280" t="s">
        <v>580</v>
      </c>
      <c r="D482" s="284"/>
      <c r="E482" s="284"/>
      <c r="F482" s="284"/>
      <c r="G482" s="284"/>
      <c r="H482" s="284"/>
      <c r="I482" s="284"/>
      <c r="J482" s="284"/>
      <c r="K482" s="284"/>
      <c r="L482" s="284"/>
      <c r="M482" s="284"/>
      <c r="N482" s="280"/>
      <c r="O482" s="284"/>
      <c r="P482" s="284"/>
      <c r="Q482" s="284"/>
      <c r="R482" s="284"/>
      <c r="S482" s="284"/>
      <c r="T482" s="284"/>
      <c r="U482" s="284"/>
      <c r="V482" s="284"/>
      <c r="W482" s="284"/>
      <c r="X482" s="284"/>
      <c r="Y482" s="726">
        <v>0</v>
      </c>
      <c r="Z482" s="726">
        <v>0</v>
      </c>
      <c r="AA482" s="726">
        <v>0</v>
      </c>
      <c r="AB482" s="726">
        <v>0</v>
      </c>
      <c r="AC482" s="726">
        <v>0</v>
      </c>
      <c r="AD482" s="397">
        <v>0</v>
      </c>
      <c r="AE482" s="397">
        <f t="shared" ref="AE482:AL482" si="146">AE481</f>
        <v>0</v>
      </c>
      <c r="AF482" s="397">
        <f t="shared" si="146"/>
        <v>0</v>
      </c>
      <c r="AG482" s="397">
        <f t="shared" si="146"/>
        <v>0</v>
      </c>
      <c r="AH482" s="397">
        <f t="shared" si="146"/>
        <v>0</v>
      </c>
      <c r="AI482" s="397">
        <f t="shared" si="146"/>
        <v>0</v>
      </c>
      <c r="AJ482" s="397">
        <f t="shared" si="146"/>
        <v>0</v>
      </c>
      <c r="AK482" s="397">
        <f t="shared" si="146"/>
        <v>0</v>
      </c>
      <c r="AL482" s="397">
        <f t="shared" si="146"/>
        <v>0</v>
      </c>
      <c r="AM482" s="286"/>
    </row>
    <row r="483" spans="1:39" s="272" customFormat="1" ht="15.5" outlineLevel="1">
      <c r="A483" s="487"/>
      <c r="B483" s="304"/>
      <c r="C483" s="294"/>
      <c r="D483" s="280"/>
      <c r="E483" s="280"/>
      <c r="F483" s="280"/>
      <c r="G483" s="280"/>
      <c r="H483" s="280"/>
      <c r="I483" s="280"/>
      <c r="J483" s="280"/>
      <c r="K483" s="280"/>
      <c r="L483" s="280"/>
      <c r="M483" s="280"/>
      <c r="N483" s="280"/>
      <c r="O483" s="280"/>
      <c r="P483" s="280"/>
      <c r="Q483" s="280"/>
      <c r="R483" s="333"/>
      <c r="S483" s="333"/>
      <c r="T483" s="333"/>
      <c r="U483" s="333"/>
      <c r="V483" s="333"/>
      <c r="W483" s="333"/>
      <c r="X483" s="333"/>
      <c r="Y483" s="408"/>
      <c r="Z483" s="408"/>
      <c r="AA483" s="408"/>
      <c r="AB483" s="408"/>
      <c r="AC483" s="408"/>
      <c r="AD483" s="398"/>
      <c r="AE483" s="398"/>
      <c r="AF483" s="398"/>
      <c r="AG483" s="398"/>
      <c r="AH483" s="398"/>
      <c r="AI483" s="398"/>
      <c r="AJ483" s="398"/>
      <c r="AK483" s="398"/>
      <c r="AL483" s="398"/>
      <c r="AM483" s="295"/>
    </row>
    <row r="484" spans="1:39" s="272" customFormat="1" ht="15.5" outlineLevel="1">
      <c r="A484" s="487">
        <v>25</v>
      </c>
      <c r="B484" s="303" t="s">
        <v>21</v>
      </c>
      <c r="C484" s="280" t="s">
        <v>586</v>
      </c>
      <c r="D484" s="284"/>
      <c r="E484" s="284"/>
      <c r="F484" s="284"/>
      <c r="G484" s="284"/>
      <c r="H484" s="284"/>
      <c r="I484" s="284"/>
      <c r="J484" s="284"/>
      <c r="K484" s="284"/>
      <c r="L484" s="284"/>
      <c r="M484" s="284"/>
      <c r="N484" s="284"/>
      <c r="O484" s="284"/>
      <c r="P484" s="284"/>
      <c r="Q484" s="284"/>
      <c r="R484" s="284"/>
      <c r="S484" s="284"/>
      <c r="T484" s="284"/>
      <c r="U484" s="284"/>
      <c r="V484" s="284"/>
      <c r="W484" s="284"/>
      <c r="X484" s="284"/>
      <c r="Y484" s="732"/>
      <c r="Z484" s="732"/>
      <c r="AA484" s="732"/>
      <c r="AB484" s="732"/>
      <c r="AC484" s="732"/>
      <c r="AD484" s="401"/>
      <c r="AE484" s="401"/>
      <c r="AF484" s="401"/>
      <c r="AG484" s="401"/>
      <c r="AH484" s="401"/>
      <c r="AI484" s="401"/>
      <c r="AJ484" s="401"/>
      <c r="AK484" s="401"/>
      <c r="AL484" s="401"/>
      <c r="AM484" s="285">
        <f>SUM(Y484:AL484)</f>
        <v>0</v>
      </c>
    </row>
    <row r="485" spans="1:39" s="272" customFormat="1" ht="15.5" outlineLevel="1">
      <c r="A485" s="487"/>
      <c r="B485" s="304" t="s">
        <v>257</v>
      </c>
      <c r="C485" s="280" t="s">
        <v>580</v>
      </c>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726">
        <v>0</v>
      </c>
      <c r="Z485" s="726">
        <v>0</v>
      </c>
      <c r="AA485" s="726">
        <v>0</v>
      </c>
      <c r="AB485" s="726">
        <v>0</v>
      </c>
      <c r="AC485" s="726">
        <v>0</v>
      </c>
      <c r="AD485" s="397">
        <v>0</v>
      </c>
      <c r="AE485" s="397">
        <f t="shared" ref="AE485:AL485" si="147">AE484</f>
        <v>0</v>
      </c>
      <c r="AF485" s="397">
        <f t="shared" si="147"/>
        <v>0</v>
      </c>
      <c r="AG485" s="397">
        <f t="shared" si="147"/>
        <v>0</v>
      </c>
      <c r="AH485" s="397">
        <f t="shared" si="147"/>
        <v>0</v>
      </c>
      <c r="AI485" s="397">
        <f t="shared" si="147"/>
        <v>0</v>
      </c>
      <c r="AJ485" s="397">
        <f t="shared" si="147"/>
        <v>0</v>
      </c>
      <c r="AK485" s="397">
        <f t="shared" si="147"/>
        <v>0</v>
      </c>
      <c r="AL485" s="397">
        <f t="shared" si="147"/>
        <v>0</v>
      </c>
      <c r="AM485" s="300"/>
    </row>
    <row r="486" spans="1:39" s="272" customFormat="1" ht="15.5" outlineLevel="1">
      <c r="A486" s="487"/>
      <c r="B486" s="303"/>
      <c r="C486" s="301"/>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404"/>
      <c r="Z486" s="735"/>
      <c r="AA486" s="404"/>
      <c r="AB486" s="404"/>
      <c r="AC486" s="404"/>
      <c r="AD486" s="402"/>
      <c r="AE486" s="402"/>
      <c r="AF486" s="402"/>
      <c r="AG486" s="402"/>
      <c r="AH486" s="402"/>
      <c r="AI486" s="402"/>
      <c r="AJ486" s="402"/>
      <c r="AK486" s="402"/>
      <c r="AL486" s="402"/>
      <c r="AM486" s="302"/>
    </row>
    <row r="487" spans="1:39" ht="15.5" outlineLevel="1">
      <c r="A487" s="488"/>
      <c r="B487" s="277" t="s">
        <v>15</v>
      </c>
      <c r="C487" s="308"/>
      <c r="D487" s="289"/>
      <c r="E487" s="333"/>
      <c r="F487" s="333"/>
      <c r="G487" s="333"/>
      <c r="H487" s="333"/>
      <c r="I487" s="333"/>
      <c r="J487" s="333"/>
      <c r="K487" s="333"/>
      <c r="L487" s="333"/>
      <c r="M487" s="333"/>
      <c r="N487" s="280"/>
      <c r="O487" s="289"/>
      <c r="P487" s="333"/>
      <c r="Q487" s="333"/>
      <c r="R487" s="333"/>
      <c r="S487" s="333"/>
      <c r="T487" s="333"/>
      <c r="U487" s="333"/>
      <c r="V487" s="333"/>
      <c r="W487" s="333"/>
      <c r="X487" s="333"/>
      <c r="Y487" s="728"/>
      <c r="Z487" s="728"/>
      <c r="AA487" s="728"/>
      <c r="AB487" s="728"/>
      <c r="AC487" s="728"/>
      <c r="AD487" s="400"/>
      <c r="AE487" s="400"/>
      <c r="AF487" s="400"/>
      <c r="AG487" s="400"/>
      <c r="AH487" s="400"/>
      <c r="AI487" s="400"/>
      <c r="AJ487" s="400"/>
      <c r="AK487" s="400"/>
      <c r="AL487" s="400"/>
      <c r="AM487" s="281"/>
    </row>
    <row r="488" spans="1:39" ht="15.5" outlineLevel="1">
      <c r="A488" s="487">
        <v>26</v>
      </c>
      <c r="B488" s="309" t="s">
        <v>16</v>
      </c>
      <c r="C488" s="280" t="s">
        <v>586</v>
      </c>
      <c r="D488" s="284"/>
      <c r="E488" s="284"/>
      <c r="F488" s="284"/>
      <c r="G488" s="284" t="s">
        <v>752</v>
      </c>
      <c r="H488" s="284"/>
      <c r="I488" s="284"/>
      <c r="J488" s="284"/>
      <c r="K488" s="284"/>
      <c r="L488" s="284"/>
      <c r="M488" s="284"/>
      <c r="N488" s="284">
        <v>12</v>
      </c>
      <c r="O488" s="284"/>
      <c r="P488" s="284"/>
      <c r="Q488" s="284"/>
      <c r="R488" s="284" t="s">
        <v>752</v>
      </c>
      <c r="S488" s="284"/>
      <c r="T488" s="284"/>
      <c r="U488" s="284"/>
      <c r="V488" s="284"/>
      <c r="W488" s="284"/>
      <c r="X488" s="284"/>
      <c r="Y488" s="724"/>
      <c r="Z488" s="724"/>
      <c r="AA488" s="724"/>
      <c r="AB488" s="724"/>
      <c r="AC488" s="732"/>
      <c r="AD488" s="401"/>
      <c r="AE488" s="401"/>
      <c r="AF488" s="401"/>
      <c r="AG488" s="401"/>
      <c r="AH488" s="401"/>
      <c r="AI488" s="401"/>
      <c r="AJ488" s="401"/>
      <c r="AK488" s="401"/>
      <c r="AL488" s="401"/>
      <c r="AM488" s="285">
        <f>SUM(Y488:AL488)</f>
        <v>0</v>
      </c>
    </row>
    <row r="489" spans="1:39" ht="15.5" outlineLevel="1">
      <c r="B489" s="283" t="s">
        <v>257</v>
      </c>
      <c r="C489" s="280" t="s">
        <v>580</v>
      </c>
      <c r="D489" s="284"/>
      <c r="E489" s="284"/>
      <c r="F489" s="284"/>
      <c r="G489" s="284" t="s">
        <v>752</v>
      </c>
      <c r="H489" s="284"/>
      <c r="I489" s="284"/>
      <c r="J489" s="284"/>
      <c r="K489" s="284"/>
      <c r="L489" s="284"/>
      <c r="M489" s="284"/>
      <c r="N489" s="284">
        <v>12</v>
      </c>
      <c r="O489" s="284"/>
      <c r="P489" s="284"/>
      <c r="Q489" s="284"/>
      <c r="R489" s="284" t="s">
        <v>752</v>
      </c>
      <c r="S489" s="284"/>
      <c r="T489" s="284"/>
      <c r="U489" s="284"/>
      <c r="V489" s="284"/>
      <c r="W489" s="284"/>
      <c r="X489" s="284"/>
      <c r="Y489" s="726">
        <v>0</v>
      </c>
      <c r="Z489" s="726">
        <v>0</v>
      </c>
      <c r="AA489" s="726">
        <v>0</v>
      </c>
      <c r="AB489" s="726">
        <v>0</v>
      </c>
      <c r="AC489" s="726">
        <v>0</v>
      </c>
      <c r="AD489" s="397">
        <v>0</v>
      </c>
      <c r="AE489" s="397">
        <f t="shared" ref="AE489:AL489" si="148">AE488</f>
        <v>0</v>
      </c>
      <c r="AF489" s="397">
        <f t="shared" si="148"/>
        <v>0</v>
      </c>
      <c r="AG489" s="397">
        <f t="shared" si="148"/>
        <v>0</v>
      </c>
      <c r="AH489" s="397">
        <f t="shared" si="148"/>
        <v>0</v>
      </c>
      <c r="AI489" s="397">
        <f t="shared" si="148"/>
        <v>0</v>
      </c>
      <c r="AJ489" s="397">
        <f t="shared" si="148"/>
        <v>0</v>
      </c>
      <c r="AK489" s="397">
        <f t="shared" si="148"/>
        <v>0</v>
      </c>
      <c r="AL489" s="397">
        <f t="shared" si="148"/>
        <v>0</v>
      </c>
      <c r="AM489" s="295"/>
    </row>
    <row r="490" spans="1:39" ht="15.5" outlineLevel="1">
      <c r="A490" s="490"/>
      <c r="B490" s="310"/>
      <c r="C490" s="280"/>
      <c r="D490" s="280"/>
      <c r="E490" s="280"/>
      <c r="F490" s="280"/>
      <c r="G490" s="280"/>
      <c r="H490" s="280"/>
      <c r="I490" s="280"/>
      <c r="J490" s="280"/>
      <c r="K490" s="280"/>
      <c r="L490" s="280"/>
      <c r="M490" s="280"/>
      <c r="N490" s="280"/>
      <c r="O490" s="280"/>
      <c r="P490" s="280"/>
      <c r="Q490" s="280"/>
      <c r="R490" s="333"/>
      <c r="S490" s="333"/>
      <c r="T490" s="333"/>
      <c r="U490" s="333"/>
      <c r="V490" s="333"/>
      <c r="W490" s="333"/>
      <c r="X490" s="333"/>
      <c r="Y490" s="731"/>
      <c r="Z490" s="731"/>
      <c r="AA490" s="731"/>
      <c r="AB490" s="731"/>
      <c r="AC490" s="731"/>
      <c r="AD490" s="410"/>
      <c r="AE490" s="410"/>
      <c r="AF490" s="410"/>
      <c r="AG490" s="410"/>
      <c r="AH490" s="410"/>
      <c r="AI490" s="410"/>
      <c r="AJ490" s="410"/>
      <c r="AK490" s="410"/>
      <c r="AL490" s="410"/>
      <c r="AM490" s="286"/>
    </row>
    <row r="491" spans="1:39" ht="15.5" outlineLevel="1">
      <c r="A491" s="487">
        <v>27</v>
      </c>
      <c r="B491" s="309" t="s">
        <v>17</v>
      </c>
      <c r="C491" s="280" t="s">
        <v>586</v>
      </c>
      <c r="D491" s="284"/>
      <c r="E491" s="284"/>
      <c r="F491" s="284"/>
      <c r="G491" s="284" t="s">
        <v>752</v>
      </c>
      <c r="H491" s="284"/>
      <c r="I491" s="284"/>
      <c r="J491" s="284"/>
      <c r="K491" s="284"/>
      <c r="L491" s="284"/>
      <c r="M491" s="284"/>
      <c r="N491" s="284">
        <v>12</v>
      </c>
      <c r="O491" s="284"/>
      <c r="P491" s="284"/>
      <c r="Q491" s="284"/>
      <c r="R491" s="284" t="s">
        <v>752</v>
      </c>
      <c r="S491" s="284"/>
      <c r="T491" s="284"/>
      <c r="U491" s="284"/>
      <c r="V491" s="284"/>
      <c r="W491" s="284"/>
      <c r="X491" s="284"/>
      <c r="Y491" s="724"/>
      <c r="Z491" s="724"/>
      <c r="AA491" s="724"/>
      <c r="AB491" s="724"/>
      <c r="AC491" s="732"/>
      <c r="AD491" s="401"/>
      <c r="AE491" s="401"/>
      <c r="AF491" s="401"/>
      <c r="AG491" s="401"/>
      <c r="AH491" s="401"/>
      <c r="AI491" s="401"/>
      <c r="AJ491" s="401"/>
      <c r="AK491" s="401"/>
      <c r="AL491" s="401"/>
      <c r="AM491" s="285">
        <f>SUM(Y491:AL491)</f>
        <v>0</v>
      </c>
    </row>
    <row r="492" spans="1:39" ht="15.5" outlineLevel="1">
      <c r="B492" s="283" t="s">
        <v>257</v>
      </c>
      <c r="C492" s="280" t="s">
        <v>580</v>
      </c>
      <c r="D492" s="284"/>
      <c r="E492" s="284"/>
      <c r="F492" s="284"/>
      <c r="G492" s="284" t="s">
        <v>752</v>
      </c>
      <c r="H492" s="284"/>
      <c r="I492" s="284"/>
      <c r="J492" s="284"/>
      <c r="K492" s="284"/>
      <c r="L492" s="284"/>
      <c r="M492" s="284"/>
      <c r="N492" s="284">
        <v>12</v>
      </c>
      <c r="O492" s="284"/>
      <c r="P492" s="284"/>
      <c r="Q492" s="284"/>
      <c r="R492" s="284" t="s">
        <v>752</v>
      </c>
      <c r="S492" s="284"/>
      <c r="T492" s="284"/>
      <c r="U492" s="284"/>
      <c r="V492" s="284"/>
      <c r="W492" s="284"/>
      <c r="X492" s="284"/>
      <c r="Y492" s="726">
        <v>0</v>
      </c>
      <c r="Z492" s="726">
        <v>0</v>
      </c>
      <c r="AA492" s="726">
        <v>0</v>
      </c>
      <c r="AB492" s="726">
        <v>0</v>
      </c>
      <c r="AC492" s="726">
        <v>0</v>
      </c>
      <c r="AD492" s="397">
        <v>0</v>
      </c>
      <c r="AE492" s="397">
        <f t="shared" ref="AE492:AL492" si="149">AE491</f>
        <v>0</v>
      </c>
      <c r="AF492" s="397">
        <f t="shared" si="149"/>
        <v>0</v>
      </c>
      <c r="AG492" s="397">
        <f t="shared" si="149"/>
        <v>0</v>
      </c>
      <c r="AH492" s="397">
        <f t="shared" si="149"/>
        <v>0</v>
      </c>
      <c r="AI492" s="397">
        <f t="shared" si="149"/>
        <v>0</v>
      </c>
      <c r="AJ492" s="397">
        <f t="shared" si="149"/>
        <v>0</v>
      </c>
      <c r="AK492" s="397">
        <f t="shared" si="149"/>
        <v>0</v>
      </c>
      <c r="AL492" s="397">
        <f t="shared" si="149"/>
        <v>0</v>
      </c>
      <c r="AM492" s="295"/>
    </row>
    <row r="493" spans="1:39" ht="15.5" outlineLevel="1">
      <c r="A493" s="490"/>
      <c r="B493" s="311"/>
      <c r="C493" s="289"/>
      <c r="D493" s="280"/>
      <c r="E493" s="280"/>
      <c r="F493" s="280"/>
      <c r="G493" s="280"/>
      <c r="H493" s="280"/>
      <c r="I493" s="280"/>
      <c r="J493" s="280"/>
      <c r="K493" s="280"/>
      <c r="L493" s="280"/>
      <c r="M493" s="280"/>
      <c r="N493" s="289"/>
      <c r="O493" s="280"/>
      <c r="P493" s="280"/>
      <c r="Q493" s="280"/>
      <c r="R493" s="333"/>
      <c r="S493" s="333"/>
      <c r="T493" s="333"/>
      <c r="U493" s="333"/>
      <c r="V493" s="333"/>
      <c r="W493" s="333"/>
      <c r="X493" s="333"/>
      <c r="Y493" s="408"/>
      <c r="Z493" s="408"/>
      <c r="AA493" s="408"/>
      <c r="AB493" s="408"/>
      <c r="AC493" s="408"/>
      <c r="AD493" s="398"/>
      <c r="AE493" s="398"/>
      <c r="AF493" s="398"/>
      <c r="AG493" s="398"/>
      <c r="AH493" s="398"/>
      <c r="AI493" s="398"/>
      <c r="AJ493" s="398"/>
      <c r="AK493" s="398"/>
      <c r="AL493" s="398"/>
      <c r="AM493" s="295"/>
    </row>
    <row r="494" spans="1:39" ht="15.5" outlineLevel="1">
      <c r="A494" s="487">
        <v>28</v>
      </c>
      <c r="B494" s="309" t="s">
        <v>18</v>
      </c>
      <c r="C494" s="280" t="s">
        <v>586</v>
      </c>
      <c r="D494" s="284"/>
      <c r="E494" s="284"/>
      <c r="F494" s="284"/>
      <c r="G494" s="284" t="s">
        <v>752</v>
      </c>
      <c r="H494" s="284"/>
      <c r="I494" s="284"/>
      <c r="J494" s="284"/>
      <c r="K494" s="284"/>
      <c r="L494" s="284"/>
      <c r="M494" s="284"/>
      <c r="N494" s="284">
        <v>0</v>
      </c>
      <c r="O494" s="284"/>
      <c r="P494" s="284"/>
      <c r="Q494" s="284"/>
      <c r="R494" s="284" t="s">
        <v>752</v>
      </c>
      <c r="S494" s="284"/>
      <c r="T494" s="284"/>
      <c r="U494" s="284"/>
      <c r="V494" s="284"/>
      <c r="W494" s="284"/>
      <c r="X494" s="284"/>
      <c r="Y494" s="724"/>
      <c r="Z494" s="724"/>
      <c r="AA494" s="724"/>
      <c r="AB494" s="724"/>
      <c r="AC494" s="732"/>
      <c r="AD494" s="401"/>
      <c r="AE494" s="401"/>
      <c r="AF494" s="401"/>
      <c r="AG494" s="401"/>
      <c r="AH494" s="401"/>
      <c r="AI494" s="401"/>
      <c r="AJ494" s="401"/>
      <c r="AK494" s="401"/>
      <c r="AL494" s="401"/>
      <c r="AM494" s="285">
        <f>SUM(Y494:AL494)</f>
        <v>0</v>
      </c>
    </row>
    <row r="495" spans="1:39" ht="15.5" outlineLevel="1">
      <c r="B495" s="283" t="s">
        <v>257</v>
      </c>
      <c r="C495" s="280" t="s">
        <v>580</v>
      </c>
      <c r="D495" s="284"/>
      <c r="E495" s="284"/>
      <c r="F495" s="284"/>
      <c r="G495" s="284" t="s">
        <v>752</v>
      </c>
      <c r="H495" s="284"/>
      <c r="I495" s="284"/>
      <c r="J495" s="284"/>
      <c r="K495" s="284"/>
      <c r="L495" s="284"/>
      <c r="M495" s="284"/>
      <c r="N495" s="284">
        <v>0</v>
      </c>
      <c r="O495" s="284"/>
      <c r="P495" s="284"/>
      <c r="Q495" s="284"/>
      <c r="R495" s="284" t="s">
        <v>752</v>
      </c>
      <c r="S495" s="284"/>
      <c r="T495" s="284"/>
      <c r="U495" s="284"/>
      <c r="V495" s="284"/>
      <c r="W495" s="284"/>
      <c r="X495" s="284"/>
      <c r="Y495" s="726">
        <v>0</v>
      </c>
      <c r="Z495" s="726">
        <v>0</v>
      </c>
      <c r="AA495" s="726">
        <v>0</v>
      </c>
      <c r="AB495" s="726">
        <v>0</v>
      </c>
      <c r="AC495" s="726">
        <v>0</v>
      </c>
      <c r="AD495" s="397">
        <v>0</v>
      </c>
      <c r="AE495" s="397">
        <f t="shared" ref="AE495:AL495" si="150">AE494</f>
        <v>0</v>
      </c>
      <c r="AF495" s="397">
        <f t="shared" si="150"/>
        <v>0</v>
      </c>
      <c r="AG495" s="397">
        <f t="shared" si="150"/>
        <v>0</v>
      </c>
      <c r="AH495" s="397">
        <f t="shared" si="150"/>
        <v>0</v>
      </c>
      <c r="AI495" s="397">
        <f t="shared" si="150"/>
        <v>0</v>
      </c>
      <c r="AJ495" s="397">
        <f t="shared" si="150"/>
        <v>0</v>
      </c>
      <c r="AK495" s="397">
        <f t="shared" si="150"/>
        <v>0</v>
      </c>
      <c r="AL495" s="397">
        <f t="shared" si="150"/>
        <v>0</v>
      </c>
      <c r="AM495" s="286"/>
    </row>
    <row r="496" spans="1:39" ht="15.5" outlineLevel="1">
      <c r="A496" s="490"/>
      <c r="B496" s="310"/>
      <c r="C496" s="280"/>
      <c r="D496" s="280"/>
      <c r="E496" s="280"/>
      <c r="F496" s="280"/>
      <c r="G496" s="280"/>
      <c r="H496" s="280"/>
      <c r="I496" s="280"/>
      <c r="J496" s="280"/>
      <c r="K496" s="280"/>
      <c r="L496" s="280"/>
      <c r="M496" s="280"/>
      <c r="N496" s="280"/>
      <c r="O496" s="280"/>
      <c r="P496" s="280"/>
      <c r="Q496" s="280"/>
      <c r="R496" s="333"/>
      <c r="S496" s="333"/>
      <c r="T496" s="333"/>
      <c r="U496" s="333"/>
      <c r="V496" s="333"/>
      <c r="W496" s="333"/>
      <c r="X496" s="333"/>
      <c r="Y496" s="408"/>
      <c r="Z496" s="408"/>
      <c r="AA496" s="408"/>
      <c r="AB496" s="408"/>
      <c r="AC496" s="408"/>
      <c r="AD496" s="398"/>
      <c r="AE496" s="398"/>
      <c r="AF496" s="398"/>
      <c r="AG496" s="398"/>
      <c r="AH496" s="398"/>
      <c r="AI496" s="398"/>
      <c r="AJ496" s="398"/>
      <c r="AK496" s="398"/>
      <c r="AL496" s="398"/>
      <c r="AM496" s="295"/>
    </row>
    <row r="497" spans="1:39" ht="15.5" outlineLevel="1">
      <c r="A497" s="487">
        <v>29</v>
      </c>
      <c r="B497" s="312" t="s">
        <v>19</v>
      </c>
      <c r="C497" s="280" t="s">
        <v>586</v>
      </c>
      <c r="D497" s="284"/>
      <c r="E497" s="284"/>
      <c r="F497" s="284"/>
      <c r="G497" s="284" t="s">
        <v>752</v>
      </c>
      <c r="H497" s="284"/>
      <c r="I497" s="284"/>
      <c r="J497" s="284"/>
      <c r="K497" s="284"/>
      <c r="L497" s="284"/>
      <c r="M497" s="284"/>
      <c r="N497" s="284">
        <v>0</v>
      </c>
      <c r="O497" s="284"/>
      <c r="P497" s="284"/>
      <c r="Q497" s="284"/>
      <c r="R497" s="284" t="s">
        <v>752</v>
      </c>
      <c r="S497" s="284"/>
      <c r="T497" s="284"/>
      <c r="U497" s="284"/>
      <c r="V497" s="284"/>
      <c r="W497" s="284"/>
      <c r="X497" s="284"/>
      <c r="Y497" s="724"/>
      <c r="Z497" s="724"/>
      <c r="AA497" s="724"/>
      <c r="AB497" s="724"/>
      <c r="AC497" s="732"/>
      <c r="AD497" s="401"/>
      <c r="AE497" s="401"/>
      <c r="AF497" s="401"/>
      <c r="AG497" s="401"/>
      <c r="AH497" s="401"/>
      <c r="AI497" s="401"/>
      <c r="AJ497" s="401"/>
      <c r="AK497" s="401"/>
      <c r="AL497" s="401"/>
      <c r="AM497" s="285">
        <f>SUM(Y497:AL497)</f>
        <v>0</v>
      </c>
    </row>
    <row r="498" spans="1:39" ht="15.5" outlineLevel="1">
      <c r="B498" s="312" t="s">
        <v>257</v>
      </c>
      <c r="C498" s="280" t="s">
        <v>580</v>
      </c>
      <c r="D498" s="284"/>
      <c r="E498" s="284"/>
      <c r="F498" s="284"/>
      <c r="G498" s="284" t="s">
        <v>752</v>
      </c>
      <c r="H498" s="284"/>
      <c r="I498" s="284"/>
      <c r="J498" s="284"/>
      <c r="K498" s="284"/>
      <c r="L498" s="284"/>
      <c r="M498" s="284"/>
      <c r="N498" s="284">
        <v>0</v>
      </c>
      <c r="O498" s="284"/>
      <c r="P498" s="284"/>
      <c r="Q498" s="284"/>
      <c r="R498" s="284" t="s">
        <v>752</v>
      </c>
      <c r="S498" s="284"/>
      <c r="T498" s="284"/>
      <c r="U498" s="284"/>
      <c r="V498" s="284"/>
      <c r="W498" s="284"/>
      <c r="X498" s="284"/>
      <c r="Y498" s="726">
        <v>0</v>
      </c>
      <c r="Z498" s="726">
        <v>0</v>
      </c>
      <c r="AA498" s="726">
        <v>0</v>
      </c>
      <c r="AB498" s="726">
        <v>0</v>
      </c>
      <c r="AC498" s="726">
        <v>0</v>
      </c>
      <c r="AD498" s="397">
        <v>0</v>
      </c>
      <c r="AE498" s="397">
        <f t="shared" ref="AE498:AL498" si="151">AE497</f>
        <v>0</v>
      </c>
      <c r="AF498" s="397">
        <f t="shared" si="151"/>
        <v>0</v>
      </c>
      <c r="AG498" s="397">
        <f t="shared" si="151"/>
        <v>0</v>
      </c>
      <c r="AH498" s="397">
        <f t="shared" si="151"/>
        <v>0</v>
      </c>
      <c r="AI498" s="397">
        <f t="shared" si="151"/>
        <v>0</v>
      </c>
      <c r="AJ498" s="397">
        <f t="shared" si="151"/>
        <v>0</v>
      </c>
      <c r="AK498" s="397">
        <f t="shared" si="151"/>
        <v>0</v>
      </c>
      <c r="AL498" s="397">
        <f t="shared" si="151"/>
        <v>0</v>
      </c>
      <c r="AM498" s="286"/>
    </row>
    <row r="499" spans="1:39" ht="15.5" outlineLevel="1">
      <c r="B499" s="312"/>
      <c r="C499" s="280"/>
      <c r="D499" s="280"/>
      <c r="E499" s="280"/>
      <c r="F499" s="280"/>
      <c r="G499" s="280"/>
      <c r="H499" s="280"/>
      <c r="I499" s="280"/>
      <c r="J499" s="280"/>
      <c r="K499" s="280"/>
      <c r="L499" s="280"/>
      <c r="M499" s="280"/>
      <c r="N499" s="280"/>
      <c r="O499" s="280"/>
      <c r="P499" s="280"/>
      <c r="Q499" s="280"/>
      <c r="R499" s="333"/>
      <c r="S499" s="333"/>
      <c r="T499" s="333"/>
      <c r="U499" s="333"/>
      <c r="V499" s="333"/>
      <c r="W499" s="333"/>
      <c r="X499" s="333"/>
      <c r="Y499" s="280"/>
      <c r="Z499" s="408"/>
      <c r="AA499" s="408"/>
      <c r="AB499" s="408"/>
      <c r="AC499" s="731"/>
      <c r="AD499" s="409"/>
      <c r="AE499" s="409"/>
      <c r="AF499" s="409"/>
      <c r="AG499" s="409"/>
      <c r="AH499" s="409"/>
      <c r="AI499" s="409"/>
      <c r="AJ499" s="409"/>
      <c r="AK499" s="409"/>
      <c r="AL499" s="409"/>
      <c r="AM499" s="302"/>
    </row>
    <row r="500" spans="1:39" s="272" customFormat="1" ht="15.5" outlineLevel="1">
      <c r="A500" s="487">
        <v>30</v>
      </c>
      <c r="B500" s="303" t="s">
        <v>485</v>
      </c>
      <c r="C500" s="280" t="s">
        <v>586</v>
      </c>
      <c r="D500" s="284"/>
      <c r="E500" s="284"/>
      <c r="F500" s="284"/>
      <c r="G500" s="284" t="s">
        <v>752</v>
      </c>
      <c r="H500" s="284"/>
      <c r="I500" s="284"/>
      <c r="J500" s="284"/>
      <c r="K500" s="284"/>
      <c r="L500" s="284"/>
      <c r="M500" s="284"/>
      <c r="N500" s="284">
        <v>0</v>
      </c>
      <c r="O500" s="284"/>
      <c r="P500" s="284"/>
      <c r="Q500" s="284"/>
      <c r="R500" s="284" t="s">
        <v>752</v>
      </c>
      <c r="S500" s="284"/>
      <c r="T500" s="284"/>
      <c r="U500" s="284"/>
      <c r="V500" s="284"/>
      <c r="W500" s="284"/>
      <c r="X500" s="284"/>
      <c r="Y500" s="724"/>
      <c r="Z500" s="724"/>
      <c r="AA500" s="724"/>
      <c r="AB500" s="724"/>
      <c r="AC500" s="724"/>
      <c r="AD500" s="396"/>
      <c r="AE500" s="396"/>
      <c r="AF500" s="396"/>
      <c r="AG500" s="396"/>
      <c r="AH500" s="396"/>
      <c r="AI500" s="396"/>
      <c r="AJ500" s="396"/>
      <c r="AK500" s="396"/>
      <c r="AL500" s="396"/>
      <c r="AM500" s="285">
        <f>SUM(Y500:AL500)</f>
        <v>0</v>
      </c>
    </row>
    <row r="501" spans="1:39" s="272" customFormat="1" ht="15.5" outlineLevel="1">
      <c r="A501" s="487"/>
      <c r="B501" s="312" t="s">
        <v>257</v>
      </c>
      <c r="C501" s="280" t="s">
        <v>580</v>
      </c>
      <c r="D501" s="284"/>
      <c r="E501" s="284"/>
      <c r="F501" s="284"/>
      <c r="G501" s="284" t="s">
        <v>752</v>
      </c>
      <c r="H501" s="284"/>
      <c r="I501" s="284"/>
      <c r="J501" s="284"/>
      <c r="K501" s="284"/>
      <c r="L501" s="284"/>
      <c r="M501" s="284"/>
      <c r="N501" s="284">
        <v>0</v>
      </c>
      <c r="O501" s="284"/>
      <c r="P501" s="284"/>
      <c r="Q501" s="284"/>
      <c r="R501" s="284" t="s">
        <v>752</v>
      </c>
      <c r="S501" s="284"/>
      <c r="T501" s="284"/>
      <c r="U501" s="284"/>
      <c r="V501" s="284"/>
      <c r="W501" s="284"/>
      <c r="X501" s="284"/>
      <c r="Y501" s="726">
        <v>0</v>
      </c>
      <c r="Z501" s="726">
        <v>0</v>
      </c>
      <c r="AA501" s="726">
        <v>0</v>
      </c>
      <c r="AB501" s="726">
        <v>0</v>
      </c>
      <c r="AC501" s="726">
        <v>0</v>
      </c>
      <c r="AD501" s="397">
        <v>0</v>
      </c>
      <c r="AE501" s="397">
        <f t="shared" ref="AE501:AL501" si="152">AE500</f>
        <v>0</v>
      </c>
      <c r="AF501" s="397">
        <f t="shared" si="152"/>
        <v>0</v>
      </c>
      <c r="AG501" s="397">
        <f t="shared" si="152"/>
        <v>0</v>
      </c>
      <c r="AH501" s="397">
        <f t="shared" si="152"/>
        <v>0</v>
      </c>
      <c r="AI501" s="397">
        <f t="shared" si="152"/>
        <v>0</v>
      </c>
      <c r="AJ501" s="397">
        <f t="shared" si="152"/>
        <v>0</v>
      </c>
      <c r="AK501" s="397">
        <f t="shared" si="152"/>
        <v>0</v>
      </c>
      <c r="AL501" s="397">
        <f t="shared" si="152"/>
        <v>0</v>
      </c>
      <c r="AM501" s="286"/>
    </row>
    <row r="502" spans="1:39" s="272" customFormat="1" ht="15.5" outlineLevel="1">
      <c r="A502" s="487"/>
      <c r="B502" s="312"/>
      <c r="C502" s="280"/>
      <c r="D502" s="280"/>
      <c r="E502" s="280"/>
      <c r="F502" s="280"/>
      <c r="G502" s="280"/>
      <c r="H502" s="280"/>
      <c r="I502" s="280"/>
      <c r="J502" s="280"/>
      <c r="K502" s="280"/>
      <c r="L502" s="280"/>
      <c r="M502" s="280"/>
      <c r="N502" s="280"/>
      <c r="O502" s="280"/>
      <c r="P502" s="280"/>
      <c r="Q502" s="280"/>
      <c r="R502" s="333"/>
      <c r="S502" s="333"/>
      <c r="T502" s="333"/>
      <c r="U502" s="333"/>
      <c r="V502" s="333"/>
      <c r="W502" s="333"/>
      <c r="X502" s="333"/>
      <c r="Y502" s="280"/>
      <c r="Z502" s="408"/>
      <c r="AA502" s="408"/>
      <c r="AB502" s="408"/>
      <c r="AC502" s="408"/>
      <c r="AD502" s="398"/>
      <c r="AE502" s="398"/>
      <c r="AF502" s="398"/>
      <c r="AG502" s="398"/>
      <c r="AH502" s="398"/>
      <c r="AI502" s="398"/>
      <c r="AJ502" s="398"/>
      <c r="AK502" s="398"/>
      <c r="AL502" s="398"/>
      <c r="AM502" s="302"/>
    </row>
    <row r="503" spans="1:39" s="272" customFormat="1" ht="15.5" outlineLevel="1">
      <c r="A503" s="487"/>
      <c r="B503" s="277" t="s">
        <v>486</v>
      </c>
      <c r="C503" s="280"/>
      <c r="D503" s="280"/>
      <c r="E503" s="280"/>
      <c r="F503" s="280"/>
      <c r="G503" s="280"/>
      <c r="H503" s="280"/>
      <c r="I503" s="280"/>
      <c r="J503" s="280"/>
      <c r="K503" s="280"/>
      <c r="L503" s="280"/>
      <c r="M503" s="280"/>
      <c r="N503" s="280"/>
      <c r="O503" s="280"/>
      <c r="P503" s="280"/>
      <c r="Q503" s="280"/>
      <c r="R503" s="333"/>
      <c r="S503" s="333"/>
      <c r="T503" s="333"/>
      <c r="U503" s="333"/>
      <c r="V503" s="333"/>
      <c r="W503" s="333"/>
      <c r="X503" s="333"/>
      <c r="Y503" s="280"/>
      <c r="Z503" s="408"/>
      <c r="AA503" s="408"/>
      <c r="AB503" s="408"/>
      <c r="AC503" s="408"/>
      <c r="AD503" s="398"/>
      <c r="AE503" s="398"/>
      <c r="AF503" s="398"/>
      <c r="AG503" s="398"/>
      <c r="AH503" s="398"/>
      <c r="AI503" s="398"/>
      <c r="AJ503" s="398"/>
      <c r="AK503" s="398"/>
      <c r="AL503" s="398"/>
      <c r="AM503" s="302"/>
    </row>
    <row r="504" spans="1:39" s="272" customFormat="1" ht="15.5" outlineLevel="1">
      <c r="A504" s="487">
        <v>31</v>
      </c>
      <c r="B504" s="312" t="s">
        <v>487</v>
      </c>
      <c r="C504" s="280" t="s">
        <v>586</v>
      </c>
      <c r="D504" s="284"/>
      <c r="E504" s="284"/>
      <c r="F504" s="284"/>
      <c r="G504" s="284" t="s">
        <v>752</v>
      </c>
      <c r="H504" s="284"/>
      <c r="I504" s="284"/>
      <c r="J504" s="284"/>
      <c r="K504" s="284"/>
      <c r="L504" s="284"/>
      <c r="M504" s="284"/>
      <c r="N504" s="284">
        <v>0</v>
      </c>
      <c r="O504" s="284"/>
      <c r="P504" s="284"/>
      <c r="Q504" s="284"/>
      <c r="R504" s="284" t="s">
        <v>752</v>
      </c>
      <c r="S504" s="284"/>
      <c r="T504" s="284"/>
      <c r="U504" s="284"/>
      <c r="V504" s="284"/>
      <c r="W504" s="284"/>
      <c r="X504" s="284"/>
      <c r="Y504" s="724"/>
      <c r="Z504" s="724"/>
      <c r="AA504" s="724"/>
      <c r="AB504" s="724"/>
      <c r="AC504" s="724"/>
      <c r="AD504" s="396"/>
      <c r="AE504" s="396"/>
      <c r="AF504" s="396"/>
      <c r="AG504" s="396"/>
      <c r="AH504" s="396"/>
      <c r="AI504" s="396"/>
      <c r="AJ504" s="396"/>
      <c r="AK504" s="396"/>
      <c r="AL504" s="396"/>
      <c r="AM504" s="285">
        <f>SUM(Y504:AL504)</f>
        <v>0</v>
      </c>
    </row>
    <row r="505" spans="1:39" s="272" customFormat="1" ht="15.5" outlineLevel="1">
      <c r="A505" s="487"/>
      <c r="B505" s="312" t="s">
        <v>257</v>
      </c>
      <c r="C505" s="280" t="s">
        <v>580</v>
      </c>
      <c r="D505" s="284"/>
      <c r="E505" s="284"/>
      <c r="F505" s="284"/>
      <c r="G505" s="284" t="s">
        <v>752</v>
      </c>
      <c r="H505" s="284"/>
      <c r="I505" s="284"/>
      <c r="J505" s="284"/>
      <c r="K505" s="284"/>
      <c r="L505" s="284"/>
      <c r="M505" s="284"/>
      <c r="N505" s="284">
        <v>0</v>
      </c>
      <c r="O505" s="284"/>
      <c r="P505" s="284"/>
      <c r="Q505" s="284"/>
      <c r="R505" s="284" t="s">
        <v>752</v>
      </c>
      <c r="S505" s="284"/>
      <c r="T505" s="284"/>
      <c r="U505" s="284"/>
      <c r="V505" s="284"/>
      <c r="W505" s="284"/>
      <c r="X505" s="284"/>
      <c r="Y505" s="726">
        <v>0</v>
      </c>
      <c r="Z505" s="726">
        <v>0</v>
      </c>
      <c r="AA505" s="726">
        <v>0</v>
      </c>
      <c r="AB505" s="726">
        <v>0</v>
      </c>
      <c r="AC505" s="726">
        <v>0</v>
      </c>
      <c r="AD505" s="397">
        <v>0</v>
      </c>
      <c r="AE505" s="397">
        <f t="shared" ref="AE505:AL505" si="153">AE504</f>
        <v>0</v>
      </c>
      <c r="AF505" s="397">
        <f t="shared" si="153"/>
        <v>0</v>
      </c>
      <c r="AG505" s="397">
        <f t="shared" si="153"/>
        <v>0</v>
      </c>
      <c r="AH505" s="397">
        <f t="shared" si="153"/>
        <v>0</v>
      </c>
      <c r="AI505" s="397">
        <f t="shared" si="153"/>
        <v>0</v>
      </c>
      <c r="AJ505" s="397">
        <f t="shared" si="153"/>
        <v>0</v>
      </c>
      <c r="AK505" s="397">
        <f t="shared" si="153"/>
        <v>0</v>
      </c>
      <c r="AL505" s="397">
        <f t="shared" si="153"/>
        <v>0</v>
      </c>
      <c r="AM505" s="286"/>
    </row>
    <row r="506" spans="1:39" s="272" customFormat="1" ht="15.5" outlineLevel="1">
      <c r="A506" s="487"/>
      <c r="B506" s="312"/>
      <c r="C506" s="280"/>
      <c r="D506" s="280"/>
      <c r="E506" s="280"/>
      <c r="F506" s="280"/>
      <c r="G506" s="280"/>
      <c r="H506" s="280"/>
      <c r="I506" s="280"/>
      <c r="J506" s="280"/>
      <c r="K506" s="280"/>
      <c r="L506" s="280"/>
      <c r="M506" s="280"/>
      <c r="N506" s="280"/>
      <c r="O506" s="280"/>
      <c r="P506" s="280"/>
      <c r="Q506" s="280"/>
      <c r="R506" s="333"/>
      <c r="S506" s="333"/>
      <c r="T506" s="333"/>
      <c r="U506" s="333"/>
      <c r="V506" s="333"/>
      <c r="W506" s="333"/>
      <c r="X506" s="333"/>
      <c r="Y506" s="408"/>
      <c r="Z506" s="408"/>
      <c r="AA506" s="408"/>
      <c r="AB506" s="408"/>
      <c r="AC506" s="408"/>
      <c r="AD506" s="398"/>
      <c r="AE506" s="398"/>
      <c r="AF506" s="398"/>
      <c r="AG506" s="398"/>
      <c r="AH506" s="398"/>
      <c r="AI506" s="398"/>
      <c r="AJ506" s="398"/>
      <c r="AK506" s="398"/>
      <c r="AL506" s="398"/>
      <c r="AM506" s="302"/>
    </row>
    <row r="507" spans="1:39" s="272" customFormat="1" ht="15.5" outlineLevel="1">
      <c r="A507" s="487">
        <v>32</v>
      </c>
      <c r="B507" s="312" t="s">
        <v>488</v>
      </c>
      <c r="C507" s="280" t="s">
        <v>586</v>
      </c>
      <c r="D507" s="284"/>
      <c r="E507" s="284"/>
      <c r="F507" s="284"/>
      <c r="G507" s="284">
        <v>0</v>
      </c>
      <c r="H507" s="284"/>
      <c r="I507" s="284"/>
      <c r="J507" s="284"/>
      <c r="K507" s="284"/>
      <c r="L507" s="284"/>
      <c r="M507" s="284"/>
      <c r="N507" s="284">
        <v>0</v>
      </c>
      <c r="O507" s="284"/>
      <c r="P507" s="284"/>
      <c r="Q507" s="284"/>
      <c r="R507" s="284">
        <v>0</v>
      </c>
      <c r="S507" s="284"/>
      <c r="T507" s="284"/>
      <c r="U507" s="284"/>
      <c r="V507" s="284"/>
      <c r="W507" s="284"/>
      <c r="X507" s="284"/>
      <c r="Y507" s="724">
        <v>0.33333333333333331</v>
      </c>
      <c r="Z507" s="724">
        <v>0.33333333333333331</v>
      </c>
      <c r="AA507" s="724">
        <v>0.33333333333333331</v>
      </c>
      <c r="AB507" s="724"/>
      <c r="AC507" s="724"/>
      <c r="AD507" s="396"/>
      <c r="AE507" s="396"/>
      <c r="AF507" s="396"/>
      <c r="AG507" s="396"/>
      <c r="AH507" s="396"/>
      <c r="AI507" s="396"/>
      <c r="AJ507" s="396"/>
      <c r="AK507" s="396"/>
      <c r="AL507" s="396"/>
      <c r="AM507" s="285">
        <f>SUM(Y507:AL507)</f>
        <v>1</v>
      </c>
    </row>
    <row r="508" spans="1:39" s="272" customFormat="1" ht="15.5" outlineLevel="1">
      <c r="A508" s="487"/>
      <c r="B508" s="312" t="s">
        <v>257</v>
      </c>
      <c r="C508" s="280" t="s">
        <v>580</v>
      </c>
      <c r="D508" s="284"/>
      <c r="E508" s="284"/>
      <c r="F508" s="284"/>
      <c r="G508" s="284" t="s">
        <v>752</v>
      </c>
      <c r="H508" s="284"/>
      <c r="I508" s="284"/>
      <c r="J508" s="284"/>
      <c r="K508" s="284"/>
      <c r="L508" s="284"/>
      <c r="M508" s="284"/>
      <c r="N508" s="284">
        <v>0</v>
      </c>
      <c r="O508" s="284"/>
      <c r="P508" s="284"/>
      <c r="Q508" s="284"/>
      <c r="R508" s="284" t="s">
        <v>752</v>
      </c>
      <c r="S508" s="284"/>
      <c r="T508" s="284"/>
      <c r="U508" s="284"/>
      <c r="V508" s="284"/>
      <c r="W508" s="284"/>
      <c r="X508" s="284"/>
      <c r="Y508" s="726">
        <v>0.33333333333333331</v>
      </c>
      <c r="Z508" s="726">
        <v>0.33333333333333331</v>
      </c>
      <c r="AA508" s="726">
        <v>0.33333333333333331</v>
      </c>
      <c r="AB508" s="726">
        <v>0</v>
      </c>
      <c r="AC508" s="726">
        <v>0</v>
      </c>
      <c r="AD508" s="397">
        <v>0</v>
      </c>
      <c r="AE508" s="397">
        <f t="shared" ref="AE508:AL508" si="154">AE507</f>
        <v>0</v>
      </c>
      <c r="AF508" s="397">
        <f t="shared" si="154"/>
        <v>0</v>
      </c>
      <c r="AG508" s="397">
        <f t="shared" si="154"/>
        <v>0</v>
      </c>
      <c r="AH508" s="397">
        <f t="shared" si="154"/>
        <v>0</v>
      </c>
      <c r="AI508" s="397">
        <f t="shared" si="154"/>
        <v>0</v>
      </c>
      <c r="AJ508" s="397">
        <f t="shared" si="154"/>
        <v>0</v>
      </c>
      <c r="AK508" s="397">
        <f t="shared" si="154"/>
        <v>0</v>
      </c>
      <c r="AL508" s="397">
        <f t="shared" si="154"/>
        <v>0</v>
      </c>
      <c r="AM508" s="286"/>
    </row>
    <row r="509" spans="1:39" s="272" customFormat="1" ht="15.5" outlineLevel="1">
      <c r="A509" s="487"/>
      <c r="B509" s="312"/>
      <c r="C509" s="280"/>
      <c r="D509" s="280"/>
      <c r="E509" s="280"/>
      <c r="F509" s="280"/>
      <c r="G509" s="280"/>
      <c r="H509" s="280"/>
      <c r="I509" s="280"/>
      <c r="J509" s="280"/>
      <c r="K509" s="280"/>
      <c r="L509" s="280"/>
      <c r="M509" s="280"/>
      <c r="N509" s="280"/>
      <c r="O509" s="280"/>
      <c r="P509" s="280"/>
      <c r="Q509" s="280"/>
      <c r="R509" s="333"/>
      <c r="S509" s="333"/>
      <c r="T509" s="333"/>
      <c r="U509" s="333"/>
      <c r="V509" s="333"/>
      <c r="W509" s="333"/>
      <c r="X509" s="333"/>
      <c r="Y509" s="408"/>
      <c r="Z509" s="408"/>
      <c r="AA509" s="408"/>
      <c r="AB509" s="408"/>
      <c r="AC509" s="408"/>
      <c r="AD509" s="398"/>
      <c r="AE509" s="398"/>
      <c r="AF509" s="398"/>
      <c r="AG509" s="398"/>
      <c r="AH509" s="398"/>
      <c r="AI509" s="398"/>
      <c r="AJ509" s="398"/>
      <c r="AK509" s="398"/>
      <c r="AL509" s="398"/>
      <c r="AM509" s="302"/>
    </row>
    <row r="510" spans="1:39" s="272" customFormat="1" ht="15.5" outlineLevel="1">
      <c r="A510" s="487">
        <v>33</v>
      </c>
      <c r="B510" s="312" t="s">
        <v>489</v>
      </c>
      <c r="C510" s="280" t="s">
        <v>586</v>
      </c>
      <c r="D510" s="284"/>
      <c r="E510" s="284"/>
      <c r="F510" s="284"/>
      <c r="G510" s="284" t="s">
        <v>752</v>
      </c>
      <c r="H510" s="284"/>
      <c r="I510" s="284"/>
      <c r="J510" s="284"/>
      <c r="K510" s="284"/>
      <c r="L510" s="284"/>
      <c r="M510" s="284"/>
      <c r="N510" s="284">
        <v>0</v>
      </c>
      <c r="O510" s="284"/>
      <c r="P510" s="284"/>
      <c r="Q510" s="284"/>
      <c r="R510" s="284" t="s">
        <v>752</v>
      </c>
      <c r="S510" s="284"/>
      <c r="T510" s="284"/>
      <c r="U510" s="284"/>
      <c r="V510" s="284"/>
      <c r="W510" s="284"/>
      <c r="X510" s="284"/>
      <c r="Y510" s="724"/>
      <c r="Z510" s="724"/>
      <c r="AA510" s="724"/>
      <c r="AB510" s="724"/>
      <c r="AC510" s="724"/>
      <c r="AD510" s="396"/>
      <c r="AE510" s="396"/>
      <c r="AF510" s="396"/>
      <c r="AG510" s="396"/>
      <c r="AH510" s="396"/>
      <c r="AI510" s="396"/>
      <c r="AJ510" s="396"/>
      <c r="AK510" s="396"/>
      <c r="AL510" s="396"/>
      <c r="AM510" s="285">
        <f>SUM(Y510:AL510)</f>
        <v>0</v>
      </c>
    </row>
    <row r="511" spans="1:39" s="272" customFormat="1" ht="15.5" outlineLevel="1">
      <c r="A511" s="487"/>
      <c r="B511" s="312" t="s">
        <v>257</v>
      </c>
      <c r="C511" s="280" t="s">
        <v>580</v>
      </c>
      <c r="D511" s="284"/>
      <c r="E511" s="284"/>
      <c r="F511" s="284"/>
      <c r="G511" s="284" t="s">
        <v>752</v>
      </c>
      <c r="H511" s="284"/>
      <c r="I511" s="284"/>
      <c r="J511" s="284"/>
      <c r="K511" s="284"/>
      <c r="L511" s="284"/>
      <c r="M511" s="284"/>
      <c r="N511" s="284">
        <v>0</v>
      </c>
      <c r="O511" s="284"/>
      <c r="P511" s="284"/>
      <c r="Q511" s="284"/>
      <c r="R511" s="284" t="s">
        <v>752</v>
      </c>
      <c r="S511" s="284"/>
      <c r="T511" s="284"/>
      <c r="U511" s="284"/>
      <c r="V511" s="284"/>
      <c r="W511" s="284"/>
      <c r="X511" s="284"/>
      <c r="Y511" s="726">
        <v>0</v>
      </c>
      <c r="Z511" s="726">
        <v>0</v>
      </c>
      <c r="AA511" s="726">
        <v>0</v>
      </c>
      <c r="AB511" s="726">
        <v>0</v>
      </c>
      <c r="AC511" s="726">
        <v>0</v>
      </c>
      <c r="AD511" s="397">
        <v>0</v>
      </c>
      <c r="AE511" s="397">
        <f t="shared" ref="AE511:AK511" si="155">AE510</f>
        <v>0</v>
      </c>
      <c r="AF511" s="397">
        <f t="shared" si="155"/>
        <v>0</v>
      </c>
      <c r="AG511" s="397">
        <f t="shared" si="155"/>
        <v>0</v>
      </c>
      <c r="AH511" s="397">
        <f t="shared" si="155"/>
        <v>0</v>
      </c>
      <c r="AI511" s="397">
        <f t="shared" si="155"/>
        <v>0</v>
      </c>
      <c r="AJ511" s="397">
        <f t="shared" si="155"/>
        <v>0</v>
      </c>
      <c r="AK511" s="397">
        <f t="shared" si="155"/>
        <v>0</v>
      </c>
      <c r="AL511" s="397">
        <f>AL510</f>
        <v>0</v>
      </c>
      <c r="AM511" s="286"/>
    </row>
    <row r="512" spans="1:39" ht="15.5" outlineLevel="1">
      <c r="B512" s="304"/>
      <c r="C512" s="313"/>
      <c r="D512" s="280"/>
      <c r="E512" s="280"/>
      <c r="F512" s="280"/>
      <c r="G512" s="280"/>
      <c r="H512" s="280"/>
      <c r="I512" s="280"/>
      <c r="J512" s="280"/>
      <c r="K512" s="280"/>
      <c r="L512" s="280"/>
      <c r="M512" s="280"/>
      <c r="N512" s="289"/>
      <c r="O512" s="280"/>
      <c r="P512" s="314"/>
      <c r="Q512" s="314"/>
      <c r="R512" s="314"/>
      <c r="S512" s="314"/>
      <c r="T512" s="314"/>
      <c r="U512" s="314"/>
      <c r="V512" s="314"/>
      <c r="W512" s="314"/>
      <c r="X512" s="314"/>
      <c r="Y512" s="737"/>
      <c r="Z512" s="737"/>
      <c r="AA512" s="737"/>
      <c r="AB512" s="737"/>
      <c r="AC512" s="737"/>
      <c r="AD512" s="290"/>
      <c r="AE512" s="290"/>
      <c r="AF512" s="290"/>
      <c r="AG512" s="290"/>
      <c r="AH512" s="290"/>
      <c r="AI512" s="290"/>
      <c r="AJ512" s="290"/>
      <c r="AK512" s="290"/>
      <c r="AL512" s="290"/>
      <c r="AM512" s="295"/>
    </row>
    <row r="513" spans="2:39" ht="15.5">
      <c r="B513" s="315" t="s">
        <v>258</v>
      </c>
      <c r="C513" s="317"/>
      <c r="D513" s="317">
        <f>SUM(D408:D511)</f>
        <v>0</v>
      </c>
      <c r="E513" s="317">
        <f t="shared" ref="E513:M513" si="156">SUM(E408:E511)</f>
        <v>0</v>
      </c>
      <c r="F513" s="317">
        <f t="shared" si="156"/>
        <v>0</v>
      </c>
      <c r="G513" s="317">
        <f t="shared" si="156"/>
        <v>3174883.7327129287</v>
      </c>
      <c r="H513" s="317">
        <f t="shared" si="156"/>
        <v>0</v>
      </c>
      <c r="I513" s="317">
        <f t="shared" si="156"/>
        <v>0</v>
      </c>
      <c r="J513" s="317">
        <f t="shared" si="156"/>
        <v>0</v>
      </c>
      <c r="K513" s="317">
        <f t="shared" si="156"/>
        <v>0</v>
      </c>
      <c r="L513" s="317">
        <f t="shared" si="156"/>
        <v>0</v>
      </c>
      <c r="M513" s="317">
        <f t="shared" si="156"/>
        <v>0</v>
      </c>
      <c r="N513" s="317"/>
      <c r="O513" s="317">
        <f>SUM(O408:O511)</f>
        <v>0</v>
      </c>
      <c r="P513" s="317">
        <f t="shared" ref="P513:X513" si="157">SUM(P408:P511)</f>
        <v>0</v>
      </c>
      <c r="Q513" s="317">
        <f t="shared" si="157"/>
        <v>0</v>
      </c>
      <c r="R513" s="317">
        <f t="shared" si="157"/>
        <v>612.17649740815045</v>
      </c>
      <c r="S513" s="317">
        <f t="shared" si="157"/>
        <v>0</v>
      </c>
      <c r="T513" s="317">
        <f t="shared" si="157"/>
        <v>0</v>
      </c>
      <c r="U513" s="317">
        <f t="shared" si="157"/>
        <v>0</v>
      </c>
      <c r="V513" s="317">
        <f t="shared" si="157"/>
        <v>0</v>
      </c>
      <c r="W513" s="317">
        <f t="shared" si="157"/>
        <v>0</v>
      </c>
      <c r="X513" s="317">
        <f t="shared" si="157"/>
        <v>0</v>
      </c>
      <c r="Y513" s="317">
        <f>IF(Y407="kWh",SUMPRODUCT(D408:D511,Y408:Y511))</f>
        <v>0</v>
      </c>
      <c r="Z513" s="317">
        <f>IF(Z407="kWh",SUMPRODUCT(D408:D511,Z408:Z511))</f>
        <v>0</v>
      </c>
      <c r="AA513" s="317">
        <f>IF(AA407="kW",SUMPRODUCT(N408:N511,O408:O511,AA408:AA511),SUMPRODUCT(D408:D511,AA408:AA511))</f>
        <v>0</v>
      </c>
      <c r="AB513" s="317">
        <f>IF(AB407="kW",SUMPRODUCT(N408:N511,O408:O511,AB408:AB511),SUMPRODUCT(D408:D511,AB408:AB511))</f>
        <v>0</v>
      </c>
      <c r="AC513" s="317">
        <f>IF(AC407="kW",SUMPRODUCT(N408:N511,O408:O511,AC408:AC511),SUMPRODUCT(D408:D511,AC408:AC511))</f>
        <v>0</v>
      </c>
      <c r="AD513" s="317">
        <f>IF(AD407="kW",SUMPRODUCT(N408:N511,O408:O511,AD408:AD511),SUMPRODUCT(D408:D511,AD408:AD511))</f>
        <v>0</v>
      </c>
      <c r="AE513" s="317">
        <f>IF(AE407="kW",SUMPRODUCT(N408:N511,O408:O511,AE408:AE511),SUMPRODUCT(D408:D511,AE408:AE511))</f>
        <v>0</v>
      </c>
      <c r="AF513" s="317">
        <f>IF(AF407="kW",SUMPRODUCT(N408:N511,O408:O511,AF408:AF511),SUMPRODUCT(D408:D511,AF408:AF511))</f>
        <v>0</v>
      </c>
      <c r="AG513" s="317">
        <f>IF(AG407="kW",SUMPRODUCT(N408:N511,O408:O511,AG408:AG511),SUMPRODUCT(D408:D511,AG408:AG511))</f>
        <v>0</v>
      </c>
      <c r="AH513" s="317">
        <f>IF(AH407="kW",SUMPRODUCT(N408:N511,O408:O511,AH408:AH511),SUMPRODUCT(D408:D511,AH408:AH511))</f>
        <v>0</v>
      </c>
      <c r="AI513" s="317">
        <f>IF(AI407="kW",SUMPRODUCT(N408:N511,O408:O511,AI408:AI511),SUMPRODUCT(D408:D511,AI408:AI511))</f>
        <v>0</v>
      </c>
      <c r="AJ513" s="317">
        <f>IF(AJ407="kW",SUMPRODUCT(N408:N511,O408:O511,AJ408:AJ511),SUMPRODUCT(D408:D511,AJ408:AJ511))</f>
        <v>0</v>
      </c>
      <c r="AK513" s="317">
        <f>IF(AK407="kW",SUMPRODUCT(N408:N511,O408:O511,AK408:AK511),SUMPRODUCT(D408:D511,AK408:AK511))</f>
        <v>0</v>
      </c>
      <c r="AL513" s="317">
        <f>IF(AL407="kW",SUMPRODUCT(N408:N511,O408:O511,AL408:AL511),SUMPRODUCT(D408:D511,AL408:AL511))</f>
        <v>0</v>
      </c>
      <c r="AM513" s="318"/>
    </row>
    <row r="514" spans="2:39" ht="15.5">
      <c r="B514" s="379" t="s">
        <v>259</v>
      </c>
      <c r="C514" s="380"/>
      <c r="D514" s="380"/>
      <c r="E514" s="380"/>
      <c r="F514" s="380"/>
      <c r="G514" s="380"/>
      <c r="H514" s="380"/>
      <c r="I514" s="380"/>
      <c r="J514" s="380"/>
      <c r="K514" s="380"/>
      <c r="L514" s="380"/>
      <c r="M514" s="380"/>
      <c r="N514" s="380"/>
      <c r="O514" s="380"/>
      <c r="P514" s="380"/>
      <c r="Q514" s="380"/>
      <c r="R514" s="380"/>
      <c r="S514" s="380"/>
      <c r="T514" s="380"/>
      <c r="U514" s="380"/>
      <c r="V514" s="380"/>
      <c r="W514" s="380"/>
      <c r="X514" s="380"/>
      <c r="Y514" s="316">
        <f>HLOOKUP(Y406,'2. LRAMVA Threshold'!$B$42:$Q$53,6,FALSE)</f>
        <v>0</v>
      </c>
      <c r="Z514" s="316">
        <f>HLOOKUP(Z406,'2. LRAMVA Threshold'!$B$42:$Q$53,6,FALSE)</f>
        <v>0</v>
      </c>
      <c r="AA514" s="316">
        <f>HLOOKUP(AA406,'2. LRAMVA Threshold'!$B$42:$Q$53,6,FALSE)</f>
        <v>0</v>
      </c>
      <c r="AB514" s="316">
        <f>HLOOKUP(AB406,'2. LRAMVA Threshold'!$B$42:$Q$53,6,FALSE)</f>
        <v>0</v>
      </c>
      <c r="AC514" s="316">
        <f>HLOOKUP(AC406,'2. LRAMVA Threshold'!$B$42:$Q$53,6,FALSE)</f>
        <v>0</v>
      </c>
      <c r="AD514" s="316">
        <f>HLOOKUP(AD406,'2. LRAMVA Threshold'!$B$42:$Q$53,6,FALSE)</f>
        <v>0</v>
      </c>
      <c r="AE514" s="316">
        <f>HLOOKUP(AE406,'2. LRAMVA Threshold'!$B$42:$Q$53,6,FALSE)</f>
        <v>0</v>
      </c>
      <c r="AF514" s="316">
        <f>HLOOKUP(AF406,'2. LRAMVA Threshold'!$B$42:$Q$53,6,FALSE)</f>
        <v>0</v>
      </c>
      <c r="AG514" s="316">
        <f>HLOOKUP(AG406,'2. LRAMVA Threshold'!$B$42:$Q$53,6,FALSE)</f>
        <v>0</v>
      </c>
      <c r="AH514" s="316">
        <f>HLOOKUP(AH406,'2. LRAMVA Threshold'!$B$42:$Q$53,6,FALSE)</f>
        <v>0</v>
      </c>
      <c r="AI514" s="316">
        <f>HLOOKUP(AI406,'2. LRAMVA Threshold'!$B$42:$Q$53,6,FALSE)</f>
        <v>0</v>
      </c>
      <c r="AJ514" s="316">
        <f>HLOOKUP(AJ406,'2. LRAMVA Threshold'!$B$42:$Q$53,6,FALSE)</f>
        <v>0</v>
      </c>
      <c r="AK514" s="316">
        <f>HLOOKUP(AK406,'2. LRAMVA Threshold'!$B$42:$Q$53,6,FALSE)</f>
        <v>0</v>
      </c>
      <c r="AL514" s="316">
        <f>HLOOKUP(AL406,'2. LRAMVA Threshold'!$B$42:$Q$53,6,FALSE)</f>
        <v>0</v>
      </c>
      <c r="AM514" s="381"/>
    </row>
    <row r="515" spans="2:39" ht="15.5">
      <c r="B515" s="382"/>
      <c r="C515" s="692"/>
      <c r="D515" s="383"/>
      <c r="E515" s="383"/>
      <c r="F515" s="383"/>
      <c r="G515" s="383"/>
      <c r="H515" s="383"/>
      <c r="I515" s="383"/>
      <c r="J515" s="383"/>
      <c r="K515" s="383"/>
      <c r="L515" s="383"/>
      <c r="M515" s="383"/>
      <c r="N515" s="687"/>
      <c r="O515" s="384"/>
      <c r="P515" s="383"/>
      <c r="Q515" s="383"/>
      <c r="R515" s="383"/>
      <c r="S515" s="385"/>
      <c r="T515" s="385"/>
      <c r="U515" s="385"/>
      <c r="V515" s="385"/>
      <c r="W515" s="383"/>
      <c r="X515" s="383"/>
      <c r="Y515" s="386"/>
      <c r="Z515" s="386"/>
      <c r="AA515" s="386"/>
      <c r="AB515" s="386"/>
      <c r="AC515" s="386"/>
      <c r="AD515" s="386"/>
      <c r="AE515" s="386"/>
      <c r="AF515" s="386"/>
      <c r="AG515" s="386"/>
      <c r="AH515" s="386"/>
      <c r="AI515" s="386"/>
      <c r="AJ515" s="386"/>
      <c r="AK515" s="386"/>
      <c r="AL515" s="386"/>
      <c r="AM515" s="387"/>
    </row>
    <row r="516" spans="2:39" ht="15.5">
      <c r="B516" s="312" t="s">
        <v>165</v>
      </c>
      <c r="C516" s="326"/>
      <c r="D516" s="326"/>
      <c r="E516" s="364"/>
      <c r="F516" s="364"/>
      <c r="G516" s="364"/>
      <c r="H516" s="364"/>
      <c r="I516" s="364"/>
      <c r="J516" s="364"/>
      <c r="K516" s="364"/>
      <c r="L516" s="364"/>
      <c r="M516" s="364"/>
      <c r="N516" s="364"/>
      <c r="O516" s="280"/>
      <c r="P516" s="328"/>
      <c r="Q516" s="328"/>
      <c r="R516" s="328"/>
      <c r="S516" s="327"/>
      <c r="T516" s="327"/>
      <c r="U516" s="327"/>
      <c r="V516" s="327"/>
      <c r="W516" s="328"/>
      <c r="X516" s="328"/>
      <c r="Y516" s="329">
        <f>HLOOKUP(Y$20,'3.  Distribution Rates'!$C$122:$P$133,6,FALSE)</f>
        <v>1.43E-2</v>
      </c>
      <c r="Z516" s="329">
        <f>HLOOKUP(Z$20,'3.  Distribution Rates'!$C$122:$P$133,6,FALSE)</f>
        <v>1.9300000000000001E-2</v>
      </c>
      <c r="AA516" s="329">
        <f>HLOOKUP(AA$20,'3.  Distribution Rates'!$C$122:$P$133,6,FALSE)</f>
        <v>4.6245000000000003</v>
      </c>
      <c r="AB516" s="329">
        <f>HLOOKUP(AB$20,'3.  Distribution Rates'!$C$122:$P$133,6,FALSE)</f>
        <v>4.7545000000000002</v>
      </c>
      <c r="AC516" s="329">
        <f>HLOOKUP(AC$20,'3.  Distribution Rates'!$C$122:$P$133,6,FALSE)</f>
        <v>15.269299999999999</v>
      </c>
      <c r="AD516" s="329">
        <f>HLOOKUP(AD$20,'3.  Distribution Rates'!$C$122:$P$133,6,FALSE)</f>
        <v>0</v>
      </c>
      <c r="AE516" s="329">
        <f>HLOOKUP(AE$20,'3.  Distribution Rates'!$C$122:$P$133,6,FALSE)</f>
        <v>0</v>
      </c>
      <c r="AF516" s="329">
        <f>HLOOKUP(AF$20,'3.  Distribution Rates'!$C$122:$P$133,6,FALSE)</f>
        <v>0</v>
      </c>
      <c r="AG516" s="329">
        <f>HLOOKUP(AG$20,'3.  Distribution Rates'!$C$122:$P$133,6,FALSE)</f>
        <v>0</v>
      </c>
      <c r="AH516" s="329">
        <f>HLOOKUP(AH$20,'3.  Distribution Rates'!$C$122:$P$133,6,FALSE)</f>
        <v>0</v>
      </c>
      <c r="AI516" s="329">
        <f>HLOOKUP(AI$20,'3.  Distribution Rates'!$C$122:$P$133,6,FALSE)</f>
        <v>0</v>
      </c>
      <c r="AJ516" s="329">
        <f>HLOOKUP(AJ$20,'3.  Distribution Rates'!$C$122:$P$133,6,FALSE)</f>
        <v>0</v>
      </c>
      <c r="AK516" s="329">
        <f>HLOOKUP(AK$20,'3.  Distribution Rates'!$C$122:$P$133,6,FALSE)</f>
        <v>0</v>
      </c>
      <c r="AL516" s="329">
        <f>HLOOKUP(AL$20,'3.  Distribution Rates'!$C$122:$P$133,6,FALSE)</f>
        <v>0</v>
      </c>
      <c r="AM516" s="388"/>
    </row>
    <row r="517" spans="2:39" ht="15.5">
      <c r="B517" s="312" t="s">
        <v>158</v>
      </c>
      <c r="C517" s="333"/>
      <c r="D517" s="298"/>
      <c r="E517" s="268"/>
      <c r="F517" s="268"/>
      <c r="G517" s="268"/>
      <c r="H517" s="268"/>
      <c r="I517" s="268"/>
      <c r="J517" s="268"/>
      <c r="K517" s="268"/>
      <c r="L517" s="268"/>
      <c r="M517" s="268"/>
      <c r="N517" s="268"/>
      <c r="O517" s="280"/>
      <c r="P517" s="268"/>
      <c r="Q517" s="268"/>
      <c r="R517" s="268"/>
      <c r="S517" s="298"/>
      <c r="T517" s="298"/>
      <c r="U517" s="298"/>
      <c r="V517" s="298"/>
      <c r="W517" s="268"/>
      <c r="X517" s="268"/>
      <c r="Y517" s="366">
        <f>Y137*Y516</f>
        <v>0</v>
      </c>
      <c r="Z517" s="366">
        <f t="shared" ref="Z517:AL517" si="158">Z137*Z516</f>
        <v>0</v>
      </c>
      <c r="AA517" s="366">
        <f t="shared" si="158"/>
        <v>0</v>
      </c>
      <c r="AB517" s="366">
        <f t="shared" si="158"/>
        <v>0</v>
      </c>
      <c r="AC517" s="366">
        <f t="shared" si="158"/>
        <v>0</v>
      </c>
      <c r="AD517" s="366">
        <f t="shared" si="158"/>
        <v>0</v>
      </c>
      <c r="AE517" s="366">
        <f t="shared" si="158"/>
        <v>0</v>
      </c>
      <c r="AF517" s="366">
        <f t="shared" si="158"/>
        <v>0</v>
      </c>
      <c r="AG517" s="366">
        <f t="shared" si="158"/>
        <v>0</v>
      </c>
      <c r="AH517" s="366">
        <f t="shared" si="158"/>
        <v>0</v>
      </c>
      <c r="AI517" s="366">
        <f t="shared" si="158"/>
        <v>0</v>
      </c>
      <c r="AJ517" s="366">
        <f t="shared" si="158"/>
        <v>0</v>
      </c>
      <c r="AK517" s="366">
        <f t="shared" si="158"/>
        <v>0</v>
      </c>
      <c r="AL517" s="366">
        <f t="shared" si="158"/>
        <v>0</v>
      </c>
      <c r="AM517" s="602">
        <f>SUM(Y517:AL517)</f>
        <v>0</v>
      </c>
    </row>
    <row r="518" spans="2:39" ht="15.5">
      <c r="B518" s="312" t="s">
        <v>159</v>
      </c>
      <c r="C518" s="333"/>
      <c r="D518" s="298"/>
      <c r="E518" s="268"/>
      <c r="F518" s="268"/>
      <c r="G518" s="268"/>
      <c r="H518" s="268"/>
      <c r="I518" s="268"/>
      <c r="J518" s="268"/>
      <c r="K518" s="268"/>
      <c r="L518" s="268"/>
      <c r="M518" s="268"/>
      <c r="N518" s="268"/>
      <c r="O518" s="280"/>
      <c r="P518" s="268"/>
      <c r="Q518" s="268"/>
      <c r="R518" s="268"/>
      <c r="S518" s="298"/>
      <c r="T518" s="298"/>
      <c r="U518" s="298"/>
      <c r="V518" s="298"/>
      <c r="W518" s="268"/>
      <c r="X518" s="268"/>
      <c r="Y518" s="366">
        <f>Y266*Y516</f>
        <v>0</v>
      </c>
      <c r="Z518" s="366">
        <f t="shared" ref="Z518:AL518" si="159">Z266*Z516</f>
        <v>0</v>
      </c>
      <c r="AA518" s="366">
        <f t="shared" si="159"/>
        <v>0</v>
      </c>
      <c r="AB518" s="366">
        <f t="shared" si="159"/>
        <v>0</v>
      </c>
      <c r="AC518" s="366">
        <f t="shared" si="159"/>
        <v>0</v>
      </c>
      <c r="AD518" s="366">
        <f t="shared" si="159"/>
        <v>0</v>
      </c>
      <c r="AE518" s="366">
        <f t="shared" si="159"/>
        <v>0</v>
      </c>
      <c r="AF518" s="366">
        <f t="shared" si="159"/>
        <v>0</v>
      </c>
      <c r="AG518" s="366">
        <f t="shared" si="159"/>
        <v>0</v>
      </c>
      <c r="AH518" s="366">
        <f t="shared" si="159"/>
        <v>0</v>
      </c>
      <c r="AI518" s="366">
        <f t="shared" si="159"/>
        <v>0</v>
      </c>
      <c r="AJ518" s="366">
        <f t="shared" si="159"/>
        <v>0</v>
      </c>
      <c r="AK518" s="366">
        <f t="shared" si="159"/>
        <v>0</v>
      </c>
      <c r="AL518" s="366">
        <f t="shared" si="159"/>
        <v>0</v>
      </c>
      <c r="AM518" s="602">
        <f>SUM(Y518:AL518)</f>
        <v>0</v>
      </c>
    </row>
    <row r="519" spans="2:39" ht="15.5">
      <c r="B519" s="312" t="s">
        <v>160</v>
      </c>
      <c r="C519" s="333"/>
      <c r="D519" s="298"/>
      <c r="E519" s="268"/>
      <c r="F519" s="268"/>
      <c r="G519" s="268"/>
      <c r="H519" s="268"/>
      <c r="I519" s="268"/>
      <c r="J519" s="268"/>
      <c r="K519" s="268"/>
      <c r="L519" s="268"/>
      <c r="M519" s="268"/>
      <c r="N519" s="268"/>
      <c r="O519" s="280"/>
      <c r="P519" s="268"/>
      <c r="Q519" s="268"/>
      <c r="R519" s="268"/>
      <c r="S519" s="298"/>
      <c r="T519" s="298"/>
      <c r="U519" s="298"/>
      <c r="V519" s="298"/>
      <c r="W519" s="268"/>
      <c r="X519" s="268"/>
      <c r="Y519" s="366">
        <f>Y395*Y516</f>
        <v>0</v>
      </c>
      <c r="Z519" s="366">
        <f t="shared" ref="Z519:AL519" si="160">Z395*Z516</f>
        <v>0</v>
      </c>
      <c r="AA519" s="366">
        <f t="shared" si="160"/>
        <v>0</v>
      </c>
      <c r="AB519" s="366">
        <f t="shared" si="160"/>
        <v>0</v>
      </c>
      <c r="AC519" s="366">
        <f t="shared" si="160"/>
        <v>0</v>
      </c>
      <c r="AD519" s="366">
        <f t="shared" si="160"/>
        <v>0</v>
      </c>
      <c r="AE519" s="366">
        <f t="shared" si="160"/>
        <v>0</v>
      </c>
      <c r="AF519" s="366">
        <f t="shared" si="160"/>
        <v>0</v>
      </c>
      <c r="AG519" s="366">
        <f t="shared" si="160"/>
        <v>0</v>
      </c>
      <c r="AH519" s="366">
        <f t="shared" si="160"/>
        <v>0</v>
      </c>
      <c r="AI519" s="366">
        <f t="shared" si="160"/>
        <v>0</v>
      </c>
      <c r="AJ519" s="366">
        <f t="shared" si="160"/>
        <v>0</v>
      </c>
      <c r="AK519" s="366">
        <f t="shared" si="160"/>
        <v>0</v>
      </c>
      <c r="AL519" s="366">
        <f t="shared" si="160"/>
        <v>0</v>
      </c>
      <c r="AM519" s="602">
        <f>SUM(Y519:AL519)</f>
        <v>0</v>
      </c>
    </row>
    <row r="520" spans="2:39" ht="15.5">
      <c r="B520" s="312" t="s">
        <v>161</v>
      </c>
      <c r="C520" s="333"/>
      <c r="D520" s="298"/>
      <c r="E520" s="268"/>
      <c r="F520" s="268"/>
      <c r="G520" s="268"/>
      <c r="H520" s="268"/>
      <c r="I520" s="268"/>
      <c r="J520" s="268"/>
      <c r="K520" s="268"/>
      <c r="L520" s="268"/>
      <c r="M520" s="268"/>
      <c r="N520" s="268"/>
      <c r="O520" s="280"/>
      <c r="P520" s="268"/>
      <c r="Q520" s="268"/>
      <c r="R520" s="268"/>
      <c r="S520" s="298"/>
      <c r="T520" s="298"/>
      <c r="U520" s="298"/>
      <c r="V520" s="298"/>
      <c r="W520" s="268"/>
      <c r="X520" s="268"/>
      <c r="Y520" s="366">
        <f>Y513*Y516</f>
        <v>0</v>
      </c>
      <c r="Z520" s="366">
        <f t="shared" ref="Z520:AK520" si="161">Z513*Z516</f>
        <v>0</v>
      </c>
      <c r="AA520" s="366">
        <f t="shared" si="161"/>
        <v>0</v>
      </c>
      <c r="AB520" s="366">
        <f t="shared" si="161"/>
        <v>0</v>
      </c>
      <c r="AC520" s="366">
        <f t="shared" si="161"/>
        <v>0</v>
      </c>
      <c r="AD520" s="366">
        <f t="shared" si="161"/>
        <v>0</v>
      </c>
      <c r="AE520" s="366">
        <f t="shared" si="161"/>
        <v>0</v>
      </c>
      <c r="AF520" s="366">
        <f t="shared" si="161"/>
        <v>0</v>
      </c>
      <c r="AG520" s="366">
        <f t="shared" si="161"/>
        <v>0</v>
      </c>
      <c r="AH520" s="366">
        <f t="shared" si="161"/>
        <v>0</v>
      </c>
      <c r="AI520" s="366">
        <f>AI513*AI516</f>
        <v>0</v>
      </c>
      <c r="AJ520" s="366">
        <f t="shared" si="161"/>
        <v>0</v>
      </c>
      <c r="AK520" s="366">
        <f t="shared" si="161"/>
        <v>0</v>
      </c>
      <c r="AL520" s="366">
        <f>AL513*AL516</f>
        <v>0</v>
      </c>
      <c r="AM520" s="602">
        <f>SUM(Y520:AL520)</f>
        <v>0</v>
      </c>
    </row>
    <row r="521" spans="2:39" ht="15.5">
      <c r="B521" s="337" t="s">
        <v>260</v>
      </c>
      <c r="C521" s="333"/>
      <c r="D521" s="324"/>
      <c r="E521" s="322"/>
      <c r="F521" s="322"/>
      <c r="G521" s="322"/>
      <c r="H521" s="322"/>
      <c r="I521" s="322"/>
      <c r="J521" s="322"/>
      <c r="K521" s="322"/>
      <c r="L521" s="322"/>
      <c r="M521" s="322"/>
      <c r="N521" s="322"/>
      <c r="O521" s="289"/>
      <c r="P521" s="322"/>
      <c r="Q521" s="322"/>
      <c r="R521" s="322"/>
      <c r="S521" s="324"/>
      <c r="T521" s="324"/>
      <c r="U521" s="324"/>
      <c r="V521" s="324"/>
      <c r="W521" s="322"/>
      <c r="X521" s="322"/>
      <c r="Y521" s="334">
        <f>SUM(Y517:Y520)</f>
        <v>0</v>
      </c>
      <c r="Z521" s="334">
        <f t="shared" ref="Z521:AK521" si="162">SUM(Z517:Z520)</f>
        <v>0</v>
      </c>
      <c r="AA521" s="334">
        <f t="shared" si="162"/>
        <v>0</v>
      </c>
      <c r="AB521" s="334">
        <f t="shared" si="162"/>
        <v>0</v>
      </c>
      <c r="AC521" s="334">
        <f t="shared" si="162"/>
        <v>0</v>
      </c>
      <c r="AD521" s="334">
        <f t="shared" si="162"/>
        <v>0</v>
      </c>
      <c r="AE521" s="334">
        <f t="shared" si="162"/>
        <v>0</v>
      </c>
      <c r="AF521" s="334">
        <f t="shared" si="162"/>
        <v>0</v>
      </c>
      <c r="AG521" s="334">
        <f t="shared" si="162"/>
        <v>0</v>
      </c>
      <c r="AH521" s="334">
        <f t="shared" si="162"/>
        <v>0</v>
      </c>
      <c r="AI521" s="334">
        <f t="shared" si="162"/>
        <v>0</v>
      </c>
      <c r="AJ521" s="334">
        <f t="shared" si="162"/>
        <v>0</v>
      </c>
      <c r="AK521" s="334">
        <f t="shared" si="162"/>
        <v>0</v>
      </c>
      <c r="AL521" s="334">
        <f>SUM(AL517:AL520)</f>
        <v>0</v>
      </c>
      <c r="AM521" s="393">
        <f>SUM(AM517:AM520)</f>
        <v>0</v>
      </c>
    </row>
    <row r="522" spans="2:39" ht="15.5">
      <c r="B522" s="337" t="s">
        <v>261</v>
      </c>
      <c r="C522" s="333"/>
      <c r="D522" s="338"/>
      <c r="E522" s="322"/>
      <c r="F522" s="322"/>
      <c r="G522" s="322"/>
      <c r="H522" s="322"/>
      <c r="I522" s="322"/>
      <c r="J522" s="322"/>
      <c r="K522" s="322"/>
      <c r="L522" s="322"/>
      <c r="M522" s="322"/>
      <c r="N522" s="322"/>
      <c r="O522" s="289"/>
      <c r="P522" s="322"/>
      <c r="Q522" s="322"/>
      <c r="R522" s="322"/>
      <c r="S522" s="324"/>
      <c r="T522" s="324"/>
      <c r="U522" s="324"/>
      <c r="V522" s="324"/>
      <c r="W522" s="322"/>
      <c r="X522" s="322"/>
      <c r="Y522" s="335">
        <f>Y514*Y516</f>
        <v>0</v>
      </c>
      <c r="Z522" s="335">
        <f t="shared" ref="Z522:AJ522" si="163">Z514*Z516</f>
        <v>0</v>
      </c>
      <c r="AA522" s="335">
        <f>AA514*AA516</f>
        <v>0</v>
      </c>
      <c r="AB522" s="335">
        <f t="shared" si="163"/>
        <v>0</v>
      </c>
      <c r="AC522" s="335">
        <f t="shared" si="163"/>
        <v>0</v>
      </c>
      <c r="AD522" s="335">
        <f>AD514*AD516</f>
        <v>0</v>
      </c>
      <c r="AE522" s="335">
        <f t="shared" si="163"/>
        <v>0</v>
      </c>
      <c r="AF522" s="335">
        <f t="shared" si="163"/>
        <v>0</v>
      </c>
      <c r="AG522" s="335">
        <f t="shared" si="163"/>
        <v>0</v>
      </c>
      <c r="AH522" s="335">
        <f t="shared" si="163"/>
        <v>0</v>
      </c>
      <c r="AI522" s="335">
        <f t="shared" si="163"/>
        <v>0</v>
      </c>
      <c r="AJ522" s="335">
        <f t="shared" si="163"/>
        <v>0</v>
      </c>
      <c r="AK522" s="335">
        <f>AK514*AK516</f>
        <v>0</v>
      </c>
      <c r="AL522" s="335">
        <f>AL514*AL516</f>
        <v>0</v>
      </c>
      <c r="AM522" s="393">
        <f>SUM(Y522:AL522)</f>
        <v>0</v>
      </c>
    </row>
    <row r="523" spans="2:39" ht="15.5">
      <c r="B523" s="337" t="s">
        <v>263</v>
      </c>
      <c r="C523" s="333"/>
      <c r="D523" s="338"/>
      <c r="E523" s="322"/>
      <c r="F523" s="322"/>
      <c r="G523" s="322"/>
      <c r="H523" s="322"/>
      <c r="I523" s="322"/>
      <c r="J523" s="322"/>
      <c r="K523" s="322"/>
      <c r="L523" s="322"/>
      <c r="M523" s="322"/>
      <c r="N523" s="322"/>
      <c r="O523" s="289"/>
      <c r="P523" s="322"/>
      <c r="Q523" s="322"/>
      <c r="R523" s="322"/>
      <c r="S523" s="338"/>
      <c r="T523" s="338"/>
      <c r="U523" s="338"/>
      <c r="V523" s="338"/>
      <c r="W523" s="322"/>
      <c r="X523" s="322"/>
      <c r="Y523" s="339"/>
      <c r="Z523" s="339"/>
      <c r="AA523" s="339"/>
      <c r="AB523" s="339"/>
      <c r="AC523" s="339"/>
      <c r="AD523" s="339"/>
      <c r="AE523" s="339"/>
      <c r="AF523" s="339"/>
      <c r="AG523" s="339"/>
      <c r="AH523" s="339"/>
      <c r="AI523" s="339"/>
      <c r="AJ523" s="339"/>
      <c r="AK523" s="339"/>
      <c r="AL523" s="339"/>
      <c r="AM523" s="393">
        <f>AM521-AM522</f>
        <v>0</v>
      </c>
    </row>
    <row r="524" spans="2:39" ht="15.5">
      <c r="B524" s="337"/>
      <c r="C524" s="333"/>
      <c r="D524" s="338"/>
      <c r="E524" s="322"/>
      <c r="F524" s="322"/>
      <c r="G524" s="322"/>
      <c r="H524" s="322"/>
      <c r="I524" s="322"/>
      <c r="J524" s="322"/>
      <c r="K524" s="322"/>
      <c r="L524" s="322"/>
      <c r="M524" s="322"/>
      <c r="N524" s="322"/>
      <c r="O524" s="289"/>
      <c r="P524" s="322"/>
      <c r="Q524" s="322"/>
      <c r="R524" s="322"/>
      <c r="S524" s="338"/>
      <c r="T524" s="338"/>
      <c r="U524" s="338"/>
      <c r="V524" s="338"/>
      <c r="W524" s="322"/>
      <c r="X524" s="322"/>
      <c r="Y524" s="339"/>
      <c r="Z524" s="339"/>
      <c r="AA524" s="339"/>
      <c r="AB524" s="339"/>
      <c r="AC524" s="339"/>
      <c r="AD524" s="339"/>
      <c r="AE524" s="339"/>
      <c r="AF524" s="339"/>
      <c r="AG524" s="339"/>
      <c r="AH524" s="339"/>
      <c r="AI524" s="339"/>
      <c r="AJ524" s="339"/>
      <c r="AK524" s="339"/>
      <c r="AL524" s="339"/>
      <c r="AM524" s="393"/>
    </row>
    <row r="525" spans="2:39" ht="15.5">
      <c r="B525" s="337"/>
      <c r="C525" s="333"/>
      <c r="D525" s="338"/>
      <c r="E525" s="322"/>
      <c r="F525" s="322"/>
      <c r="G525" s="322"/>
      <c r="H525" s="322"/>
      <c r="I525" s="322"/>
      <c r="J525" s="322"/>
      <c r="K525" s="322"/>
      <c r="L525" s="322"/>
      <c r="M525" s="322"/>
      <c r="N525" s="322"/>
      <c r="O525" s="289"/>
      <c r="P525" s="322"/>
      <c r="Q525" s="322"/>
      <c r="R525" s="322"/>
      <c r="S525" s="338"/>
      <c r="T525" s="338"/>
      <c r="U525" s="338"/>
      <c r="V525" s="338"/>
      <c r="W525" s="322"/>
      <c r="X525" s="322"/>
      <c r="Y525" s="339"/>
      <c r="Z525" s="339"/>
      <c r="AA525" s="339"/>
      <c r="AB525" s="339"/>
      <c r="AC525" s="339"/>
      <c r="AD525" s="339"/>
      <c r="AE525" s="339"/>
      <c r="AF525" s="339"/>
      <c r="AG525" s="339"/>
      <c r="AH525" s="339"/>
      <c r="AI525" s="339"/>
      <c r="AJ525" s="339"/>
      <c r="AK525" s="339"/>
      <c r="AL525" s="339"/>
      <c r="AM525" s="394"/>
    </row>
    <row r="526" spans="2:39" ht="15.5">
      <c r="B526" s="312" t="s">
        <v>199</v>
      </c>
      <c r="C526" s="338"/>
      <c r="D526" s="338"/>
      <c r="E526" s="322"/>
      <c r="F526" s="322"/>
      <c r="G526" s="322"/>
      <c r="H526" s="322"/>
      <c r="I526" s="322"/>
      <c r="J526" s="322"/>
      <c r="K526" s="322"/>
      <c r="L526" s="322"/>
      <c r="M526" s="322"/>
      <c r="N526" s="322"/>
      <c r="O526" s="289"/>
      <c r="P526" s="322"/>
      <c r="Q526" s="322"/>
      <c r="R526" s="322"/>
      <c r="S526" s="338"/>
      <c r="T526" s="333"/>
      <c r="U526" s="338"/>
      <c r="V526" s="338"/>
      <c r="W526" s="322"/>
      <c r="X526" s="322"/>
      <c r="Y526" s="280">
        <f>SUMPRODUCT(E408:E511,Y408:Y511)</f>
        <v>0</v>
      </c>
      <c r="Z526" s="280">
        <f>SUMPRODUCT(E408:E511,Z408:Z511)</f>
        <v>0</v>
      </c>
      <c r="AA526" s="280">
        <f>IF(AA407="kW",SUMPRODUCT(N408:N511,P408:P511,AA408:AA511),SUMPRODUCT(E408:E511,AA408:AA511))</f>
        <v>0</v>
      </c>
      <c r="AB526" s="280">
        <f>IF(AB407="kW",SUMPRODUCT(N408:N511,P408:P511,AB408:AB511),SUMPRODUCT(E408:E511,AB408:AB511))</f>
        <v>0</v>
      </c>
      <c r="AC526" s="280">
        <f>IF(AC407="kW",SUMPRODUCT(N408:N511,P408:P511,AC408:AC511),SUMPRODUCT(E408:E511,AC408:AC511))</f>
        <v>0</v>
      </c>
      <c r="AD526" s="280">
        <f>IF(AD407="kW",SUMPRODUCT(N408:N511,P408:P511,AD408:AD511),SUMPRODUCT(E408:E511, AD408:AD511))</f>
        <v>0</v>
      </c>
      <c r="AE526" s="280">
        <f>IF(AE407="kW",SUMPRODUCT(N408:N511,P408:P511,AE408:AE511),SUMPRODUCT(E408:E511,AE408:AE511))</f>
        <v>0</v>
      </c>
      <c r="AF526" s="280">
        <f>IF(AF407="kW",SUMPRODUCT(N408:N511,P408:P511,AF408:AF511),SUMPRODUCT(E408:E511,AF408:AF511))</f>
        <v>0</v>
      </c>
      <c r="AG526" s="280">
        <f>IF(AG407="kW",SUMPRODUCT(N408:N511,P408:P511,AG408:AG511),SUMPRODUCT(E408:E511,AG408:AG511))</f>
        <v>0</v>
      </c>
      <c r="AH526" s="280">
        <f>IF(AH407="kW",SUMPRODUCT(N408:N511,P408:P511,AH408:AH511),SUMPRODUCT(E408:E511,AH408:AH511))</f>
        <v>0</v>
      </c>
      <c r="AI526" s="280">
        <f>IF(AI407="kW",SUMPRODUCT(N408:N511,P408:P511,AI408:AI511),SUMPRODUCT(E408:E511,AI408:AI511))</f>
        <v>0</v>
      </c>
      <c r="AJ526" s="280">
        <f>IF(AJ407="kW",SUMPRODUCT(N408:N511,P408:P511,AJ408:AJ511),SUMPRODUCT(E408:E511,AJ408:AJ511))</f>
        <v>0</v>
      </c>
      <c r="AK526" s="280">
        <f>IF(AK407="kW",SUMPRODUCT(N408:N511,P408:P511,AK408:AK511),SUMPRODUCT(E408:E511,AK408:AK511))</f>
        <v>0</v>
      </c>
      <c r="AL526" s="280">
        <f>IF(AL407="kW",SUMPRODUCT(N408:N511,P408:P511,AL408:AL511),SUMPRODUCT(E408:E511,AL408:AL511))</f>
        <v>0</v>
      </c>
      <c r="AM526" s="341"/>
    </row>
    <row r="527" spans="2:39" ht="15.5">
      <c r="B527" s="312" t="s">
        <v>200</v>
      </c>
      <c r="C527" s="344"/>
      <c r="D527" s="268"/>
      <c r="E527" s="268"/>
      <c r="F527" s="268"/>
      <c r="G527" s="268"/>
      <c r="H527" s="268"/>
      <c r="I527" s="268"/>
      <c r="J527" s="268"/>
      <c r="K527" s="268"/>
      <c r="L527" s="268"/>
      <c r="M527" s="268"/>
      <c r="N527" s="268"/>
      <c r="O527" s="345"/>
      <c r="P527" s="268"/>
      <c r="Q527" s="268"/>
      <c r="R527" s="268"/>
      <c r="S527" s="293"/>
      <c r="T527" s="298"/>
      <c r="U527" s="298"/>
      <c r="V527" s="268"/>
      <c r="W527" s="268"/>
      <c r="X527" s="298"/>
      <c r="Y527" s="280">
        <f>SUMPRODUCT(F408:F511,Y408:Y511)</f>
        <v>0</v>
      </c>
      <c r="Z527" s="280">
        <f>SUMPRODUCT(F408:F511,Z408:Z511)</f>
        <v>0</v>
      </c>
      <c r="AA527" s="280">
        <f>IF(AA407="kW",SUMPRODUCT(N408:N511,Q408:Q511,AA408:AA511),SUMPRODUCT(F408:F511,AA408:AA511))</f>
        <v>0</v>
      </c>
      <c r="AB527" s="280">
        <f>IF(AB407="kW",SUMPRODUCT(N408:N511,Q408:Q511,AB408:AB511),SUMPRODUCT(F408:F511,AB408:AB511))</f>
        <v>0</v>
      </c>
      <c r="AC527" s="280">
        <f>IF(AC407="kW",SUMPRODUCT(N408:N511,Q408:Q511,AC408:AC511),SUMPRODUCT(F408:F511, AC408:AC511))</f>
        <v>0</v>
      </c>
      <c r="AD527" s="280">
        <f>IF(AD407="kW",SUMPRODUCT(N408:N511,Q408:Q511,AD408:AD511),SUMPRODUCT(F408:F511, AD408:AD511))</f>
        <v>0</v>
      </c>
      <c r="AE527" s="280">
        <f>IF(AE407="kW",SUMPRODUCT(N408:N511,Q408:Q511,AE408:AE511),SUMPRODUCT(F408:F511,AE408:AE511))</f>
        <v>0</v>
      </c>
      <c r="AF527" s="280">
        <f>IF(AF407="kW",SUMPRODUCT(N408:N511,Q408:Q511,AF408:AF511),SUMPRODUCT(F408:F511,AF408:AF511))</f>
        <v>0</v>
      </c>
      <c r="AG527" s="280">
        <f>IF(AG407="kW",SUMPRODUCT(N408:N511,Q408:Q511,AG408:AG511),SUMPRODUCT(F408:F511,AG408:AG511))</f>
        <v>0</v>
      </c>
      <c r="AH527" s="280">
        <f>IF(AH407="kW",SUMPRODUCT(N408:N511,Q408:Q511,AH408:AH511),SUMPRODUCT(F408:F511,AH408:AH511))</f>
        <v>0</v>
      </c>
      <c r="AI527" s="280">
        <f>IF(AI407="kW",SUMPRODUCT(N408:N511,Q408:Q511,AI408:AI511),SUMPRODUCT(F408:F511,AI408:AI511))</f>
        <v>0</v>
      </c>
      <c r="AJ527" s="280">
        <f>IF(AJ407="kW",SUMPRODUCT(N408:N511,Q408:Q511,AJ408:AJ511),SUMPRODUCT(F408:F511,AJ408:AJ511))</f>
        <v>0</v>
      </c>
      <c r="AK527" s="280">
        <f>IF(AK407="kW",SUMPRODUCT(N408:N511,Q408:Q511,AK408:AK511),SUMPRODUCT(F408:F511,AK408:AK511))</f>
        <v>0</v>
      </c>
      <c r="AL527" s="280">
        <f>IF(AL407="kW",SUMPRODUCT(N408:N511,Q408:Q511,AL408:AL511),SUMPRODUCT(F408:F511,AL408:AL511))</f>
        <v>0</v>
      </c>
      <c r="AM527" s="325"/>
    </row>
    <row r="528" spans="2:39" ht="15.5">
      <c r="B528" s="312" t="s">
        <v>201</v>
      </c>
      <c r="C528" s="344"/>
      <c r="D528" s="268"/>
      <c r="E528" s="268"/>
      <c r="F528" s="268"/>
      <c r="G528" s="268"/>
      <c r="H528" s="268"/>
      <c r="I528" s="268"/>
      <c r="J528" s="268"/>
      <c r="K528" s="268"/>
      <c r="L528" s="268"/>
      <c r="M528" s="268"/>
      <c r="N528" s="268"/>
      <c r="O528" s="345"/>
      <c r="P528" s="268"/>
      <c r="Q528" s="268"/>
      <c r="R528" s="268"/>
      <c r="S528" s="293"/>
      <c r="T528" s="298"/>
      <c r="U528" s="298"/>
      <c r="V528" s="268"/>
      <c r="W528" s="268"/>
      <c r="X528" s="298"/>
      <c r="Y528" s="280">
        <f>SUMPRODUCT(G408:G511,Y408:Y511)</f>
        <v>1288693.3980429284</v>
      </c>
      <c r="Z528" s="280">
        <f>SUMPRODUCT(G408:G511,Z408:Z511)</f>
        <v>557274.10807000007</v>
      </c>
      <c r="AA528" s="280">
        <f>IF(AA407="kW",SUMPRODUCT(N408:N511,R408:R511,AA408:AA511),SUMPRODUCT(G408:G511,AA408:AA511))</f>
        <v>2515.2936658199997</v>
      </c>
      <c r="AB528" s="280">
        <f>IF(AB407="kW",SUMPRODUCT(N408:N511,R408:R511,AB408:AB511),SUMPRODUCT(G408:G511,AB408:AB511))</f>
        <v>193.48412814</v>
      </c>
      <c r="AC528" s="280">
        <f>IF(AC407="kW",SUMPRODUCT(N408:N511,R408:R511,AC408:AC511),SUMPRODUCT(G408:G511, AC408:AC511))</f>
        <v>0</v>
      </c>
      <c r="AD528" s="280">
        <f>IF(AD407="kW",SUMPRODUCT(N408:N511,R408:R511,AD408:AD511),SUMPRODUCT(G408:G511, AD408:AD511))</f>
        <v>0</v>
      </c>
      <c r="AE528" s="280">
        <f>IF(AE407="kW",SUMPRODUCT(N408:N511,R408:R511,AE408:AE511),SUMPRODUCT(G408:G511,AE408:AE511))</f>
        <v>0</v>
      </c>
      <c r="AF528" s="280">
        <f>IF(AF407="kW",SUMPRODUCT(N408:N511,R408:R511,AF408:AF511),SUMPRODUCT(G408:G511,AF408:AF511))</f>
        <v>0</v>
      </c>
      <c r="AG528" s="280">
        <f>IF(AG407="kW",SUMPRODUCT(N408:N511,R408:R511,AG408:AG511),SUMPRODUCT(G408:G511,AG408:AG511))</f>
        <v>0</v>
      </c>
      <c r="AH528" s="280">
        <f>IF(AH407="kW",SUMPRODUCT(N408:N511,R408:R511,AH408:AH511),SUMPRODUCT(G408:G511,AH408:AH511))</f>
        <v>0</v>
      </c>
      <c r="AI528" s="280">
        <f>IF(AI407="kW",SUMPRODUCT(N408:N511,R408:R511,AI408:AI511),SUMPRODUCT(G408:G511,AI408:AI511))</f>
        <v>0</v>
      </c>
      <c r="AJ528" s="280">
        <f>IF(AJ407="kW",SUMPRODUCT(N408:N511,R408:R511,AJ408:AJ511),SUMPRODUCT(G408:G511,AJ408:AJ511))</f>
        <v>0</v>
      </c>
      <c r="AK528" s="280">
        <f>IF(AK407="kW",SUMPRODUCT(N408:N511,R408:R511,AK408:AK511),SUMPRODUCT(G408:G511,AK408:AK511))</f>
        <v>0</v>
      </c>
      <c r="AL528" s="280">
        <f>IF(AL407="kW",SUMPRODUCT(N408:N511,R408:R511,AL408:AL511),SUMPRODUCT(G408:G511,AL408:AL511))</f>
        <v>0</v>
      </c>
      <c r="AM528" s="325"/>
    </row>
    <row r="529" spans="2:39" ht="15.5">
      <c r="B529" s="312" t="s">
        <v>202</v>
      </c>
      <c r="C529" s="344"/>
      <c r="D529" s="268"/>
      <c r="E529" s="268"/>
      <c r="F529" s="268"/>
      <c r="G529" s="268"/>
      <c r="H529" s="268"/>
      <c r="I529" s="268"/>
      <c r="J529" s="268"/>
      <c r="K529" s="268"/>
      <c r="L529" s="268"/>
      <c r="M529" s="268"/>
      <c r="N529" s="268"/>
      <c r="O529" s="345"/>
      <c r="P529" s="268"/>
      <c r="Q529" s="268"/>
      <c r="R529" s="268"/>
      <c r="S529" s="293"/>
      <c r="T529" s="298"/>
      <c r="U529" s="298"/>
      <c r="V529" s="268"/>
      <c r="W529" s="268"/>
      <c r="X529" s="298"/>
      <c r="Y529" s="280">
        <f>SUMPRODUCT(H408:H511,Y408:Y511)</f>
        <v>0</v>
      </c>
      <c r="Z529" s="280">
        <f>SUMPRODUCT(H408:H511,Z408:Z511)</f>
        <v>0</v>
      </c>
      <c r="AA529" s="280">
        <f>IF(AA407="kW",SUMPRODUCT(N408:N511,S408:S511,AA408:AA511),SUMPRODUCT(H408:H511,AA408:AA511))</f>
        <v>0</v>
      </c>
      <c r="AB529" s="280">
        <f>IF(AB407="kW",SUMPRODUCT(N408:N511,S408:S511,AB408:AB511),SUMPRODUCT(H408:H511,AB408:AB511))</f>
        <v>0</v>
      </c>
      <c r="AC529" s="280">
        <f>IF(AC407="kW",SUMPRODUCT(N408:N511,S408:S511,AC408:AC511),SUMPRODUCT(H408:H511, AC408:AC511))</f>
        <v>0</v>
      </c>
      <c r="AD529" s="280">
        <f>IF(AD407="kW",SUMPRODUCT(N408:N511,S408:S511,AD408:AD511),SUMPRODUCT(H408:H511, AD408:AD511))</f>
        <v>0</v>
      </c>
      <c r="AE529" s="280">
        <f>IF(AE407="kW",SUMPRODUCT(N408:N511,S408:S511,AE408:AE511),SUMPRODUCT(H408:H511,AE408:AE511))</f>
        <v>0</v>
      </c>
      <c r="AF529" s="280">
        <f>IF(AF407="kW",SUMPRODUCT(N408:N511,S408:S511,AF408:AF511),SUMPRODUCT(H408:H511,AF408:AF511))</f>
        <v>0</v>
      </c>
      <c r="AG529" s="280">
        <f>IF(AG407="kW",SUMPRODUCT(N408:N511,S408:S511,AG408:AG511),SUMPRODUCT(H408:H511,AG408:AG511))</f>
        <v>0</v>
      </c>
      <c r="AH529" s="280">
        <f>IF(AH407="kW",SUMPRODUCT(N408:N511,S408:S511,AH408:AH511),SUMPRODUCT(H408:H511,AH408:AH511))</f>
        <v>0</v>
      </c>
      <c r="AI529" s="280">
        <f>IF(AI407="kW",SUMPRODUCT(N408:N511,S408:S511,AI408:AI511),SUMPRODUCT(H408:H511,AI408:AI511))</f>
        <v>0</v>
      </c>
      <c r="AJ529" s="280">
        <f>IF(AJ407="kW",SUMPRODUCT(N408:N511,S408:S511,AJ408:AJ511),SUMPRODUCT(H408:H511,AJ408:AJ511))</f>
        <v>0</v>
      </c>
      <c r="AK529" s="280">
        <f>IF(AK407="kW",SUMPRODUCT(N408:N511,S408:S511,AK408:AK511),SUMPRODUCT(H408:H511,AK408:AK511))</f>
        <v>0</v>
      </c>
      <c r="AL529" s="280">
        <f>IF(AL407="kW",SUMPRODUCT(N408:N511,S408:S511,AL408:AL511),SUMPRODUCT(H408:H511,AL408:AL511))</f>
        <v>0</v>
      </c>
      <c r="AM529" s="325"/>
    </row>
    <row r="530" spans="2:39" ht="15.5">
      <c r="B530" s="312" t="s">
        <v>203</v>
      </c>
      <c r="C530" s="344"/>
      <c r="D530" s="268"/>
      <c r="E530" s="268"/>
      <c r="F530" s="268"/>
      <c r="G530" s="268"/>
      <c r="H530" s="268"/>
      <c r="I530" s="268"/>
      <c r="J530" s="268"/>
      <c r="K530" s="268"/>
      <c r="L530" s="268"/>
      <c r="M530" s="268"/>
      <c r="N530" s="268"/>
      <c r="O530" s="345"/>
      <c r="P530" s="268"/>
      <c r="Q530" s="268"/>
      <c r="R530" s="268"/>
      <c r="S530" s="293"/>
      <c r="T530" s="298"/>
      <c r="U530" s="298"/>
      <c r="V530" s="268"/>
      <c r="W530" s="268"/>
      <c r="X530" s="298"/>
      <c r="Y530" s="280">
        <f>SUMPRODUCT(I408:I511,Y408:Y511)</f>
        <v>0</v>
      </c>
      <c r="Z530" s="280">
        <f>SUMPRODUCT(I408:I511,Z408:Z511)</f>
        <v>0</v>
      </c>
      <c r="AA530" s="280">
        <f>IF(AA407="kW",SUMPRODUCT(N408:N511,T408:T511,AA408:AA511),SUMPRODUCT(I408:I511,AA408:AA511))</f>
        <v>0</v>
      </c>
      <c r="AB530" s="280">
        <f>IF(AB407="kW",SUMPRODUCT(N408:N511,T408:T511,AB408:AB511),SUMPRODUCT(I408:I511,AB408:AB511))</f>
        <v>0</v>
      </c>
      <c r="AC530" s="280">
        <f>IF(AC407="kW",SUMPRODUCT(N408:N511,T408:T511,AC408:AC511),SUMPRODUCT(I408:I511, AC408:AC511))</f>
        <v>0</v>
      </c>
      <c r="AD530" s="280">
        <f>IF(AD407="kW",SUMPRODUCT(N408:N511,T408:T511,AD408:AD511),SUMPRODUCT(I408:I511, AD408:AD511))</f>
        <v>0</v>
      </c>
      <c r="AE530" s="280">
        <f>IF(AE407="kW",SUMPRODUCT(N408:N511,T408:T511,AE408:AE511),SUMPRODUCT(I408:I511,AE408:AE511))</f>
        <v>0</v>
      </c>
      <c r="AF530" s="280">
        <f>IF(AF407="kW",SUMPRODUCT(N408:N511,T408:T511,AF408:AF511),SUMPRODUCT(I408:I511,AF408:AF511))</f>
        <v>0</v>
      </c>
      <c r="AG530" s="280">
        <f>IF(AG407="kW",SUMPRODUCT(N408:N511,T408:T511,AG408:AG511),SUMPRODUCT(I408:I511,AG408:AG511))</f>
        <v>0</v>
      </c>
      <c r="AH530" s="280">
        <f>IF(AH407="kW",SUMPRODUCT(N408:N511,T408:T511,AH408:AH511),SUMPRODUCT(I408:I511,AH408:AH511))</f>
        <v>0</v>
      </c>
      <c r="AI530" s="280">
        <f>IF(AI407="kW",SUMPRODUCT(N408:N511,T408:T511,AI408:AI511),SUMPRODUCT(I408:I511,AI408:AI511))</f>
        <v>0</v>
      </c>
      <c r="AJ530" s="280">
        <f>IF(AJ407="kW",SUMPRODUCT(N408:N511,T408:T511,AJ408:AJ511),SUMPRODUCT(I408:I511,AJ408:AJ511))</f>
        <v>0</v>
      </c>
      <c r="AK530" s="280">
        <f>IF(AK407="kW",SUMPRODUCT(N408:N511,T408:T511,AK408:AK511),SUMPRODUCT(I408:I511,AK408:AK511))</f>
        <v>0</v>
      </c>
      <c r="AL530" s="280">
        <f>IF(AL407="kW",SUMPRODUCT(N408:N511,T408:T511,AL408:AL511),SUMPRODUCT(I408:I511,AL408:AL511))</f>
        <v>0</v>
      </c>
      <c r="AM530" s="325"/>
    </row>
    <row r="531" spans="2:39" ht="15.5">
      <c r="B531" s="369" t="s">
        <v>204</v>
      </c>
      <c r="C531" s="347"/>
      <c r="D531" s="372"/>
      <c r="E531" s="372"/>
      <c r="F531" s="372"/>
      <c r="G531" s="372"/>
      <c r="H531" s="372"/>
      <c r="I531" s="372"/>
      <c r="J531" s="372"/>
      <c r="K531" s="372"/>
      <c r="L531" s="372"/>
      <c r="M531" s="372"/>
      <c r="N531" s="372"/>
      <c r="O531" s="371"/>
      <c r="P531" s="372"/>
      <c r="Q531" s="372"/>
      <c r="R531" s="372"/>
      <c r="S531" s="352"/>
      <c r="T531" s="373"/>
      <c r="U531" s="373"/>
      <c r="V531" s="372"/>
      <c r="W531" s="372"/>
      <c r="X531" s="373"/>
      <c r="Y531" s="314">
        <f>SUMPRODUCT(J408:J511,Y408:Y511)</f>
        <v>0</v>
      </c>
      <c r="Z531" s="314">
        <f>SUMPRODUCT(J408:J511,Z408:Z511)</f>
        <v>0</v>
      </c>
      <c r="AA531" s="314">
        <f>IF(AA407="kW",SUMPRODUCT(N408:N511,U408:U511,AA408:AA511),SUMPRODUCT(J408:J511,AA408:AA511))</f>
        <v>0</v>
      </c>
      <c r="AB531" s="314">
        <f>IF(AB407="kW",SUMPRODUCT(N408:N511,U408:U511,AB408:AB511),SUMPRODUCT(J408:J511,AB408:AB511))</f>
        <v>0</v>
      </c>
      <c r="AC531" s="314">
        <f>IF(AC407="kW",SUMPRODUCT(N408:N511,U408:U511,AC408:AC511),SUMPRODUCT(J408:J511, AC408:AC511))</f>
        <v>0</v>
      </c>
      <c r="AD531" s="314">
        <f>IF(AD407="kW",SUMPRODUCT(N408:N511,U408:U511,AD408:AD511),SUMPRODUCT(J408:J511, AD408:AD511))</f>
        <v>0</v>
      </c>
      <c r="AE531" s="314">
        <f>IF(AE407="kW",SUMPRODUCT(N408:N511,U408:U511,AE408:AE511),SUMPRODUCT(J408:J511,AE408:AE511))</f>
        <v>0</v>
      </c>
      <c r="AF531" s="314">
        <f>IF(AF407="kW",SUMPRODUCT(N408:N511,U408:U511,AF408:AF511),SUMPRODUCT(J408:J511,AF408:AF511))</f>
        <v>0</v>
      </c>
      <c r="AG531" s="314">
        <f>IF(AG407="kW",SUMPRODUCT(N408:N511,U408:U511,AG408:AG511),SUMPRODUCT(J408:J511,AG408:AG511))</f>
        <v>0</v>
      </c>
      <c r="AH531" s="314">
        <f>IF(AH407="kW",SUMPRODUCT(N408:N511,U408:U511,AH408:AH511),SUMPRODUCT(J408:J511,AH408:AH511))</f>
        <v>0</v>
      </c>
      <c r="AI531" s="314">
        <f>IF(AI407="kW",SUMPRODUCT(N408:N511,U408:U511,AI408:AI511),SUMPRODUCT(J408:J511,AI408:AI511))</f>
        <v>0</v>
      </c>
      <c r="AJ531" s="314">
        <f>IF(AJ407="kW",SUMPRODUCT(N408:N511,U408:U511,AJ408:AJ511),SUMPRODUCT(J408:J511,AJ408:AJ511))</f>
        <v>0</v>
      </c>
      <c r="AK531" s="314">
        <f>IF(AK407="kW",SUMPRODUCT(N408:N511,U408:U511,AK408:AK511),SUMPRODUCT(J408:J511,AK408:AK511))</f>
        <v>0</v>
      </c>
      <c r="AL531" s="314">
        <f>IF(AL407="kW",SUMPRODUCT(N408:N511,U408:U511,AL408:AL511),SUMPRODUCT(J408:J511,AL408:AL511))</f>
        <v>0</v>
      </c>
      <c r="AM531" s="374"/>
    </row>
    <row r="532" spans="2:39" ht="22.5" customHeight="1">
      <c r="B532" s="356" t="s">
        <v>583</v>
      </c>
      <c r="C532" s="375"/>
      <c r="D532" s="376"/>
      <c r="E532" s="376"/>
      <c r="F532" s="376"/>
      <c r="G532" s="376"/>
      <c r="H532" s="376"/>
      <c r="I532" s="376"/>
      <c r="J532" s="376"/>
      <c r="K532" s="376"/>
      <c r="L532" s="376"/>
      <c r="M532" s="376"/>
      <c r="N532" s="376"/>
      <c r="O532" s="376"/>
      <c r="P532" s="376"/>
      <c r="Q532" s="376"/>
      <c r="R532" s="376"/>
      <c r="S532" s="359"/>
      <c r="T532" s="360"/>
      <c r="U532" s="376"/>
      <c r="V532" s="376"/>
      <c r="W532" s="376"/>
      <c r="X532" s="376"/>
      <c r="Y532" s="395"/>
      <c r="Z532" s="395"/>
      <c r="AA532" s="395"/>
      <c r="AB532" s="395"/>
      <c r="AC532" s="395"/>
      <c r="AD532" s="395"/>
      <c r="AE532" s="395"/>
      <c r="AF532" s="395"/>
      <c r="AG532" s="395"/>
      <c r="AH532" s="395"/>
      <c r="AI532" s="395"/>
      <c r="AJ532" s="395"/>
      <c r="AK532" s="395"/>
      <c r="AL532" s="395"/>
      <c r="AM532" s="377"/>
    </row>
    <row r="534" spans="2:39" ht="14.5">
      <c r="B534" s="572" t="s">
        <v>522</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 ref="C13" location="Table_4_a.__2011_Lost_Revenues_Work_Form" display="Table 4-a.  2011 Lost Revenues" xr:uid="{4FCF4C8B-2626-40E0-8B3E-4095720241C1}"/>
    <hyperlink ref="C14" location="Table_4_b.__2012_Lost_Revenues_Work_Form" display="Table 4-b.  2012 Lost Revenues" xr:uid="{07219930-F1ED-4093-A45A-81BA9509FF5F}"/>
    <hyperlink ref="C15" location="Table_4_c.__2013_Lost_Revenues_Work_Form" display="Table 4-c.  2013 Lost Revenues" xr:uid="{4409288D-CAC6-414C-A6E9-D2847146877F}"/>
    <hyperlink ref="C16" location="Table_4_d.__2014_Lost_Revenues_Work_Form" display="Table 4-d.  2014 Lost Revenues " xr:uid="{CEBF8BBD-0FA7-408D-8732-514D9A6036B4}"/>
  </hyperlinks>
  <pageMargins left="0.25" right="0.25" top="0.75" bottom="0.75" header="0.3" footer="0.3"/>
  <pageSetup paperSize="5" scale="26" fitToHeight="0" orientation="landscape" cellComments="asDisplayed" r:id="rId1"/>
  <headerFooter>
    <oddHeader>&amp;L&amp;G</oddHeader>
    <oddFooter>&amp;R&amp;P of &amp;N</oddFooter>
  </headerFooter>
  <rowBreaks count="4" manualBreakCount="4">
    <brk id="16" max="16383" man="1"/>
    <brk id="144" max="16383" man="1"/>
    <brk id="273" max="16383" man="1"/>
    <brk id="40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M1136"/>
  <sheetViews>
    <sheetView topLeftCell="A208" zoomScale="40" zoomScaleNormal="40" workbookViewId="0">
      <pane xSplit="2" topLeftCell="C1" activePane="topRight" state="frozen"/>
      <selection pane="topRight" activeCell="E289" sqref="E289"/>
    </sheetView>
  </sheetViews>
  <sheetFormatPr defaultColWidth="9.1796875" defaultRowHeight="14.5" outlineLevelRow="1" outlineLevelCol="1"/>
  <cols>
    <col min="1" max="1" width="4.54296875" style="500" customWidth="1"/>
    <col min="2" max="2" width="85.54296875" style="413" customWidth="1"/>
    <col min="3" max="3" width="32.1796875" style="413" bestFit="1" customWidth="1"/>
    <col min="4" max="4" width="24" style="413" bestFit="1" customWidth="1"/>
    <col min="5" max="6" width="13" style="413" customWidth="1" outlineLevel="1"/>
    <col min="7" max="13" width="13.453125" style="413" customWidth="1" outlineLevel="1"/>
    <col min="14" max="14" width="12" style="413" customWidth="1" outlineLevel="1"/>
    <col min="15" max="15" width="16.453125" style="413" bestFit="1" customWidth="1"/>
    <col min="16" max="16" width="9.1796875" style="413" customWidth="1" outlineLevel="1"/>
    <col min="17" max="24" width="7.453125" style="413" customWidth="1" outlineLevel="1"/>
    <col min="25" max="25" width="14.81640625" style="708" bestFit="1" customWidth="1"/>
    <col min="26" max="26" width="15.81640625" style="708" bestFit="1" customWidth="1"/>
    <col min="27" max="27" width="20.7265625" style="708" bestFit="1" customWidth="1"/>
    <col min="28" max="28" width="28.81640625" style="708" bestFit="1" customWidth="1"/>
    <col min="29" max="29" width="18.7265625" style="708" bestFit="1" customWidth="1"/>
    <col min="30" max="30" width="16.453125" style="708" hidden="1" customWidth="1"/>
    <col min="31" max="31" width="15.26953125" style="708" hidden="1" customWidth="1"/>
    <col min="32" max="32" width="21.1796875" style="708" hidden="1" customWidth="1"/>
    <col min="33" max="33" width="20.1796875" style="708" hidden="1" customWidth="1"/>
    <col min="34" max="34" width="21.1796875" style="708" hidden="1" customWidth="1"/>
    <col min="35" max="35" width="20.1796875" style="708" hidden="1" customWidth="1"/>
    <col min="36" max="36" width="23.81640625" style="708" hidden="1" customWidth="1"/>
    <col min="37" max="37" width="22.1796875" style="708" hidden="1" customWidth="1"/>
    <col min="38" max="38" width="10.54296875" style="708" hidden="1" customWidth="1"/>
    <col min="39" max="39" width="16.453125" style="708" bestFit="1" customWidth="1"/>
    <col min="40" max="16384" width="9.1796875" style="413"/>
  </cols>
  <sheetData>
    <row r="13" spans="2:39" ht="15" thickBot="1"/>
    <row r="14" spans="2:39" ht="16" thickBot="1">
      <c r="B14" s="843" t="s">
        <v>169</v>
      </c>
      <c r="C14" s="247" t="s">
        <v>173</v>
      </c>
      <c r="D14" s="484"/>
      <c r="E14" s="255"/>
      <c r="F14" s="255"/>
      <c r="G14" s="255"/>
      <c r="H14" s="255"/>
      <c r="I14" s="255"/>
      <c r="J14" s="255"/>
      <c r="K14" s="255"/>
      <c r="L14" s="255"/>
      <c r="M14" s="255"/>
      <c r="N14" s="255"/>
      <c r="O14" s="255"/>
      <c r="P14" s="255"/>
      <c r="Q14" s="255"/>
      <c r="R14" s="255"/>
      <c r="S14" s="255"/>
      <c r="T14" s="255"/>
      <c r="U14" s="255"/>
      <c r="V14" s="255"/>
      <c r="W14" s="255"/>
      <c r="X14" s="255"/>
      <c r="Y14" s="260"/>
      <c r="Z14" s="260"/>
      <c r="AA14" s="260"/>
      <c r="AB14" s="260"/>
      <c r="AC14" s="260"/>
      <c r="AD14" s="260"/>
      <c r="AE14" s="260"/>
      <c r="AF14" s="260"/>
      <c r="AG14" s="260"/>
      <c r="AH14" s="260"/>
      <c r="AI14" s="260"/>
      <c r="AJ14" s="260"/>
      <c r="AK14" s="260"/>
      <c r="AL14" s="260"/>
      <c r="AM14" s="260"/>
    </row>
    <row r="15" spans="2:39" ht="16" thickBot="1">
      <c r="B15" s="843"/>
      <c r="C15" s="251" t="s">
        <v>170</v>
      </c>
      <c r="D15" s="255"/>
      <c r="E15" s="255"/>
      <c r="F15" s="255"/>
      <c r="G15" s="255"/>
      <c r="H15" s="255"/>
      <c r="I15" s="255"/>
      <c r="J15" s="255"/>
      <c r="K15" s="255"/>
      <c r="L15" s="255"/>
      <c r="M15" s="255"/>
      <c r="N15" s="255"/>
      <c r="O15" s="255"/>
      <c r="P15" s="255"/>
      <c r="Q15" s="255"/>
      <c r="R15" s="255"/>
      <c r="S15" s="255"/>
      <c r="T15" s="255"/>
      <c r="U15" s="255"/>
      <c r="V15" s="255"/>
      <c r="W15" s="255"/>
      <c r="X15" s="255"/>
      <c r="Y15" s="260"/>
      <c r="Z15" s="260"/>
      <c r="AA15" s="260"/>
      <c r="AB15" s="260"/>
      <c r="AC15" s="260"/>
      <c r="AD15" s="260"/>
      <c r="AE15" s="260"/>
      <c r="AF15" s="260"/>
      <c r="AG15" s="260"/>
      <c r="AH15" s="260"/>
      <c r="AI15" s="260"/>
      <c r="AJ15" s="260"/>
      <c r="AK15" s="260"/>
      <c r="AL15" s="260"/>
      <c r="AM15" s="260"/>
    </row>
    <row r="16" spans="2:39" ht="16" thickBot="1">
      <c r="B16" s="843"/>
      <c r="C16" s="825" t="s">
        <v>547</v>
      </c>
      <c r="D16" s="826"/>
      <c r="E16" s="255"/>
      <c r="F16" s="255"/>
      <c r="G16" s="255"/>
      <c r="H16" s="255"/>
      <c r="I16" s="255"/>
      <c r="J16" s="255"/>
      <c r="K16" s="255"/>
      <c r="L16" s="255"/>
      <c r="M16" s="255"/>
      <c r="N16" s="255"/>
      <c r="O16" s="255"/>
      <c r="P16" s="255"/>
      <c r="Q16" s="255"/>
      <c r="R16" s="255"/>
      <c r="S16" s="255"/>
      <c r="T16" s="255"/>
      <c r="U16" s="255"/>
      <c r="V16" s="255"/>
      <c r="W16" s="255"/>
      <c r="X16" s="255"/>
      <c r="Y16" s="260"/>
      <c r="Z16" s="260"/>
      <c r="AA16" s="260"/>
      <c r="AB16" s="260"/>
      <c r="AC16" s="260"/>
      <c r="AD16" s="260"/>
      <c r="AE16" s="260"/>
      <c r="AF16" s="260"/>
      <c r="AG16" s="260"/>
      <c r="AH16" s="260"/>
      <c r="AI16" s="260"/>
      <c r="AJ16" s="260"/>
      <c r="AK16" s="260"/>
      <c r="AL16" s="260"/>
      <c r="AM16" s="260"/>
    </row>
    <row r="17" spans="2:39" ht="15.5">
      <c r="C17" s="255"/>
      <c r="D17" s="255"/>
      <c r="E17" s="255"/>
      <c r="F17" s="255"/>
      <c r="G17" s="255"/>
      <c r="H17" s="255"/>
      <c r="I17" s="255"/>
      <c r="J17" s="255"/>
      <c r="K17" s="255"/>
      <c r="L17" s="255"/>
      <c r="M17" s="255"/>
      <c r="N17" s="255"/>
      <c r="O17" s="255"/>
      <c r="P17" s="255"/>
      <c r="Q17" s="255"/>
      <c r="R17" s="255"/>
      <c r="S17" s="255"/>
      <c r="T17" s="255"/>
      <c r="U17" s="255"/>
      <c r="V17" s="255"/>
      <c r="W17" s="255"/>
      <c r="X17" s="255"/>
      <c r="Y17" s="260"/>
      <c r="Z17" s="260"/>
      <c r="AA17" s="260"/>
      <c r="AB17" s="260"/>
      <c r="AC17" s="260"/>
      <c r="AD17" s="260"/>
      <c r="AE17" s="260"/>
      <c r="AF17" s="260"/>
      <c r="AG17" s="260"/>
      <c r="AH17" s="260"/>
      <c r="AI17" s="260"/>
      <c r="AJ17" s="260"/>
      <c r="AK17" s="260"/>
      <c r="AL17" s="260"/>
      <c r="AM17" s="260"/>
    </row>
    <row r="18" spans="2:39" ht="15.5">
      <c r="B18" s="843" t="s">
        <v>501</v>
      </c>
      <c r="C18" s="842" t="s">
        <v>657</v>
      </c>
      <c r="D18" s="842"/>
      <c r="E18" s="842"/>
      <c r="F18" s="842"/>
      <c r="G18" s="842"/>
      <c r="H18" s="842"/>
      <c r="I18" s="842"/>
      <c r="J18" s="842"/>
      <c r="K18" s="842"/>
      <c r="L18" s="842"/>
      <c r="M18" s="842"/>
      <c r="N18" s="842"/>
      <c r="O18" s="842"/>
      <c r="P18" s="842"/>
      <c r="Q18" s="842"/>
      <c r="R18" s="842"/>
      <c r="S18" s="842"/>
      <c r="T18" s="842"/>
      <c r="U18" s="842"/>
      <c r="V18" s="842"/>
      <c r="W18" s="842"/>
      <c r="X18" s="842"/>
      <c r="Y18" s="707"/>
      <c r="Z18" s="707"/>
      <c r="AA18" s="707"/>
      <c r="AB18" s="707"/>
      <c r="AC18" s="707"/>
      <c r="AD18" s="707"/>
      <c r="AE18" s="260"/>
      <c r="AF18" s="260"/>
      <c r="AG18" s="260"/>
      <c r="AH18" s="260"/>
      <c r="AI18" s="260"/>
      <c r="AJ18" s="260"/>
      <c r="AK18" s="260"/>
      <c r="AL18" s="260"/>
      <c r="AM18" s="260"/>
    </row>
    <row r="19" spans="2:39" ht="15.5">
      <c r="B19" s="843"/>
      <c r="C19" s="842" t="s">
        <v>567</v>
      </c>
      <c r="D19" s="842"/>
      <c r="E19" s="842"/>
      <c r="F19" s="842"/>
      <c r="G19" s="842"/>
      <c r="H19" s="842"/>
      <c r="I19" s="842"/>
      <c r="J19" s="842"/>
      <c r="K19" s="842"/>
      <c r="L19" s="842"/>
      <c r="M19" s="842"/>
      <c r="N19" s="842"/>
      <c r="O19" s="842"/>
      <c r="P19" s="842"/>
      <c r="Q19" s="842"/>
      <c r="R19" s="842"/>
      <c r="S19" s="842"/>
      <c r="T19" s="842"/>
      <c r="U19" s="842"/>
      <c r="V19" s="842"/>
      <c r="W19" s="842"/>
      <c r="X19" s="842"/>
      <c r="Y19" s="707"/>
      <c r="Z19" s="707"/>
      <c r="AA19" s="707"/>
      <c r="AB19" s="707"/>
      <c r="AC19" s="707"/>
      <c r="AD19" s="707"/>
      <c r="AE19" s="260"/>
      <c r="AF19" s="260"/>
      <c r="AG19" s="260"/>
      <c r="AH19" s="260"/>
      <c r="AI19" s="260"/>
      <c r="AJ19" s="260"/>
      <c r="AK19" s="260"/>
      <c r="AL19" s="260"/>
      <c r="AM19" s="260"/>
    </row>
    <row r="20" spans="2:39" ht="15.5">
      <c r="B20" s="262"/>
      <c r="C20" s="842" t="s">
        <v>565</v>
      </c>
      <c r="D20" s="842"/>
      <c r="E20" s="842"/>
      <c r="F20" s="842"/>
      <c r="G20" s="842"/>
      <c r="H20" s="842"/>
      <c r="I20" s="842"/>
      <c r="J20" s="842"/>
      <c r="K20" s="842"/>
      <c r="L20" s="842"/>
      <c r="M20" s="842"/>
      <c r="N20" s="842"/>
      <c r="O20" s="842"/>
      <c r="P20" s="842"/>
      <c r="Q20" s="842"/>
      <c r="R20" s="842"/>
      <c r="S20" s="842"/>
      <c r="T20" s="842"/>
      <c r="U20" s="842"/>
      <c r="V20" s="842"/>
      <c r="W20" s="842"/>
      <c r="X20" s="842"/>
      <c r="Y20" s="707"/>
      <c r="Z20" s="707"/>
      <c r="AA20" s="707"/>
      <c r="AB20" s="707"/>
      <c r="AC20" s="707"/>
      <c r="AD20" s="707"/>
      <c r="AE20" s="707"/>
      <c r="AF20" s="260"/>
      <c r="AG20" s="260"/>
      <c r="AH20" s="260"/>
      <c r="AI20" s="260"/>
      <c r="AJ20" s="260"/>
      <c r="AK20" s="260"/>
      <c r="AL20" s="260"/>
      <c r="AM20" s="260"/>
    </row>
    <row r="21" spans="2:39" ht="15.5">
      <c r="B21" s="262"/>
      <c r="C21" s="842" t="s">
        <v>626</v>
      </c>
      <c r="D21" s="842"/>
      <c r="E21" s="842"/>
      <c r="F21" s="842"/>
      <c r="G21" s="842"/>
      <c r="H21" s="842"/>
      <c r="I21" s="842"/>
      <c r="J21" s="842"/>
      <c r="K21" s="842"/>
      <c r="L21" s="842"/>
      <c r="M21" s="842"/>
      <c r="N21" s="842"/>
      <c r="O21" s="842"/>
      <c r="P21" s="842"/>
      <c r="Q21" s="842"/>
      <c r="R21" s="842"/>
      <c r="S21" s="842"/>
      <c r="T21" s="842"/>
      <c r="U21" s="842"/>
      <c r="V21" s="842"/>
      <c r="W21" s="842"/>
      <c r="X21" s="842"/>
      <c r="Y21" s="707"/>
      <c r="Z21" s="707"/>
      <c r="AA21" s="707"/>
      <c r="AB21" s="707"/>
      <c r="AC21" s="707"/>
      <c r="AD21" s="707"/>
      <c r="AE21" s="707"/>
      <c r="AF21" s="260"/>
      <c r="AG21" s="260"/>
      <c r="AH21" s="260"/>
      <c r="AI21" s="260"/>
      <c r="AJ21" s="260"/>
      <c r="AK21" s="260"/>
      <c r="AL21" s="260"/>
      <c r="AM21" s="260"/>
    </row>
    <row r="22" spans="2:39" ht="15.5">
      <c r="B22" s="262"/>
      <c r="C22" s="842" t="s">
        <v>613</v>
      </c>
      <c r="D22" s="842"/>
      <c r="E22" s="842"/>
      <c r="F22" s="842"/>
      <c r="G22" s="842"/>
      <c r="H22" s="842"/>
      <c r="I22" s="842"/>
      <c r="J22" s="842"/>
      <c r="K22" s="842"/>
      <c r="L22" s="842"/>
      <c r="M22" s="842"/>
      <c r="N22" s="842"/>
      <c r="O22" s="842"/>
      <c r="P22" s="842"/>
      <c r="Q22" s="842"/>
      <c r="R22" s="842"/>
      <c r="S22" s="842"/>
      <c r="T22" s="842"/>
      <c r="U22" s="842"/>
      <c r="V22" s="842"/>
      <c r="W22" s="842"/>
      <c r="X22" s="842"/>
      <c r="Y22" s="707"/>
      <c r="Z22" s="707"/>
      <c r="AA22" s="707"/>
      <c r="AB22" s="707"/>
      <c r="AC22" s="707"/>
      <c r="AD22" s="707"/>
      <c r="AE22" s="707"/>
      <c r="AF22" s="260"/>
      <c r="AG22" s="260"/>
      <c r="AH22" s="260"/>
      <c r="AI22" s="260"/>
      <c r="AJ22" s="260"/>
      <c r="AK22" s="260"/>
      <c r="AL22" s="260"/>
      <c r="AM22" s="260"/>
    </row>
    <row r="23" spans="2:39" ht="15.5">
      <c r="B23" s="262"/>
      <c r="C23" s="265"/>
      <c r="D23" s="265"/>
      <c r="E23" s="265"/>
      <c r="F23" s="265"/>
      <c r="G23" s="265"/>
      <c r="H23" s="265"/>
      <c r="I23" s="265"/>
      <c r="J23" s="265"/>
      <c r="K23" s="265"/>
      <c r="L23" s="265"/>
      <c r="M23" s="265"/>
      <c r="N23" s="265"/>
      <c r="O23" s="265"/>
      <c r="P23" s="265"/>
      <c r="Q23" s="265"/>
      <c r="R23" s="265"/>
      <c r="S23" s="265"/>
      <c r="T23" s="265"/>
      <c r="U23" s="265"/>
      <c r="V23" s="265"/>
      <c r="W23" s="265"/>
      <c r="X23" s="265"/>
      <c r="Y23" s="707"/>
      <c r="Z23" s="707"/>
      <c r="AA23" s="707"/>
      <c r="AB23" s="707"/>
      <c r="AC23" s="707"/>
      <c r="AD23" s="707"/>
      <c r="AE23" s="707"/>
      <c r="AF23" s="260"/>
      <c r="AG23" s="260"/>
      <c r="AH23" s="260"/>
      <c r="AI23" s="260"/>
      <c r="AJ23" s="260"/>
      <c r="AK23" s="260"/>
      <c r="AL23" s="260"/>
      <c r="AM23" s="260"/>
    </row>
    <row r="24" spans="2:39" ht="15.5">
      <c r="B24" s="843" t="s">
        <v>523</v>
      </c>
      <c r="C24" s="573" t="s">
        <v>525</v>
      </c>
      <c r="D24" s="265"/>
      <c r="E24" s="265"/>
      <c r="F24" s="265"/>
      <c r="G24" s="265"/>
      <c r="H24" s="265"/>
      <c r="I24" s="265"/>
      <c r="J24" s="265"/>
      <c r="K24" s="265"/>
      <c r="L24" s="265"/>
      <c r="M24" s="265"/>
      <c r="N24" s="265"/>
      <c r="O24" s="265"/>
      <c r="P24" s="265"/>
      <c r="Q24" s="265"/>
      <c r="R24" s="265"/>
      <c r="S24" s="265"/>
      <c r="T24" s="265"/>
      <c r="U24" s="265"/>
      <c r="V24" s="265"/>
      <c r="W24" s="265"/>
      <c r="X24" s="265"/>
      <c r="Y24" s="707"/>
      <c r="Z24" s="707"/>
      <c r="AA24" s="707"/>
      <c r="AB24" s="707"/>
      <c r="AC24" s="707"/>
      <c r="AD24" s="707"/>
      <c r="AE24" s="707"/>
      <c r="AF24" s="260"/>
      <c r="AG24" s="260"/>
      <c r="AH24" s="260"/>
      <c r="AI24" s="260"/>
      <c r="AJ24" s="260"/>
      <c r="AK24" s="260"/>
      <c r="AL24" s="260"/>
      <c r="AM24" s="260"/>
    </row>
    <row r="25" spans="2:39" ht="15.5">
      <c r="B25" s="843"/>
      <c r="C25" s="573" t="s">
        <v>526</v>
      </c>
      <c r="D25" s="265"/>
      <c r="E25" s="265"/>
      <c r="F25" s="265"/>
      <c r="G25" s="265"/>
      <c r="H25" s="265"/>
      <c r="I25" s="265"/>
      <c r="J25" s="265"/>
      <c r="K25" s="265"/>
      <c r="L25" s="265"/>
      <c r="M25" s="265"/>
      <c r="N25" s="265"/>
      <c r="O25" s="265"/>
      <c r="P25" s="265"/>
      <c r="Q25" s="265"/>
      <c r="R25" s="265"/>
      <c r="S25" s="265"/>
      <c r="T25" s="265"/>
      <c r="U25" s="265"/>
      <c r="V25" s="265"/>
      <c r="W25" s="265"/>
      <c r="X25" s="265"/>
      <c r="Y25" s="707"/>
      <c r="Z25" s="707"/>
      <c r="AA25" s="707"/>
      <c r="AB25" s="707"/>
      <c r="AC25" s="707"/>
      <c r="AD25" s="707"/>
      <c r="AE25" s="707"/>
      <c r="AF25" s="260"/>
      <c r="AG25" s="260"/>
      <c r="AH25" s="260"/>
      <c r="AI25" s="260"/>
      <c r="AJ25" s="260"/>
      <c r="AK25" s="260"/>
      <c r="AL25" s="260"/>
      <c r="AM25" s="260"/>
    </row>
    <row r="26" spans="2:39" ht="15.5">
      <c r="B26" s="516"/>
      <c r="C26" s="573" t="s">
        <v>527</v>
      </c>
      <c r="D26" s="265"/>
      <c r="E26" s="265"/>
      <c r="F26" s="265"/>
      <c r="G26" s="265"/>
      <c r="H26" s="265"/>
      <c r="I26" s="265"/>
      <c r="J26" s="265"/>
      <c r="K26" s="265"/>
      <c r="L26" s="265"/>
      <c r="M26" s="265"/>
      <c r="N26" s="265"/>
      <c r="O26" s="265"/>
      <c r="P26" s="265"/>
      <c r="Q26" s="265"/>
      <c r="R26" s="265"/>
      <c r="S26" s="265"/>
      <c r="T26" s="265"/>
      <c r="U26" s="265"/>
      <c r="V26" s="265"/>
      <c r="W26" s="265"/>
      <c r="X26" s="265"/>
      <c r="Y26" s="707"/>
      <c r="Z26" s="707"/>
      <c r="AA26" s="707"/>
      <c r="AB26" s="707"/>
      <c r="AC26" s="707"/>
      <c r="AD26" s="707"/>
      <c r="AE26" s="707"/>
      <c r="AF26" s="260"/>
      <c r="AG26" s="260"/>
      <c r="AH26" s="260"/>
      <c r="AI26" s="260"/>
      <c r="AJ26" s="260"/>
      <c r="AK26" s="260"/>
      <c r="AL26" s="260"/>
      <c r="AM26" s="260"/>
    </row>
    <row r="27" spans="2:39" ht="15.5">
      <c r="B27" s="516"/>
      <c r="C27" s="573" t="s">
        <v>528</v>
      </c>
      <c r="D27" s="265"/>
      <c r="E27" s="265"/>
      <c r="F27" s="265"/>
      <c r="G27" s="265"/>
      <c r="H27" s="265"/>
      <c r="I27" s="265"/>
      <c r="J27" s="265"/>
      <c r="K27" s="265"/>
      <c r="L27" s="265"/>
      <c r="M27" s="265"/>
      <c r="N27" s="265"/>
      <c r="O27" s="265"/>
      <c r="P27" s="265"/>
      <c r="Q27" s="265"/>
      <c r="R27" s="265"/>
      <c r="S27" s="265"/>
      <c r="T27" s="265"/>
      <c r="U27" s="265"/>
      <c r="V27" s="265"/>
      <c r="W27" s="265"/>
      <c r="X27" s="265"/>
      <c r="Y27" s="707"/>
      <c r="Z27" s="707"/>
      <c r="AA27" s="707"/>
      <c r="AB27" s="707"/>
      <c r="AC27" s="707"/>
      <c r="AD27" s="707"/>
      <c r="AE27" s="707"/>
      <c r="AF27" s="260"/>
      <c r="AG27" s="260"/>
      <c r="AH27" s="260"/>
      <c r="AI27" s="260"/>
      <c r="AJ27" s="260"/>
      <c r="AK27" s="260"/>
      <c r="AL27" s="260"/>
      <c r="AM27" s="260"/>
    </row>
    <row r="28" spans="2:39" ht="15.5">
      <c r="B28" s="516"/>
      <c r="C28" s="573" t="s">
        <v>529</v>
      </c>
      <c r="D28" s="265"/>
      <c r="E28" s="265"/>
      <c r="F28" s="265"/>
      <c r="G28" s="265"/>
      <c r="H28" s="265"/>
      <c r="I28" s="265"/>
      <c r="J28" s="265"/>
      <c r="K28" s="265"/>
      <c r="L28" s="265"/>
      <c r="M28" s="265"/>
      <c r="N28" s="265"/>
      <c r="O28" s="265"/>
      <c r="P28" s="265"/>
      <c r="Q28" s="265"/>
      <c r="R28" s="265"/>
      <c r="S28" s="265"/>
      <c r="T28" s="265"/>
      <c r="U28" s="265"/>
      <c r="V28" s="265"/>
      <c r="W28" s="265"/>
      <c r="X28" s="265"/>
      <c r="Y28" s="707"/>
      <c r="Z28" s="707"/>
      <c r="AA28" s="707"/>
      <c r="AB28" s="707"/>
      <c r="AC28" s="707"/>
      <c r="AD28" s="707"/>
      <c r="AE28" s="707"/>
      <c r="AF28" s="260"/>
      <c r="AG28" s="260"/>
      <c r="AH28" s="260"/>
      <c r="AI28" s="260"/>
      <c r="AJ28" s="260"/>
      <c r="AK28" s="260"/>
      <c r="AL28" s="260"/>
      <c r="AM28" s="260"/>
    </row>
    <row r="29" spans="2:39" ht="15.5">
      <c r="B29" s="516"/>
      <c r="C29" s="573" t="s">
        <v>530</v>
      </c>
      <c r="D29" s="265"/>
      <c r="E29" s="265"/>
      <c r="F29" s="265"/>
      <c r="G29" s="265"/>
      <c r="H29" s="265"/>
      <c r="I29" s="265"/>
      <c r="J29" s="265"/>
      <c r="K29" s="265"/>
      <c r="L29" s="265"/>
      <c r="M29" s="265"/>
      <c r="N29" s="265"/>
      <c r="O29" s="265"/>
      <c r="P29" s="265"/>
      <c r="Q29" s="265"/>
      <c r="R29" s="265"/>
      <c r="S29" s="265"/>
      <c r="T29" s="265"/>
      <c r="U29" s="265"/>
      <c r="V29" s="265"/>
      <c r="W29" s="265"/>
      <c r="X29" s="265"/>
      <c r="Y29" s="707"/>
      <c r="Z29" s="707"/>
      <c r="AA29" s="707"/>
      <c r="AB29" s="707"/>
      <c r="AC29" s="707"/>
      <c r="AD29" s="707"/>
      <c r="AE29" s="707"/>
      <c r="AF29" s="260"/>
      <c r="AG29" s="260"/>
      <c r="AH29" s="260"/>
      <c r="AI29" s="260"/>
      <c r="AJ29" s="260"/>
      <c r="AK29" s="260"/>
      <c r="AL29" s="260"/>
      <c r="AM29" s="260"/>
    </row>
    <row r="30" spans="2:39" ht="15.5">
      <c r="B30" s="516"/>
      <c r="C30" s="265"/>
      <c r="D30" s="265"/>
      <c r="E30" s="265"/>
      <c r="F30" s="265"/>
      <c r="G30" s="265"/>
      <c r="H30" s="265"/>
      <c r="I30" s="265"/>
      <c r="J30" s="265"/>
      <c r="K30" s="265"/>
      <c r="L30" s="265"/>
      <c r="M30" s="265"/>
      <c r="N30" s="265"/>
      <c r="O30" s="265"/>
      <c r="P30" s="265"/>
      <c r="Q30" s="265"/>
      <c r="R30" s="265"/>
      <c r="S30" s="265"/>
      <c r="T30" s="265"/>
      <c r="U30" s="265"/>
      <c r="V30" s="265"/>
      <c r="W30" s="265"/>
      <c r="X30" s="265"/>
      <c r="Y30" s="707"/>
      <c r="Z30" s="707"/>
      <c r="AA30" s="707"/>
      <c r="AB30" s="707"/>
      <c r="AC30" s="707"/>
      <c r="AD30" s="707"/>
      <c r="AE30" s="707"/>
      <c r="AF30" s="260"/>
      <c r="AG30" s="260"/>
      <c r="AH30" s="260"/>
      <c r="AI30" s="260"/>
      <c r="AJ30" s="260"/>
      <c r="AK30" s="260"/>
      <c r="AL30" s="260"/>
      <c r="AM30" s="260"/>
    </row>
    <row r="31" spans="2:39" ht="15.5">
      <c r="B31" s="516"/>
      <c r="C31" s="265"/>
      <c r="D31" s="265"/>
      <c r="E31" s="265"/>
      <c r="F31" s="265"/>
      <c r="G31" s="265"/>
      <c r="H31" s="265"/>
      <c r="I31" s="265"/>
      <c r="J31" s="265"/>
      <c r="K31" s="265"/>
      <c r="L31" s="265"/>
      <c r="M31" s="265"/>
      <c r="N31" s="265"/>
      <c r="O31" s="265"/>
      <c r="P31" s="265"/>
      <c r="Q31" s="265"/>
      <c r="R31" s="265"/>
      <c r="S31" s="265"/>
      <c r="T31" s="265"/>
      <c r="U31" s="265"/>
      <c r="V31" s="265"/>
      <c r="W31" s="265"/>
      <c r="X31" s="265"/>
      <c r="Y31" s="707"/>
      <c r="Z31" s="707"/>
      <c r="AA31" s="707"/>
      <c r="AB31" s="707"/>
      <c r="AC31" s="707"/>
      <c r="AD31" s="707"/>
      <c r="AE31" s="707"/>
      <c r="AF31" s="260"/>
      <c r="AG31" s="260"/>
      <c r="AH31" s="260"/>
      <c r="AI31" s="260"/>
      <c r="AJ31" s="260"/>
      <c r="AK31" s="260"/>
      <c r="AL31" s="260"/>
      <c r="AM31" s="260"/>
    </row>
    <row r="32" spans="2:39">
      <c r="C32" s="243"/>
      <c r="D32" s="243"/>
      <c r="E32" s="243"/>
      <c r="F32" s="243"/>
      <c r="G32" s="243"/>
      <c r="H32" s="243"/>
      <c r="I32" s="243"/>
      <c r="J32" s="243"/>
      <c r="K32" s="243"/>
      <c r="L32" s="243"/>
      <c r="M32" s="243"/>
      <c r="N32" s="243"/>
      <c r="O32" s="243"/>
      <c r="P32" s="243"/>
      <c r="Q32" s="243"/>
      <c r="R32" s="243"/>
      <c r="S32" s="243"/>
      <c r="T32" s="243"/>
      <c r="U32" s="243"/>
      <c r="V32" s="243"/>
      <c r="W32" s="243"/>
      <c r="X32" s="243"/>
      <c r="Y32" s="245"/>
      <c r="Z32" s="245"/>
      <c r="AA32" s="245"/>
      <c r="AB32" s="245"/>
      <c r="AC32" s="245"/>
      <c r="AD32" s="245"/>
      <c r="AE32" s="245"/>
      <c r="AF32" s="245"/>
      <c r="AG32" s="245"/>
      <c r="AH32" s="245"/>
      <c r="AI32" s="245"/>
      <c r="AJ32" s="245"/>
      <c r="AK32" s="245"/>
      <c r="AL32" s="245"/>
      <c r="AM32" s="245"/>
    </row>
    <row r="33" spans="1:39" ht="15.5">
      <c r="B33" s="269" t="s">
        <v>264</v>
      </c>
      <c r="C33" s="270"/>
      <c r="D33" s="567"/>
      <c r="E33" s="243"/>
      <c r="F33" s="243"/>
      <c r="G33" s="243"/>
      <c r="H33" s="243"/>
      <c r="I33" s="243"/>
      <c r="J33" s="243"/>
      <c r="K33" s="243"/>
      <c r="L33" s="243"/>
      <c r="M33" s="243"/>
      <c r="N33" s="243"/>
      <c r="O33" s="270"/>
      <c r="P33" s="243"/>
      <c r="Q33" s="243"/>
      <c r="R33" s="243"/>
      <c r="S33" s="243"/>
      <c r="T33" s="243"/>
      <c r="U33" s="243"/>
      <c r="V33" s="243"/>
      <c r="W33" s="243"/>
      <c r="X33" s="243"/>
      <c r="Y33" s="260"/>
      <c r="Z33" s="257"/>
      <c r="AA33" s="257"/>
      <c r="AB33" s="257"/>
      <c r="AC33" s="257"/>
      <c r="AD33" s="257"/>
      <c r="AE33" s="257"/>
      <c r="AF33" s="257"/>
      <c r="AG33" s="257"/>
      <c r="AH33" s="257"/>
      <c r="AI33" s="257"/>
      <c r="AJ33" s="257"/>
      <c r="AK33" s="257"/>
      <c r="AL33" s="257"/>
      <c r="AM33" s="271"/>
    </row>
    <row r="34" spans="1:39" ht="28" customHeight="1">
      <c r="B34" s="829" t="s">
        <v>209</v>
      </c>
      <c r="C34" s="837" t="s">
        <v>32</v>
      </c>
      <c r="D34" s="273" t="s">
        <v>419</v>
      </c>
      <c r="E34" s="831" t="s">
        <v>207</v>
      </c>
      <c r="F34" s="832"/>
      <c r="G34" s="832"/>
      <c r="H34" s="832"/>
      <c r="I34" s="832"/>
      <c r="J34" s="832"/>
      <c r="K34" s="832"/>
      <c r="L34" s="832"/>
      <c r="M34" s="839"/>
      <c r="N34" s="840" t="s">
        <v>211</v>
      </c>
      <c r="O34" s="273" t="s">
        <v>420</v>
      </c>
      <c r="P34" s="831" t="s">
        <v>210</v>
      </c>
      <c r="Q34" s="832"/>
      <c r="R34" s="832"/>
      <c r="S34" s="832"/>
      <c r="T34" s="832"/>
      <c r="U34" s="832"/>
      <c r="V34" s="832"/>
      <c r="W34" s="832"/>
      <c r="X34" s="839"/>
      <c r="Y34" s="834" t="s">
        <v>241</v>
      </c>
      <c r="Z34" s="835"/>
      <c r="AA34" s="835"/>
      <c r="AB34" s="835"/>
      <c r="AC34" s="835"/>
      <c r="AD34" s="835"/>
      <c r="AE34" s="835"/>
      <c r="AF34" s="835"/>
      <c r="AG34" s="835"/>
      <c r="AH34" s="835"/>
      <c r="AI34" s="835"/>
      <c r="AJ34" s="835"/>
      <c r="AK34" s="835"/>
      <c r="AL34" s="835"/>
      <c r="AM34" s="836"/>
    </row>
    <row r="35" spans="1:39" ht="28">
      <c r="B35" s="830"/>
      <c r="C35" s="838"/>
      <c r="D35" s="274">
        <v>2015</v>
      </c>
      <c r="E35" s="274">
        <v>2016</v>
      </c>
      <c r="F35" s="274">
        <v>2017</v>
      </c>
      <c r="G35" s="274">
        <v>2018</v>
      </c>
      <c r="H35" s="274">
        <v>2019</v>
      </c>
      <c r="I35" s="274">
        <v>2020</v>
      </c>
      <c r="J35" s="274">
        <v>2021</v>
      </c>
      <c r="K35" s="274">
        <v>2022</v>
      </c>
      <c r="L35" s="274">
        <v>2023</v>
      </c>
      <c r="M35" s="415">
        <v>2024</v>
      </c>
      <c r="N35" s="841"/>
      <c r="O35" s="274">
        <v>2015</v>
      </c>
      <c r="P35" s="274">
        <v>2016</v>
      </c>
      <c r="Q35" s="274">
        <v>2017</v>
      </c>
      <c r="R35" s="274">
        <v>2018</v>
      </c>
      <c r="S35" s="274">
        <v>2019</v>
      </c>
      <c r="T35" s="274">
        <v>2020</v>
      </c>
      <c r="U35" s="274">
        <v>2021</v>
      </c>
      <c r="V35" s="274">
        <v>2022</v>
      </c>
      <c r="W35" s="274">
        <v>2023</v>
      </c>
      <c r="X35" s="415">
        <v>2024</v>
      </c>
      <c r="Y35" s="274" t="str">
        <f>'1.  LRAMVA Summary'!D52</f>
        <v>Residential</v>
      </c>
      <c r="Z35" s="274" t="str">
        <f>'1.  LRAMVA Summary'!E52</f>
        <v>GS&lt;50 kW</v>
      </c>
      <c r="AA35" s="274" t="str">
        <f>'1.  LRAMVA Summary'!F52</f>
        <v>GS&gt;50 kW - Thermal Demand Meter</v>
      </c>
      <c r="AB35" s="274" t="str">
        <f>'1.  LRAMVA Summary'!G52</f>
        <v>GS&gt;50 kW - Interval Meter</v>
      </c>
      <c r="AC35" s="274" t="str">
        <f>'1.  LRAMVA Summary'!H52</f>
        <v>Street Lighting</v>
      </c>
      <c r="AD35" s="274" t="str">
        <f>'1.  LRAMVA Summary'!I52</f>
        <v/>
      </c>
      <c r="AE35" s="274" t="str">
        <f>'1.  LRAMVA Summary'!J52</f>
        <v/>
      </c>
      <c r="AF35" s="274" t="str">
        <f>'1.  LRAMVA Summary'!K52</f>
        <v/>
      </c>
      <c r="AG35" s="274" t="str">
        <f>'1.  LRAMVA Summary'!L52</f>
        <v/>
      </c>
      <c r="AH35" s="274" t="str">
        <f>'1.  LRAMVA Summary'!M52</f>
        <v/>
      </c>
      <c r="AI35" s="274" t="str">
        <f>'1.  LRAMVA Summary'!N52</f>
        <v/>
      </c>
      <c r="AJ35" s="274" t="str">
        <f>'1.  LRAMVA Summary'!O52</f>
        <v/>
      </c>
      <c r="AK35" s="274" t="str">
        <f>'1.  LRAMVA Summary'!P52</f>
        <v/>
      </c>
      <c r="AL35" s="274" t="str">
        <f>'1.  LRAMVA Summary'!Q52</f>
        <v/>
      </c>
      <c r="AM35" s="276" t="str">
        <f>'1.  LRAMVA Summary'!R52</f>
        <v>Total</v>
      </c>
    </row>
    <row r="36" spans="1:39" ht="15.5">
      <c r="B36" s="496" t="s">
        <v>500</v>
      </c>
      <c r="C36" s="278"/>
      <c r="D36" s="278"/>
      <c r="E36" s="278"/>
      <c r="F36" s="278"/>
      <c r="G36" s="278"/>
      <c r="H36" s="278"/>
      <c r="I36" s="278"/>
      <c r="J36" s="278"/>
      <c r="K36" s="278"/>
      <c r="L36" s="278"/>
      <c r="M36" s="278"/>
      <c r="N36" s="279"/>
      <c r="O36" s="278"/>
      <c r="P36" s="278"/>
      <c r="Q36" s="278"/>
      <c r="R36" s="278"/>
      <c r="S36" s="278"/>
      <c r="T36" s="278"/>
      <c r="U36" s="278"/>
      <c r="V36" s="278"/>
      <c r="W36" s="278"/>
      <c r="X36" s="278"/>
      <c r="Y36" s="280" t="str">
        <f>'1.  LRAMVA Summary'!D53</f>
        <v>kWh</v>
      </c>
      <c r="Z36" s="280" t="str">
        <f>'1.  LRAMVA Summary'!E53</f>
        <v>kWh</v>
      </c>
      <c r="AA36" s="280" t="str">
        <f>'1.  LRAMVA Summary'!F53</f>
        <v>kW</v>
      </c>
      <c r="AB36" s="280" t="str">
        <f>'1.  LRAMVA Summary'!G53</f>
        <v>kW</v>
      </c>
      <c r="AC36" s="280" t="str">
        <f>'1.  LRAMVA Summary'!H53</f>
        <v>kW</v>
      </c>
      <c r="AD36" s="280">
        <f>'1.  LRAMVA Summary'!I53</f>
        <v>0</v>
      </c>
      <c r="AE36" s="280">
        <f>'1.  LRAMVA Summary'!J53</f>
        <v>0</v>
      </c>
      <c r="AF36" s="280">
        <f>'1.  LRAMVA Summary'!K53</f>
        <v>0</v>
      </c>
      <c r="AG36" s="280">
        <f>'1.  LRAMVA Summary'!L53</f>
        <v>0</v>
      </c>
      <c r="AH36" s="280">
        <f>'1.  LRAMVA Summary'!M53</f>
        <v>0</v>
      </c>
      <c r="AI36" s="280">
        <f>'1.  LRAMVA Summary'!N53</f>
        <v>0</v>
      </c>
      <c r="AJ36" s="280">
        <f>'1.  LRAMVA Summary'!O53</f>
        <v>0</v>
      </c>
      <c r="AK36" s="280">
        <f>'1.  LRAMVA Summary'!P53</f>
        <v>0</v>
      </c>
      <c r="AL36" s="280">
        <f>'1.  LRAMVA Summary'!Q53</f>
        <v>0</v>
      </c>
      <c r="AM36" s="281"/>
    </row>
    <row r="37" spans="1:39" ht="15.5" outlineLevel="1">
      <c r="B37" s="277" t="s">
        <v>493</v>
      </c>
      <c r="C37" s="278"/>
      <c r="D37" s="278"/>
      <c r="E37" s="278"/>
      <c r="F37" s="278"/>
      <c r="G37" s="278"/>
      <c r="H37" s="278"/>
      <c r="I37" s="278"/>
      <c r="J37" s="278"/>
      <c r="K37" s="278"/>
      <c r="L37" s="278"/>
      <c r="M37" s="278"/>
      <c r="N37" s="279"/>
      <c r="O37" s="278"/>
      <c r="P37" s="278"/>
      <c r="Q37" s="278"/>
      <c r="R37" s="278"/>
      <c r="S37" s="278"/>
      <c r="T37" s="278"/>
      <c r="U37" s="278"/>
      <c r="V37" s="278"/>
      <c r="W37" s="278"/>
      <c r="X37" s="278"/>
      <c r="Y37" s="280"/>
      <c r="Z37" s="280"/>
      <c r="AA37" s="280"/>
      <c r="AB37" s="280"/>
      <c r="AC37" s="280"/>
      <c r="AD37" s="280"/>
      <c r="AE37" s="280"/>
      <c r="AF37" s="280"/>
      <c r="AG37" s="280"/>
      <c r="AH37" s="280"/>
      <c r="AI37" s="280"/>
      <c r="AJ37" s="280"/>
      <c r="AK37" s="280"/>
      <c r="AL37" s="280"/>
      <c r="AM37" s="281"/>
    </row>
    <row r="38" spans="1:39" ht="15.5" outlineLevel="1">
      <c r="A38" s="500">
        <v>1</v>
      </c>
      <c r="B38" s="498" t="s">
        <v>94</v>
      </c>
      <c r="C38" s="280" t="s">
        <v>586</v>
      </c>
      <c r="D38" s="284"/>
      <c r="E38" s="284"/>
      <c r="F38" s="284">
        <v>216959</v>
      </c>
      <c r="G38" s="284"/>
      <c r="H38" s="284"/>
      <c r="I38" s="284"/>
      <c r="J38" s="284"/>
      <c r="K38" s="284"/>
      <c r="L38" s="284"/>
      <c r="M38" s="284"/>
      <c r="N38" s="280"/>
      <c r="O38" s="284"/>
      <c r="P38" s="284"/>
      <c r="Q38" s="284">
        <v>14</v>
      </c>
      <c r="R38" s="284"/>
      <c r="S38" s="284"/>
      <c r="T38" s="284"/>
      <c r="U38" s="284"/>
      <c r="V38" s="284"/>
      <c r="W38" s="284"/>
      <c r="X38" s="284"/>
      <c r="Y38" s="724">
        <v>1</v>
      </c>
      <c r="Z38" s="724"/>
      <c r="AA38" s="724"/>
      <c r="AB38" s="724"/>
      <c r="AC38" s="724"/>
      <c r="AD38" s="724"/>
      <c r="AE38" s="724"/>
      <c r="AF38" s="724"/>
      <c r="AG38" s="724"/>
      <c r="AH38" s="724"/>
      <c r="AI38" s="724"/>
      <c r="AJ38" s="724"/>
      <c r="AK38" s="724"/>
      <c r="AL38" s="724"/>
      <c r="AM38" s="725">
        <v>1</v>
      </c>
    </row>
    <row r="39" spans="1:39" ht="15.5" outlineLevel="1">
      <c r="B39" s="283" t="s">
        <v>265</v>
      </c>
      <c r="C39" s="280" t="s">
        <v>580</v>
      </c>
      <c r="D39" s="284"/>
      <c r="E39" s="284"/>
      <c r="F39" s="284">
        <v>4422</v>
      </c>
      <c r="G39" s="284"/>
      <c r="H39" s="284"/>
      <c r="I39" s="284"/>
      <c r="J39" s="284"/>
      <c r="K39" s="284"/>
      <c r="L39" s="284"/>
      <c r="M39" s="284"/>
      <c r="N39" s="280"/>
      <c r="O39" s="284"/>
      <c r="P39" s="284"/>
      <c r="Q39" s="284">
        <v>0</v>
      </c>
      <c r="R39" s="284"/>
      <c r="S39" s="284"/>
      <c r="T39" s="284"/>
      <c r="U39" s="284"/>
      <c r="V39" s="284"/>
      <c r="W39" s="284"/>
      <c r="X39" s="284"/>
      <c r="Y39" s="726">
        <v>1</v>
      </c>
      <c r="Z39" s="726">
        <v>0</v>
      </c>
      <c r="AA39" s="726">
        <v>0</v>
      </c>
      <c r="AB39" s="726">
        <v>0</v>
      </c>
      <c r="AC39" s="726">
        <v>0</v>
      </c>
      <c r="AD39" s="726">
        <v>0</v>
      </c>
      <c r="AE39" s="726">
        <v>0</v>
      </c>
      <c r="AF39" s="726">
        <v>0</v>
      </c>
      <c r="AG39" s="726">
        <v>0</v>
      </c>
      <c r="AH39" s="726">
        <v>0</v>
      </c>
      <c r="AI39" s="726">
        <v>0</v>
      </c>
      <c r="AJ39" s="726">
        <v>0</v>
      </c>
      <c r="AK39" s="726">
        <v>0</v>
      </c>
      <c r="AL39" s="726">
        <v>0</v>
      </c>
      <c r="AM39" s="727"/>
    </row>
    <row r="40" spans="1:39" ht="15.5" outlineLevel="1">
      <c r="B40" s="287"/>
      <c r="C40" s="288"/>
      <c r="D40" s="288"/>
      <c r="E40" s="288"/>
      <c r="F40" s="288"/>
      <c r="G40" s="288"/>
      <c r="H40" s="288"/>
      <c r="I40" s="288"/>
      <c r="J40" s="288"/>
      <c r="K40" s="288"/>
      <c r="L40" s="288"/>
      <c r="M40" s="288"/>
      <c r="N40" s="289"/>
      <c r="O40" s="288"/>
      <c r="P40" s="288"/>
      <c r="Q40" s="288"/>
      <c r="R40" s="288"/>
      <c r="S40" s="288"/>
      <c r="T40" s="288"/>
      <c r="U40" s="288"/>
      <c r="V40" s="288"/>
      <c r="W40" s="288"/>
      <c r="X40" s="288"/>
      <c r="Y40" s="408"/>
      <c r="Z40" s="728"/>
      <c r="AA40" s="728"/>
      <c r="AB40" s="728"/>
      <c r="AC40" s="728"/>
      <c r="AD40" s="728"/>
      <c r="AE40" s="728"/>
      <c r="AF40" s="728"/>
      <c r="AG40" s="728"/>
      <c r="AH40" s="728"/>
      <c r="AI40" s="728"/>
      <c r="AJ40" s="728"/>
      <c r="AK40" s="728"/>
      <c r="AL40" s="728"/>
      <c r="AM40" s="729"/>
    </row>
    <row r="41" spans="1:39" ht="15.5" outlineLevel="1">
      <c r="A41" s="500">
        <v>2</v>
      </c>
      <c r="B41" s="498" t="s">
        <v>95</v>
      </c>
      <c r="C41" s="280" t="s">
        <v>586</v>
      </c>
      <c r="D41" s="284"/>
      <c r="E41" s="284"/>
      <c r="F41" s="284">
        <v>613181</v>
      </c>
      <c r="G41" s="284"/>
      <c r="H41" s="284"/>
      <c r="I41" s="284"/>
      <c r="J41" s="284"/>
      <c r="K41" s="284"/>
      <c r="L41" s="284"/>
      <c r="M41" s="284"/>
      <c r="N41" s="280"/>
      <c r="O41" s="284"/>
      <c r="P41" s="284"/>
      <c r="Q41" s="284">
        <v>42</v>
      </c>
      <c r="R41" s="284"/>
      <c r="S41" s="284"/>
      <c r="T41" s="284"/>
      <c r="U41" s="284"/>
      <c r="V41" s="284"/>
      <c r="W41" s="284"/>
      <c r="X41" s="284"/>
      <c r="Y41" s="724">
        <v>1</v>
      </c>
      <c r="Z41" s="724"/>
      <c r="AA41" s="724"/>
      <c r="AB41" s="724"/>
      <c r="AC41" s="724"/>
      <c r="AD41" s="724"/>
      <c r="AE41" s="724"/>
      <c r="AF41" s="724"/>
      <c r="AG41" s="724"/>
      <c r="AH41" s="724"/>
      <c r="AI41" s="724"/>
      <c r="AJ41" s="724"/>
      <c r="AK41" s="724"/>
      <c r="AL41" s="724"/>
      <c r="AM41" s="725">
        <v>1</v>
      </c>
    </row>
    <row r="42" spans="1:39" ht="15.5" outlineLevel="1">
      <c r="B42" s="283" t="s">
        <v>265</v>
      </c>
      <c r="C42" s="280" t="s">
        <v>580</v>
      </c>
      <c r="D42" s="284"/>
      <c r="E42" s="284"/>
      <c r="F42" s="284">
        <v>1429</v>
      </c>
      <c r="G42" s="284"/>
      <c r="H42" s="284"/>
      <c r="I42" s="284"/>
      <c r="J42" s="284"/>
      <c r="K42" s="284"/>
      <c r="L42" s="284"/>
      <c r="M42" s="284"/>
      <c r="N42" s="280"/>
      <c r="O42" s="284"/>
      <c r="P42" s="284"/>
      <c r="Q42" s="284">
        <v>0</v>
      </c>
      <c r="R42" s="284"/>
      <c r="S42" s="284"/>
      <c r="T42" s="284"/>
      <c r="U42" s="284"/>
      <c r="V42" s="284"/>
      <c r="W42" s="284"/>
      <c r="X42" s="284"/>
      <c r="Y42" s="726">
        <v>1</v>
      </c>
      <c r="Z42" s="726">
        <v>0</v>
      </c>
      <c r="AA42" s="726">
        <v>0</v>
      </c>
      <c r="AB42" s="726">
        <v>0</v>
      </c>
      <c r="AC42" s="726">
        <v>0</v>
      </c>
      <c r="AD42" s="726">
        <v>0</v>
      </c>
      <c r="AE42" s="726">
        <v>0</v>
      </c>
      <c r="AF42" s="726">
        <v>0</v>
      </c>
      <c r="AG42" s="726">
        <v>0</v>
      </c>
      <c r="AH42" s="726">
        <v>0</v>
      </c>
      <c r="AI42" s="726">
        <v>0</v>
      </c>
      <c r="AJ42" s="726">
        <v>0</v>
      </c>
      <c r="AK42" s="726">
        <v>0</v>
      </c>
      <c r="AL42" s="726">
        <v>0</v>
      </c>
      <c r="AM42" s="727"/>
    </row>
    <row r="43" spans="1:39" ht="15.5" outlineLevel="1">
      <c r="B43" s="287"/>
      <c r="C43" s="288"/>
      <c r="D43" s="288"/>
      <c r="E43" s="288"/>
      <c r="F43" s="288"/>
      <c r="G43" s="288"/>
      <c r="H43" s="288"/>
      <c r="I43" s="288"/>
      <c r="J43" s="288"/>
      <c r="K43" s="288"/>
      <c r="L43" s="288"/>
      <c r="M43" s="288"/>
      <c r="N43" s="289"/>
      <c r="O43" s="288"/>
      <c r="P43" s="288"/>
      <c r="Q43" s="288"/>
      <c r="R43" s="288"/>
      <c r="S43" s="288"/>
      <c r="T43" s="288"/>
      <c r="U43" s="288"/>
      <c r="V43" s="288"/>
      <c r="W43" s="288"/>
      <c r="X43" s="288"/>
      <c r="Y43" s="408"/>
      <c r="Z43" s="728"/>
      <c r="AA43" s="728"/>
      <c r="AB43" s="728"/>
      <c r="AC43" s="728"/>
      <c r="AD43" s="728"/>
      <c r="AE43" s="728"/>
      <c r="AF43" s="728"/>
      <c r="AG43" s="728"/>
      <c r="AH43" s="728"/>
      <c r="AI43" s="728"/>
      <c r="AJ43" s="728"/>
      <c r="AK43" s="728"/>
      <c r="AL43" s="728"/>
      <c r="AM43" s="729"/>
    </row>
    <row r="44" spans="1:39" ht="15.5" outlineLevel="1">
      <c r="A44" s="500">
        <v>3</v>
      </c>
      <c r="B44" s="498" t="s">
        <v>96</v>
      </c>
      <c r="C44" s="280" t="s">
        <v>586</v>
      </c>
      <c r="D44" s="284"/>
      <c r="E44" s="284"/>
      <c r="F44" s="284">
        <v>18525</v>
      </c>
      <c r="G44" s="284"/>
      <c r="H44" s="284"/>
      <c r="I44" s="284"/>
      <c r="J44" s="284"/>
      <c r="K44" s="284"/>
      <c r="L44" s="284"/>
      <c r="M44" s="284"/>
      <c r="N44" s="280"/>
      <c r="O44" s="284"/>
      <c r="P44" s="284"/>
      <c r="Q44" s="284">
        <v>3</v>
      </c>
      <c r="R44" s="284"/>
      <c r="S44" s="284"/>
      <c r="T44" s="284"/>
      <c r="U44" s="284"/>
      <c r="V44" s="284"/>
      <c r="W44" s="284"/>
      <c r="X44" s="284"/>
      <c r="Y44" s="724">
        <v>1</v>
      </c>
      <c r="Z44" s="724"/>
      <c r="AA44" s="724"/>
      <c r="AB44" s="724"/>
      <c r="AC44" s="724"/>
      <c r="AD44" s="724"/>
      <c r="AE44" s="724"/>
      <c r="AF44" s="724"/>
      <c r="AG44" s="724"/>
      <c r="AH44" s="724"/>
      <c r="AI44" s="724"/>
      <c r="AJ44" s="724"/>
      <c r="AK44" s="724"/>
      <c r="AL44" s="724"/>
      <c r="AM44" s="725">
        <v>1</v>
      </c>
    </row>
    <row r="45" spans="1:39" ht="15.5" outlineLevel="1">
      <c r="B45" s="283" t="s">
        <v>265</v>
      </c>
      <c r="C45" s="280" t="s">
        <v>580</v>
      </c>
      <c r="D45" s="284"/>
      <c r="E45" s="284"/>
      <c r="F45" s="284">
        <v>0</v>
      </c>
      <c r="G45" s="284"/>
      <c r="H45" s="284"/>
      <c r="I45" s="284"/>
      <c r="J45" s="284"/>
      <c r="K45" s="284"/>
      <c r="L45" s="284"/>
      <c r="M45" s="284"/>
      <c r="N45" s="280"/>
      <c r="O45" s="284"/>
      <c r="P45" s="284"/>
      <c r="Q45" s="284">
        <v>0</v>
      </c>
      <c r="R45" s="284"/>
      <c r="S45" s="284"/>
      <c r="T45" s="284"/>
      <c r="U45" s="284"/>
      <c r="V45" s="284"/>
      <c r="W45" s="284"/>
      <c r="X45" s="284"/>
      <c r="Y45" s="726">
        <v>1</v>
      </c>
      <c r="Z45" s="726">
        <v>0</v>
      </c>
      <c r="AA45" s="726">
        <v>0</v>
      </c>
      <c r="AB45" s="726">
        <v>0</v>
      </c>
      <c r="AC45" s="726">
        <v>0</v>
      </c>
      <c r="AD45" s="726">
        <v>0</v>
      </c>
      <c r="AE45" s="726">
        <v>0</v>
      </c>
      <c r="AF45" s="726">
        <v>0</v>
      </c>
      <c r="AG45" s="726">
        <v>0</v>
      </c>
      <c r="AH45" s="726">
        <v>0</v>
      </c>
      <c r="AI45" s="726">
        <v>0</v>
      </c>
      <c r="AJ45" s="726">
        <v>0</v>
      </c>
      <c r="AK45" s="726">
        <v>0</v>
      </c>
      <c r="AL45" s="726">
        <v>0</v>
      </c>
      <c r="AM45" s="727"/>
    </row>
    <row r="46" spans="1:39" ht="15.5" outlineLevel="1">
      <c r="B46" s="283"/>
      <c r="C46" s="294"/>
      <c r="D46" s="288"/>
      <c r="E46" s="288"/>
      <c r="F46" s="288"/>
      <c r="G46" s="288"/>
      <c r="H46" s="288"/>
      <c r="I46" s="288"/>
      <c r="J46" s="288"/>
      <c r="K46" s="288"/>
      <c r="L46" s="288"/>
      <c r="M46" s="288"/>
      <c r="N46" s="280"/>
      <c r="O46" s="288"/>
      <c r="P46" s="288"/>
      <c r="Q46" s="288"/>
      <c r="R46" s="288"/>
      <c r="S46" s="288"/>
      <c r="T46" s="288"/>
      <c r="U46" s="288"/>
      <c r="V46" s="288"/>
      <c r="W46" s="288"/>
      <c r="X46" s="288"/>
      <c r="Y46" s="408"/>
      <c r="Z46" s="408"/>
      <c r="AA46" s="408"/>
      <c r="AB46" s="408"/>
      <c r="AC46" s="408"/>
      <c r="AD46" s="408"/>
      <c r="AE46" s="408"/>
      <c r="AF46" s="408"/>
      <c r="AG46" s="408"/>
      <c r="AH46" s="408"/>
      <c r="AI46" s="408"/>
      <c r="AJ46" s="408"/>
      <c r="AK46" s="408"/>
      <c r="AL46" s="408"/>
      <c r="AM46" s="730"/>
    </row>
    <row r="47" spans="1:39" ht="15.5" outlineLevel="1">
      <c r="A47" s="500">
        <v>4</v>
      </c>
      <c r="B47" s="498" t="s">
        <v>672</v>
      </c>
      <c r="C47" s="280" t="s">
        <v>586</v>
      </c>
      <c r="D47" s="284"/>
      <c r="E47" s="284"/>
      <c r="F47" s="284">
        <v>450464</v>
      </c>
      <c r="G47" s="284"/>
      <c r="H47" s="284"/>
      <c r="I47" s="284"/>
      <c r="J47" s="284"/>
      <c r="K47" s="284"/>
      <c r="L47" s="284"/>
      <c r="M47" s="284"/>
      <c r="N47" s="280"/>
      <c r="O47" s="284"/>
      <c r="P47" s="284"/>
      <c r="Q47" s="284">
        <v>237</v>
      </c>
      <c r="R47" s="284"/>
      <c r="S47" s="284"/>
      <c r="T47" s="284"/>
      <c r="U47" s="284"/>
      <c r="V47" s="284"/>
      <c r="W47" s="284"/>
      <c r="X47" s="284"/>
      <c r="Y47" s="724">
        <v>1</v>
      </c>
      <c r="Z47" s="724"/>
      <c r="AA47" s="724"/>
      <c r="AB47" s="724"/>
      <c r="AC47" s="724"/>
      <c r="AD47" s="724"/>
      <c r="AE47" s="724"/>
      <c r="AF47" s="724"/>
      <c r="AG47" s="724"/>
      <c r="AH47" s="724"/>
      <c r="AI47" s="724"/>
      <c r="AJ47" s="724"/>
      <c r="AK47" s="724"/>
      <c r="AL47" s="724"/>
      <c r="AM47" s="725">
        <v>1</v>
      </c>
    </row>
    <row r="48" spans="1:39" ht="15.5" outlineLevel="1">
      <c r="B48" s="283" t="s">
        <v>265</v>
      </c>
      <c r="C48" s="280" t="s">
        <v>580</v>
      </c>
      <c r="D48" s="284"/>
      <c r="E48" s="284"/>
      <c r="F48" s="284">
        <v>16483</v>
      </c>
      <c r="G48" s="284"/>
      <c r="H48" s="284"/>
      <c r="I48" s="284"/>
      <c r="J48" s="284"/>
      <c r="K48" s="284"/>
      <c r="L48" s="284"/>
      <c r="M48" s="284"/>
      <c r="N48" s="280"/>
      <c r="O48" s="284"/>
      <c r="P48" s="284"/>
      <c r="Q48" s="284">
        <v>9</v>
      </c>
      <c r="R48" s="284"/>
      <c r="S48" s="284"/>
      <c r="T48" s="284"/>
      <c r="U48" s="284"/>
      <c r="V48" s="284"/>
      <c r="W48" s="284"/>
      <c r="X48" s="284"/>
      <c r="Y48" s="726">
        <v>1</v>
      </c>
      <c r="Z48" s="726">
        <v>0</v>
      </c>
      <c r="AA48" s="726">
        <v>0</v>
      </c>
      <c r="AB48" s="726">
        <v>0</v>
      </c>
      <c r="AC48" s="726">
        <v>0</v>
      </c>
      <c r="AD48" s="726">
        <v>0</v>
      </c>
      <c r="AE48" s="726">
        <v>0</v>
      </c>
      <c r="AF48" s="726">
        <v>0</v>
      </c>
      <c r="AG48" s="726">
        <v>0</v>
      </c>
      <c r="AH48" s="726">
        <v>0</v>
      </c>
      <c r="AI48" s="726">
        <v>0</v>
      </c>
      <c r="AJ48" s="726">
        <v>0</v>
      </c>
      <c r="AK48" s="726">
        <v>0</v>
      </c>
      <c r="AL48" s="726">
        <v>0</v>
      </c>
      <c r="AM48" s="727"/>
    </row>
    <row r="49" spans="1:39" ht="15.5" outlineLevel="1">
      <c r="B49" s="283"/>
      <c r="C49" s="294"/>
      <c r="D49" s="288"/>
      <c r="E49" s="288"/>
      <c r="F49" s="288"/>
      <c r="G49" s="288"/>
      <c r="H49" s="288"/>
      <c r="I49" s="288"/>
      <c r="J49" s="288"/>
      <c r="K49" s="288"/>
      <c r="L49" s="288"/>
      <c r="M49" s="288"/>
      <c r="N49" s="280"/>
      <c r="O49" s="288"/>
      <c r="P49" s="288"/>
      <c r="Q49" s="288"/>
      <c r="R49" s="288"/>
      <c r="S49" s="288"/>
      <c r="T49" s="288"/>
      <c r="U49" s="288"/>
      <c r="V49" s="288"/>
      <c r="W49" s="288"/>
      <c r="X49" s="288"/>
      <c r="Y49" s="408"/>
      <c r="Z49" s="408"/>
      <c r="AA49" s="408"/>
      <c r="AB49" s="408"/>
      <c r="AC49" s="408"/>
      <c r="AD49" s="408"/>
      <c r="AE49" s="408"/>
      <c r="AF49" s="408"/>
      <c r="AG49" s="408"/>
      <c r="AH49" s="408"/>
      <c r="AI49" s="408"/>
      <c r="AJ49" s="408"/>
      <c r="AK49" s="408"/>
      <c r="AL49" s="408"/>
      <c r="AM49" s="730"/>
    </row>
    <row r="50" spans="1:39" ht="15.5" outlineLevel="1">
      <c r="A50" s="500">
        <v>5</v>
      </c>
      <c r="B50" s="498" t="s">
        <v>97</v>
      </c>
      <c r="C50" s="280" t="s">
        <v>586</v>
      </c>
      <c r="D50" s="284"/>
      <c r="E50" s="284"/>
      <c r="F50" s="284">
        <v>0</v>
      </c>
      <c r="G50" s="284"/>
      <c r="H50" s="284"/>
      <c r="I50" s="284"/>
      <c r="J50" s="284"/>
      <c r="K50" s="284"/>
      <c r="L50" s="284"/>
      <c r="M50" s="284"/>
      <c r="N50" s="280"/>
      <c r="O50" s="284"/>
      <c r="P50" s="284"/>
      <c r="Q50" s="284">
        <v>0</v>
      </c>
      <c r="R50" s="284"/>
      <c r="S50" s="284"/>
      <c r="T50" s="284"/>
      <c r="U50" s="284"/>
      <c r="V50" s="284"/>
      <c r="W50" s="284"/>
      <c r="X50" s="284"/>
      <c r="Y50" s="724">
        <v>1</v>
      </c>
      <c r="Z50" s="724"/>
      <c r="AA50" s="724"/>
      <c r="AB50" s="724"/>
      <c r="AC50" s="724"/>
      <c r="AD50" s="724"/>
      <c r="AE50" s="724"/>
      <c r="AF50" s="724"/>
      <c r="AG50" s="724"/>
      <c r="AH50" s="724"/>
      <c r="AI50" s="724"/>
      <c r="AJ50" s="724"/>
      <c r="AK50" s="724"/>
      <c r="AL50" s="724"/>
      <c r="AM50" s="725">
        <v>0</v>
      </c>
    </row>
    <row r="51" spans="1:39" ht="15.5" outlineLevel="1">
      <c r="B51" s="283" t="s">
        <v>265</v>
      </c>
      <c r="C51" s="280" t="s">
        <v>580</v>
      </c>
      <c r="D51" s="284"/>
      <c r="E51" s="284"/>
      <c r="F51" s="284">
        <v>0</v>
      </c>
      <c r="G51" s="284"/>
      <c r="H51" s="284"/>
      <c r="I51" s="284"/>
      <c r="J51" s="284"/>
      <c r="K51" s="284"/>
      <c r="L51" s="284"/>
      <c r="M51" s="284"/>
      <c r="N51" s="280"/>
      <c r="O51" s="284"/>
      <c r="P51" s="284"/>
      <c r="Q51" s="284">
        <v>0</v>
      </c>
      <c r="R51" s="284"/>
      <c r="S51" s="284"/>
      <c r="T51" s="284"/>
      <c r="U51" s="284"/>
      <c r="V51" s="284"/>
      <c r="W51" s="284"/>
      <c r="X51" s="284"/>
      <c r="Y51" s="726">
        <v>0</v>
      </c>
      <c r="Z51" s="726">
        <v>0</v>
      </c>
      <c r="AA51" s="726">
        <v>0</v>
      </c>
      <c r="AB51" s="726">
        <v>0</v>
      </c>
      <c r="AC51" s="726">
        <v>0</v>
      </c>
      <c r="AD51" s="726">
        <v>0</v>
      </c>
      <c r="AE51" s="726">
        <v>0</v>
      </c>
      <c r="AF51" s="726">
        <v>0</v>
      </c>
      <c r="AG51" s="726">
        <v>0</v>
      </c>
      <c r="AH51" s="726">
        <v>0</v>
      </c>
      <c r="AI51" s="726">
        <v>0</v>
      </c>
      <c r="AJ51" s="726">
        <v>0</v>
      </c>
      <c r="AK51" s="726">
        <v>0</v>
      </c>
      <c r="AL51" s="726">
        <v>0</v>
      </c>
      <c r="AM51" s="727"/>
    </row>
    <row r="52" spans="1:39" ht="15.5" outlineLevel="1">
      <c r="B52" s="283"/>
      <c r="C52" s="280"/>
      <c r="D52" s="288"/>
      <c r="E52" s="288"/>
      <c r="F52" s="288"/>
      <c r="G52" s="288"/>
      <c r="H52" s="288"/>
      <c r="I52" s="288"/>
      <c r="J52" s="288"/>
      <c r="K52" s="288"/>
      <c r="L52" s="288"/>
      <c r="M52" s="288"/>
      <c r="N52" s="280"/>
      <c r="O52" s="288"/>
      <c r="P52" s="288"/>
      <c r="Q52" s="280"/>
      <c r="R52" s="288"/>
      <c r="S52" s="288"/>
      <c r="T52" s="288"/>
      <c r="U52" s="288"/>
      <c r="V52" s="288"/>
      <c r="W52" s="288"/>
      <c r="X52" s="288"/>
      <c r="Y52" s="408"/>
      <c r="Z52" s="731"/>
      <c r="AA52" s="731"/>
      <c r="AB52" s="731"/>
      <c r="AC52" s="731"/>
      <c r="AD52" s="731"/>
      <c r="AE52" s="731"/>
      <c r="AF52" s="731"/>
      <c r="AG52" s="731"/>
      <c r="AH52" s="731"/>
      <c r="AI52" s="731"/>
      <c r="AJ52" s="731"/>
      <c r="AK52" s="731"/>
      <c r="AL52" s="731"/>
      <c r="AM52" s="727"/>
    </row>
    <row r="53" spans="1:39" ht="15.5" outlineLevel="1">
      <c r="B53" s="307" t="s">
        <v>494</v>
      </c>
      <c r="C53" s="278"/>
      <c r="D53" s="333"/>
      <c r="E53" s="333"/>
      <c r="F53" s="333"/>
      <c r="G53" s="333"/>
      <c r="H53" s="333"/>
      <c r="I53" s="333"/>
      <c r="J53" s="333"/>
      <c r="K53" s="333"/>
      <c r="L53" s="333"/>
      <c r="M53" s="333"/>
      <c r="N53" s="289"/>
      <c r="O53" s="333"/>
      <c r="P53" s="333"/>
      <c r="Q53" s="333"/>
      <c r="R53" s="333"/>
      <c r="S53" s="333"/>
      <c r="T53" s="333"/>
      <c r="U53" s="333"/>
      <c r="V53" s="333"/>
      <c r="W53" s="333"/>
      <c r="X53" s="333"/>
      <c r="Y53" s="728"/>
      <c r="Z53" s="728"/>
      <c r="AA53" s="728"/>
      <c r="AB53" s="728"/>
      <c r="AC53" s="728"/>
      <c r="AD53" s="728"/>
      <c r="AE53" s="728"/>
      <c r="AF53" s="728"/>
      <c r="AG53" s="728"/>
      <c r="AH53" s="728"/>
      <c r="AI53" s="728"/>
      <c r="AJ53" s="728"/>
      <c r="AK53" s="728"/>
      <c r="AL53" s="728"/>
      <c r="AM53" s="325"/>
    </row>
    <row r="54" spans="1:39" ht="15.5" outlineLevel="1">
      <c r="A54" s="500">
        <v>6</v>
      </c>
      <c r="B54" s="498" t="s">
        <v>98</v>
      </c>
      <c r="C54" s="280" t="s">
        <v>586</v>
      </c>
      <c r="D54" s="284"/>
      <c r="E54" s="284"/>
      <c r="F54" s="284">
        <v>437557</v>
      </c>
      <c r="G54" s="284"/>
      <c r="H54" s="284"/>
      <c r="I54" s="284"/>
      <c r="J54" s="284"/>
      <c r="K54" s="284"/>
      <c r="L54" s="284"/>
      <c r="M54" s="284"/>
      <c r="N54" s="284">
        <v>12</v>
      </c>
      <c r="O54" s="284"/>
      <c r="P54" s="284"/>
      <c r="Q54" s="284">
        <v>93</v>
      </c>
      <c r="R54" s="284"/>
      <c r="S54" s="284"/>
      <c r="T54" s="284"/>
      <c r="U54" s="284"/>
      <c r="V54" s="284"/>
      <c r="W54" s="284"/>
      <c r="X54" s="284"/>
      <c r="Y54" s="732"/>
      <c r="Z54" s="724"/>
      <c r="AA54" s="724">
        <v>1</v>
      </c>
      <c r="AB54" s="724"/>
      <c r="AC54" s="724"/>
      <c r="AD54" s="724"/>
      <c r="AE54" s="724"/>
      <c r="AF54" s="732"/>
      <c r="AG54" s="732"/>
      <c r="AH54" s="732"/>
      <c r="AI54" s="732"/>
      <c r="AJ54" s="732"/>
      <c r="AK54" s="732"/>
      <c r="AL54" s="732"/>
      <c r="AM54" s="725">
        <v>1</v>
      </c>
    </row>
    <row r="55" spans="1:39" ht="15.5" outlineLevel="1">
      <c r="B55" s="283" t="s">
        <v>265</v>
      </c>
      <c r="C55" s="280" t="s">
        <v>580</v>
      </c>
      <c r="D55" s="284"/>
      <c r="E55" s="284"/>
      <c r="F55" s="284">
        <v>29444</v>
      </c>
      <c r="G55" s="284"/>
      <c r="H55" s="284"/>
      <c r="I55" s="284"/>
      <c r="J55" s="284"/>
      <c r="K55" s="284"/>
      <c r="L55" s="284"/>
      <c r="M55" s="284"/>
      <c r="N55" s="284">
        <v>12</v>
      </c>
      <c r="O55" s="284"/>
      <c r="P55" s="284"/>
      <c r="Q55" s="284">
        <v>6</v>
      </c>
      <c r="R55" s="284"/>
      <c r="S55" s="284"/>
      <c r="T55" s="284"/>
      <c r="U55" s="284"/>
      <c r="V55" s="284"/>
      <c r="W55" s="284"/>
      <c r="X55" s="284"/>
      <c r="Y55" s="726">
        <v>0</v>
      </c>
      <c r="Z55" s="726">
        <v>0</v>
      </c>
      <c r="AA55" s="726">
        <v>1</v>
      </c>
      <c r="AB55" s="726">
        <v>0</v>
      </c>
      <c r="AC55" s="726">
        <v>0</v>
      </c>
      <c r="AD55" s="726">
        <v>0</v>
      </c>
      <c r="AE55" s="726">
        <v>0</v>
      </c>
      <c r="AF55" s="726">
        <v>0</v>
      </c>
      <c r="AG55" s="726">
        <v>0</v>
      </c>
      <c r="AH55" s="726">
        <v>0</v>
      </c>
      <c r="AI55" s="726">
        <v>0</v>
      </c>
      <c r="AJ55" s="726">
        <v>0</v>
      </c>
      <c r="AK55" s="726">
        <v>0</v>
      </c>
      <c r="AL55" s="726">
        <v>0</v>
      </c>
      <c r="AM55" s="733"/>
    </row>
    <row r="56" spans="1:39" ht="15.5" outlineLevel="1">
      <c r="B56" s="299"/>
      <c r="C56" s="301"/>
      <c r="D56" s="280"/>
      <c r="E56" s="280"/>
      <c r="F56" s="280"/>
      <c r="G56" s="280"/>
      <c r="H56" s="280"/>
      <c r="I56" s="280"/>
      <c r="J56" s="280"/>
      <c r="K56" s="280"/>
      <c r="L56" s="280"/>
      <c r="M56" s="280"/>
      <c r="N56" s="280"/>
      <c r="O56" s="280"/>
      <c r="P56" s="280"/>
      <c r="Q56" s="288"/>
      <c r="R56" s="280"/>
      <c r="S56" s="280"/>
      <c r="T56" s="280"/>
      <c r="U56" s="280"/>
      <c r="V56" s="280"/>
      <c r="W56" s="280"/>
      <c r="X56" s="280"/>
      <c r="Y56" s="728"/>
      <c r="Z56" s="728"/>
      <c r="AA56" s="728"/>
      <c r="AB56" s="728"/>
      <c r="AC56" s="728"/>
      <c r="AD56" s="728"/>
      <c r="AE56" s="728"/>
      <c r="AF56" s="728"/>
      <c r="AG56" s="728"/>
      <c r="AH56" s="728"/>
      <c r="AI56" s="728"/>
      <c r="AJ56" s="728"/>
      <c r="AK56" s="728"/>
      <c r="AL56" s="728"/>
      <c r="AM56" s="325"/>
    </row>
    <row r="57" spans="1:39" ht="15.5" outlineLevel="1">
      <c r="A57" s="500">
        <v>7</v>
      </c>
      <c r="B57" s="498" t="s">
        <v>746</v>
      </c>
      <c r="C57" s="280" t="s">
        <v>586</v>
      </c>
      <c r="D57" s="284"/>
      <c r="E57" s="284"/>
      <c r="F57" s="284">
        <v>6265867</v>
      </c>
      <c r="G57" s="284"/>
      <c r="H57" s="284"/>
      <c r="I57" s="284"/>
      <c r="J57" s="284"/>
      <c r="K57" s="284"/>
      <c r="L57" s="284"/>
      <c r="M57" s="284"/>
      <c r="N57" s="284">
        <v>12</v>
      </c>
      <c r="O57" s="284"/>
      <c r="P57" s="284"/>
      <c r="Q57" s="284">
        <v>587</v>
      </c>
      <c r="R57" s="284"/>
      <c r="S57" s="284"/>
      <c r="T57" s="284"/>
      <c r="U57" s="284"/>
      <c r="V57" s="284"/>
      <c r="W57" s="284"/>
      <c r="X57" s="284"/>
      <c r="Y57" s="732"/>
      <c r="Z57" s="724">
        <v>0.20399999999999999</v>
      </c>
      <c r="AA57" s="724">
        <v>0.47599999999999992</v>
      </c>
      <c r="AB57" s="724"/>
      <c r="AC57" s="724">
        <v>0.32</v>
      </c>
      <c r="AD57" s="724"/>
      <c r="AE57" s="724"/>
      <c r="AF57" s="732"/>
      <c r="AG57" s="732"/>
      <c r="AH57" s="732"/>
      <c r="AI57" s="732"/>
      <c r="AJ57" s="732"/>
      <c r="AK57" s="732"/>
      <c r="AL57" s="732"/>
      <c r="AM57" s="725">
        <v>1</v>
      </c>
    </row>
    <row r="58" spans="1:39" ht="15.5" outlineLevel="1">
      <c r="B58" s="283" t="s">
        <v>265</v>
      </c>
      <c r="C58" s="280" t="s">
        <v>580</v>
      </c>
      <c r="D58" s="284"/>
      <c r="E58" s="284"/>
      <c r="F58" s="284">
        <v>877642</v>
      </c>
      <c r="G58" s="284"/>
      <c r="H58" s="284"/>
      <c r="I58" s="284"/>
      <c r="J58" s="284"/>
      <c r="K58" s="284"/>
      <c r="L58" s="284"/>
      <c r="M58" s="284"/>
      <c r="N58" s="284">
        <v>12</v>
      </c>
      <c r="O58" s="284"/>
      <c r="P58" s="284"/>
      <c r="Q58" s="284">
        <v>60</v>
      </c>
      <c r="R58" s="284"/>
      <c r="S58" s="284"/>
      <c r="T58" s="284"/>
      <c r="U58" s="284"/>
      <c r="V58" s="284"/>
      <c r="W58" s="284"/>
      <c r="X58" s="284"/>
      <c r="Y58" s="726">
        <v>0</v>
      </c>
      <c r="Z58" s="726">
        <v>0.20399999999999999</v>
      </c>
      <c r="AA58" s="726">
        <v>0.47599999999999992</v>
      </c>
      <c r="AB58" s="726">
        <v>0</v>
      </c>
      <c r="AC58" s="726">
        <v>0.32</v>
      </c>
      <c r="AD58" s="726">
        <v>0</v>
      </c>
      <c r="AE58" s="726">
        <v>0</v>
      </c>
      <c r="AF58" s="726">
        <v>0</v>
      </c>
      <c r="AG58" s="726">
        <v>0</v>
      </c>
      <c r="AH58" s="726">
        <v>0</v>
      </c>
      <c r="AI58" s="726">
        <v>0</v>
      </c>
      <c r="AJ58" s="726">
        <v>0</v>
      </c>
      <c r="AK58" s="726">
        <v>0</v>
      </c>
      <c r="AL58" s="726">
        <v>0</v>
      </c>
      <c r="AM58" s="733"/>
    </row>
    <row r="59" spans="1:39" ht="15.5" outlineLevel="1">
      <c r="B59" s="303"/>
      <c r="C59" s="301"/>
      <c r="D59" s="280"/>
      <c r="E59" s="280"/>
      <c r="F59" s="280"/>
      <c r="G59" s="280"/>
      <c r="H59" s="280"/>
      <c r="I59" s="280"/>
      <c r="J59" s="280"/>
      <c r="K59" s="280"/>
      <c r="L59" s="280"/>
      <c r="M59" s="280"/>
      <c r="N59" s="280"/>
      <c r="O59" s="280"/>
      <c r="P59" s="280"/>
      <c r="Q59" s="288"/>
      <c r="R59" s="280"/>
      <c r="S59" s="280"/>
      <c r="T59" s="280"/>
      <c r="U59" s="280"/>
      <c r="V59" s="280"/>
      <c r="W59" s="280"/>
      <c r="X59" s="280"/>
      <c r="Y59" s="404"/>
      <c r="Z59" s="735"/>
      <c r="AA59" s="404"/>
      <c r="AB59" s="404"/>
      <c r="AC59" s="404"/>
      <c r="AD59" s="404"/>
      <c r="AE59" s="404"/>
      <c r="AF59" s="404"/>
      <c r="AG59" s="404"/>
      <c r="AH59" s="404"/>
      <c r="AI59" s="404"/>
      <c r="AJ59" s="404"/>
      <c r="AK59" s="404"/>
      <c r="AL59" s="404"/>
      <c r="AM59" s="734"/>
    </row>
    <row r="60" spans="1:39" ht="15.5" outlineLevel="1">
      <c r="A60" s="500">
        <v>8</v>
      </c>
      <c r="B60" s="498" t="s">
        <v>100</v>
      </c>
      <c r="C60" s="280" t="s">
        <v>586</v>
      </c>
      <c r="D60" s="284"/>
      <c r="E60" s="284"/>
      <c r="F60" s="284">
        <v>326075</v>
      </c>
      <c r="G60" s="284"/>
      <c r="H60" s="284"/>
      <c r="I60" s="284"/>
      <c r="J60" s="284"/>
      <c r="K60" s="284"/>
      <c r="L60" s="284"/>
      <c r="M60" s="284"/>
      <c r="N60" s="284">
        <v>12</v>
      </c>
      <c r="O60" s="284"/>
      <c r="P60" s="284"/>
      <c r="Q60" s="284">
        <v>69</v>
      </c>
      <c r="R60" s="284"/>
      <c r="S60" s="284"/>
      <c r="T60" s="284"/>
      <c r="U60" s="284"/>
      <c r="V60" s="284"/>
      <c r="W60" s="284"/>
      <c r="X60" s="284"/>
      <c r="Y60" s="732"/>
      <c r="Z60" s="709">
        <v>1</v>
      </c>
      <c r="AA60" s="724"/>
      <c r="AB60" s="724"/>
      <c r="AC60" s="724"/>
      <c r="AD60" s="724"/>
      <c r="AE60" s="724"/>
      <c r="AF60" s="732"/>
      <c r="AG60" s="732"/>
      <c r="AH60" s="732"/>
      <c r="AI60" s="732"/>
      <c r="AJ60" s="732"/>
      <c r="AK60" s="732"/>
      <c r="AL60" s="732"/>
      <c r="AM60" s="725">
        <v>1</v>
      </c>
    </row>
    <row r="61" spans="1:39" ht="15.5" outlineLevel="1">
      <c r="B61" s="283" t="s">
        <v>265</v>
      </c>
      <c r="C61" s="280" t="s">
        <v>580</v>
      </c>
      <c r="D61" s="284"/>
      <c r="E61" s="284"/>
      <c r="F61" s="284">
        <v>-10041</v>
      </c>
      <c r="G61" s="284"/>
      <c r="H61" s="284"/>
      <c r="I61" s="284"/>
      <c r="J61" s="284"/>
      <c r="K61" s="284"/>
      <c r="L61" s="284"/>
      <c r="M61" s="284"/>
      <c r="N61" s="284" t="s">
        <v>752</v>
      </c>
      <c r="O61" s="284"/>
      <c r="P61" s="284"/>
      <c r="Q61" s="284">
        <v>-2</v>
      </c>
      <c r="R61" s="284"/>
      <c r="S61" s="284"/>
      <c r="T61" s="284"/>
      <c r="U61" s="284"/>
      <c r="V61" s="284"/>
      <c r="W61" s="284"/>
      <c r="X61" s="284"/>
      <c r="Y61" s="726">
        <v>0</v>
      </c>
      <c r="Z61" s="726">
        <v>1</v>
      </c>
      <c r="AA61" s="726">
        <v>0</v>
      </c>
      <c r="AB61" s="726">
        <v>0</v>
      </c>
      <c r="AC61" s="726">
        <v>0</v>
      </c>
      <c r="AD61" s="726">
        <v>0</v>
      </c>
      <c r="AE61" s="726">
        <v>0</v>
      </c>
      <c r="AF61" s="726">
        <v>0</v>
      </c>
      <c r="AG61" s="726">
        <v>0</v>
      </c>
      <c r="AH61" s="726">
        <v>0</v>
      </c>
      <c r="AI61" s="726">
        <v>0</v>
      </c>
      <c r="AJ61" s="726">
        <v>0</v>
      </c>
      <c r="AK61" s="726">
        <v>0</v>
      </c>
      <c r="AL61" s="726">
        <v>0</v>
      </c>
      <c r="AM61" s="733"/>
    </row>
    <row r="62" spans="1:39" ht="15.5" outlineLevel="1">
      <c r="B62" s="303"/>
      <c r="C62" s="301"/>
      <c r="D62" s="305"/>
      <c r="E62" s="305"/>
      <c r="F62" s="305"/>
      <c r="G62" s="305"/>
      <c r="H62" s="305"/>
      <c r="I62" s="305"/>
      <c r="J62" s="305"/>
      <c r="K62" s="305"/>
      <c r="L62" s="305"/>
      <c r="M62" s="305"/>
      <c r="N62" s="280"/>
      <c r="O62" s="305"/>
      <c r="P62" s="305"/>
      <c r="Q62" s="288"/>
      <c r="R62" s="305"/>
      <c r="S62" s="305"/>
      <c r="T62" s="305"/>
      <c r="U62" s="305"/>
      <c r="V62" s="305"/>
      <c r="W62" s="305"/>
      <c r="X62" s="305"/>
      <c r="Y62" s="404"/>
      <c r="Z62" s="735"/>
      <c r="AA62" s="404"/>
      <c r="AB62" s="404"/>
      <c r="AC62" s="404"/>
      <c r="AD62" s="404"/>
      <c r="AE62" s="404"/>
      <c r="AF62" s="404"/>
      <c r="AG62" s="404"/>
      <c r="AH62" s="404"/>
      <c r="AI62" s="404"/>
      <c r="AJ62" s="404"/>
      <c r="AK62" s="404"/>
      <c r="AL62" s="404"/>
      <c r="AM62" s="734"/>
    </row>
    <row r="63" spans="1:39" ht="15.5" outlineLevel="1">
      <c r="A63" s="500">
        <v>9</v>
      </c>
      <c r="B63" s="498" t="s">
        <v>101</v>
      </c>
      <c r="C63" s="280" t="s">
        <v>586</v>
      </c>
      <c r="D63" s="284"/>
      <c r="E63" s="284"/>
      <c r="F63" s="284">
        <v>34950</v>
      </c>
      <c r="G63" s="284"/>
      <c r="H63" s="284"/>
      <c r="I63" s="284"/>
      <c r="J63" s="284"/>
      <c r="K63" s="284"/>
      <c r="L63" s="284"/>
      <c r="M63" s="284"/>
      <c r="N63" s="284">
        <v>12</v>
      </c>
      <c r="O63" s="284"/>
      <c r="P63" s="284"/>
      <c r="Q63" s="284">
        <v>7</v>
      </c>
      <c r="R63" s="284"/>
      <c r="S63" s="284"/>
      <c r="T63" s="284"/>
      <c r="U63" s="284"/>
      <c r="V63" s="284"/>
      <c r="W63" s="284"/>
      <c r="X63" s="284"/>
      <c r="Y63" s="732"/>
      <c r="Z63" s="724"/>
      <c r="AA63" s="724">
        <v>1</v>
      </c>
      <c r="AB63" s="724"/>
      <c r="AC63" s="724"/>
      <c r="AD63" s="724"/>
      <c r="AE63" s="724"/>
      <c r="AF63" s="732"/>
      <c r="AG63" s="732"/>
      <c r="AH63" s="732"/>
      <c r="AI63" s="732"/>
      <c r="AJ63" s="732"/>
      <c r="AK63" s="732"/>
      <c r="AL63" s="732"/>
      <c r="AM63" s="725">
        <v>1</v>
      </c>
    </row>
    <row r="64" spans="1:39" ht="15.5" outlineLevel="1">
      <c r="B64" s="283" t="s">
        <v>265</v>
      </c>
      <c r="C64" s="280" t="s">
        <v>580</v>
      </c>
      <c r="D64" s="284"/>
      <c r="E64" s="284"/>
      <c r="F64" s="284">
        <v>0</v>
      </c>
      <c r="G64" s="284"/>
      <c r="H64" s="284"/>
      <c r="I64" s="284"/>
      <c r="J64" s="284"/>
      <c r="K64" s="284"/>
      <c r="L64" s="284"/>
      <c r="M64" s="284"/>
      <c r="N64" s="284">
        <v>12</v>
      </c>
      <c r="O64" s="284"/>
      <c r="P64" s="284"/>
      <c r="Q64" s="284">
        <v>0</v>
      </c>
      <c r="R64" s="284"/>
      <c r="S64" s="284"/>
      <c r="T64" s="284"/>
      <c r="U64" s="284"/>
      <c r="V64" s="284"/>
      <c r="W64" s="284"/>
      <c r="X64" s="284"/>
      <c r="Y64" s="726">
        <v>0</v>
      </c>
      <c r="Z64" s="726">
        <v>0</v>
      </c>
      <c r="AA64" s="726">
        <v>1</v>
      </c>
      <c r="AB64" s="726">
        <v>0</v>
      </c>
      <c r="AC64" s="726">
        <v>0</v>
      </c>
      <c r="AD64" s="726">
        <v>0</v>
      </c>
      <c r="AE64" s="726">
        <v>0</v>
      </c>
      <c r="AF64" s="726">
        <v>0</v>
      </c>
      <c r="AG64" s="726">
        <v>0</v>
      </c>
      <c r="AH64" s="726">
        <v>0</v>
      </c>
      <c r="AI64" s="726">
        <v>0</v>
      </c>
      <c r="AJ64" s="726">
        <v>0</v>
      </c>
      <c r="AK64" s="726">
        <v>0</v>
      </c>
      <c r="AL64" s="726">
        <v>0</v>
      </c>
      <c r="AM64" s="733"/>
    </row>
    <row r="65" spans="1:39" ht="15.5" outlineLevel="1">
      <c r="B65" s="303"/>
      <c r="C65" s="301"/>
      <c r="D65" s="305"/>
      <c r="E65" s="305"/>
      <c r="F65" s="305"/>
      <c r="G65" s="305"/>
      <c r="H65" s="305"/>
      <c r="I65" s="305"/>
      <c r="J65" s="305"/>
      <c r="K65" s="305"/>
      <c r="L65" s="305"/>
      <c r="M65" s="305"/>
      <c r="N65" s="280"/>
      <c r="O65" s="305"/>
      <c r="P65" s="305"/>
      <c r="Q65" s="288"/>
      <c r="R65" s="305"/>
      <c r="S65" s="305"/>
      <c r="T65" s="305"/>
      <c r="U65" s="305"/>
      <c r="V65" s="305"/>
      <c r="W65" s="305"/>
      <c r="X65" s="305"/>
      <c r="Y65" s="404"/>
      <c r="Z65" s="404"/>
      <c r="AA65" s="404"/>
      <c r="AB65" s="404"/>
      <c r="AC65" s="404"/>
      <c r="AD65" s="404"/>
      <c r="AE65" s="404"/>
      <c r="AF65" s="404"/>
      <c r="AG65" s="404"/>
      <c r="AH65" s="404"/>
      <c r="AI65" s="404"/>
      <c r="AJ65" s="404"/>
      <c r="AK65" s="404"/>
      <c r="AL65" s="404"/>
      <c r="AM65" s="734"/>
    </row>
    <row r="66" spans="1:39" ht="15.5" outlineLevel="1">
      <c r="A66" s="500">
        <v>10</v>
      </c>
      <c r="B66" s="498" t="s">
        <v>102</v>
      </c>
      <c r="C66" s="280" t="s">
        <v>586</v>
      </c>
      <c r="D66" s="284"/>
      <c r="E66" s="284"/>
      <c r="F66" s="284">
        <v>0</v>
      </c>
      <c r="G66" s="284"/>
      <c r="H66" s="284"/>
      <c r="I66" s="284"/>
      <c r="J66" s="284"/>
      <c r="K66" s="284"/>
      <c r="L66" s="284"/>
      <c r="M66" s="284"/>
      <c r="N66" s="284">
        <v>12</v>
      </c>
      <c r="O66" s="284"/>
      <c r="P66" s="284"/>
      <c r="Q66" s="284">
        <v>0</v>
      </c>
      <c r="R66" s="284"/>
      <c r="S66" s="284"/>
      <c r="T66" s="284"/>
      <c r="U66" s="284"/>
      <c r="V66" s="284"/>
      <c r="W66" s="284"/>
      <c r="X66" s="284"/>
      <c r="Y66" s="732"/>
      <c r="Z66" s="724"/>
      <c r="AA66" s="724">
        <v>1</v>
      </c>
      <c r="AB66" s="724"/>
      <c r="AC66" s="724"/>
      <c r="AD66" s="724"/>
      <c r="AE66" s="724"/>
      <c r="AF66" s="732"/>
      <c r="AG66" s="732"/>
      <c r="AH66" s="732"/>
      <c r="AI66" s="732"/>
      <c r="AJ66" s="732"/>
      <c r="AK66" s="732"/>
      <c r="AL66" s="732"/>
      <c r="AM66" s="725">
        <v>1</v>
      </c>
    </row>
    <row r="67" spans="1:39" ht="15.5" outlineLevel="1">
      <c r="B67" s="283" t="s">
        <v>265</v>
      </c>
      <c r="C67" s="280" t="s">
        <v>580</v>
      </c>
      <c r="D67" s="284"/>
      <c r="E67" s="284"/>
      <c r="F67" s="284">
        <v>0</v>
      </c>
      <c r="G67" s="284"/>
      <c r="H67" s="284"/>
      <c r="I67" s="284"/>
      <c r="J67" s="284"/>
      <c r="K67" s="284"/>
      <c r="L67" s="284"/>
      <c r="M67" s="284"/>
      <c r="N67" s="284">
        <v>12</v>
      </c>
      <c r="O67" s="284"/>
      <c r="P67" s="284"/>
      <c r="Q67" s="284">
        <v>0</v>
      </c>
      <c r="R67" s="284"/>
      <c r="S67" s="284"/>
      <c r="T67" s="284"/>
      <c r="U67" s="284"/>
      <c r="V67" s="284"/>
      <c r="W67" s="284"/>
      <c r="X67" s="284"/>
      <c r="Y67" s="726">
        <v>0</v>
      </c>
      <c r="Z67" s="726">
        <v>0</v>
      </c>
      <c r="AA67" s="726">
        <v>1</v>
      </c>
      <c r="AB67" s="726">
        <v>0</v>
      </c>
      <c r="AC67" s="726">
        <v>0</v>
      </c>
      <c r="AD67" s="726">
        <v>0</v>
      </c>
      <c r="AE67" s="726">
        <v>0</v>
      </c>
      <c r="AF67" s="726">
        <v>0</v>
      </c>
      <c r="AG67" s="726">
        <v>0</v>
      </c>
      <c r="AH67" s="726">
        <v>0</v>
      </c>
      <c r="AI67" s="726">
        <v>0</v>
      </c>
      <c r="AJ67" s="726">
        <v>0</v>
      </c>
      <c r="AK67" s="726">
        <v>0</v>
      </c>
      <c r="AL67" s="726">
        <v>0</v>
      </c>
      <c r="AM67" s="733"/>
    </row>
    <row r="68" spans="1:39" ht="15.5" outlineLevel="1">
      <c r="B68" s="303"/>
      <c r="C68" s="301"/>
      <c r="D68" s="305"/>
      <c r="E68" s="305"/>
      <c r="F68" s="305"/>
      <c r="G68" s="305"/>
      <c r="H68" s="305"/>
      <c r="I68" s="305"/>
      <c r="J68" s="305"/>
      <c r="K68" s="305"/>
      <c r="L68" s="305"/>
      <c r="M68" s="305"/>
      <c r="N68" s="280"/>
      <c r="O68" s="305"/>
      <c r="P68" s="305"/>
      <c r="Q68" s="305"/>
      <c r="R68" s="305"/>
      <c r="S68" s="305"/>
      <c r="T68" s="305"/>
      <c r="U68" s="305"/>
      <c r="V68" s="305"/>
      <c r="W68" s="305"/>
      <c r="X68" s="305"/>
      <c r="Y68" s="404"/>
      <c r="Z68" s="735"/>
      <c r="AA68" s="404"/>
      <c r="AB68" s="404"/>
      <c r="AC68" s="404"/>
      <c r="AD68" s="404"/>
      <c r="AE68" s="404"/>
      <c r="AF68" s="404"/>
      <c r="AG68" s="404"/>
      <c r="AH68" s="404"/>
      <c r="AI68" s="404"/>
      <c r="AJ68" s="404"/>
      <c r="AK68" s="404"/>
      <c r="AL68" s="404"/>
      <c r="AM68" s="734"/>
    </row>
    <row r="69" spans="1:39" ht="15.5" outlineLevel="1">
      <c r="B69" s="277" t="s">
        <v>10</v>
      </c>
      <c r="C69" s="278"/>
      <c r="D69" s="333"/>
      <c r="E69" s="333"/>
      <c r="F69" s="333"/>
      <c r="G69" s="333"/>
      <c r="H69" s="333"/>
      <c r="I69" s="333"/>
      <c r="J69" s="333"/>
      <c r="K69" s="333"/>
      <c r="L69" s="333"/>
      <c r="M69" s="333"/>
      <c r="N69" s="289"/>
      <c r="O69" s="333"/>
      <c r="P69" s="333"/>
      <c r="Q69" s="333"/>
      <c r="R69" s="333"/>
      <c r="S69" s="333"/>
      <c r="T69" s="333"/>
      <c r="U69" s="333"/>
      <c r="V69" s="333"/>
      <c r="W69" s="333"/>
      <c r="X69" s="333"/>
      <c r="Y69" s="728"/>
      <c r="Z69" s="728"/>
      <c r="AA69" s="728"/>
      <c r="AB69" s="728"/>
      <c r="AC69" s="728"/>
      <c r="AD69" s="728"/>
      <c r="AE69" s="728"/>
      <c r="AF69" s="728"/>
      <c r="AG69" s="728"/>
      <c r="AH69" s="728"/>
      <c r="AI69" s="728"/>
      <c r="AJ69" s="728"/>
      <c r="AK69" s="728"/>
      <c r="AL69" s="728"/>
      <c r="AM69" s="325"/>
    </row>
    <row r="70" spans="1:39" ht="15.5" outlineLevel="1">
      <c r="A70" s="500">
        <v>11</v>
      </c>
      <c r="B70" s="498" t="s">
        <v>103</v>
      </c>
      <c r="C70" s="280" t="s">
        <v>586</v>
      </c>
      <c r="D70" s="284"/>
      <c r="E70" s="284"/>
      <c r="F70" s="284">
        <v>0</v>
      </c>
      <c r="G70" s="284"/>
      <c r="H70" s="284"/>
      <c r="I70" s="284"/>
      <c r="J70" s="284"/>
      <c r="K70" s="284"/>
      <c r="L70" s="284"/>
      <c r="M70" s="284"/>
      <c r="N70" s="284">
        <v>12</v>
      </c>
      <c r="O70" s="284"/>
      <c r="P70" s="284"/>
      <c r="Q70" s="284">
        <v>0</v>
      </c>
      <c r="R70" s="284"/>
      <c r="S70" s="284"/>
      <c r="T70" s="284"/>
      <c r="U70" s="284"/>
      <c r="V70" s="284"/>
      <c r="W70" s="284"/>
      <c r="X70" s="284"/>
      <c r="Y70" s="736"/>
      <c r="Z70" s="724"/>
      <c r="AA70" s="724">
        <v>1</v>
      </c>
      <c r="AB70" s="724"/>
      <c r="AC70" s="724"/>
      <c r="AD70" s="724"/>
      <c r="AE70" s="724"/>
      <c r="AF70" s="732"/>
      <c r="AG70" s="732"/>
      <c r="AH70" s="732"/>
      <c r="AI70" s="732"/>
      <c r="AJ70" s="732"/>
      <c r="AK70" s="732"/>
      <c r="AL70" s="732"/>
      <c r="AM70" s="725">
        <v>1</v>
      </c>
    </row>
    <row r="71" spans="1:39" ht="15.5" outlineLevel="1">
      <c r="B71" s="283" t="s">
        <v>265</v>
      </c>
      <c r="C71" s="280" t="s">
        <v>580</v>
      </c>
      <c r="D71" s="284"/>
      <c r="E71" s="284"/>
      <c r="F71" s="284">
        <v>0</v>
      </c>
      <c r="G71" s="284"/>
      <c r="H71" s="284"/>
      <c r="I71" s="284"/>
      <c r="J71" s="284"/>
      <c r="K71" s="284"/>
      <c r="L71" s="284"/>
      <c r="M71" s="284"/>
      <c r="N71" s="284">
        <v>12</v>
      </c>
      <c r="O71" s="284"/>
      <c r="P71" s="284"/>
      <c r="Q71" s="284">
        <v>0</v>
      </c>
      <c r="R71" s="284"/>
      <c r="S71" s="284"/>
      <c r="T71" s="284"/>
      <c r="U71" s="284"/>
      <c r="V71" s="284"/>
      <c r="W71" s="284"/>
      <c r="X71" s="284"/>
      <c r="Y71" s="726">
        <v>0</v>
      </c>
      <c r="Z71" s="726">
        <v>0</v>
      </c>
      <c r="AA71" s="726">
        <v>1</v>
      </c>
      <c r="AB71" s="726">
        <v>0</v>
      </c>
      <c r="AC71" s="726">
        <v>0</v>
      </c>
      <c r="AD71" s="726">
        <v>0</v>
      </c>
      <c r="AE71" s="726">
        <v>0</v>
      </c>
      <c r="AF71" s="726">
        <v>0</v>
      </c>
      <c r="AG71" s="726">
        <v>0</v>
      </c>
      <c r="AH71" s="726">
        <v>0</v>
      </c>
      <c r="AI71" s="726">
        <v>0</v>
      </c>
      <c r="AJ71" s="726">
        <v>0</v>
      </c>
      <c r="AK71" s="726">
        <v>0</v>
      </c>
      <c r="AL71" s="726">
        <v>0</v>
      </c>
      <c r="AM71" s="727"/>
    </row>
    <row r="72" spans="1:39" ht="15.5" outlineLevel="1">
      <c r="B72" s="304"/>
      <c r="C72" s="294"/>
      <c r="D72" s="280"/>
      <c r="E72" s="280"/>
      <c r="F72" s="280"/>
      <c r="G72" s="280"/>
      <c r="H72" s="280"/>
      <c r="I72" s="280"/>
      <c r="J72" s="280"/>
      <c r="K72" s="280"/>
      <c r="L72" s="280"/>
      <c r="M72" s="280"/>
      <c r="N72" s="280"/>
      <c r="O72" s="280"/>
      <c r="P72" s="280"/>
      <c r="Q72" s="305"/>
      <c r="R72" s="280"/>
      <c r="S72" s="280"/>
      <c r="T72" s="280"/>
      <c r="U72" s="280"/>
      <c r="V72" s="280"/>
      <c r="W72" s="280"/>
      <c r="X72" s="280"/>
      <c r="Y72" s="408"/>
      <c r="Z72" s="731"/>
      <c r="AA72" s="731"/>
      <c r="AB72" s="731"/>
      <c r="AC72" s="731"/>
      <c r="AD72" s="731"/>
      <c r="AE72" s="731"/>
      <c r="AF72" s="731"/>
      <c r="AG72" s="731"/>
      <c r="AH72" s="731"/>
      <c r="AI72" s="731"/>
      <c r="AJ72" s="731"/>
      <c r="AK72" s="731"/>
      <c r="AL72" s="731"/>
      <c r="AM72" s="730"/>
    </row>
    <row r="73" spans="1:39" ht="15.5" outlineLevel="1">
      <c r="A73" s="500">
        <v>12</v>
      </c>
      <c r="B73" s="498" t="s">
        <v>104</v>
      </c>
      <c r="C73" s="280" t="s">
        <v>586</v>
      </c>
      <c r="D73" s="284"/>
      <c r="E73" s="284"/>
      <c r="F73" s="284">
        <v>0</v>
      </c>
      <c r="G73" s="284"/>
      <c r="H73" s="284"/>
      <c r="I73" s="284"/>
      <c r="J73" s="284"/>
      <c r="K73" s="284"/>
      <c r="L73" s="284"/>
      <c r="M73" s="284"/>
      <c r="N73" s="284">
        <v>12</v>
      </c>
      <c r="O73" s="284"/>
      <c r="P73" s="284"/>
      <c r="Q73" s="284">
        <v>0</v>
      </c>
      <c r="R73" s="284"/>
      <c r="S73" s="284"/>
      <c r="T73" s="284"/>
      <c r="U73" s="284"/>
      <c r="V73" s="284"/>
      <c r="W73" s="284"/>
      <c r="X73" s="284"/>
      <c r="Y73" s="724"/>
      <c r="Z73" s="724"/>
      <c r="AA73" s="724">
        <v>1</v>
      </c>
      <c r="AB73" s="724"/>
      <c r="AC73" s="724"/>
      <c r="AD73" s="724"/>
      <c r="AE73" s="724"/>
      <c r="AF73" s="732"/>
      <c r="AG73" s="732"/>
      <c r="AH73" s="732"/>
      <c r="AI73" s="732"/>
      <c r="AJ73" s="732"/>
      <c r="AK73" s="732"/>
      <c r="AL73" s="732"/>
      <c r="AM73" s="725">
        <v>1</v>
      </c>
    </row>
    <row r="74" spans="1:39" ht="15.5" outlineLevel="1">
      <c r="B74" s="498" t="s">
        <v>265</v>
      </c>
      <c r="C74" s="280" t="s">
        <v>580</v>
      </c>
      <c r="D74" s="284"/>
      <c r="E74" s="284"/>
      <c r="F74" s="284">
        <v>0</v>
      </c>
      <c r="G74" s="284"/>
      <c r="H74" s="284"/>
      <c r="I74" s="284"/>
      <c r="J74" s="284"/>
      <c r="K74" s="284"/>
      <c r="L74" s="284"/>
      <c r="M74" s="284"/>
      <c r="N74" s="284">
        <v>12</v>
      </c>
      <c r="O74" s="284"/>
      <c r="P74" s="284"/>
      <c r="Q74" s="284">
        <v>0</v>
      </c>
      <c r="R74" s="284"/>
      <c r="S74" s="284"/>
      <c r="T74" s="284"/>
      <c r="U74" s="284"/>
      <c r="V74" s="284"/>
      <c r="W74" s="284"/>
      <c r="X74" s="284"/>
      <c r="Y74" s="726">
        <v>0</v>
      </c>
      <c r="Z74" s="726">
        <v>0</v>
      </c>
      <c r="AA74" s="726">
        <v>1</v>
      </c>
      <c r="AB74" s="726">
        <v>0</v>
      </c>
      <c r="AC74" s="726">
        <v>0</v>
      </c>
      <c r="AD74" s="726">
        <v>0</v>
      </c>
      <c r="AE74" s="726">
        <v>0</v>
      </c>
      <c r="AF74" s="726">
        <v>0</v>
      </c>
      <c r="AG74" s="726">
        <v>0</v>
      </c>
      <c r="AH74" s="726">
        <v>0</v>
      </c>
      <c r="AI74" s="726">
        <v>0</v>
      </c>
      <c r="AJ74" s="726">
        <v>0</v>
      </c>
      <c r="AK74" s="726">
        <v>0</v>
      </c>
      <c r="AL74" s="726">
        <v>0</v>
      </c>
      <c r="AM74" s="727"/>
    </row>
    <row r="75" spans="1:39" ht="15.5" outlineLevel="1">
      <c r="B75" s="498"/>
      <c r="C75" s="294"/>
      <c r="D75" s="280"/>
      <c r="E75" s="280"/>
      <c r="F75" s="280"/>
      <c r="G75" s="280"/>
      <c r="H75" s="280"/>
      <c r="I75" s="280"/>
      <c r="J75" s="280"/>
      <c r="K75" s="280"/>
      <c r="L75" s="280"/>
      <c r="M75" s="280"/>
      <c r="N75" s="280"/>
      <c r="O75" s="280"/>
      <c r="P75" s="280"/>
      <c r="Q75" s="305"/>
      <c r="R75" s="280"/>
      <c r="S75" s="280"/>
      <c r="T75" s="280"/>
      <c r="U75" s="280"/>
      <c r="V75" s="280"/>
      <c r="W75" s="280"/>
      <c r="X75" s="280"/>
      <c r="Y75" s="408"/>
      <c r="Z75" s="408"/>
      <c r="AA75" s="408"/>
      <c r="AB75" s="408"/>
      <c r="AC75" s="408"/>
      <c r="AD75" s="408"/>
      <c r="AE75" s="408"/>
      <c r="AF75" s="408"/>
      <c r="AG75" s="408"/>
      <c r="AH75" s="408"/>
      <c r="AI75" s="408"/>
      <c r="AJ75" s="408"/>
      <c r="AK75" s="408"/>
      <c r="AL75" s="408"/>
      <c r="AM75" s="730"/>
    </row>
    <row r="76" spans="1:39" ht="15.5" outlineLevel="1">
      <c r="A76" s="500">
        <v>13</v>
      </c>
      <c r="B76" s="498" t="s">
        <v>105</v>
      </c>
      <c r="C76" s="280" t="s">
        <v>586</v>
      </c>
      <c r="D76" s="284"/>
      <c r="E76" s="284"/>
      <c r="F76" s="284">
        <v>21762</v>
      </c>
      <c r="G76" s="284"/>
      <c r="H76" s="284"/>
      <c r="I76" s="284"/>
      <c r="J76" s="284"/>
      <c r="K76" s="284"/>
      <c r="L76" s="284"/>
      <c r="M76" s="284"/>
      <c r="N76" s="284">
        <v>12</v>
      </c>
      <c r="O76" s="284"/>
      <c r="P76" s="284"/>
      <c r="Q76" s="284">
        <v>6</v>
      </c>
      <c r="R76" s="284"/>
      <c r="S76" s="284"/>
      <c r="T76" s="284"/>
      <c r="U76" s="284"/>
      <c r="V76" s="284"/>
      <c r="W76" s="284"/>
      <c r="X76" s="284"/>
      <c r="Y76" s="724"/>
      <c r="Z76" s="724"/>
      <c r="AA76" s="724">
        <v>1</v>
      </c>
      <c r="AB76" s="724"/>
      <c r="AC76" s="724"/>
      <c r="AD76" s="724"/>
      <c r="AE76" s="724"/>
      <c r="AF76" s="732"/>
      <c r="AG76" s="732"/>
      <c r="AH76" s="732"/>
      <c r="AI76" s="732"/>
      <c r="AJ76" s="732"/>
      <c r="AK76" s="732"/>
      <c r="AL76" s="732"/>
      <c r="AM76" s="725">
        <v>1</v>
      </c>
    </row>
    <row r="77" spans="1:39" ht="15.5" outlineLevel="1">
      <c r="B77" s="498" t="s">
        <v>265</v>
      </c>
      <c r="C77" s="280" t="s">
        <v>580</v>
      </c>
      <c r="D77" s="284"/>
      <c r="E77" s="284"/>
      <c r="F77" s="284">
        <v>0</v>
      </c>
      <c r="G77" s="284"/>
      <c r="H77" s="284"/>
      <c r="I77" s="284"/>
      <c r="J77" s="284"/>
      <c r="K77" s="284"/>
      <c r="L77" s="284"/>
      <c r="M77" s="284"/>
      <c r="N77" s="284">
        <v>12</v>
      </c>
      <c r="O77" s="284"/>
      <c r="P77" s="284"/>
      <c r="Q77" s="284">
        <v>0</v>
      </c>
      <c r="R77" s="284"/>
      <c r="S77" s="284"/>
      <c r="T77" s="284"/>
      <c r="U77" s="284"/>
      <c r="V77" s="284"/>
      <c r="W77" s="284"/>
      <c r="X77" s="284"/>
      <c r="Y77" s="726">
        <v>0</v>
      </c>
      <c r="Z77" s="726">
        <v>0</v>
      </c>
      <c r="AA77" s="726">
        <v>1</v>
      </c>
      <c r="AB77" s="726">
        <v>0</v>
      </c>
      <c r="AC77" s="726">
        <v>0</v>
      </c>
      <c r="AD77" s="726">
        <v>0</v>
      </c>
      <c r="AE77" s="726">
        <v>0</v>
      </c>
      <c r="AF77" s="726">
        <v>0</v>
      </c>
      <c r="AG77" s="726">
        <v>0</v>
      </c>
      <c r="AH77" s="726">
        <v>0</v>
      </c>
      <c r="AI77" s="726">
        <v>0</v>
      </c>
      <c r="AJ77" s="726">
        <v>0</v>
      </c>
      <c r="AK77" s="726">
        <v>0</v>
      </c>
      <c r="AL77" s="726">
        <v>0</v>
      </c>
      <c r="AM77" s="730"/>
    </row>
    <row r="78" spans="1:39" ht="15.5" outlineLevel="1">
      <c r="B78" s="498"/>
      <c r="C78" s="294"/>
      <c r="D78" s="280"/>
      <c r="E78" s="280"/>
      <c r="F78" s="280"/>
      <c r="G78" s="280"/>
      <c r="H78" s="280"/>
      <c r="I78" s="280"/>
      <c r="J78" s="280"/>
      <c r="K78" s="280"/>
      <c r="L78" s="280"/>
      <c r="M78" s="280"/>
      <c r="N78" s="280"/>
      <c r="O78" s="280"/>
      <c r="P78" s="280"/>
      <c r="Q78" s="280"/>
      <c r="R78" s="280"/>
      <c r="S78" s="280"/>
      <c r="T78" s="280"/>
      <c r="U78" s="280"/>
      <c r="V78" s="280"/>
      <c r="W78" s="280"/>
      <c r="X78" s="280"/>
      <c r="Y78" s="408"/>
      <c r="Z78" s="408"/>
      <c r="AA78" s="408"/>
      <c r="AB78" s="408"/>
      <c r="AC78" s="408"/>
      <c r="AD78" s="408"/>
      <c r="AE78" s="408"/>
      <c r="AF78" s="408"/>
      <c r="AG78" s="408"/>
      <c r="AH78" s="408"/>
      <c r="AI78" s="408"/>
      <c r="AJ78" s="408"/>
      <c r="AK78" s="408"/>
      <c r="AL78" s="408"/>
      <c r="AM78" s="730"/>
    </row>
    <row r="79" spans="1:39" ht="15.5" outlineLevel="1">
      <c r="B79" s="277" t="s">
        <v>106</v>
      </c>
      <c r="C79" s="278"/>
      <c r="D79" s="289"/>
      <c r="E79" s="289"/>
      <c r="F79" s="289"/>
      <c r="G79" s="289"/>
      <c r="H79" s="289"/>
      <c r="I79" s="289"/>
      <c r="J79" s="289"/>
      <c r="K79" s="289"/>
      <c r="L79" s="289"/>
      <c r="M79" s="289"/>
      <c r="N79" s="289"/>
      <c r="O79" s="289"/>
      <c r="P79" s="289"/>
      <c r="Q79" s="333"/>
      <c r="R79" s="289"/>
      <c r="S79" s="289"/>
      <c r="T79" s="289"/>
      <c r="U79" s="289"/>
      <c r="V79" s="289"/>
      <c r="W79" s="289"/>
      <c r="X79" s="289"/>
      <c r="Y79" s="728"/>
      <c r="Z79" s="728"/>
      <c r="AA79" s="728"/>
      <c r="AB79" s="728"/>
      <c r="AC79" s="728"/>
      <c r="AD79" s="728"/>
      <c r="AE79" s="728"/>
      <c r="AF79" s="728"/>
      <c r="AG79" s="728"/>
      <c r="AH79" s="728"/>
      <c r="AI79" s="728"/>
      <c r="AJ79" s="728"/>
      <c r="AK79" s="728"/>
      <c r="AL79" s="728"/>
      <c r="AM79" s="325"/>
    </row>
    <row r="80" spans="1:39" ht="15.5" outlineLevel="1">
      <c r="A80" s="500">
        <v>14</v>
      </c>
      <c r="B80" s="304" t="s">
        <v>107</v>
      </c>
      <c r="C80" s="280" t="s">
        <v>586</v>
      </c>
      <c r="D80" s="284"/>
      <c r="E80" s="284"/>
      <c r="F80" s="284">
        <v>85116</v>
      </c>
      <c r="G80" s="284"/>
      <c r="H80" s="284"/>
      <c r="I80" s="284"/>
      <c r="J80" s="284"/>
      <c r="K80" s="284"/>
      <c r="L80" s="284"/>
      <c r="M80" s="284"/>
      <c r="N80" s="284">
        <v>12</v>
      </c>
      <c r="O80" s="284"/>
      <c r="P80" s="284"/>
      <c r="Q80" s="284">
        <v>8</v>
      </c>
      <c r="R80" s="284"/>
      <c r="S80" s="284"/>
      <c r="T80" s="284"/>
      <c r="U80" s="284"/>
      <c r="V80" s="284"/>
      <c r="W80" s="284"/>
      <c r="X80" s="284"/>
      <c r="Y80" s="724">
        <v>1</v>
      </c>
      <c r="Z80" s="724"/>
      <c r="AA80" s="724"/>
      <c r="AB80" s="724"/>
      <c r="AC80" s="724"/>
      <c r="AD80" s="724"/>
      <c r="AE80" s="724"/>
      <c r="AF80" s="724"/>
      <c r="AG80" s="724"/>
      <c r="AH80" s="724"/>
      <c r="AI80" s="724"/>
      <c r="AJ80" s="724"/>
      <c r="AK80" s="724"/>
      <c r="AL80" s="724"/>
      <c r="AM80" s="725">
        <v>1</v>
      </c>
    </row>
    <row r="81" spans="1:39" ht="15.5" outlineLevel="1">
      <c r="B81" s="283" t="s">
        <v>265</v>
      </c>
      <c r="C81" s="280" t="s">
        <v>580</v>
      </c>
      <c r="D81" s="284"/>
      <c r="E81" s="284"/>
      <c r="F81" s="284">
        <v>0</v>
      </c>
      <c r="G81" s="284"/>
      <c r="H81" s="284"/>
      <c r="I81" s="284"/>
      <c r="J81" s="284"/>
      <c r="K81" s="284"/>
      <c r="L81" s="284"/>
      <c r="M81" s="284"/>
      <c r="N81" s="284">
        <v>12</v>
      </c>
      <c r="O81" s="284"/>
      <c r="P81" s="284"/>
      <c r="Q81" s="284">
        <v>0</v>
      </c>
      <c r="R81" s="284"/>
      <c r="S81" s="284"/>
      <c r="T81" s="284"/>
      <c r="U81" s="284"/>
      <c r="V81" s="284"/>
      <c r="W81" s="284"/>
      <c r="X81" s="284"/>
      <c r="Y81" s="726">
        <v>1</v>
      </c>
      <c r="Z81" s="726">
        <v>0</v>
      </c>
      <c r="AA81" s="726">
        <v>0</v>
      </c>
      <c r="AB81" s="726">
        <v>0</v>
      </c>
      <c r="AC81" s="726">
        <v>0</v>
      </c>
      <c r="AD81" s="726">
        <v>0</v>
      </c>
      <c r="AE81" s="726">
        <v>0</v>
      </c>
      <c r="AF81" s="726">
        <v>0</v>
      </c>
      <c r="AG81" s="726">
        <v>0</v>
      </c>
      <c r="AH81" s="726">
        <v>0</v>
      </c>
      <c r="AI81" s="726">
        <v>0</v>
      </c>
      <c r="AJ81" s="726">
        <v>0</v>
      </c>
      <c r="AK81" s="726">
        <v>0</v>
      </c>
      <c r="AL81" s="726">
        <v>0</v>
      </c>
      <c r="AM81" s="727"/>
    </row>
    <row r="82" spans="1:39" s="493" customFormat="1" ht="15.5" outlineLevel="1">
      <c r="A82" s="501"/>
      <c r="B82" s="283"/>
      <c r="C82" s="280"/>
      <c r="D82" s="280"/>
      <c r="E82" s="280"/>
      <c r="F82" s="280"/>
      <c r="G82" s="280"/>
      <c r="H82" s="280"/>
      <c r="I82" s="280"/>
      <c r="J82" s="280"/>
      <c r="K82" s="280"/>
      <c r="L82" s="280"/>
      <c r="M82" s="280"/>
      <c r="N82" s="280"/>
      <c r="O82" s="280"/>
      <c r="P82" s="280"/>
      <c r="Q82" s="280"/>
      <c r="R82" s="280"/>
      <c r="S82" s="280"/>
      <c r="T82" s="280"/>
      <c r="U82" s="280"/>
      <c r="V82" s="280"/>
      <c r="W82" s="280"/>
      <c r="X82" s="280"/>
      <c r="Y82" s="726"/>
      <c r="Z82" s="726"/>
      <c r="AA82" s="726"/>
      <c r="AB82" s="726"/>
      <c r="AC82" s="726"/>
      <c r="AD82" s="726"/>
      <c r="AE82" s="726"/>
      <c r="AF82" s="726"/>
      <c r="AG82" s="726"/>
      <c r="AH82" s="726"/>
      <c r="AI82" s="726"/>
      <c r="AJ82" s="726"/>
      <c r="AK82" s="726"/>
      <c r="AL82" s="726"/>
      <c r="AM82" s="739"/>
    </row>
    <row r="83" spans="1:39" s="298" customFormat="1" ht="15.5" outlineLevel="1">
      <c r="A83" s="501"/>
      <c r="B83" s="277" t="s">
        <v>486</v>
      </c>
      <c r="C83" s="280"/>
      <c r="D83" s="280"/>
      <c r="E83" s="280"/>
      <c r="F83" s="280"/>
      <c r="G83" s="280"/>
      <c r="H83" s="280"/>
      <c r="I83" s="280"/>
      <c r="J83" s="280"/>
      <c r="K83" s="280"/>
      <c r="L83" s="280"/>
      <c r="M83" s="280"/>
      <c r="N83" s="280"/>
      <c r="O83" s="280"/>
      <c r="P83" s="280"/>
      <c r="Q83" s="280"/>
      <c r="R83" s="280"/>
      <c r="S83" s="280"/>
      <c r="T83" s="280"/>
      <c r="U83" s="280"/>
      <c r="V83" s="280"/>
      <c r="W83" s="280"/>
      <c r="X83" s="280"/>
      <c r="Y83" s="408"/>
      <c r="Z83" s="408"/>
      <c r="AA83" s="408"/>
      <c r="AB83" s="408"/>
      <c r="AC83" s="408"/>
      <c r="AD83" s="408"/>
      <c r="AE83" s="404"/>
      <c r="AF83" s="404"/>
      <c r="AG83" s="404"/>
      <c r="AH83" s="404"/>
      <c r="AI83" s="404"/>
      <c r="AJ83" s="404"/>
      <c r="AK83" s="404"/>
      <c r="AL83" s="404"/>
      <c r="AM83" s="738"/>
    </row>
    <row r="84" spans="1:39" ht="15.5" outlineLevel="1">
      <c r="A84" s="500">
        <v>15</v>
      </c>
      <c r="B84" s="283" t="s">
        <v>491</v>
      </c>
      <c r="C84" s="280" t="s">
        <v>586</v>
      </c>
      <c r="D84" s="284"/>
      <c r="E84" s="284"/>
      <c r="F84" s="284">
        <v>0</v>
      </c>
      <c r="G84" s="284"/>
      <c r="H84" s="284"/>
      <c r="I84" s="284"/>
      <c r="J84" s="284"/>
      <c r="K84" s="284"/>
      <c r="L84" s="284"/>
      <c r="M84" s="284"/>
      <c r="N84" s="284">
        <v>12</v>
      </c>
      <c r="O84" s="284"/>
      <c r="P84" s="284"/>
      <c r="Q84" s="284">
        <v>0</v>
      </c>
      <c r="R84" s="284"/>
      <c r="S84" s="284"/>
      <c r="T84" s="284"/>
      <c r="U84" s="284"/>
      <c r="V84" s="284"/>
      <c r="W84" s="284"/>
      <c r="X84" s="284"/>
      <c r="Y84" s="724"/>
      <c r="Z84" s="724"/>
      <c r="AA84" s="724"/>
      <c r="AB84" s="724"/>
      <c r="AC84" s="724"/>
      <c r="AD84" s="724"/>
      <c r="AE84" s="724"/>
      <c r="AF84" s="724"/>
      <c r="AG84" s="724"/>
      <c r="AH84" s="724"/>
      <c r="AI84" s="724"/>
      <c r="AJ84" s="724"/>
      <c r="AK84" s="724"/>
      <c r="AL84" s="724"/>
      <c r="AM84" s="725">
        <v>0</v>
      </c>
    </row>
    <row r="85" spans="1:39" ht="15.5" outlineLevel="1">
      <c r="B85" s="283" t="s">
        <v>265</v>
      </c>
      <c r="C85" s="280" t="s">
        <v>580</v>
      </c>
      <c r="D85" s="284"/>
      <c r="E85" s="284"/>
      <c r="F85" s="284">
        <v>0</v>
      </c>
      <c r="G85" s="284"/>
      <c r="H85" s="284"/>
      <c r="I85" s="284"/>
      <c r="J85" s="284"/>
      <c r="K85" s="284"/>
      <c r="L85" s="284"/>
      <c r="M85" s="284"/>
      <c r="N85" s="284">
        <v>12</v>
      </c>
      <c r="O85" s="284"/>
      <c r="P85" s="284"/>
      <c r="Q85" s="284">
        <v>0</v>
      </c>
      <c r="R85" s="284"/>
      <c r="S85" s="284"/>
      <c r="T85" s="284"/>
      <c r="U85" s="284"/>
      <c r="V85" s="284"/>
      <c r="W85" s="284"/>
      <c r="X85" s="284"/>
      <c r="Y85" s="726">
        <v>0</v>
      </c>
      <c r="Z85" s="726">
        <v>0</v>
      </c>
      <c r="AA85" s="726">
        <v>0</v>
      </c>
      <c r="AB85" s="726">
        <v>0</v>
      </c>
      <c r="AC85" s="726">
        <v>0</v>
      </c>
      <c r="AD85" s="726">
        <v>0</v>
      </c>
      <c r="AE85" s="726">
        <v>0</v>
      </c>
      <c r="AF85" s="726">
        <v>0</v>
      </c>
      <c r="AG85" s="726">
        <v>0</v>
      </c>
      <c r="AH85" s="726">
        <v>0</v>
      </c>
      <c r="AI85" s="726">
        <v>0</v>
      </c>
      <c r="AJ85" s="726">
        <v>0</v>
      </c>
      <c r="AK85" s="726">
        <v>0</v>
      </c>
      <c r="AL85" s="726">
        <v>0</v>
      </c>
      <c r="AM85" s="727"/>
    </row>
    <row r="86" spans="1:39" ht="15.5" outlineLevel="1">
      <c r="B86" s="304"/>
      <c r="C86" s="294"/>
      <c r="D86" s="280"/>
      <c r="E86" s="280"/>
      <c r="F86" s="280"/>
      <c r="G86" s="280"/>
      <c r="H86" s="280"/>
      <c r="I86" s="280"/>
      <c r="J86" s="280"/>
      <c r="K86" s="280"/>
      <c r="L86" s="280"/>
      <c r="M86" s="280"/>
      <c r="N86" s="280"/>
      <c r="O86" s="280"/>
      <c r="P86" s="280"/>
      <c r="Q86" s="280"/>
      <c r="R86" s="280"/>
      <c r="S86" s="280"/>
      <c r="T86" s="280"/>
      <c r="U86" s="280"/>
      <c r="V86" s="280"/>
      <c r="W86" s="280"/>
      <c r="X86" s="280"/>
      <c r="Y86" s="408"/>
      <c r="Z86" s="408"/>
      <c r="AA86" s="408"/>
      <c r="AB86" s="408"/>
      <c r="AC86" s="408"/>
      <c r="AD86" s="408"/>
      <c r="AE86" s="408"/>
      <c r="AF86" s="408"/>
      <c r="AG86" s="408"/>
      <c r="AH86" s="408"/>
      <c r="AI86" s="408"/>
      <c r="AJ86" s="408"/>
      <c r="AK86" s="408"/>
      <c r="AL86" s="408"/>
      <c r="AM86" s="730"/>
    </row>
    <row r="87" spans="1:39" s="272" customFormat="1" ht="15.5" outlineLevel="1">
      <c r="A87" s="500">
        <v>16</v>
      </c>
      <c r="B87" s="312" t="s">
        <v>487</v>
      </c>
      <c r="C87" s="280" t="s">
        <v>586</v>
      </c>
      <c r="D87" s="284"/>
      <c r="E87" s="284"/>
      <c r="F87" s="284">
        <v>0</v>
      </c>
      <c r="G87" s="284"/>
      <c r="H87" s="284"/>
      <c r="I87" s="284"/>
      <c r="J87" s="284"/>
      <c r="K87" s="284"/>
      <c r="L87" s="284"/>
      <c r="M87" s="284"/>
      <c r="N87" s="284">
        <v>12</v>
      </c>
      <c r="O87" s="284"/>
      <c r="P87" s="284"/>
      <c r="Q87" s="284">
        <v>0</v>
      </c>
      <c r="R87" s="284"/>
      <c r="S87" s="284"/>
      <c r="T87" s="284"/>
      <c r="U87" s="284"/>
      <c r="V87" s="284"/>
      <c r="W87" s="284"/>
      <c r="X87" s="284"/>
      <c r="Y87" s="724"/>
      <c r="Z87" s="724"/>
      <c r="AA87" s="724"/>
      <c r="AB87" s="724"/>
      <c r="AC87" s="724"/>
      <c r="AD87" s="724"/>
      <c r="AE87" s="724"/>
      <c r="AF87" s="724"/>
      <c r="AG87" s="724"/>
      <c r="AH87" s="724"/>
      <c r="AI87" s="724"/>
      <c r="AJ87" s="724"/>
      <c r="AK87" s="724"/>
      <c r="AL87" s="724"/>
      <c r="AM87" s="725">
        <v>0</v>
      </c>
    </row>
    <row r="88" spans="1:39" s="272" customFormat="1" ht="15.5" outlineLevel="1">
      <c r="A88" s="500"/>
      <c r="B88" s="312" t="s">
        <v>265</v>
      </c>
      <c r="C88" s="280" t="s">
        <v>580</v>
      </c>
      <c r="D88" s="284"/>
      <c r="E88" s="284"/>
      <c r="F88" s="284">
        <v>0</v>
      </c>
      <c r="G88" s="284"/>
      <c r="H88" s="284"/>
      <c r="I88" s="284"/>
      <c r="J88" s="284"/>
      <c r="K88" s="284"/>
      <c r="L88" s="284"/>
      <c r="M88" s="284"/>
      <c r="N88" s="284">
        <v>12</v>
      </c>
      <c r="O88" s="284"/>
      <c r="P88" s="284"/>
      <c r="Q88" s="284">
        <v>0</v>
      </c>
      <c r="R88" s="284"/>
      <c r="S88" s="284"/>
      <c r="T88" s="284"/>
      <c r="U88" s="284"/>
      <c r="V88" s="284"/>
      <c r="W88" s="284"/>
      <c r="X88" s="284"/>
      <c r="Y88" s="726">
        <v>0</v>
      </c>
      <c r="Z88" s="726">
        <v>0</v>
      </c>
      <c r="AA88" s="726">
        <v>0</v>
      </c>
      <c r="AB88" s="726">
        <v>0</v>
      </c>
      <c r="AC88" s="726">
        <v>0</v>
      </c>
      <c r="AD88" s="726">
        <v>0</v>
      </c>
      <c r="AE88" s="726">
        <v>0</v>
      </c>
      <c r="AF88" s="726">
        <v>0</v>
      </c>
      <c r="AG88" s="726">
        <v>0</v>
      </c>
      <c r="AH88" s="726">
        <v>0</v>
      </c>
      <c r="AI88" s="726">
        <v>0</v>
      </c>
      <c r="AJ88" s="726">
        <v>0</v>
      </c>
      <c r="AK88" s="726">
        <v>0</v>
      </c>
      <c r="AL88" s="726">
        <v>0</v>
      </c>
      <c r="AM88" s="727"/>
    </row>
    <row r="89" spans="1:39" s="272" customFormat="1" ht="15.5" outlineLevel="1">
      <c r="A89" s="500"/>
      <c r="B89" s="312"/>
      <c r="C89" s="280"/>
      <c r="D89" s="280"/>
      <c r="E89" s="280"/>
      <c r="F89" s="280"/>
      <c r="G89" s="280"/>
      <c r="H89" s="280"/>
      <c r="I89" s="280"/>
      <c r="J89" s="280"/>
      <c r="K89" s="280"/>
      <c r="L89" s="280"/>
      <c r="M89" s="280"/>
      <c r="N89" s="280"/>
      <c r="O89" s="280"/>
      <c r="P89" s="280"/>
      <c r="Q89" s="280"/>
      <c r="R89" s="280"/>
      <c r="S89" s="280"/>
      <c r="T89" s="280"/>
      <c r="U89" s="280"/>
      <c r="V89" s="280"/>
      <c r="W89" s="280"/>
      <c r="X89" s="280"/>
      <c r="Y89" s="408"/>
      <c r="Z89" s="408"/>
      <c r="AA89" s="408"/>
      <c r="AB89" s="408"/>
      <c r="AC89" s="408"/>
      <c r="AD89" s="408"/>
      <c r="AE89" s="404"/>
      <c r="AF89" s="404"/>
      <c r="AG89" s="404"/>
      <c r="AH89" s="404"/>
      <c r="AI89" s="404"/>
      <c r="AJ89" s="404"/>
      <c r="AK89" s="404"/>
      <c r="AL89" s="404"/>
      <c r="AM89" s="734"/>
    </row>
    <row r="90" spans="1:39" ht="15.5" outlineLevel="1">
      <c r="B90" s="497" t="s">
        <v>492</v>
      </c>
      <c r="C90" s="308"/>
      <c r="D90" s="289"/>
      <c r="E90" s="333"/>
      <c r="F90" s="333"/>
      <c r="G90" s="333"/>
      <c r="H90" s="333"/>
      <c r="I90" s="333"/>
      <c r="J90" s="333"/>
      <c r="K90" s="333"/>
      <c r="L90" s="333"/>
      <c r="M90" s="333"/>
      <c r="N90" s="289"/>
      <c r="O90" s="289"/>
      <c r="P90" s="333"/>
      <c r="Q90" s="333"/>
      <c r="R90" s="333"/>
      <c r="S90" s="333"/>
      <c r="T90" s="333"/>
      <c r="U90" s="333"/>
      <c r="V90" s="333"/>
      <c r="W90" s="333"/>
      <c r="X90" s="333"/>
      <c r="Y90" s="728"/>
      <c r="Z90" s="728"/>
      <c r="AA90" s="728"/>
      <c r="AB90" s="728"/>
      <c r="AC90" s="728"/>
      <c r="AD90" s="728"/>
      <c r="AE90" s="728"/>
      <c r="AF90" s="728"/>
      <c r="AG90" s="728"/>
      <c r="AH90" s="728"/>
      <c r="AI90" s="728"/>
      <c r="AJ90" s="728"/>
      <c r="AK90" s="728"/>
      <c r="AL90" s="728"/>
      <c r="AM90" s="325"/>
    </row>
    <row r="91" spans="1:39" ht="15.5" outlineLevel="1">
      <c r="A91" s="500">
        <v>17</v>
      </c>
      <c r="B91" s="498" t="s">
        <v>111</v>
      </c>
      <c r="C91" s="280" t="s">
        <v>586</v>
      </c>
      <c r="D91" s="284"/>
      <c r="E91" s="284"/>
      <c r="F91" s="284" t="s">
        <v>752</v>
      </c>
      <c r="G91" s="284"/>
      <c r="H91" s="284"/>
      <c r="I91" s="284"/>
      <c r="J91" s="284"/>
      <c r="K91" s="284"/>
      <c r="L91" s="284"/>
      <c r="M91" s="284"/>
      <c r="N91" s="284">
        <v>0</v>
      </c>
      <c r="O91" s="284"/>
      <c r="P91" s="284"/>
      <c r="Q91" s="284" t="s">
        <v>752</v>
      </c>
      <c r="R91" s="284"/>
      <c r="S91" s="284"/>
      <c r="T91" s="284"/>
      <c r="U91" s="284"/>
      <c r="V91" s="284"/>
      <c r="W91" s="284"/>
      <c r="X91" s="284"/>
      <c r="Y91" s="736"/>
      <c r="Z91" s="724"/>
      <c r="AA91" s="724"/>
      <c r="AB91" s="724"/>
      <c r="AC91" s="724"/>
      <c r="AD91" s="724"/>
      <c r="AE91" s="724"/>
      <c r="AF91" s="732"/>
      <c r="AG91" s="732"/>
      <c r="AH91" s="732"/>
      <c r="AI91" s="732"/>
      <c r="AJ91" s="732"/>
      <c r="AK91" s="732"/>
      <c r="AL91" s="732"/>
      <c r="AM91" s="725">
        <v>0</v>
      </c>
    </row>
    <row r="92" spans="1:39" ht="15.5" outlineLevel="1">
      <c r="B92" s="283" t="s">
        <v>265</v>
      </c>
      <c r="C92" s="280" t="s">
        <v>580</v>
      </c>
      <c r="D92" s="284"/>
      <c r="E92" s="284"/>
      <c r="F92" s="284" t="s">
        <v>752</v>
      </c>
      <c r="G92" s="284"/>
      <c r="H92" s="284"/>
      <c r="I92" s="284"/>
      <c r="J92" s="284"/>
      <c r="K92" s="284"/>
      <c r="L92" s="284"/>
      <c r="M92" s="284"/>
      <c r="N92" s="284">
        <v>0</v>
      </c>
      <c r="O92" s="284"/>
      <c r="P92" s="284"/>
      <c r="Q92" s="284" t="s">
        <v>752</v>
      </c>
      <c r="R92" s="284"/>
      <c r="S92" s="284"/>
      <c r="T92" s="284"/>
      <c r="U92" s="284"/>
      <c r="V92" s="284"/>
      <c r="W92" s="284"/>
      <c r="X92" s="284"/>
      <c r="Y92" s="726">
        <v>0</v>
      </c>
      <c r="Z92" s="726">
        <v>0</v>
      </c>
      <c r="AA92" s="726">
        <v>0</v>
      </c>
      <c r="AB92" s="726">
        <v>0</v>
      </c>
      <c r="AC92" s="726">
        <v>0</v>
      </c>
      <c r="AD92" s="726">
        <v>0</v>
      </c>
      <c r="AE92" s="726">
        <v>0</v>
      </c>
      <c r="AF92" s="726">
        <v>0</v>
      </c>
      <c r="AG92" s="726">
        <v>0</v>
      </c>
      <c r="AH92" s="726">
        <v>0</v>
      </c>
      <c r="AI92" s="726">
        <v>0</v>
      </c>
      <c r="AJ92" s="726">
        <v>0</v>
      </c>
      <c r="AK92" s="726">
        <v>0</v>
      </c>
      <c r="AL92" s="726">
        <v>0</v>
      </c>
      <c r="AM92" s="730"/>
    </row>
    <row r="93" spans="1:39" ht="15.5" outlineLevel="1">
      <c r="B93" s="283"/>
      <c r="C93" s="280"/>
      <c r="D93" s="280"/>
      <c r="E93" s="280"/>
      <c r="F93" s="280"/>
      <c r="G93" s="280"/>
      <c r="H93" s="280"/>
      <c r="I93" s="280"/>
      <c r="J93" s="280"/>
      <c r="K93" s="280"/>
      <c r="L93" s="280"/>
      <c r="M93" s="280"/>
      <c r="N93" s="280"/>
      <c r="O93" s="280"/>
      <c r="P93" s="280"/>
      <c r="Q93" s="280"/>
      <c r="R93" s="280"/>
      <c r="S93" s="280"/>
      <c r="T93" s="280"/>
      <c r="U93" s="280"/>
      <c r="V93" s="280"/>
      <c r="W93" s="280"/>
      <c r="X93" s="280"/>
      <c r="Y93" s="408"/>
      <c r="Z93" s="408"/>
      <c r="AA93" s="408"/>
      <c r="AB93" s="408"/>
      <c r="AC93" s="408"/>
      <c r="AD93" s="408"/>
      <c r="AE93" s="408"/>
      <c r="AF93" s="408"/>
      <c r="AG93" s="408"/>
      <c r="AH93" s="408"/>
      <c r="AI93" s="408"/>
      <c r="AJ93" s="408"/>
      <c r="AK93" s="408"/>
      <c r="AL93" s="408"/>
      <c r="AM93" s="730"/>
    </row>
    <row r="94" spans="1:39" ht="15.5" outlineLevel="1">
      <c r="A94" s="500">
        <v>18</v>
      </c>
      <c r="B94" s="498" t="s">
        <v>108</v>
      </c>
      <c r="C94" s="280" t="s">
        <v>586</v>
      </c>
      <c r="D94" s="284"/>
      <c r="E94" s="284"/>
      <c r="F94" s="284" t="s">
        <v>752</v>
      </c>
      <c r="G94" s="284"/>
      <c r="H94" s="284"/>
      <c r="I94" s="284"/>
      <c r="J94" s="284"/>
      <c r="K94" s="284"/>
      <c r="L94" s="284"/>
      <c r="M94" s="284"/>
      <c r="N94" s="284">
        <v>0</v>
      </c>
      <c r="O94" s="284"/>
      <c r="P94" s="284"/>
      <c r="Q94" s="284" t="s">
        <v>752</v>
      </c>
      <c r="R94" s="284"/>
      <c r="S94" s="284"/>
      <c r="T94" s="284"/>
      <c r="U94" s="284"/>
      <c r="V94" s="284"/>
      <c r="W94" s="284"/>
      <c r="X94" s="284"/>
      <c r="Y94" s="736"/>
      <c r="Z94" s="724"/>
      <c r="AA94" s="724"/>
      <c r="AB94" s="724"/>
      <c r="AC94" s="724"/>
      <c r="AD94" s="724"/>
      <c r="AE94" s="724"/>
      <c r="AF94" s="732"/>
      <c r="AG94" s="732"/>
      <c r="AH94" s="732"/>
      <c r="AI94" s="732"/>
      <c r="AJ94" s="732"/>
      <c r="AK94" s="732"/>
      <c r="AL94" s="732"/>
      <c r="AM94" s="725">
        <v>0</v>
      </c>
    </row>
    <row r="95" spans="1:39" ht="15.5" outlineLevel="1">
      <c r="B95" s="283" t="s">
        <v>265</v>
      </c>
      <c r="C95" s="280" t="s">
        <v>580</v>
      </c>
      <c r="D95" s="284"/>
      <c r="E95" s="284"/>
      <c r="F95" s="284" t="s">
        <v>752</v>
      </c>
      <c r="G95" s="284"/>
      <c r="H95" s="284"/>
      <c r="I95" s="284"/>
      <c r="J95" s="284"/>
      <c r="K95" s="284"/>
      <c r="L95" s="284"/>
      <c r="M95" s="284"/>
      <c r="N95" s="284">
        <v>0</v>
      </c>
      <c r="O95" s="284"/>
      <c r="P95" s="284"/>
      <c r="Q95" s="284" t="s">
        <v>752</v>
      </c>
      <c r="R95" s="284"/>
      <c r="S95" s="284"/>
      <c r="T95" s="284"/>
      <c r="U95" s="284"/>
      <c r="V95" s="284"/>
      <c r="W95" s="284"/>
      <c r="X95" s="284"/>
      <c r="Y95" s="726">
        <v>0</v>
      </c>
      <c r="Z95" s="726">
        <v>0</v>
      </c>
      <c r="AA95" s="726">
        <v>0</v>
      </c>
      <c r="AB95" s="726">
        <v>0</v>
      </c>
      <c r="AC95" s="726">
        <v>0</v>
      </c>
      <c r="AD95" s="726">
        <v>0</v>
      </c>
      <c r="AE95" s="726">
        <v>0</v>
      </c>
      <c r="AF95" s="726">
        <v>0</v>
      </c>
      <c r="AG95" s="726">
        <v>0</v>
      </c>
      <c r="AH95" s="726">
        <v>0</v>
      </c>
      <c r="AI95" s="726">
        <v>0</v>
      </c>
      <c r="AJ95" s="726">
        <v>0</v>
      </c>
      <c r="AK95" s="726">
        <v>0</v>
      </c>
      <c r="AL95" s="726">
        <v>0</v>
      </c>
      <c r="AM95" s="730"/>
    </row>
    <row r="96" spans="1:39" ht="15.5" outlineLevel="1">
      <c r="B96" s="310"/>
      <c r="C96" s="280"/>
      <c r="D96" s="280"/>
      <c r="E96" s="280"/>
      <c r="F96" s="280"/>
      <c r="G96" s="280"/>
      <c r="H96" s="280"/>
      <c r="I96" s="280"/>
      <c r="J96" s="280"/>
      <c r="K96" s="280"/>
      <c r="L96" s="280"/>
      <c r="M96" s="280"/>
      <c r="N96" s="280"/>
      <c r="O96" s="280"/>
      <c r="P96" s="280"/>
      <c r="Q96" s="280"/>
      <c r="R96" s="280"/>
      <c r="S96" s="280"/>
      <c r="T96" s="280"/>
      <c r="U96" s="280"/>
      <c r="V96" s="280"/>
      <c r="W96" s="280"/>
      <c r="X96" s="280"/>
      <c r="Y96" s="731"/>
      <c r="Z96" s="731"/>
      <c r="AA96" s="731"/>
      <c r="AB96" s="731"/>
      <c r="AC96" s="731"/>
      <c r="AD96" s="731"/>
      <c r="AE96" s="731"/>
      <c r="AF96" s="731"/>
      <c r="AG96" s="731"/>
      <c r="AH96" s="731"/>
      <c r="AI96" s="731"/>
      <c r="AJ96" s="731"/>
      <c r="AK96" s="731"/>
      <c r="AL96" s="731"/>
      <c r="AM96" s="727"/>
    </row>
    <row r="97" spans="1:39" ht="15.5" outlineLevel="1">
      <c r="A97" s="500">
        <v>19</v>
      </c>
      <c r="B97" s="498" t="s">
        <v>110</v>
      </c>
      <c r="C97" s="280" t="s">
        <v>586</v>
      </c>
      <c r="D97" s="284"/>
      <c r="E97" s="284"/>
      <c r="F97" s="284" t="s">
        <v>752</v>
      </c>
      <c r="G97" s="284"/>
      <c r="H97" s="284"/>
      <c r="I97" s="284"/>
      <c r="J97" s="284"/>
      <c r="K97" s="284"/>
      <c r="L97" s="284"/>
      <c r="M97" s="284"/>
      <c r="N97" s="284">
        <v>0</v>
      </c>
      <c r="O97" s="284"/>
      <c r="P97" s="284"/>
      <c r="Q97" s="284" t="s">
        <v>752</v>
      </c>
      <c r="R97" s="284"/>
      <c r="S97" s="284"/>
      <c r="T97" s="284"/>
      <c r="U97" s="284"/>
      <c r="V97" s="284"/>
      <c r="W97" s="284"/>
      <c r="X97" s="284"/>
      <c r="Y97" s="736"/>
      <c r="Z97" s="724"/>
      <c r="AA97" s="724"/>
      <c r="AB97" s="724"/>
      <c r="AC97" s="724"/>
      <c r="AD97" s="724"/>
      <c r="AE97" s="724"/>
      <c r="AF97" s="732"/>
      <c r="AG97" s="732"/>
      <c r="AH97" s="732"/>
      <c r="AI97" s="732"/>
      <c r="AJ97" s="732"/>
      <c r="AK97" s="732"/>
      <c r="AL97" s="732"/>
      <c r="AM97" s="725">
        <v>0</v>
      </c>
    </row>
    <row r="98" spans="1:39" ht="15.5" outlineLevel="1">
      <c r="B98" s="283" t="s">
        <v>265</v>
      </c>
      <c r="C98" s="280" t="s">
        <v>580</v>
      </c>
      <c r="D98" s="284"/>
      <c r="E98" s="284"/>
      <c r="F98" s="284" t="s">
        <v>752</v>
      </c>
      <c r="G98" s="284"/>
      <c r="H98" s="284"/>
      <c r="I98" s="284"/>
      <c r="J98" s="284"/>
      <c r="K98" s="284"/>
      <c r="L98" s="284"/>
      <c r="M98" s="284"/>
      <c r="N98" s="284">
        <v>0</v>
      </c>
      <c r="O98" s="284"/>
      <c r="P98" s="284"/>
      <c r="Q98" s="284" t="s">
        <v>752</v>
      </c>
      <c r="R98" s="284"/>
      <c r="S98" s="284"/>
      <c r="T98" s="284"/>
      <c r="U98" s="284"/>
      <c r="V98" s="284"/>
      <c r="W98" s="284"/>
      <c r="X98" s="284"/>
      <c r="Y98" s="726">
        <v>0</v>
      </c>
      <c r="Z98" s="726">
        <v>0</v>
      </c>
      <c r="AA98" s="726">
        <v>0</v>
      </c>
      <c r="AB98" s="726">
        <v>0</v>
      </c>
      <c r="AC98" s="726">
        <v>0</v>
      </c>
      <c r="AD98" s="726">
        <v>0</v>
      </c>
      <c r="AE98" s="726">
        <v>0</v>
      </c>
      <c r="AF98" s="726">
        <v>0</v>
      </c>
      <c r="AG98" s="726">
        <v>0</v>
      </c>
      <c r="AH98" s="726">
        <v>0</v>
      </c>
      <c r="AI98" s="726">
        <v>0</v>
      </c>
      <c r="AJ98" s="726">
        <v>0</v>
      </c>
      <c r="AK98" s="726">
        <v>0</v>
      </c>
      <c r="AL98" s="726">
        <v>0</v>
      </c>
      <c r="AM98" s="727"/>
    </row>
    <row r="99" spans="1:39" ht="15.5" outlineLevel="1">
      <c r="B99" s="310"/>
      <c r="C99" s="280"/>
      <c r="D99" s="280"/>
      <c r="E99" s="280"/>
      <c r="F99" s="280"/>
      <c r="G99" s="280"/>
      <c r="H99" s="280"/>
      <c r="I99" s="280"/>
      <c r="J99" s="280"/>
      <c r="K99" s="280"/>
      <c r="L99" s="280"/>
      <c r="M99" s="280"/>
      <c r="N99" s="280"/>
      <c r="O99" s="280"/>
      <c r="P99" s="280"/>
      <c r="Q99" s="280"/>
      <c r="R99" s="280"/>
      <c r="S99" s="280"/>
      <c r="T99" s="280"/>
      <c r="U99" s="280"/>
      <c r="V99" s="280"/>
      <c r="W99" s="280"/>
      <c r="X99" s="280"/>
      <c r="Y99" s="408"/>
      <c r="Z99" s="408"/>
      <c r="AA99" s="408"/>
      <c r="AB99" s="408"/>
      <c r="AC99" s="408"/>
      <c r="AD99" s="408"/>
      <c r="AE99" s="408"/>
      <c r="AF99" s="408"/>
      <c r="AG99" s="408"/>
      <c r="AH99" s="408"/>
      <c r="AI99" s="408"/>
      <c r="AJ99" s="408"/>
      <c r="AK99" s="408"/>
      <c r="AL99" s="408"/>
      <c r="AM99" s="730"/>
    </row>
    <row r="100" spans="1:39" ht="15.5" outlineLevel="1">
      <c r="A100" s="500">
        <v>20</v>
      </c>
      <c r="B100" s="498" t="s">
        <v>109</v>
      </c>
      <c r="C100" s="280" t="s">
        <v>586</v>
      </c>
      <c r="D100" s="284"/>
      <c r="E100" s="284"/>
      <c r="F100" s="284" t="s">
        <v>752</v>
      </c>
      <c r="G100" s="284"/>
      <c r="H100" s="284"/>
      <c r="I100" s="284"/>
      <c r="J100" s="284"/>
      <c r="K100" s="284"/>
      <c r="L100" s="284"/>
      <c r="M100" s="284"/>
      <c r="N100" s="284">
        <v>0</v>
      </c>
      <c r="O100" s="284"/>
      <c r="P100" s="284"/>
      <c r="Q100" s="284" t="s">
        <v>752</v>
      </c>
      <c r="R100" s="284"/>
      <c r="S100" s="284"/>
      <c r="T100" s="284"/>
      <c r="U100" s="284"/>
      <c r="V100" s="284"/>
      <c r="W100" s="284"/>
      <c r="X100" s="284"/>
      <c r="Y100" s="736"/>
      <c r="Z100" s="724"/>
      <c r="AA100" s="724"/>
      <c r="AB100" s="724"/>
      <c r="AC100" s="724"/>
      <c r="AD100" s="724"/>
      <c r="AE100" s="724"/>
      <c r="AF100" s="732"/>
      <c r="AG100" s="732"/>
      <c r="AH100" s="732"/>
      <c r="AI100" s="732"/>
      <c r="AJ100" s="732"/>
      <c r="AK100" s="732"/>
      <c r="AL100" s="732"/>
      <c r="AM100" s="725">
        <v>0</v>
      </c>
    </row>
    <row r="101" spans="1:39" ht="15.5" outlineLevel="1">
      <c r="B101" s="283" t="s">
        <v>265</v>
      </c>
      <c r="C101" s="280" t="s">
        <v>580</v>
      </c>
      <c r="D101" s="284"/>
      <c r="E101" s="284"/>
      <c r="F101" s="284" t="s">
        <v>752</v>
      </c>
      <c r="G101" s="284"/>
      <c r="H101" s="284"/>
      <c r="I101" s="284"/>
      <c r="J101" s="284"/>
      <c r="K101" s="284"/>
      <c r="L101" s="284"/>
      <c r="M101" s="284"/>
      <c r="N101" s="284">
        <v>0</v>
      </c>
      <c r="O101" s="284"/>
      <c r="P101" s="284"/>
      <c r="Q101" s="284" t="s">
        <v>752</v>
      </c>
      <c r="R101" s="284"/>
      <c r="S101" s="284"/>
      <c r="T101" s="284"/>
      <c r="U101" s="284"/>
      <c r="V101" s="284"/>
      <c r="W101" s="284"/>
      <c r="X101" s="284"/>
      <c r="Y101" s="726">
        <v>0</v>
      </c>
      <c r="Z101" s="726">
        <v>0</v>
      </c>
      <c r="AA101" s="726">
        <v>0</v>
      </c>
      <c r="AB101" s="726">
        <v>0</v>
      </c>
      <c r="AC101" s="726">
        <v>0</v>
      </c>
      <c r="AD101" s="726">
        <v>0</v>
      </c>
      <c r="AE101" s="726">
        <v>0</v>
      </c>
      <c r="AF101" s="726">
        <v>0</v>
      </c>
      <c r="AG101" s="726">
        <v>0</v>
      </c>
      <c r="AH101" s="726">
        <v>0</v>
      </c>
      <c r="AI101" s="726">
        <v>0</v>
      </c>
      <c r="AJ101" s="726">
        <v>0</v>
      </c>
      <c r="AK101" s="726">
        <v>0</v>
      </c>
      <c r="AL101" s="726">
        <v>0</v>
      </c>
      <c r="AM101" s="730"/>
    </row>
    <row r="102" spans="1:39" ht="15.5" outlineLevel="1">
      <c r="B102" s="311"/>
      <c r="C102" s="289"/>
      <c r="D102" s="280"/>
      <c r="E102" s="280"/>
      <c r="F102" s="280"/>
      <c r="G102" s="280"/>
      <c r="H102" s="280"/>
      <c r="I102" s="280"/>
      <c r="J102" s="280"/>
      <c r="K102" s="280"/>
      <c r="L102" s="280"/>
      <c r="M102" s="280"/>
      <c r="N102" s="289"/>
      <c r="O102" s="280"/>
      <c r="P102" s="280"/>
      <c r="Q102" s="280"/>
      <c r="R102" s="280"/>
      <c r="S102" s="280"/>
      <c r="T102" s="280"/>
      <c r="U102" s="280"/>
      <c r="V102" s="280"/>
      <c r="W102" s="280"/>
      <c r="X102" s="280"/>
      <c r="Y102" s="408"/>
      <c r="Z102" s="408"/>
      <c r="AA102" s="408"/>
      <c r="AB102" s="408"/>
      <c r="AC102" s="408"/>
      <c r="AD102" s="408"/>
      <c r="AE102" s="408"/>
      <c r="AF102" s="408"/>
      <c r="AG102" s="408"/>
      <c r="AH102" s="408"/>
      <c r="AI102" s="408"/>
      <c r="AJ102" s="408"/>
      <c r="AK102" s="408"/>
      <c r="AL102" s="408"/>
      <c r="AM102" s="730"/>
    </row>
    <row r="103" spans="1:39" ht="15.5" outlineLevel="1">
      <c r="B103" s="496" t="s">
        <v>499</v>
      </c>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408"/>
      <c r="Z103" s="408"/>
      <c r="AA103" s="408"/>
      <c r="AB103" s="408"/>
      <c r="AC103" s="408"/>
      <c r="AD103" s="408"/>
      <c r="AE103" s="408"/>
      <c r="AF103" s="408"/>
      <c r="AG103" s="408"/>
      <c r="AH103" s="408"/>
      <c r="AI103" s="408"/>
      <c r="AJ103" s="408"/>
      <c r="AK103" s="408"/>
      <c r="AL103" s="408"/>
      <c r="AM103" s="730"/>
    </row>
    <row r="104" spans="1:39" ht="15.5" outlineLevel="1">
      <c r="B104" s="277" t="s">
        <v>495</v>
      </c>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408"/>
      <c r="Z104" s="408"/>
      <c r="AA104" s="408"/>
      <c r="AB104" s="408"/>
      <c r="AC104" s="408"/>
      <c r="AD104" s="408"/>
      <c r="AE104" s="408"/>
      <c r="AF104" s="408"/>
      <c r="AG104" s="408"/>
      <c r="AH104" s="408"/>
      <c r="AI104" s="408"/>
      <c r="AJ104" s="408"/>
      <c r="AK104" s="408"/>
      <c r="AL104" s="408"/>
      <c r="AM104" s="730"/>
    </row>
    <row r="105" spans="1:39" ht="15.5" outlineLevel="1">
      <c r="A105" s="500">
        <v>21</v>
      </c>
      <c r="B105" s="498" t="s">
        <v>112</v>
      </c>
      <c r="C105" s="280" t="s">
        <v>586</v>
      </c>
      <c r="D105" s="284"/>
      <c r="E105" s="284"/>
      <c r="F105" s="284">
        <v>154373</v>
      </c>
      <c r="G105" s="284"/>
      <c r="H105" s="284"/>
      <c r="I105" s="284"/>
      <c r="J105" s="284"/>
      <c r="K105" s="284"/>
      <c r="L105" s="284"/>
      <c r="M105" s="284"/>
      <c r="N105" s="280"/>
      <c r="O105" s="284"/>
      <c r="P105" s="284"/>
      <c r="Q105" s="284">
        <v>10</v>
      </c>
      <c r="R105" s="284"/>
      <c r="S105" s="284"/>
      <c r="T105" s="284"/>
      <c r="U105" s="284"/>
      <c r="V105" s="284"/>
      <c r="W105" s="284"/>
      <c r="X105" s="284"/>
      <c r="Y105" s="724">
        <v>1</v>
      </c>
      <c r="Z105" s="724"/>
      <c r="AA105" s="724"/>
      <c r="AB105" s="724"/>
      <c r="AC105" s="724"/>
      <c r="AD105" s="724"/>
      <c r="AE105" s="724"/>
      <c r="AF105" s="724"/>
      <c r="AG105" s="724"/>
      <c r="AH105" s="724"/>
      <c r="AI105" s="724"/>
      <c r="AJ105" s="724"/>
      <c r="AK105" s="724"/>
      <c r="AL105" s="724"/>
      <c r="AM105" s="725">
        <v>1</v>
      </c>
    </row>
    <row r="106" spans="1:39" ht="15.5" outlineLevel="1">
      <c r="B106" s="283" t="s">
        <v>265</v>
      </c>
      <c r="C106" s="280" t="s">
        <v>580</v>
      </c>
      <c r="D106" s="284"/>
      <c r="E106" s="284"/>
      <c r="F106" s="284">
        <v>56781</v>
      </c>
      <c r="G106" s="284"/>
      <c r="H106" s="284"/>
      <c r="I106" s="284"/>
      <c r="J106" s="284"/>
      <c r="K106" s="284"/>
      <c r="L106" s="284"/>
      <c r="M106" s="284"/>
      <c r="N106" s="280"/>
      <c r="O106" s="284"/>
      <c r="P106" s="284"/>
      <c r="Q106" s="284">
        <v>4</v>
      </c>
      <c r="R106" s="284"/>
      <c r="S106" s="284"/>
      <c r="T106" s="284"/>
      <c r="U106" s="284"/>
      <c r="V106" s="284"/>
      <c r="W106" s="284"/>
      <c r="X106" s="284"/>
      <c r="Y106" s="726">
        <v>1</v>
      </c>
      <c r="Z106" s="726">
        <v>0</v>
      </c>
      <c r="AA106" s="726">
        <v>0</v>
      </c>
      <c r="AB106" s="726">
        <v>0</v>
      </c>
      <c r="AC106" s="726">
        <v>0</v>
      </c>
      <c r="AD106" s="726">
        <v>0</v>
      </c>
      <c r="AE106" s="726">
        <v>0</v>
      </c>
      <c r="AF106" s="726">
        <v>0</v>
      </c>
      <c r="AG106" s="726">
        <v>0</v>
      </c>
      <c r="AH106" s="726">
        <v>0</v>
      </c>
      <c r="AI106" s="726">
        <v>0</v>
      </c>
      <c r="AJ106" s="726">
        <v>0</v>
      </c>
      <c r="AK106" s="726">
        <v>0</v>
      </c>
      <c r="AL106" s="726">
        <v>0</v>
      </c>
      <c r="AM106" s="730"/>
    </row>
    <row r="107" spans="1:39" ht="15.5" outlineLevel="1">
      <c r="B107" s="283"/>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408"/>
      <c r="Z107" s="408"/>
      <c r="AA107" s="408"/>
      <c r="AB107" s="408"/>
      <c r="AC107" s="408"/>
      <c r="AD107" s="408"/>
      <c r="AE107" s="408"/>
      <c r="AF107" s="408"/>
      <c r="AG107" s="408"/>
      <c r="AH107" s="408"/>
      <c r="AI107" s="408"/>
      <c r="AJ107" s="408"/>
      <c r="AK107" s="408"/>
      <c r="AL107" s="408"/>
      <c r="AM107" s="730"/>
    </row>
    <row r="108" spans="1:39" ht="15.5" outlineLevel="1">
      <c r="A108" s="500">
        <v>22</v>
      </c>
      <c r="B108" s="498" t="s">
        <v>687</v>
      </c>
      <c r="C108" s="280" t="s">
        <v>586</v>
      </c>
      <c r="D108" s="284"/>
      <c r="E108" s="284"/>
      <c r="F108" s="284">
        <v>53511</v>
      </c>
      <c r="G108" s="284"/>
      <c r="H108" s="284"/>
      <c r="I108" s="284"/>
      <c r="J108" s="284"/>
      <c r="K108" s="284"/>
      <c r="L108" s="284"/>
      <c r="M108" s="284"/>
      <c r="N108" s="280"/>
      <c r="O108" s="284"/>
      <c r="P108" s="284"/>
      <c r="Q108" s="284">
        <v>27</v>
      </c>
      <c r="R108" s="284"/>
      <c r="S108" s="284"/>
      <c r="T108" s="284"/>
      <c r="U108" s="284"/>
      <c r="V108" s="284"/>
      <c r="W108" s="284"/>
      <c r="X108" s="284"/>
      <c r="Y108" s="724">
        <v>1</v>
      </c>
      <c r="Z108" s="724"/>
      <c r="AA108" s="724"/>
      <c r="AB108" s="724"/>
      <c r="AC108" s="724"/>
      <c r="AD108" s="724"/>
      <c r="AE108" s="724"/>
      <c r="AF108" s="724"/>
      <c r="AG108" s="724"/>
      <c r="AH108" s="724"/>
      <c r="AI108" s="724"/>
      <c r="AJ108" s="724"/>
      <c r="AK108" s="724"/>
      <c r="AL108" s="724"/>
      <c r="AM108" s="725">
        <v>1</v>
      </c>
    </row>
    <row r="109" spans="1:39" ht="15.5" outlineLevel="1">
      <c r="B109" s="283" t="s">
        <v>265</v>
      </c>
      <c r="C109" s="280" t="s">
        <v>580</v>
      </c>
      <c r="D109" s="284"/>
      <c r="E109" s="284"/>
      <c r="F109" s="284">
        <v>8838</v>
      </c>
      <c r="G109" s="284"/>
      <c r="H109" s="284"/>
      <c r="I109" s="284"/>
      <c r="J109" s="284"/>
      <c r="K109" s="284"/>
      <c r="L109" s="284"/>
      <c r="M109" s="284"/>
      <c r="N109" s="280"/>
      <c r="O109" s="284"/>
      <c r="P109" s="284"/>
      <c r="Q109" s="284">
        <v>4</v>
      </c>
      <c r="R109" s="284"/>
      <c r="S109" s="284"/>
      <c r="T109" s="284"/>
      <c r="U109" s="284"/>
      <c r="V109" s="284"/>
      <c r="W109" s="284"/>
      <c r="X109" s="284"/>
      <c r="Y109" s="726">
        <v>1</v>
      </c>
      <c r="Z109" s="726">
        <v>0</v>
      </c>
      <c r="AA109" s="726">
        <v>0</v>
      </c>
      <c r="AB109" s="726">
        <v>0</v>
      </c>
      <c r="AC109" s="726">
        <v>0</v>
      </c>
      <c r="AD109" s="726">
        <v>0</v>
      </c>
      <c r="AE109" s="726">
        <v>0</v>
      </c>
      <c r="AF109" s="726">
        <v>0</v>
      </c>
      <c r="AG109" s="726">
        <v>0</v>
      </c>
      <c r="AH109" s="726">
        <v>0</v>
      </c>
      <c r="AI109" s="726">
        <v>0</v>
      </c>
      <c r="AJ109" s="726">
        <v>0</v>
      </c>
      <c r="AK109" s="726">
        <v>0</v>
      </c>
      <c r="AL109" s="726">
        <v>0</v>
      </c>
      <c r="AM109" s="730"/>
    </row>
    <row r="110" spans="1:39" ht="15.5" outlineLevel="1">
      <c r="B110" s="283"/>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408"/>
      <c r="Z110" s="408"/>
      <c r="AA110" s="408"/>
      <c r="AB110" s="408"/>
      <c r="AC110" s="408"/>
      <c r="AD110" s="408"/>
      <c r="AE110" s="408"/>
      <c r="AF110" s="408"/>
      <c r="AG110" s="408"/>
      <c r="AH110" s="408"/>
      <c r="AI110" s="408"/>
      <c r="AJ110" s="408"/>
      <c r="AK110" s="408"/>
      <c r="AL110" s="408"/>
      <c r="AM110" s="730"/>
    </row>
    <row r="111" spans="1:39" ht="15.5" outlineLevel="1">
      <c r="A111" s="500">
        <v>23</v>
      </c>
      <c r="B111" s="498" t="s">
        <v>114</v>
      </c>
      <c r="C111" s="280" t="s">
        <v>586</v>
      </c>
      <c r="D111" s="284"/>
      <c r="E111" s="284"/>
      <c r="F111" s="284">
        <v>0</v>
      </c>
      <c r="G111" s="284"/>
      <c r="H111" s="284"/>
      <c r="I111" s="284"/>
      <c r="J111" s="284"/>
      <c r="K111" s="284"/>
      <c r="L111" s="284"/>
      <c r="M111" s="284"/>
      <c r="N111" s="280"/>
      <c r="O111" s="284"/>
      <c r="P111" s="284"/>
      <c r="Q111" s="284">
        <v>0</v>
      </c>
      <c r="R111" s="284"/>
      <c r="S111" s="284"/>
      <c r="T111" s="284"/>
      <c r="U111" s="284"/>
      <c r="V111" s="284"/>
      <c r="W111" s="284"/>
      <c r="X111" s="284"/>
      <c r="Y111" s="724"/>
      <c r="Z111" s="724"/>
      <c r="AA111" s="724"/>
      <c r="AB111" s="724"/>
      <c r="AC111" s="724"/>
      <c r="AD111" s="724"/>
      <c r="AE111" s="724"/>
      <c r="AF111" s="724"/>
      <c r="AG111" s="724"/>
      <c r="AH111" s="724"/>
      <c r="AI111" s="724"/>
      <c r="AJ111" s="724"/>
      <c r="AK111" s="724"/>
      <c r="AL111" s="724"/>
      <c r="AM111" s="725">
        <v>0</v>
      </c>
    </row>
    <row r="112" spans="1:39" ht="15.5" outlineLevel="1">
      <c r="B112" s="283" t="s">
        <v>265</v>
      </c>
      <c r="C112" s="280" t="s">
        <v>580</v>
      </c>
      <c r="D112" s="284"/>
      <c r="E112" s="284"/>
      <c r="F112" s="284">
        <v>0</v>
      </c>
      <c r="G112" s="284"/>
      <c r="H112" s="284"/>
      <c r="I112" s="284"/>
      <c r="J112" s="284"/>
      <c r="K112" s="284"/>
      <c r="L112" s="284"/>
      <c r="M112" s="284"/>
      <c r="N112" s="280"/>
      <c r="O112" s="284"/>
      <c r="P112" s="284"/>
      <c r="Q112" s="284">
        <v>0</v>
      </c>
      <c r="R112" s="284"/>
      <c r="S112" s="284"/>
      <c r="T112" s="284"/>
      <c r="U112" s="284"/>
      <c r="V112" s="284"/>
      <c r="W112" s="284"/>
      <c r="X112" s="284"/>
      <c r="Y112" s="726">
        <v>0</v>
      </c>
      <c r="Z112" s="726">
        <v>0</v>
      </c>
      <c r="AA112" s="726">
        <v>0</v>
      </c>
      <c r="AB112" s="726">
        <v>0</v>
      </c>
      <c r="AC112" s="726">
        <v>0</v>
      </c>
      <c r="AD112" s="726">
        <v>0</v>
      </c>
      <c r="AE112" s="726">
        <v>0</v>
      </c>
      <c r="AF112" s="726">
        <v>0</v>
      </c>
      <c r="AG112" s="726">
        <v>0</v>
      </c>
      <c r="AH112" s="726">
        <v>0</v>
      </c>
      <c r="AI112" s="726">
        <v>0</v>
      </c>
      <c r="AJ112" s="726">
        <v>0</v>
      </c>
      <c r="AK112" s="726">
        <v>0</v>
      </c>
      <c r="AL112" s="726">
        <v>0</v>
      </c>
      <c r="AM112" s="730"/>
    </row>
    <row r="113" spans="1:39" ht="15.5" outlineLevel="1">
      <c r="B113" s="31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408"/>
      <c r="Z113" s="408"/>
      <c r="AA113" s="408"/>
      <c r="AB113" s="408"/>
      <c r="AC113" s="408"/>
      <c r="AD113" s="408"/>
      <c r="AE113" s="408"/>
      <c r="AF113" s="408"/>
      <c r="AG113" s="408"/>
      <c r="AH113" s="408"/>
      <c r="AI113" s="408"/>
      <c r="AJ113" s="408"/>
      <c r="AK113" s="408"/>
      <c r="AL113" s="408"/>
      <c r="AM113" s="730"/>
    </row>
    <row r="114" spans="1:39" ht="15.5" outlineLevel="1">
      <c r="A114" s="500">
        <v>24</v>
      </c>
      <c r="B114" s="498" t="s">
        <v>115</v>
      </c>
      <c r="C114" s="280" t="s">
        <v>586</v>
      </c>
      <c r="D114" s="284"/>
      <c r="E114" s="284"/>
      <c r="F114" s="284">
        <v>0</v>
      </c>
      <c r="G114" s="284"/>
      <c r="H114" s="284"/>
      <c r="I114" s="284"/>
      <c r="J114" s="284"/>
      <c r="K114" s="284"/>
      <c r="L114" s="284"/>
      <c r="M114" s="284"/>
      <c r="N114" s="280"/>
      <c r="O114" s="284"/>
      <c r="P114" s="284"/>
      <c r="Q114" s="284">
        <v>0</v>
      </c>
      <c r="R114" s="284"/>
      <c r="S114" s="284"/>
      <c r="T114" s="284"/>
      <c r="U114" s="284"/>
      <c r="V114" s="284"/>
      <c r="W114" s="284"/>
      <c r="X114" s="284"/>
      <c r="Y114" s="724"/>
      <c r="Z114" s="724"/>
      <c r="AA114" s="724"/>
      <c r="AB114" s="724"/>
      <c r="AC114" s="724"/>
      <c r="AD114" s="724"/>
      <c r="AE114" s="724"/>
      <c r="AF114" s="724"/>
      <c r="AG114" s="724"/>
      <c r="AH114" s="724"/>
      <c r="AI114" s="724"/>
      <c r="AJ114" s="724"/>
      <c r="AK114" s="724"/>
      <c r="AL114" s="724"/>
      <c r="AM114" s="725">
        <v>0</v>
      </c>
    </row>
    <row r="115" spans="1:39" ht="15.5" outlineLevel="1">
      <c r="B115" s="283" t="s">
        <v>265</v>
      </c>
      <c r="C115" s="280" t="s">
        <v>580</v>
      </c>
      <c r="D115" s="284"/>
      <c r="E115" s="284"/>
      <c r="F115" s="284">
        <v>0</v>
      </c>
      <c r="G115" s="284"/>
      <c r="H115" s="284"/>
      <c r="I115" s="284"/>
      <c r="J115" s="284"/>
      <c r="K115" s="284"/>
      <c r="L115" s="284"/>
      <c r="M115" s="284"/>
      <c r="N115" s="280"/>
      <c r="O115" s="284"/>
      <c r="P115" s="284"/>
      <c r="Q115" s="284">
        <v>0</v>
      </c>
      <c r="R115" s="284"/>
      <c r="S115" s="284"/>
      <c r="T115" s="284"/>
      <c r="U115" s="284"/>
      <c r="V115" s="284"/>
      <c r="W115" s="284"/>
      <c r="X115" s="284"/>
      <c r="Y115" s="726">
        <v>0</v>
      </c>
      <c r="Z115" s="726">
        <v>0</v>
      </c>
      <c r="AA115" s="726">
        <v>0</v>
      </c>
      <c r="AB115" s="726">
        <v>0</v>
      </c>
      <c r="AC115" s="726">
        <v>0</v>
      </c>
      <c r="AD115" s="726">
        <v>0</v>
      </c>
      <c r="AE115" s="726">
        <v>0</v>
      </c>
      <c r="AF115" s="726">
        <v>0</v>
      </c>
      <c r="AG115" s="726">
        <v>0</v>
      </c>
      <c r="AH115" s="726">
        <v>0</v>
      </c>
      <c r="AI115" s="726">
        <v>0</v>
      </c>
      <c r="AJ115" s="726">
        <v>0</v>
      </c>
      <c r="AK115" s="726">
        <v>0</v>
      </c>
      <c r="AL115" s="726">
        <v>0</v>
      </c>
      <c r="AM115" s="730"/>
    </row>
    <row r="116" spans="1:39" ht="15.5" outlineLevel="1">
      <c r="B116" s="283"/>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408"/>
      <c r="Z116" s="408"/>
      <c r="AA116" s="408"/>
      <c r="AB116" s="408"/>
      <c r="AC116" s="408"/>
      <c r="AD116" s="408"/>
      <c r="AE116" s="408"/>
      <c r="AF116" s="408"/>
      <c r="AG116" s="408"/>
      <c r="AH116" s="408"/>
      <c r="AI116" s="408"/>
      <c r="AJ116" s="408"/>
      <c r="AK116" s="408"/>
      <c r="AL116" s="408"/>
      <c r="AM116" s="730"/>
    </row>
    <row r="117" spans="1:39" ht="15.5" outlineLevel="1">
      <c r="B117" s="277" t="s">
        <v>496</v>
      </c>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408"/>
      <c r="Z117" s="408"/>
      <c r="AA117" s="408"/>
      <c r="AB117" s="408"/>
      <c r="AC117" s="408"/>
      <c r="AD117" s="408"/>
      <c r="AE117" s="408"/>
      <c r="AF117" s="408"/>
      <c r="AG117" s="408"/>
      <c r="AH117" s="408"/>
      <c r="AI117" s="408"/>
      <c r="AJ117" s="408"/>
      <c r="AK117" s="408"/>
      <c r="AL117" s="408"/>
      <c r="AM117" s="730"/>
    </row>
    <row r="118" spans="1:39" ht="15.5" outlineLevel="1">
      <c r="A118" s="500">
        <v>25</v>
      </c>
      <c r="B118" s="498" t="s">
        <v>116</v>
      </c>
      <c r="C118" s="280" t="s">
        <v>586</v>
      </c>
      <c r="D118" s="284"/>
      <c r="E118" s="284"/>
      <c r="F118" s="284"/>
      <c r="G118" s="284"/>
      <c r="H118" s="284"/>
      <c r="I118" s="284"/>
      <c r="J118" s="284"/>
      <c r="K118" s="284"/>
      <c r="L118" s="284"/>
      <c r="M118" s="284"/>
      <c r="N118" s="284">
        <v>12</v>
      </c>
      <c r="O118" s="284"/>
      <c r="P118" s="284"/>
      <c r="Q118" s="284"/>
      <c r="R118" s="284"/>
      <c r="S118" s="284"/>
      <c r="T118" s="284"/>
      <c r="U118" s="284"/>
      <c r="V118" s="284"/>
      <c r="W118" s="284"/>
      <c r="X118" s="284"/>
      <c r="Y118" s="736"/>
      <c r="Z118" s="724"/>
      <c r="AA118" s="724"/>
      <c r="AB118" s="724"/>
      <c r="AC118" s="724"/>
      <c r="AD118" s="724"/>
      <c r="AE118" s="724"/>
      <c r="AF118" s="732"/>
      <c r="AG118" s="732"/>
      <c r="AH118" s="732"/>
      <c r="AI118" s="732"/>
      <c r="AJ118" s="732"/>
      <c r="AK118" s="732"/>
      <c r="AL118" s="732"/>
      <c r="AM118" s="725">
        <v>0</v>
      </c>
    </row>
    <row r="119" spans="1:39" ht="15.5" outlineLevel="1">
      <c r="B119" s="283" t="s">
        <v>265</v>
      </c>
      <c r="C119" s="280" t="s">
        <v>580</v>
      </c>
      <c r="D119" s="284"/>
      <c r="E119" s="284"/>
      <c r="F119" s="284"/>
      <c r="G119" s="284"/>
      <c r="H119" s="284"/>
      <c r="I119" s="284"/>
      <c r="J119" s="284"/>
      <c r="K119" s="284"/>
      <c r="L119" s="284"/>
      <c r="M119" s="284"/>
      <c r="N119" s="284">
        <v>12</v>
      </c>
      <c r="O119" s="284"/>
      <c r="P119" s="284"/>
      <c r="Q119" s="284"/>
      <c r="R119" s="284"/>
      <c r="S119" s="284"/>
      <c r="T119" s="284"/>
      <c r="U119" s="284"/>
      <c r="V119" s="284"/>
      <c r="W119" s="284"/>
      <c r="X119" s="284"/>
      <c r="Y119" s="726">
        <v>0</v>
      </c>
      <c r="Z119" s="726">
        <v>0</v>
      </c>
      <c r="AA119" s="726">
        <v>0</v>
      </c>
      <c r="AB119" s="726">
        <v>0</v>
      </c>
      <c r="AC119" s="726">
        <v>0</v>
      </c>
      <c r="AD119" s="726">
        <v>0</v>
      </c>
      <c r="AE119" s="726">
        <v>0</v>
      </c>
      <c r="AF119" s="726">
        <v>0</v>
      </c>
      <c r="AG119" s="726">
        <v>0</v>
      </c>
      <c r="AH119" s="726">
        <v>0</v>
      </c>
      <c r="AI119" s="726">
        <v>0</v>
      </c>
      <c r="AJ119" s="726">
        <v>0</v>
      </c>
      <c r="AK119" s="726">
        <v>0</v>
      </c>
      <c r="AL119" s="726">
        <v>0</v>
      </c>
      <c r="AM119" s="730"/>
    </row>
    <row r="120" spans="1:39" ht="15.5" outlineLevel="1">
      <c r="B120" s="283"/>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408"/>
      <c r="Z120" s="408"/>
      <c r="AA120" s="408"/>
      <c r="AB120" s="408"/>
      <c r="AC120" s="408"/>
      <c r="AD120" s="408"/>
      <c r="AE120" s="408"/>
      <c r="AF120" s="408"/>
      <c r="AG120" s="408"/>
      <c r="AH120" s="408"/>
      <c r="AI120" s="408"/>
      <c r="AJ120" s="408"/>
      <c r="AK120" s="408"/>
      <c r="AL120" s="408"/>
      <c r="AM120" s="730"/>
    </row>
    <row r="121" spans="1:39" ht="15.5" outlineLevel="1">
      <c r="A121" s="500">
        <v>26</v>
      </c>
      <c r="B121" s="498" t="s">
        <v>117</v>
      </c>
      <c r="C121" s="280" t="s">
        <v>586</v>
      </c>
      <c r="D121" s="284"/>
      <c r="E121" s="284"/>
      <c r="F121" s="284">
        <v>0</v>
      </c>
      <c r="G121" s="284"/>
      <c r="H121" s="284"/>
      <c r="I121" s="284"/>
      <c r="J121" s="284"/>
      <c r="K121" s="284"/>
      <c r="L121" s="284"/>
      <c r="M121" s="284"/>
      <c r="N121" s="284">
        <v>12</v>
      </c>
      <c r="O121" s="284"/>
      <c r="P121" s="284"/>
      <c r="Q121" s="284">
        <v>0</v>
      </c>
      <c r="R121" s="284"/>
      <c r="S121" s="284"/>
      <c r="T121" s="284"/>
      <c r="U121" s="284"/>
      <c r="V121" s="284"/>
      <c r="W121" s="284"/>
      <c r="X121" s="284"/>
      <c r="Y121" s="736"/>
      <c r="Z121" s="736">
        <v>0.3</v>
      </c>
      <c r="AA121" s="736">
        <v>0.65</v>
      </c>
      <c r="AB121" s="736">
        <v>0.05</v>
      </c>
      <c r="AC121" s="709"/>
      <c r="AD121" s="724"/>
      <c r="AE121" s="724"/>
      <c r="AF121" s="732"/>
      <c r="AG121" s="732"/>
      <c r="AH121" s="732"/>
      <c r="AI121" s="732"/>
      <c r="AJ121" s="732"/>
      <c r="AK121" s="732"/>
      <c r="AL121" s="732"/>
      <c r="AM121" s="725">
        <v>1</v>
      </c>
    </row>
    <row r="122" spans="1:39" ht="15.5" outlineLevel="1">
      <c r="B122" s="283" t="s">
        <v>265</v>
      </c>
      <c r="C122" s="280" t="s">
        <v>580</v>
      </c>
      <c r="D122" s="284"/>
      <c r="E122" s="284"/>
      <c r="F122" s="284">
        <v>112828</v>
      </c>
      <c r="G122" s="284"/>
      <c r="H122" s="284"/>
      <c r="I122" s="284"/>
      <c r="J122" s="284"/>
      <c r="K122" s="284"/>
      <c r="L122" s="284"/>
      <c r="M122" s="284"/>
      <c r="N122" s="284">
        <v>12</v>
      </c>
      <c r="O122" s="284"/>
      <c r="P122" s="284"/>
      <c r="Q122" s="284">
        <v>21</v>
      </c>
      <c r="R122" s="284"/>
      <c r="S122" s="284"/>
      <c r="T122" s="284"/>
      <c r="U122" s="284"/>
      <c r="V122" s="284"/>
      <c r="W122" s="284"/>
      <c r="X122" s="284"/>
      <c r="Y122" s="726">
        <v>0</v>
      </c>
      <c r="Z122" s="726">
        <v>0.3</v>
      </c>
      <c r="AA122" s="726">
        <v>0.65</v>
      </c>
      <c r="AB122" s="726">
        <v>0.05</v>
      </c>
      <c r="AC122" s="726">
        <v>0</v>
      </c>
      <c r="AD122" s="726">
        <v>0</v>
      </c>
      <c r="AE122" s="726">
        <v>0</v>
      </c>
      <c r="AF122" s="726">
        <v>0</v>
      </c>
      <c r="AG122" s="726">
        <v>0</v>
      </c>
      <c r="AH122" s="726">
        <v>0</v>
      </c>
      <c r="AI122" s="726">
        <v>0</v>
      </c>
      <c r="AJ122" s="726">
        <v>0</v>
      </c>
      <c r="AK122" s="726">
        <v>0</v>
      </c>
      <c r="AL122" s="726">
        <v>0</v>
      </c>
      <c r="AM122" s="730"/>
    </row>
    <row r="123" spans="1:39" ht="15.5" outlineLevel="1">
      <c r="B123" s="283"/>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408"/>
      <c r="Z123" s="408"/>
      <c r="AA123" s="408"/>
      <c r="AB123" s="408"/>
      <c r="AC123" s="408"/>
      <c r="AD123" s="408"/>
      <c r="AE123" s="408"/>
      <c r="AF123" s="408"/>
      <c r="AG123" s="408"/>
      <c r="AH123" s="408"/>
      <c r="AI123" s="408"/>
      <c r="AJ123" s="408"/>
      <c r="AK123" s="408"/>
      <c r="AL123" s="408"/>
      <c r="AM123" s="730"/>
    </row>
    <row r="124" spans="1:39" ht="15.5" outlineLevel="1">
      <c r="A124" s="500">
        <v>27</v>
      </c>
      <c r="B124" s="498" t="s">
        <v>118</v>
      </c>
      <c r="C124" s="280" t="s">
        <v>586</v>
      </c>
      <c r="D124" s="284"/>
      <c r="E124" s="284"/>
      <c r="F124" s="284">
        <v>0</v>
      </c>
      <c r="G124" s="284"/>
      <c r="H124" s="284"/>
      <c r="I124" s="284"/>
      <c r="J124" s="284"/>
      <c r="K124" s="284"/>
      <c r="L124" s="284"/>
      <c r="M124" s="284"/>
      <c r="N124" s="284">
        <v>12</v>
      </c>
      <c r="O124" s="284"/>
      <c r="P124" s="284"/>
      <c r="Q124" s="284">
        <v>0</v>
      </c>
      <c r="R124" s="284"/>
      <c r="S124" s="284"/>
      <c r="T124" s="284"/>
      <c r="U124" s="284"/>
      <c r="V124" s="284"/>
      <c r="W124" s="284"/>
      <c r="X124" s="284"/>
      <c r="Y124" s="736"/>
      <c r="Z124" s="724"/>
      <c r="AA124" s="724"/>
      <c r="AB124" s="724"/>
      <c r="AC124" s="724"/>
      <c r="AD124" s="724"/>
      <c r="AE124" s="724"/>
      <c r="AF124" s="732"/>
      <c r="AG124" s="732"/>
      <c r="AH124" s="732"/>
      <c r="AI124" s="732"/>
      <c r="AJ124" s="732"/>
      <c r="AK124" s="732"/>
      <c r="AL124" s="732"/>
      <c r="AM124" s="725">
        <v>0</v>
      </c>
    </row>
    <row r="125" spans="1:39" ht="15.5" outlineLevel="1">
      <c r="B125" s="283" t="s">
        <v>265</v>
      </c>
      <c r="C125" s="280" t="s">
        <v>580</v>
      </c>
      <c r="D125" s="284"/>
      <c r="E125" s="284"/>
      <c r="F125" s="284">
        <v>0</v>
      </c>
      <c r="G125" s="284"/>
      <c r="H125" s="284"/>
      <c r="I125" s="284"/>
      <c r="J125" s="284"/>
      <c r="K125" s="284"/>
      <c r="L125" s="284"/>
      <c r="M125" s="284"/>
      <c r="N125" s="284">
        <v>12</v>
      </c>
      <c r="O125" s="284"/>
      <c r="P125" s="284"/>
      <c r="Q125" s="284">
        <v>0</v>
      </c>
      <c r="R125" s="284"/>
      <c r="S125" s="284"/>
      <c r="T125" s="284"/>
      <c r="U125" s="284"/>
      <c r="V125" s="284"/>
      <c r="W125" s="284"/>
      <c r="X125" s="284"/>
      <c r="Y125" s="726">
        <v>0</v>
      </c>
      <c r="Z125" s="726">
        <v>0</v>
      </c>
      <c r="AA125" s="726">
        <v>0</v>
      </c>
      <c r="AB125" s="726">
        <v>0</v>
      </c>
      <c r="AC125" s="726">
        <v>0</v>
      </c>
      <c r="AD125" s="726">
        <v>0</v>
      </c>
      <c r="AE125" s="726">
        <v>0</v>
      </c>
      <c r="AF125" s="726">
        <v>0</v>
      </c>
      <c r="AG125" s="726">
        <v>0</v>
      </c>
      <c r="AH125" s="726">
        <v>0</v>
      </c>
      <c r="AI125" s="726">
        <v>0</v>
      </c>
      <c r="AJ125" s="726">
        <v>0</v>
      </c>
      <c r="AK125" s="726">
        <v>0</v>
      </c>
      <c r="AL125" s="726">
        <v>0</v>
      </c>
      <c r="AM125" s="730"/>
    </row>
    <row r="126" spans="1:39" ht="15.5" outlineLevel="1">
      <c r="B126" s="283"/>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408"/>
      <c r="Z126" s="408"/>
      <c r="AA126" s="408"/>
      <c r="AB126" s="408"/>
      <c r="AC126" s="408"/>
      <c r="AD126" s="408"/>
      <c r="AE126" s="408"/>
      <c r="AF126" s="408"/>
      <c r="AG126" s="408"/>
      <c r="AH126" s="408"/>
      <c r="AI126" s="408"/>
      <c r="AJ126" s="408"/>
      <c r="AK126" s="408"/>
      <c r="AL126" s="408"/>
      <c r="AM126" s="730"/>
    </row>
    <row r="127" spans="1:39" ht="15.5" outlineLevel="1">
      <c r="A127" s="500">
        <v>28</v>
      </c>
      <c r="B127" s="498" t="s">
        <v>119</v>
      </c>
      <c r="C127" s="280" t="s">
        <v>586</v>
      </c>
      <c r="D127" s="284"/>
      <c r="E127" s="284"/>
      <c r="F127" s="284">
        <v>0</v>
      </c>
      <c r="G127" s="284"/>
      <c r="H127" s="284"/>
      <c r="I127" s="284"/>
      <c r="J127" s="284"/>
      <c r="K127" s="284"/>
      <c r="L127" s="284"/>
      <c r="M127" s="284"/>
      <c r="N127" s="284">
        <v>12</v>
      </c>
      <c r="O127" s="284"/>
      <c r="P127" s="284"/>
      <c r="Q127" s="284">
        <v>0</v>
      </c>
      <c r="R127" s="284"/>
      <c r="S127" s="284"/>
      <c r="T127" s="284"/>
      <c r="U127" s="284"/>
      <c r="V127" s="284"/>
      <c r="W127" s="284"/>
      <c r="X127" s="284"/>
      <c r="Y127" s="736"/>
      <c r="Z127" s="724"/>
      <c r="AA127" s="724"/>
      <c r="AB127" s="724"/>
      <c r="AC127" s="724"/>
      <c r="AD127" s="724"/>
      <c r="AE127" s="724"/>
      <c r="AF127" s="732"/>
      <c r="AG127" s="732"/>
      <c r="AH127" s="732"/>
      <c r="AI127" s="732"/>
      <c r="AJ127" s="732"/>
      <c r="AK127" s="732"/>
      <c r="AL127" s="732"/>
      <c r="AM127" s="725">
        <v>0</v>
      </c>
    </row>
    <row r="128" spans="1:39" ht="15.5" outlineLevel="1">
      <c r="B128" s="283" t="s">
        <v>265</v>
      </c>
      <c r="C128" s="280" t="s">
        <v>580</v>
      </c>
      <c r="D128" s="284"/>
      <c r="E128" s="284"/>
      <c r="F128" s="284">
        <v>0</v>
      </c>
      <c r="G128" s="284"/>
      <c r="H128" s="284"/>
      <c r="I128" s="284"/>
      <c r="J128" s="284"/>
      <c r="K128" s="284"/>
      <c r="L128" s="284"/>
      <c r="M128" s="284"/>
      <c r="N128" s="284">
        <v>12</v>
      </c>
      <c r="O128" s="284"/>
      <c r="P128" s="284"/>
      <c r="Q128" s="284">
        <v>0</v>
      </c>
      <c r="R128" s="284"/>
      <c r="S128" s="284"/>
      <c r="T128" s="284"/>
      <c r="U128" s="284"/>
      <c r="V128" s="284"/>
      <c r="W128" s="284"/>
      <c r="X128" s="284"/>
      <c r="Y128" s="726">
        <v>0</v>
      </c>
      <c r="Z128" s="726">
        <v>0</v>
      </c>
      <c r="AA128" s="726">
        <v>0</v>
      </c>
      <c r="AB128" s="726">
        <v>0</v>
      </c>
      <c r="AC128" s="726">
        <v>0</v>
      </c>
      <c r="AD128" s="726">
        <v>0</v>
      </c>
      <c r="AE128" s="726">
        <v>0</v>
      </c>
      <c r="AF128" s="726">
        <v>0</v>
      </c>
      <c r="AG128" s="726">
        <v>0</v>
      </c>
      <c r="AH128" s="726">
        <v>0</v>
      </c>
      <c r="AI128" s="726">
        <v>0</v>
      </c>
      <c r="AJ128" s="726">
        <v>0</v>
      </c>
      <c r="AK128" s="726">
        <v>0</v>
      </c>
      <c r="AL128" s="726">
        <v>0</v>
      </c>
      <c r="AM128" s="730"/>
    </row>
    <row r="129" spans="1:39" ht="15.5" outlineLevel="1">
      <c r="B129" s="283"/>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408"/>
      <c r="Z129" s="408"/>
      <c r="AA129" s="408"/>
      <c r="AB129" s="408"/>
      <c r="AC129" s="408"/>
      <c r="AD129" s="408"/>
      <c r="AE129" s="408"/>
      <c r="AF129" s="408"/>
      <c r="AG129" s="408"/>
      <c r="AH129" s="408"/>
      <c r="AI129" s="408"/>
      <c r="AJ129" s="408"/>
      <c r="AK129" s="408"/>
      <c r="AL129" s="408"/>
      <c r="AM129" s="730"/>
    </row>
    <row r="130" spans="1:39" ht="15.5" outlineLevel="1">
      <c r="A130" s="500">
        <v>29</v>
      </c>
      <c r="B130" s="498" t="s">
        <v>120</v>
      </c>
      <c r="C130" s="280" t="s">
        <v>586</v>
      </c>
      <c r="D130" s="284"/>
      <c r="E130" s="284"/>
      <c r="F130" s="284">
        <v>0</v>
      </c>
      <c r="G130" s="284"/>
      <c r="H130" s="284"/>
      <c r="I130" s="284"/>
      <c r="J130" s="284"/>
      <c r="K130" s="284"/>
      <c r="L130" s="284"/>
      <c r="M130" s="284"/>
      <c r="N130" s="284">
        <v>12</v>
      </c>
      <c r="O130" s="284"/>
      <c r="P130" s="284"/>
      <c r="Q130" s="284">
        <v>0</v>
      </c>
      <c r="R130" s="284"/>
      <c r="S130" s="284"/>
      <c r="T130" s="284"/>
      <c r="U130" s="284"/>
      <c r="V130" s="284"/>
      <c r="W130" s="284"/>
      <c r="X130" s="284"/>
      <c r="Y130" s="736"/>
      <c r="Z130" s="724"/>
      <c r="AA130" s="724"/>
      <c r="AB130" s="724"/>
      <c r="AC130" s="724"/>
      <c r="AD130" s="724"/>
      <c r="AE130" s="724"/>
      <c r="AF130" s="732"/>
      <c r="AG130" s="732"/>
      <c r="AH130" s="732"/>
      <c r="AI130" s="732"/>
      <c r="AJ130" s="732"/>
      <c r="AK130" s="732"/>
      <c r="AL130" s="732"/>
      <c r="AM130" s="725">
        <v>0</v>
      </c>
    </row>
    <row r="131" spans="1:39" ht="15.5" outlineLevel="1">
      <c r="B131" s="283" t="s">
        <v>265</v>
      </c>
      <c r="C131" s="280" t="s">
        <v>580</v>
      </c>
      <c r="D131" s="284"/>
      <c r="E131" s="284"/>
      <c r="F131" s="284">
        <v>0</v>
      </c>
      <c r="G131" s="284"/>
      <c r="H131" s="284"/>
      <c r="I131" s="284"/>
      <c r="J131" s="284"/>
      <c r="K131" s="284"/>
      <c r="L131" s="284"/>
      <c r="M131" s="284"/>
      <c r="N131" s="284">
        <v>12</v>
      </c>
      <c r="O131" s="284"/>
      <c r="P131" s="284"/>
      <c r="Q131" s="284">
        <v>0</v>
      </c>
      <c r="R131" s="284"/>
      <c r="S131" s="284"/>
      <c r="T131" s="284"/>
      <c r="U131" s="284"/>
      <c r="V131" s="284"/>
      <c r="W131" s="284"/>
      <c r="X131" s="284"/>
      <c r="Y131" s="726">
        <v>0</v>
      </c>
      <c r="Z131" s="726">
        <v>0</v>
      </c>
      <c r="AA131" s="726">
        <v>0</v>
      </c>
      <c r="AB131" s="726">
        <v>0</v>
      </c>
      <c r="AC131" s="726">
        <v>0</v>
      </c>
      <c r="AD131" s="726">
        <v>0</v>
      </c>
      <c r="AE131" s="726">
        <v>0</v>
      </c>
      <c r="AF131" s="726">
        <v>0</v>
      </c>
      <c r="AG131" s="726">
        <v>0</v>
      </c>
      <c r="AH131" s="726">
        <v>0</v>
      </c>
      <c r="AI131" s="726">
        <v>0</v>
      </c>
      <c r="AJ131" s="726">
        <v>0</v>
      </c>
      <c r="AK131" s="726">
        <v>0</v>
      </c>
      <c r="AL131" s="726">
        <v>0</v>
      </c>
      <c r="AM131" s="730"/>
    </row>
    <row r="132" spans="1:39" ht="15.5" outlineLevel="1">
      <c r="B132" s="283"/>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408"/>
      <c r="Z132" s="408"/>
      <c r="AA132" s="408"/>
      <c r="AB132" s="408"/>
      <c r="AC132" s="408"/>
      <c r="AD132" s="408"/>
      <c r="AE132" s="408"/>
      <c r="AF132" s="408"/>
      <c r="AG132" s="408"/>
      <c r="AH132" s="408"/>
      <c r="AI132" s="408"/>
      <c r="AJ132" s="408"/>
      <c r="AK132" s="408"/>
      <c r="AL132" s="408"/>
      <c r="AM132" s="730"/>
    </row>
    <row r="133" spans="1:39" ht="15.5" outlineLevel="1">
      <c r="A133" s="500">
        <v>30</v>
      </c>
      <c r="B133" s="498" t="s">
        <v>121</v>
      </c>
      <c r="C133" s="280" t="s">
        <v>586</v>
      </c>
      <c r="D133" s="284"/>
      <c r="E133" s="284"/>
      <c r="F133" s="284">
        <v>0</v>
      </c>
      <c r="G133" s="284"/>
      <c r="H133" s="284"/>
      <c r="I133" s="284"/>
      <c r="J133" s="284"/>
      <c r="K133" s="284"/>
      <c r="L133" s="284"/>
      <c r="M133" s="284"/>
      <c r="N133" s="284">
        <v>12</v>
      </c>
      <c r="O133" s="284"/>
      <c r="P133" s="284"/>
      <c r="Q133" s="284">
        <v>0</v>
      </c>
      <c r="R133" s="284"/>
      <c r="S133" s="284"/>
      <c r="T133" s="284"/>
      <c r="U133" s="284"/>
      <c r="V133" s="284"/>
      <c r="W133" s="284"/>
      <c r="X133" s="284"/>
      <c r="Y133" s="736"/>
      <c r="Z133" s="724"/>
      <c r="AA133" s="724"/>
      <c r="AB133" s="724"/>
      <c r="AC133" s="724"/>
      <c r="AD133" s="724"/>
      <c r="AE133" s="724"/>
      <c r="AF133" s="732"/>
      <c r="AG133" s="732"/>
      <c r="AH133" s="732"/>
      <c r="AI133" s="732"/>
      <c r="AJ133" s="732"/>
      <c r="AK133" s="732"/>
      <c r="AL133" s="732"/>
      <c r="AM133" s="725">
        <v>0</v>
      </c>
    </row>
    <row r="134" spans="1:39" ht="15.5" outlineLevel="1">
      <c r="B134" s="283" t="s">
        <v>265</v>
      </c>
      <c r="C134" s="280" t="s">
        <v>580</v>
      </c>
      <c r="D134" s="284"/>
      <c r="E134" s="284"/>
      <c r="F134" s="284">
        <v>0</v>
      </c>
      <c r="G134" s="284"/>
      <c r="H134" s="284"/>
      <c r="I134" s="284"/>
      <c r="J134" s="284"/>
      <c r="K134" s="284"/>
      <c r="L134" s="284"/>
      <c r="M134" s="284"/>
      <c r="N134" s="284">
        <v>12</v>
      </c>
      <c r="O134" s="284"/>
      <c r="P134" s="284"/>
      <c r="Q134" s="284">
        <v>0</v>
      </c>
      <c r="R134" s="284"/>
      <c r="S134" s="284"/>
      <c r="T134" s="284"/>
      <c r="U134" s="284"/>
      <c r="V134" s="284"/>
      <c r="W134" s="284"/>
      <c r="X134" s="284"/>
      <c r="Y134" s="726">
        <v>0</v>
      </c>
      <c r="Z134" s="726">
        <v>0</v>
      </c>
      <c r="AA134" s="726">
        <v>0</v>
      </c>
      <c r="AB134" s="726">
        <v>0</v>
      </c>
      <c r="AC134" s="726">
        <v>0</v>
      </c>
      <c r="AD134" s="726">
        <v>0</v>
      </c>
      <c r="AE134" s="726">
        <v>0</v>
      </c>
      <c r="AF134" s="726">
        <v>0</v>
      </c>
      <c r="AG134" s="726">
        <v>0</v>
      </c>
      <c r="AH134" s="726">
        <v>0</v>
      </c>
      <c r="AI134" s="726">
        <v>0</v>
      </c>
      <c r="AJ134" s="726">
        <v>0</v>
      </c>
      <c r="AK134" s="726">
        <v>0</v>
      </c>
      <c r="AL134" s="726">
        <v>0</v>
      </c>
      <c r="AM134" s="730"/>
    </row>
    <row r="135" spans="1:39" ht="15.5" outlineLevel="1">
      <c r="B135" s="283"/>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408"/>
      <c r="Z135" s="408"/>
      <c r="AA135" s="408"/>
      <c r="AB135" s="408"/>
      <c r="AC135" s="408"/>
      <c r="AD135" s="408"/>
      <c r="AE135" s="408"/>
      <c r="AF135" s="408"/>
      <c r="AG135" s="408"/>
      <c r="AH135" s="408"/>
      <c r="AI135" s="408"/>
      <c r="AJ135" s="408"/>
      <c r="AK135" s="408"/>
      <c r="AL135" s="408"/>
      <c r="AM135" s="730"/>
    </row>
    <row r="136" spans="1:39" ht="15.5" outlineLevel="1">
      <c r="A136" s="500">
        <v>31</v>
      </c>
      <c r="B136" s="498" t="s">
        <v>122</v>
      </c>
      <c r="C136" s="280" t="s">
        <v>586</v>
      </c>
      <c r="D136" s="284"/>
      <c r="E136" s="284"/>
      <c r="F136" s="284">
        <v>0</v>
      </c>
      <c r="G136" s="284"/>
      <c r="H136" s="284"/>
      <c r="I136" s="284"/>
      <c r="J136" s="284"/>
      <c r="K136" s="284"/>
      <c r="L136" s="284"/>
      <c r="M136" s="284"/>
      <c r="N136" s="284">
        <v>12</v>
      </c>
      <c r="O136" s="284"/>
      <c r="P136" s="284"/>
      <c r="Q136" s="284">
        <v>0</v>
      </c>
      <c r="R136" s="284"/>
      <c r="S136" s="284"/>
      <c r="T136" s="284"/>
      <c r="U136" s="284"/>
      <c r="V136" s="284"/>
      <c r="W136" s="284"/>
      <c r="X136" s="284"/>
      <c r="Y136" s="736"/>
      <c r="Z136" s="724"/>
      <c r="AA136" s="724"/>
      <c r="AB136" s="724"/>
      <c r="AC136" s="724"/>
      <c r="AD136" s="724"/>
      <c r="AE136" s="724"/>
      <c r="AF136" s="732"/>
      <c r="AG136" s="732"/>
      <c r="AH136" s="732"/>
      <c r="AI136" s="732"/>
      <c r="AJ136" s="732"/>
      <c r="AK136" s="732"/>
      <c r="AL136" s="732"/>
      <c r="AM136" s="725">
        <v>0</v>
      </c>
    </row>
    <row r="137" spans="1:39" ht="15.5" outlineLevel="1">
      <c r="B137" s="283" t="s">
        <v>265</v>
      </c>
      <c r="C137" s="280" t="s">
        <v>580</v>
      </c>
      <c r="D137" s="284"/>
      <c r="E137" s="284"/>
      <c r="F137" s="284">
        <v>0</v>
      </c>
      <c r="G137" s="284"/>
      <c r="H137" s="284"/>
      <c r="I137" s="284"/>
      <c r="J137" s="284"/>
      <c r="K137" s="284"/>
      <c r="L137" s="284"/>
      <c r="M137" s="284"/>
      <c r="N137" s="284">
        <v>12</v>
      </c>
      <c r="O137" s="284"/>
      <c r="P137" s="284"/>
      <c r="Q137" s="284">
        <v>0</v>
      </c>
      <c r="R137" s="284"/>
      <c r="S137" s="284"/>
      <c r="T137" s="284"/>
      <c r="U137" s="284"/>
      <c r="V137" s="284"/>
      <c r="W137" s="284"/>
      <c r="X137" s="284"/>
      <c r="Y137" s="726">
        <v>0</v>
      </c>
      <c r="Z137" s="726">
        <v>0</v>
      </c>
      <c r="AA137" s="726">
        <v>0</v>
      </c>
      <c r="AB137" s="726">
        <v>0</v>
      </c>
      <c r="AC137" s="726">
        <v>0</v>
      </c>
      <c r="AD137" s="726">
        <v>0</v>
      </c>
      <c r="AE137" s="726">
        <v>0</v>
      </c>
      <c r="AF137" s="726">
        <v>0</v>
      </c>
      <c r="AG137" s="726">
        <v>0</v>
      </c>
      <c r="AH137" s="726">
        <v>0</v>
      </c>
      <c r="AI137" s="726">
        <v>0</v>
      </c>
      <c r="AJ137" s="726">
        <v>0</v>
      </c>
      <c r="AK137" s="726">
        <v>0</v>
      </c>
      <c r="AL137" s="726">
        <v>0</v>
      </c>
      <c r="AM137" s="730"/>
    </row>
    <row r="138" spans="1:39" ht="15.5" outlineLevel="1">
      <c r="B138" s="498"/>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408"/>
      <c r="Z138" s="408"/>
      <c r="AA138" s="408"/>
      <c r="AB138" s="408"/>
      <c r="AC138" s="408"/>
      <c r="AD138" s="408"/>
      <c r="AE138" s="408"/>
      <c r="AF138" s="408"/>
      <c r="AG138" s="408"/>
      <c r="AH138" s="408"/>
      <c r="AI138" s="408"/>
      <c r="AJ138" s="408"/>
      <c r="AK138" s="408"/>
      <c r="AL138" s="408"/>
      <c r="AM138" s="730"/>
    </row>
    <row r="139" spans="1:39" ht="15.5" outlineLevel="1">
      <c r="A139" s="500">
        <v>32</v>
      </c>
      <c r="B139" s="498" t="s">
        <v>123</v>
      </c>
      <c r="C139" s="280" t="s">
        <v>586</v>
      </c>
      <c r="D139" s="284"/>
      <c r="E139" s="284"/>
      <c r="F139" s="284">
        <v>0</v>
      </c>
      <c r="G139" s="284"/>
      <c r="H139" s="284"/>
      <c r="I139" s="284"/>
      <c r="J139" s="284"/>
      <c r="K139" s="284"/>
      <c r="L139" s="284"/>
      <c r="M139" s="284"/>
      <c r="N139" s="284">
        <v>12</v>
      </c>
      <c r="O139" s="284"/>
      <c r="P139" s="284"/>
      <c r="Q139" s="284">
        <v>0</v>
      </c>
      <c r="R139" s="284"/>
      <c r="S139" s="284"/>
      <c r="T139" s="284"/>
      <c r="U139" s="284"/>
      <c r="V139" s="284"/>
      <c r="W139" s="284"/>
      <c r="X139" s="284"/>
      <c r="Y139" s="736"/>
      <c r="Z139" s="724"/>
      <c r="AA139" s="724"/>
      <c r="AB139" s="724"/>
      <c r="AC139" s="724"/>
      <c r="AD139" s="724"/>
      <c r="AE139" s="724"/>
      <c r="AF139" s="732"/>
      <c r="AG139" s="732"/>
      <c r="AH139" s="732"/>
      <c r="AI139" s="732"/>
      <c r="AJ139" s="732"/>
      <c r="AK139" s="732"/>
      <c r="AL139" s="732"/>
      <c r="AM139" s="725">
        <v>0</v>
      </c>
    </row>
    <row r="140" spans="1:39" ht="15.5" outlineLevel="1">
      <c r="B140" s="283" t="s">
        <v>265</v>
      </c>
      <c r="C140" s="280" t="s">
        <v>580</v>
      </c>
      <c r="D140" s="284"/>
      <c r="E140" s="284"/>
      <c r="F140" s="284">
        <v>0</v>
      </c>
      <c r="G140" s="284"/>
      <c r="H140" s="284"/>
      <c r="I140" s="284"/>
      <c r="J140" s="284"/>
      <c r="K140" s="284"/>
      <c r="L140" s="284"/>
      <c r="M140" s="284"/>
      <c r="N140" s="284">
        <v>12</v>
      </c>
      <c r="O140" s="284"/>
      <c r="P140" s="284"/>
      <c r="Q140" s="284">
        <v>0</v>
      </c>
      <c r="R140" s="284"/>
      <c r="S140" s="284"/>
      <c r="T140" s="284"/>
      <c r="U140" s="284"/>
      <c r="V140" s="284"/>
      <c r="W140" s="284"/>
      <c r="X140" s="284"/>
      <c r="Y140" s="726">
        <v>0</v>
      </c>
      <c r="Z140" s="726">
        <v>0</v>
      </c>
      <c r="AA140" s="726">
        <v>0</v>
      </c>
      <c r="AB140" s="726">
        <v>0</v>
      </c>
      <c r="AC140" s="726">
        <v>0</v>
      </c>
      <c r="AD140" s="726">
        <v>0</v>
      </c>
      <c r="AE140" s="726">
        <v>0</v>
      </c>
      <c r="AF140" s="726">
        <v>0</v>
      </c>
      <c r="AG140" s="726">
        <v>0</v>
      </c>
      <c r="AH140" s="726">
        <v>0</v>
      </c>
      <c r="AI140" s="726">
        <v>0</v>
      </c>
      <c r="AJ140" s="726">
        <v>0</v>
      </c>
      <c r="AK140" s="726">
        <v>0</v>
      </c>
      <c r="AL140" s="726">
        <v>0</v>
      </c>
      <c r="AM140" s="730"/>
    </row>
    <row r="141" spans="1:39" ht="15.5" outlineLevel="1">
      <c r="B141" s="498"/>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408"/>
      <c r="Z141" s="408"/>
      <c r="AA141" s="408"/>
      <c r="AB141" s="408"/>
      <c r="AC141" s="408"/>
      <c r="AD141" s="408"/>
      <c r="AE141" s="408"/>
      <c r="AF141" s="408"/>
      <c r="AG141" s="408"/>
      <c r="AH141" s="408"/>
      <c r="AI141" s="408"/>
      <c r="AJ141" s="408"/>
      <c r="AK141" s="408"/>
      <c r="AL141" s="408"/>
      <c r="AM141" s="730"/>
    </row>
    <row r="142" spans="1:39" ht="15.5" outlineLevel="1">
      <c r="B142" s="277" t="s">
        <v>497</v>
      </c>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408"/>
      <c r="Z142" s="408"/>
      <c r="AA142" s="408"/>
      <c r="AB142" s="408"/>
      <c r="AC142" s="408"/>
      <c r="AD142" s="408"/>
      <c r="AE142" s="408"/>
      <c r="AF142" s="408"/>
      <c r="AG142" s="408"/>
      <c r="AH142" s="408"/>
      <c r="AI142" s="408"/>
      <c r="AJ142" s="408"/>
      <c r="AK142" s="408"/>
      <c r="AL142" s="408"/>
      <c r="AM142" s="730"/>
    </row>
    <row r="143" spans="1:39" ht="15.5" outlineLevel="1">
      <c r="A143" s="500">
        <v>33</v>
      </c>
      <c r="B143" s="498" t="s">
        <v>124</v>
      </c>
      <c r="C143" s="280" t="s">
        <v>586</v>
      </c>
      <c r="D143" s="284"/>
      <c r="E143" s="284"/>
      <c r="F143" s="284" t="s">
        <v>752</v>
      </c>
      <c r="G143" s="284"/>
      <c r="H143" s="284"/>
      <c r="I143" s="284"/>
      <c r="J143" s="284"/>
      <c r="K143" s="284"/>
      <c r="L143" s="284"/>
      <c r="M143" s="284"/>
      <c r="N143" s="284">
        <v>0</v>
      </c>
      <c r="O143" s="284"/>
      <c r="P143" s="284"/>
      <c r="Q143" s="284" t="s">
        <v>752</v>
      </c>
      <c r="R143" s="284"/>
      <c r="S143" s="284"/>
      <c r="T143" s="284"/>
      <c r="U143" s="284"/>
      <c r="V143" s="284"/>
      <c r="W143" s="284"/>
      <c r="X143" s="284"/>
      <c r="Y143" s="736"/>
      <c r="Z143" s="724"/>
      <c r="AA143" s="724"/>
      <c r="AB143" s="724"/>
      <c r="AC143" s="724"/>
      <c r="AD143" s="724"/>
      <c r="AE143" s="724"/>
      <c r="AF143" s="732"/>
      <c r="AG143" s="732"/>
      <c r="AH143" s="732"/>
      <c r="AI143" s="732"/>
      <c r="AJ143" s="732"/>
      <c r="AK143" s="732"/>
      <c r="AL143" s="732"/>
      <c r="AM143" s="725">
        <v>0</v>
      </c>
    </row>
    <row r="144" spans="1:39" ht="15.5" outlineLevel="1">
      <c r="B144" s="283" t="s">
        <v>265</v>
      </c>
      <c r="C144" s="280" t="s">
        <v>580</v>
      </c>
      <c r="D144" s="284"/>
      <c r="E144" s="284"/>
      <c r="F144" s="284" t="s">
        <v>752</v>
      </c>
      <c r="G144" s="284"/>
      <c r="H144" s="284"/>
      <c r="I144" s="284"/>
      <c r="J144" s="284"/>
      <c r="K144" s="284"/>
      <c r="L144" s="284"/>
      <c r="M144" s="284"/>
      <c r="N144" s="284">
        <v>0</v>
      </c>
      <c r="O144" s="284"/>
      <c r="P144" s="284"/>
      <c r="Q144" s="284" t="s">
        <v>752</v>
      </c>
      <c r="R144" s="284"/>
      <c r="S144" s="284"/>
      <c r="T144" s="284"/>
      <c r="U144" s="284"/>
      <c r="V144" s="284"/>
      <c r="W144" s="284"/>
      <c r="X144" s="284"/>
      <c r="Y144" s="726">
        <v>0</v>
      </c>
      <c r="Z144" s="726">
        <v>0</v>
      </c>
      <c r="AA144" s="726">
        <v>0</v>
      </c>
      <c r="AB144" s="726">
        <v>0</v>
      </c>
      <c r="AC144" s="726">
        <v>0</v>
      </c>
      <c r="AD144" s="726">
        <v>0</v>
      </c>
      <c r="AE144" s="726">
        <v>0</v>
      </c>
      <c r="AF144" s="726">
        <v>0</v>
      </c>
      <c r="AG144" s="726">
        <v>0</v>
      </c>
      <c r="AH144" s="726">
        <v>0</v>
      </c>
      <c r="AI144" s="726">
        <v>0</v>
      </c>
      <c r="AJ144" s="726">
        <v>0</v>
      </c>
      <c r="AK144" s="726">
        <v>0</v>
      </c>
      <c r="AL144" s="726">
        <v>0</v>
      </c>
      <c r="AM144" s="730"/>
    </row>
    <row r="145" spans="1:39" ht="15.5" outlineLevel="1">
      <c r="B145" s="498"/>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408"/>
      <c r="Z145" s="408"/>
      <c r="AA145" s="408"/>
      <c r="AB145" s="408"/>
      <c r="AC145" s="408"/>
      <c r="AD145" s="408"/>
      <c r="AE145" s="408"/>
      <c r="AF145" s="408"/>
      <c r="AG145" s="408"/>
      <c r="AH145" s="408"/>
      <c r="AI145" s="408"/>
      <c r="AJ145" s="408"/>
      <c r="AK145" s="408"/>
      <c r="AL145" s="408"/>
      <c r="AM145" s="730"/>
    </row>
    <row r="146" spans="1:39" ht="15.5" outlineLevel="1">
      <c r="A146" s="500">
        <v>34</v>
      </c>
      <c r="B146" s="498" t="s">
        <v>125</v>
      </c>
      <c r="C146" s="280" t="s">
        <v>586</v>
      </c>
      <c r="D146" s="284"/>
      <c r="E146" s="284"/>
      <c r="F146" s="284" t="s">
        <v>752</v>
      </c>
      <c r="G146" s="284"/>
      <c r="H146" s="284"/>
      <c r="I146" s="284"/>
      <c r="J146" s="284"/>
      <c r="K146" s="284"/>
      <c r="L146" s="284"/>
      <c r="M146" s="284"/>
      <c r="N146" s="284">
        <v>0</v>
      </c>
      <c r="O146" s="284"/>
      <c r="P146" s="284"/>
      <c r="Q146" s="284" t="s">
        <v>752</v>
      </c>
      <c r="R146" s="284"/>
      <c r="S146" s="284"/>
      <c r="T146" s="284"/>
      <c r="U146" s="284"/>
      <c r="V146" s="284"/>
      <c r="W146" s="284"/>
      <c r="X146" s="284"/>
      <c r="Y146" s="736"/>
      <c r="Z146" s="724"/>
      <c r="AA146" s="724"/>
      <c r="AB146" s="724"/>
      <c r="AC146" s="724"/>
      <c r="AD146" s="724"/>
      <c r="AE146" s="724"/>
      <c r="AF146" s="732"/>
      <c r="AG146" s="732"/>
      <c r="AH146" s="732"/>
      <c r="AI146" s="732"/>
      <c r="AJ146" s="732"/>
      <c r="AK146" s="732"/>
      <c r="AL146" s="732"/>
      <c r="AM146" s="725">
        <v>0</v>
      </c>
    </row>
    <row r="147" spans="1:39" ht="15.5" outlineLevel="1">
      <c r="B147" s="283" t="s">
        <v>265</v>
      </c>
      <c r="C147" s="280" t="s">
        <v>580</v>
      </c>
      <c r="D147" s="284"/>
      <c r="E147" s="284"/>
      <c r="F147" s="284" t="s">
        <v>752</v>
      </c>
      <c r="G147" s="284"/>
      <c r="H147" s="284"/>
      <c r="I147" s="284"/>
      <c r="J147" s="284"/>
      <c r="K147" s="284"/>
      <c r="L147" s="284"/>
      <c r="M147" s="284"/>
      <c r="N147" s="284">
        <v>0</v>
      </c>
      <c r="O147" s="284"/>
      <c r="P147" s="284"/>
      <c r="Q147" s="284" t="s">
        <v>752</v>
      </c>
      <c r="R147" s="284"/>
      <c r="S147" s="284"/>
      <c r="T147" s="284"/>
      <c r="U147" s="284"/>
      <c r="V147" s="284"/>
      <c r="W147" s="284"/>
      <c r="X147" s="284"/>
      <c r="Y147" s="726">
        <v>0</v>
      </c>
      <c r="Z147" s="726">
        <v>0</v>
      </c>
      <c r="AA147" s="726">
        <v>0</v>
      </c>
      <c r="AB147" s="726">
        <v>0</v>
      </c>
      <c r="AC147" s="726">
        <v>0</v>
      </c>
      <c r="AD147" s="726">
        <v>0</v>
      </c>
      <c r="AE147" s="726">
        <v>0</v>
      </c>
      <c r="AF147" s="726">
        <v>0</v>
      </c>
      <c r="AG147" s="726">
        <v>0</v>
      </c>
      <c r="AH147" s="726">
        <v>0</v>
      </c>
      <c r="AI147" s="726">
        <v>0</v>
      </c>
      <c r="AJ147" s="726">
        <v>0</v>
      </c>
      <c r="AK147" s="726">
        <v>0</v>
      </c>
      <c r="AL147" s="726">
        <v>0</v>
      </c>
      <c r="AM147" s="730"/>
    </row>
    <row r="148" spans="1:39" ht="15.5" outlineLevel="1">
      <c r="B148" s="498"/>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408"/>
      <c r="Z148" s="408"/>
      <c r="AA148" s="408"/>
      <c r="AB148" s="408"/>
      <c r="AC148" s="408"/>
      <c r="AD148" s="408"/>
      <c r="AE148" s="408"/>
      <c r="AF148" s="408"/>
      <c r="AG148" s="408"/>
      <c r="AH148" s="408"/>
      <c r="AI148" s="408"/>
      <c r="AJ148" s="408"/>
      <c r="AK148" s="408"/>
      <c r="AL148" s="408"/>
      <c r="AM148" s="730"/>
    </row>
    <row r="149" spans="1:39" ht="15.5" outlineLevel="1">
      <c r="A149" s="500">
        <v>35</v>
      </c>
      <c r="B149" s="498" t="s">
        <v>126</v>
      </c>
      <c r="C149" s="280" t="s">
        <v>586</v>
      </c>
      <c r="D149" s="284"/>
      <c r="E149" s="284"/>
      <c r="F149" s="284"/>
      <c r="G149" s="284"/>
      <c r="H149" s="284"/>
      <c r="I149" s="284"/>
      <c r="J149" s="284"/>
      <c r="K149" s="284"/>
      <c r="L149" s="284"/>
      <c r="M149" s="284"/>
      <c r="N149" s="284">
        <v>0</v>
      </c>
      <c r="O149" s="284"/>
      <c r="P149" s="284"/>
      <c r="Q149" s="284"/>
      <c r="R149" s="284"/>
      <c r="S149" s="284"/>
      <c r="T149" s="284"/>
      <c r="U149" s="284"/>
      <c r="V149" s="284"/>
      <c r="W149" s="284"/>
      <c r="X149" s="284"/>
      <c r="Y149" s="736"/>
      <c r="Z149" s="724"/>
      <c r="AA149" s="724"/>
      <c r="AB149" s="724"/>
      <c r="AC149" s="724"/>
      <c r="AD149" s="724"/>
      <c r="AE149" s="724"/>
      <c r="AF149" s="732"/>
      <c r="AG149" s="732"/>
      <c r="AH149" s="732"/>
      <c r="AI149" s="732"/>
      <c r="AJ149" s="732"/>
      <c r="AK149" s="732"/>
      <c r="AL149" s="732"/>
      <c r="AM149" s="725">
        <v>0</v>
      </c>
    </row>
    <row r="150" spans="1:39" ht="15.5" outlineLevel="1">
      <c r="B150" s="283" t="s">
        <v>265</v>
      </c>
      <c r="C150" s="280" t="s">
        <v>580</v>
      </c>
      <c r="D150" s="284"/>
      <c r="E150" s="284"/>
      <c r="F150" s="284"/>
      <c r="G150" s="284"/>
      <c r="H150" s="284"/>
      <c r="I150" s="284"/>
      <c r="J150" s="284"/>
      <c r="K150" s="284"/>
      <c r="L150" s="284"/>
      <c r="M150" s="284"/>
      <c r="N150" s="284">
        <v>0</v>
      </c>
      <c r="O150" s="284"/>
      <c r="P150" s="284"/>
      <c r="Q150" s="284"/>
      <c r="R150" s="284"/>
      <c r="S150" s="284"/>
      <c r="T150" s="284"/>
      <c r="U150" s="284"/>
      <c r="V150" s="284"/>
      <c r="W150" s="284"/>
      <c r="X150" s="284"/>
      <c r="Y150" s="726">
        <v>0</v>
      </c>
      <c r="Z150" s="726">
        <v>0</v>
      </c>
      <c r="AA150" s="726">
        <v>0</v>
      </c>
      <c r="AB150" s="726">
        <v>0</v>
      </c>
      <c r="AC150" s="726">
        <v>0</v>
      </c>
      <c r="AD150" s="726">
        <v>0</v>
      </c>
      <c r="AE150" s="726">
        <v>0</v>
      </c>
      <c r="AF150" s="726">
        <v>0</v>
      </c>
      <c r="AG150" s="726">
        <v>0</v>
      </c>
      <c r="AH150" s="726">
        <v>0</v>
      </c>
      <c r="AI150" s="726">
        <v>0</v>
      </c>
      <c r="AJ150" s="726">
        <v>0</v>
      </c>
      <c r="AK150" s="726">
        <v>0</v>
      </c>
      <c r="AL150" s="726">
        <v>0</v>
      </c>
      <c r="AM150" s="730"/>
    </row>
    <row r="151" spans="1:39" ht="15.5" outlineLevel="1">
      <c r="B151" s="283"/>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408"/>
      <c r="Z151" s="408"/>
      <c r="AA151" s="408"/>
      <c r="AB151" s="408"/>
      <c r="AC151" s="408"/>
      <c r="AD151" s="408"/>
      <c r="AE151" s="408"/>
      <c r="AF151" s="408"/>
      <c r="AG151" s="408"/>
      <c r="AH151" s="408"/>
      <c r="AI151" s="408"/>
      <c r="AJ151" s="408"/>
      <c r="AK151" s="408"/>
      <c r="AL151" s="408"/>
      <c r="AM151" s="730"/>
    </row>
    <row r="152" spans="1:39" ht="15.5" outlineLevel="1">
      <c r="B152" s="277" t="s">
        <v>498</v>
      </c>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408"/>
      <c r="Z152" s="408"/>
      <c r="AA152" s="408"/>
      <c r="AB152" s="408"/>
      <c r="AC152" s="408"/>
      <c r="AD152" s="408"/>
      <c r="AE152" s="408"/>
      <c r="AF152" s="408"/>
      <c r="AG152" s="408"/>
      <c r="AH152" s="408"/>
      <c r="AI152" s="408"/>
      <c r="AJ152" s="408"/>
      <c r="AK152" s="408"/>
      <c r="AL152" s="408"/>
      <c r="AM152" s="730"/>
    </row>
    <row r="153" spans="1:39" ht="31" outlineLevel="1">
      <c r="A153" s="500">
        <v>36</v>
      </c>
      <c r="B153" s="498" t="s">
        <v>127</v>
      </c>
      <c r="C153" s="280" t="s">
        <v>586</v>
      </c>
      <c r="D153" s="284"/>
      <c r="E153" s="284"/>
      <c r="F153" s="284" t="s">
        <v>752</v>
      </c>
      <c r="G153" s="284"/>
      <c r="H153" s="284"/>
      <c r="I153" s="284"/>
      <c r="J153" s="284"/>
      <c r="K153" s="284"/>
      <c r="L153" s="284"/>
      <c r="M153" s="284"/>
      <c r="N153" s="284">
        <v>0</v>
      </c>
      <c r="O153" s="284"/>
      <c r="P153" s="284"/>
      <c r="Q153" s="284" t="s">
        <v>752</v>
      </c>
      <c r="R153" s="284"/>
      <c r="S153" s="284"/>
      <c r="T153" s="284"/>
      <c r="U153" s="284"/>
      <c r="V153" s="284"/>
      <c r="W153" s="284"/>
      <c r="X153" s="284"/>
      <c r="Y153" s="736"/>
      <c r="Z153" s="724"/>
      <c r="AA153" s="724"/>
      <c r="AB153" s="724"/>
      <c r="AC153" s="724"/>
      <c r="AD153" s="724"/>
      <c r="AE153" s="724"/>
      <c r="AF153" s="732"/>
      <c r="AG153" s="732"/>
      <c r="AH153" s="732"/>
      <c r="AI153" s="732"/>
      <c r="AJ153" s="732"/>
      <c r="AK153" s="732"/>
      <c r="AL153" s="732"/>
      <c r="AM153" s="725">
        <v>0</v>
      </c>
    </row>
    <row r="154" spans="1:39" ht="15.5" outlineLevel="1">
      <c r="B154" s="283" t="s">
        <v>265</v>
      </c>
      <c r="C154" s="280" t="s">
        <v>580</v>
      </c>
      <c r="D154" s="284"/>
      <c r="E154" s="284"/>
      <c r="F154" s="284" t="s">
        <v>752</v>
      </c>
      <c r="G154" s="284"/>
      <c r="H154" s="284"/>
      <c r="I154" s="284"/>
      <c r="J154" s="284"/>
      <c r="K154" s="284"/>
      <c r="L154" s="284"/>
      <c r="M154" s="284"/>
      <c r="N154" s="284">
        <v>0</v>
      </c>
      <c r="O154" s="284"/>
      <c r="P154" s="284"/>
      <c r="Q154" s="284" t="s">
        <v>752</v>
      </c>
      <c r="R154" s="284"/>
      <c r="S154" s="284"/>
      <c r="T154" s="284"/>
      <c r="U154" s="284"/>
      <c r="V154" s="284"/>
      <c r="W154" s="284"/>
      <c r="X154" s="284"/>
      <c r="Y154" s="726">
        <v>0</v>
      </c>
      <c r="Z154" s="726">
        <v>0</v>
      </c>
      <c r="AA154" s="726">
        <v>0</v>
      </c>
      <c r="AB154" s="726">
        <v>0</v>
      </c>
      <c r="AC154" s="726">
        <v>0</v>
      </c>
      <c r="AD154" s="726">
        <v>0</v>
      </c>
      <c r="AE154" s="726">
        <v>0</v>
      </c>
      <c r="AF154" s="726">
        <v>0</v>
      </c>
      <c r="AG154" s="726">
        <v>0</v>
      </c>
      <c r="AH154" s="726">
        <v>0</v>
      </c>
      <c r="AI154" s="726">
        <v>0</v>
      </c>
      <c r="AJ154" s="726">
        <v>0</v>
      </c>
      <c r="AK154" s="726">
        <v>0</v>
      </c>
      <c r="AL154" s="726">
        <v>0</v>
      </c>
      <c r="AM154" s="730"/>
    </row>
    <row r="155" spans="1:39" ht="15.5" outlineLevel="1">
      <c r="B155" s="498"/>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408"/>
      <c r="Z155" s="408"/>
      <c r="AA155" s="408"/>
      <c r="AB155" s="408"/>
      <c r="AC155" s="408"/>
      <c r="AD155" s="408"/>
      <c r="AE155" s="408"/>
      <c r="AF155" s="408"/>
      <c r="AG155" s="408"/>
      <c r="AH155" s="408"/>
      <c r="AI155" s="408"/>
      <c r="AJ155" s="408"/>
      <c r="AK155" s="408"/>
      <c r="AL155" s="408"/>
      <c r="AM155" s="730"/>
    </row>
    <row r="156" spans="1:39" ht="15.5" outlineLevel="1">
      <c r="A156" s="500">
        <v>37</v>
      </c>
      <c r="B156" s="498" t="s">
        <v>128</v>
      </c>
      <c r="C156" s="280" t="s">
        <v>586</v>
      </c>
      <c r="D156" s="284"/>
      <c r="E156" s="284"/>
      <c r="F156" s="284" t="s">
        <v>752</v>
      </c>
      <c r="G156" s="284"/>
      <c r="H156" s="284"/>
      <c r="I156" s="284"/>
      <c r="J156" s="284"/>
      <c r="K156" s="284"/>
      <c r="L156" s="284"/>
      <c r="M156" s="284"/>
      <c r="N156" s="284">
        <v>0</v>
      </c>
      <c r="O156" s="284"/>
      <c r="P156" s="284"/>
      <c r="Q156" s="284" t="s">
        <v>752</v>
      </c>
      <c r="R156" s="284"/>
      <c r="S156" s="284"/>
      <c r="T156" s="284"/>
      <c r="U156" s="284"/>
      <c r="V156" s="284"/>
      <c r="W156" s="284"/>
      <c r="X156" s="284"/>
      <c r="Y156" s="736"/>
      <c r="Z156" s="724"/>
      <c r="AA156" s="724"/>
      <c r="AB156" s="724"/>
      <c r="AC156" s="724"/>
      <c r="AD156" s="724"/>
      <c r="AE156" s="724"/>
      <c r="AF156" s="732"/>
      <c r="AG156" s="732"/>
      <c r="AH156" s="732"/>
      <c r="AI156" s="732"/>
      <c r="AJ156" s="732"/>
      <c r="AK156" s="732"/>
      <c r="AL156" s="732"/>
      <c r="AM156" s="725">
        <v>0</v>
      </c>
    </row>
    <row r="157" spans="1:39" ht="15.5" outlineLevel="1">
      <c r="B157" s="283" t="s">
        <v>265</v>
      </c>
      <c r="C157" s="280" t="s">
        <v>580</v>
      </c>
      <c r="D157" s="284"/>
      <c r="E157" s="284"/>
      <c r="F157" s="284" t="s">
        <v>752</v>
      </c>
      <c r="G157" s="284"/>
      <c r="H157" s="284"/>
      <c r="I157" s="284"/>
      <c r="J157" s="284"/>
      <c r="K157" s="284"/>
      <c r="L157" s="284"/>
      <c r="M157" s="284"/>
      <c r="N157" s="284">
        <v>0</v>
      </c>
      <c r="O157" s="284"/>
      <c r="P157" s="284"/>
      <c r="Q157" s="284" t="s">
        <v>752</v>
      </c>
      <c r="R157" s="284"/>
      <c r="S157" s="284"/>
      <c r="T157" s="284"/>
      <c r="U157" s="284"/>
      <c r="V157" s="284"/>
      <c r="W157" s="284"/>
      <c r="X157" s="284"/>
      <c r="Y157" s="726">
        <v>0</v>
      </c>
      <c r="Z157" s="726">
        <v>0</v>
      </c>
      <c r="AA157" s="726">
        <v>0</v>
      </c>
      <c r="AB157" s="726">
        <v>0</v>
      </c>
      <c r="AC157" s="726">
        <v>0</v>
      </c>
      <c r="AD157" s="726">
        <v>0</v>
      </c>
      <c r="AE157" s="726">
        <v>0</v>
      </c>
      <c r="AF157" s="726">
        <v>0</v>
      </c>
      <c r="AG157" s="726">
        <v>0</v>
      </c>
      <c r="AH157" s="726">
        <v>0</v>
      </c>
      <c r="AI157" s="726">
        <v>0</v>
      </c>
      <c r="AJ157" s="726">
        <v>0</v>
      </c>
      <c r="AK157" s="726">
        <v>0</v>
      </c>
      <c r="AL157" s="726">
        <v>0</v>
      </c>
      <c r="AM157" s="730"/>
    </row>
    <row r="158" spans="1:39" ht="15.5" outlineLevel="1">
      <c r="B158" s="498"/>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408"/>
      <c r="Z158" s="408"/>
      <c r="AA158" s="408"/>
      <c r="AB158" s="408"/>
      <c r="AC158" s="408"/>
      <c r="AD158" s="408"/>
      <c r="AE158" s="408"/>
      <c r="AF158" s="408"/>
      <c r="AG158" s="408"/>
      <c r="AH158" s="408"/>
      <c r="AI158" s="408"/>
      <c r="AJ158" s="408"/>
      <c r="AK158" s="408"/>
      <c r="AL158" s="408"/>
      <c r="AM158" s="730"/>
    </row>
    <row r="159" spans="1:39" ht="15.5" outlineLevel="1">
      <c r="A159" s="500">
        <v>38</v>
      </c>
      <c r="B159" s="498" t="s">
        <v>129</v>
      </c>
      <c r="C159" s="280" t="s">
        <v>586</v>
      </c>
      <c r="D159" s="284"/>
      <c r="E159" s="284"/>
      <c r="F159" s="284" t="s">
        <v>752</v>
      </c>
      <c r="G159" s="284"/>
      <c r="H159" s="284"/>
      <c r="I159" s="284"/>
      <c r="J159" s="284"/>
      <c r="K159" s="284"/>
      <c r="L159" s="284"/>
      <c r="M159" s="284"/>
      <c r="N159" s="284">
        <v>0</v>
      </c>
      <c r="O159" s="284"/>
      <c r="P159" s="284"/>
      <c r="Q159" s="284" t="s">
        <v>752</v>
      </c>
      <c r="R159" s="284"/>
      <c r="S159" s="284"/>
      <c r="T159" s="284"/>
      <c r="U159" s="284"/>
      <c r="V159" s="284"/>
      <c r="W159" s="284"/>
      <c r="X159" s="284"/>
      <c r="Y159" s="736"/>
      <c r="Z159" s="724"/>
      <c r="AA159" s="724"/>
      <c r="AB159" s="724"/>
      <c r="AC159" s="724"/>
      <c r="AD159" s="724"/>
      <c r="AE159" s="724"/>
      <c r="AF159" s="732"/>
      <c r="AG159" s="732"/>
      <c r="AH159" s="732"/>
      <c r="AI159" s="732"/>
      <c r="AJ159" s="732"/>
      <c r="AK159" s="732"/>
      <c r="AL159" s="732"/>
      <c r="AM159" s="725">
        <v>0</v>
      </c>
    </row>
    <row r="160" spans="1:39" ht="15.5" outlineLevel="1">
      <c r="B160" s="283" t="s">
        <v>265</v>
      </c>
      <c r="C160" s="280" t="s">
        <v>580</v>
      </c>
      <c r="D160" s="284"/>
      <c r="E160" s="284"/>
      <c r="F160" s="284" t="s">
        <v>752</v>
      </c>
      <c r="G160" s="284"/>
      <c r="H160" s="284"/>
      <c r="I160" s="284"/>
      <c r="J160" s="284"/>
      <c r="K160" s="284"/>
      <c r="L160" s="284"/>
      <c r="M160" s="284"/>
      <c r="N160" s="284">
        <v>0</v>
      </c>
      <c r="O160" s="284"/>
      <c r="P160" s="284"/>
      <c r="Q160" s="284" t="s">
        <v>752</v>
      </c>
      <c r="R160" s="284"/>
      <c r="S160" s="284"/>
      <c r="T160" s="284"/>
      <c r="U160" s="284"/>
      <c r="V160" s="284"/>
      <c r="W160" s="284"/>
      <c r="X160" s="284"/>
      <c r="Y160" s="726">
        <v>0</v>
      </c>
      <c r="Z160" s="726">
        <v>0</v>
      </c>
      <c r="AA160" s="726">
        <v>0</v>
      </c>
      <c r="AB160" s="726">
        <v>0</v>
      </c>
      <c r="AC160" s="726">
        <v>0</v>
      </c>
      <c r="AD160" s="726">
        <v>0</v>
      </c>
      <c r="AE160" s="726">
        <v>0</v>
      </c>
      <c r="AF160" s="726">
        <v>0</v>
      </c>
      <c r="AG160" s="726">
        <v>0</v>
      </c>
      <c r="AH160" s="726">
        <v>0</v>
      </c>
      <c r="AI160" s="726">
        <v>0</v>
      </c>
      <c r="AJ160" s="726">
        <v>0</v>
      </c>
      <c r="AK160" s="726">
        <v>0</v>
      </c>
      <c r="AL160" s="726">
        <v>0</v>
      </c>
      <c r="AM160" s="730"/>
    </row>
    <row r="161" spans="1:39" ht="15.5" outlineLevel="1">
      <c r="B161" s="498"/>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408"/>
      <c r="Z161" s="408"/>
      <c r="AA161" s="408"/>
      <c r="AB161" s="408"/>
      <c r="AC161" s="408"/>
      <c r="AD161" s="408"/>
      <c r="AE161" s="408"/>
      <c r="AF161" s="408"/>
      <c r="AG161" s="408"/>
      <c r="AH161" s="408"/>
      <c r="AI161" s="408"/>
      <c r="AJ161" s="408"/>
      <c r="AK161" s="408"/>
      <c r="AL161" s="408"/>
      <c r="AM161" s="730"/>
    </row>
    <row r="162" spans="1:39" ht="15.5" outlineLevel="1">
      <c r="A162" s="500">
        <v>39</v>
      </c>
      <c r="B162" s="498" t="s">
        <v>130</v>
      </c>
      <c r="C162" s="280" t="s">
        <v>586</v>
      </c>
      <c r="D162" s="284"/>
      <c r="E162" s="284"/>
      <c r="F162" s="284" t="s">
        <v>752</v>
      </c>
      <c r="G162" s="284"/>
      <c r="H162" s="284"/>
      <c r="I162" s="284"/>
      <c r="J162" s="284"/>
      <c r="K162" s="284"/>
      <c r="L162" s="284"/>
      <c r="M162" s="284"/>
      <c r="N162" s="284">
        <v>0</v>
      </c>
      <c r="O162" s="284"/>
      <c r="P162" s="284"/>
      <c r="Q162" s="284" t="s">
        <v>752</v>
      </c>
      <c r="R162" s="284"/>
      <c r="S162" s="284"/>
      <c r="T162" s="284"/>
      <c r="U162" s="284"/>
      <c r="V162" s="284"/>
      <c r="W162" s="284"/>
      <c r="X162" s="284"/>
      <c r="Y162" s="736"/>
      <c r="Z162" s="724"/>
      <c r="AA162" s="724"/>
      <c r="AB162" s="724"/>
      <c r="AC162" s="724"/>
      <c r="AD162" s="724"/>
      <c r="AE162" s="724"/>
      <c r="AF162" s="732"/>
      <c r="AG162" s="732"/>
      <c r="AH162" s="732"/>
      <c r="AI162" s="732"/>
      <c r="AJ162" s="732"/>
      <c r="AK162" s="732"/>
      <c r="AL162" s="732"/>
      <c r="AM162" s="725">
        <v>0</v>
      </c>
    </row>
    <row r="163" spans="1:39" ht="15.5" outlineLevel="1">
      <c r="B163" s="283" t="s">
        <v>265</v>
      </c>
      <c r="C163" s="280" t="s">
        <v>580</v>
      </c>
      <c r="D163" s="284"/>
      <c r="E163" s="284"/>
      <c r="F163" s="284" t="s">
        <v>752</v>
      </c>
      <c r="G163" s="284"/>
      <c r="H163" s="284"/>
      <c r="I163" s="284"/>
      <c r="J163" s="284"/>
      <c r="K163" s="284"/>
      <c r="L163" s="284"/>
      <c r="M163" s="284"/>
      <c r="N163" s="284">
        <v>0</v>
      </c>
      <c r="O163" s="284"/>
      <c r="P163" s="284"/>
      <c r="Q163" s="284" t="s">
        <v>752</v>
      </c>
      <c r="R163" s="284"/>
      <c r="S163" s="284"/>
      <c r="T163" s="284"/>
      <c r="U163" s="284"/>
      <c r="V163" s="284"/>
      <c r="W163" s="284"/>
      <c r="X163" s="284"/>
      <c r="Y163" s="726">
        <v>0</v>
      </c>
      <c r="Z163" s="726">
        <v>0</v>
      </c>
      <c r="AA163" s="726">
        <v>0</v>
      </c>
      <c r="AB163" s="726">
        <v>0</v>
      </c>
      <c r="AC163" s="726">
        <v>0</v>
      </c>
      <c r="AD163" s="726">
        <v>0</v>
      </c>
      <c r="AE163" s="726">
        <v>0</v>
      </c>
      <c r="AF163" s="726">
        <v>0</v>
      </c>
      <c r="AG163" s="726">
        <v>0</v>
      </c>
      <c r="AH163" s="726">
        <v>0</v>
      </c>
      <c r="AI163" s="726">
        <v>0</v>
      </c>
      <c r="AJ163" s="726">
        <v>0</v>
      </c>
      <c r="AK163" s="726">
        <v>0</v>
      </c>
      <c r="AL163" s="726">
        <v>0</v>
      </c>
      <c r="AM163" s="730"/>
    </row>
    <row r="164" spans="1:39" ht="15.5" outlineLevel="1">
      <c r="B164" s="498"/>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408"/>
      <c r="Z164" s="408"/>
      <c r="AA164" s="408"/>
      <c r="AB164" s="408"/>
      <c r="AC164" s="408"/>
      <c r="AD164" s="408"/>
      <c r="AE164" s="408"/>
      <c r="AF164" s="408"/>
      <c r="AG164" s="408"/>
      <c r="AH164" s="408"/>
      <c r="AI164" s="408"/>
      <c r="AJ164" s="408"/>
      <c r="AK164" s="408"/>
      <c r="AL164" s="408"/>
      <c r="AM164" s="730"/>
    </row>
    <row r="165" spans="1:39" ht="15.5" outlineLevel="1">
      <c r="A165" s="500">
        <v>40</v>
      </c>
      <c r="B165" s="498" t="s">
        <v>131</v>
      </c>
      <c r="C165" s="280" t="s">
        <v>586</v>
      </c>
      <c r="D165" s="284"/>
      <c r="E165" s="284"/>
      <c r="F165" s="284" t="s">
        <v>752</v>
      </c>
      <c r="G165" s="284"/>
      <c r="H165" s="284"/>
      <c r="I165" s="284"/>
      <c r="J165" s="284"/>
      <c r="K165" s="284"/>
      <c r="L165" s="284"/>
      <c r="M165" s="284"/>
      <c r="N165" s="284">
        <v>0</v>
      </c>
      <c r="O165" s="284"/>
      <c r="P165" s="284"/>
      <c r="Q165" s="284" t="s">
        <v>752</v>
      </c>
      <c r="R165" s="284"/>
      <c r="S165" s="284"/>
      <c r="T165" s="284"/>
      <c r="U165" s="284"/>
      <c r="V165" s="284"/>
      <c r="W165" s="284"/>
      <c r="X165" s="284"/>
      <c r="Y165" s="736"/>
      <c r="Z165" s="724"/>
      <c r="AA165" s="724"/>
      <c r="AB165" s="724"/>
      <c r="AC165" s="724"/>
      <c r="AD165" s="724"/>
      <c r="AE165" s="724"/>
      <c r="AF165" s="732"/>
      <c r="AG165" s="732"/>
      <c r="AH165" s="732"/>
      <c r="AI165" s="732"/>
      <c r="AJ165" s="732"/>
      <c r="AK165" s="732"/>
      <c r="AL165" s="732"/>
      <c r="AM165" s="725">
        <v>0</v>
      </c>
    </row>
    <row r="166" spans="1:39" ht="15.5" outlineLevel="1">
      <c r="B166" s="283" t="s">
        <v>265</v>
      </c>
      <c r="C166" s="280" t="s">
        <v>580</v>
      </c>
      <c r="D166" s="284"/>
      <c r="E166" s="284"/>
      <c r="F166" s="284" t="s">
        <v>752</v>
      </c>
      <c r="G166" s="284"/>
      <c r="H166" s="284"/>
      <c r="I166" s="284"/>
      <c r="J166" s="284"/>
      <c r="K166" s="284"/>
      <c r="L166" s="284"/>
      <c r="M166" s="284"/>
      <c r="N166" s="284">
        <v>0</v>
      </c>
      <c r="O166" s="284"/>
      <c r="P166" s="284"/>
      <c r="Q166" s="284" t="s">
        <v>752</v>
      </c>
      <c r="R166" s="284"/>
      <c r="S166" s="284"/>
      <c r="T166" s="284"/>
      <c r="U166" s="284"/>
      <c r="V166" s="284"/>
      <c r="W166" s="284"/>
      <c r="X166" s="284"/>
      <c r="Y166" s="726">
        <v>0</v>
      </c>
      <c r="Z166" s="726">
        <v>0</v>
      </c>
      <c r="AA166" s="726">
        <v>0</v>
      </c>
      <c r="AB166" s="726">
        <v>0</v>
      </c>
      <c r="AC166" s="726">
        <v>0</v>
      </c>
      <c r="AD166" s="726">
        <v>0</v>
      </c>
      <c r="AE166" s="726">
        <v>0</v>
      </c>
      <c r="AF166" s="726">
        <v>0</v>
      </c>
      <c r="AG166" s="726">
        <v>0</v>
      </c>
      <c r="AH166" s="726">
        <v>0</v>
      </c>
      <c r="AI166" s="726">
        <v>0</v>
      </c>
      <c r="AJ166" s="726">
        <v>0</v>
      </c>
      <c r="AK166" s="726">
        <v>0</v>
      </c>
      <c r="AL166" s="726">
        <v>0</v>
      </c>
      <c r="AM166" s="730"/>
    </row>
    <row r="167" spans="1:39" ht="15.5" outlineLevel="1">
      <c r="B167" s="498"/>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408"/>
      <c r="Z167" s="408"/>
      <c r="AA167" s="408"/>
      <c r="AB167" s="408"/>
      <c r="AC167" s="408"/>
      <c r="AD167" s="408"/>
      <c r="AE167" s="408"/>
      <c r="AF167" s="408"/>
      <c r="AG167" s="408"/>
      <c r="AH167" s="408"/>
      <c r="AI167" s="408"/>
      <c r="AJ167" s="408"/>
      <c r="AK167" s="408"/>
      <c r="AL167" s="408"/>
      <c r="AM167" s="730"/>
    </row>
    <row r="168" spans="1:39" ht="31" outlineLevel="1">
      <c r="A168" s="500">
        <v>41</v>
      </c>
      <c r="B168" s="498" t="s">
        <v>132</v>
      </c>
      <c r="C168" s="280" t="s">
        <v>586</v>
      </c>
      <c r="D168" s="284"/>
      <c r="E168" s="284"/>
      <c r="F168" s="284" t="s">
        <v>752</v>
      </c>
      <c r="G168" s="284"/>
      <c r="H168" s="284"/>
      <c r="I168" s="284"/>
      <c r="J168" s="284"/>
      <c r="K168" s="284"/>
      <c r="L168" s="284"/>
      <c r="M168" s="284"/>
      <c r="N168" s="284">
        <v>0</v>
      </c>
      <c r="O168" s="284"/>
      <c r="P168" s="284"/>
      <c r="Q168" s="284" t="s">
        <v>752</v>
      </c>
      <c r="R168" s="284"/>
      <c r="S168" s="284"/>
      <c r="T168" s="284"/>
      <c r="U168" s="284"/>
      <c r="V168" s="284"/>
      <c r="W168" s="284"/>
      <c r="X168" s="284"/>
      <c r="Y168" s="736"/>
      <c r="Z168" s="724"/>
      <c r="AA168" s="724"/>
      <c r="AB168" s="724"/>
      <c r="AC168" s="724"/>
      <c r="AD168" s="724"/>
      <c r="AE168" s="724"/>
      <c r="AF168" s="732"/>
      <c r="AG168" s="732"/>
      <c r="AH168" s="732"/>
      <c r="AI168" s="732"/>
      <c r="AJ168" s="732"/>
      <c r="AK168" s="732"/>
      <c r="AL168" s="732"/>
      <c r="AM168" s="725">
        <v>0</v>
      </c>
    </row>
    <row r="169" spans="1:39" ht="15.5" outlineLevel="1">
      <c r="B169" s="283" t="s">
        <v>265</v>
      </c>
      <c r="C169" s="280" t="s">
        <v>580</v>
      </c>
      <c r="D169" s="284"/>
      <c r="E169" s="284"/>
      <c r="F169" s="284" t="s">
        <v>752</v>
      </c>
      <c r="G169" s="284"/>
      <c r="H169" s="284"/>
      <c r="I169" s="284"/>
      <c r="J169" s="284"/>
      <c r="K169" s="284"/>
      <c r="L169" s="284"/>
      <c r="M169" s="284"/>
      <c r="N169" s="284">
        <v>0</v>
      </c>
      <c r="O169" s="284"/>
      <c r="P169" s="284"/>
      <c r="Q169" s="284" t="s">
        <v>752</v>
      </c>
      <c r="R169" s="284"/>
      <c r="S169" s="284"/>
      <c r="T169" s="284"/>
      <c r="U169" s="284"/>
      <c r="V169" s="284"/>
      <c r="W169" s="284"/>
      <c r="X169" s="284"/>
      <c r="Y169" s="726">
        <v>0</v>
      </c>
      <c r="Z169" s="726">
        <v>0</v>
      </c>
      <c r="AA169" s="726">
        <v>0</v>
      </c>
      <c r="AB169" s="726">
        <v>0</v>
      </c>
      <c r="AC169" s="726">
        <v>0</v>
      </c>
      <c r="AD169" s="726">
        <v>0</v>
      </c>
      <c r="AE169" s="726">
        <v>0</v>
      </c>
      <c r="AF169" s="726">
        <v>0</v>
      </c>
      <c r="AG169" s="726">
        <v>0</v>
      </c>
      <c r="AH169" s="726">
        <v>0</v>
      </c>
      <c r="AI169" s="726">
        <v>0</v>
      </c>
      <c r="AJ169" s="726">
        <v>0</v>
      </c>
      <c r="AK169" s="726">
        <v>0</v>
      </c>
      <c r="AL169" s="726">
        <v>0</v>
      </c>
      <c r="AM169" s="730"/>
    </row>
    <row r="170" spans="1:39" ht="15.5" outlineLevel="1">
      <c r="B170" s="498"/>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408"/>
      <c r="Z170" s="408"/>
      <c r="AA170" s="408"/>
      <c r="AB170" s="408"/>
      <c r="AC170" s="408"/>
      <c r="AD170" s="408"/>
      <c r="AE170" s="408"/>
      <c r="AF170" s="408"/>
      <c r="AG170" s="408"/>
      <c r="AH170" s="408"/>
      <c r="AI170" s="408"/>
      <c r="AJ170" s="408"/>
      <c r="AK170" s="408"/>
      <c r="AL170" s="408"/>
      <c r="AM170" s="730"/>
    </row>
    <row r="171" spans="1:39" ht="15.5" outlineLevel="1">
      <c r="A171" s="500">
        <v>42</v>
      </c>
      <c r="B171" s="498" t="s">
        <v>133</v>
      </c>
      <c r="C171" s="280" t="s">
        <v>586</v>
      </c>
      <c r="D171" s="284"/>
      <c r="E171" s="284"/>
      <c r="F171" s="284" t="s">
        <v>752</v>
      </c>
      <c r="G171" s="284"/>
      <c r="H171" s="284"/>
      <c r="I171" s="284"/>
      <c r="J171" s="284"/>
      <c r="K171" s="284"/>
      <c r="L171" s="284"/>
      <c r="M171" s="284"/>
      <c r="N171" s="280"/>
      <c r="O171" s="284"/>
      <c r="P171" s="284"/>
      <c r="Q171" s="284" t="s">
        <v>752</v>
      </c>
      <c r="R171" s="284"/>
      <c r="S171" s="284"/>
      <c r="T171" s="284"/>
      <c r="U171" s="284"/>
      <c r="V171" s="284"/>
      <c r="W171" s="284"/>
      <c r="X171" s="284"/>
      <c r="Y171" s="736"/>
      <c r="Z171" s="724"/>
      <c r="AA171" s="724"/>
      <c r="AB171" s="724"/>
      <c r="AC171" s="724"/>
      <c r="AD171" s="724"/>
      <c r="AE171" s="724"/>
      <c r="AF171" s="732"/>
      <c r="AG171" s="732"/>
      <c r="AH171" s="732"/>
      <c r="AI171" s="732"/>
      <c r="AJ171" s="732"/>
      <c r="AK171" s="732"/>
      <c r="AL171" s="732"/>
      <c r="AM171" s="725">
        <v>0</v>
      </c>
    </row>
    <row r="172" spans="1:39" ht="15.5" outlineLevel="1">
      <c r="B172" s="283" t="s">
        <v>265</v>
      </c>
      <c r="C172" s="280" t="s">
        <v>580</v>
      </c>
      <c r="D172" s="284"/>
      <c r="E172" s="284"/>
      <c r="F172" s="284" t="s">
        <v>752</v>
      </c>
      <c r="G172" s="284"/>
      <c r="H172" s="284"/>
      <c r="I172" s="284"/>
      <c r="J172" s="284"/>
      <c r="K172" s="284"/>
      <c r="L172" s="284"/>
      <c r="M172" s="284"/>
      <c r="N172" s="280"/>
      <c r="O172" s="284"/>
      <c r="P172" s="284"/>
      <c r="Q172" s="284" t="s">
        <v>752</v>
      </c>
      <c r="R172" s="284"/>
      <c r="S172" s="284"/>
      <c r="T172" s="284"/>
      <c r="U172" s="284"/>
      <c r="V172" s="284"/>
      <c r="W172" s="284"/>
      <c r="X172" s="284"/>
      <c r="Y172" s="726">
        <v>0</v>
      </c>
      <c r="Z172" s="726">
        <v>0</v>
      </c>
      <c r="AA172" s="726">
        <v>0</v>
      </c>
      <c r="AB172" s="726">
        <v>0</v>
      </c>
      <c r="AC172" s="726">
        <v>0</v>
      </c>
      <c r="AD172" s="726">
        <v>0</v>
      </c>
      <c r="AE172" s="726">
        <v>0</v>
      </c>
      <c r="AF172" s="726">
        <v>0</v>
      </c>
      <c r="AG172" s="726">
        <v>0</v>
      </c>
      <c r="AH172" s="726">
        <v>0</v>
      </c>
      <c r="AI172" s="726">
        <v>0</v>
      </c>
      <c r="AJ172" s="726">
        <v>0</v>
      </c>
      <c r="AK172" s="726">
        <v>0</v>
      </c>
      <c r="AL172" s="726">
        <v>0</v>
      </c>
      <c r="AM172" s="730"/>
    </row>
    <row r="173" spans="1:39" ht="15.5" outlineLevel="1">
      <c r="B173" s="498"/>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408"/>
      <c r="Z173" s="408"/>
      <c r="AA173" s="408"/>
      <c r="AB173" s="408"/>
      <c r="AC173" s="408"/>
      <c r="AD173" s="408"/>
      <c r="AE173" s="408"/>
      <c r="AF173" s="408"/>
      <c r="AG173" s="408"/>
      <c r="AH173" s="408"/>
      <c r="AI173" s="408"/>
      <c r="AJ173" s="408"/>
      <c r="AK173" s="408"/>
      <c r="AL173" s="408"/>
      <c r="AM173" s="730"/>
    </row>
    <row r="174" spans="1:39" ht="15.5" outlineLevel="1">
      <c r="A174" s="500">
        <v>43</v>
      </c>
      <c r="B174" s="498" t="s">
        <v>134</v>
      </c>
      <c r="C174" s="280" t="s">
        <v>586</v>
      </c>
      <c r="D174" s="284"/>
      <c r="E174" s="284"/>
      <c r="F174" s="284" t="s">
        <v>752</v>
      </c>
      <c r="G174" s="284"/>
      <c r="H174" s="284"/>
      <c r="I174" s="284"/>
      <c r="J174" s="284"/>
      <c r="K174" s="284"/>
      <c r="L174" s="284"/>
      <c r="M174" s="284"/>
      <c r="N174" s="284">
        <v>0</v>
      </c>
      <c r="O174" s="284"/>
      <c r="P174" s="284"/>
      <c r="Q174" s="284" t="s">
        <v>752</v>
      </c>
      <c r="R174" s="284"/>
      <c r="S174" s="284"/>
      <c r="T174" s="284"/>
      <c r="U174" s="284"/>
      <c r="V174" s="284"/>
      <c r="W174" s="284"/>
      <c r="X174" s="284"/>
      <c r="Y174" s="736"/>
      <c r="Z174" s="724"/>
      <c r="AA174" s="724"/>
      <c r="AB174" s="724"/>
      <c r="AC174" s="724"/>
      <c r="AD174" s="724"/>
      <c r="AE174" s="724"/>
      <c r="AF174" s="732"/>
      <c r="AG174" s="732"/>
      <c r="AH174" s="732"/>
      <c r="AI174" s="732"/>
      <c r="AJ174" s="732"/>
      <c r="AK174" s="732"/>
      <c r="AL174" s="732"/>
      <c r="AM174" s="725">
        <v>0</v>
      </c>
    </row>
    <row r="175" spans="1:39" ht="15.5" outlineLevel="1">
      <c r="B175" s="283" t="s">
        <v>265</v>
      </c>
      <c r="C175" s="280" t="s">
        <v>580</v>
      </c>
      <c r="D175" s="284"/>
      <c r="E175" s="284"/>
      <c r="F175" s="284" t="s">
        <v>752</v>
      </c>
      <c r="G175" s="284"/>
      <c r="H175" s="284"/>
      <c r="I175" s="284"/>
      <c r="J175" s="284"/>
      <c r="K175" s="284"/>
      <c r="L175" s="284"/>
      <c r="M175" s="284"/>
      <c r="N175" s="284">
        <v>0</v>
      </c>
      <c r="O175" s="284"/>
      <c r="P175" s="284"/>
      <c r="Q175" s="284" t="s">
        <v>752</v>
      </c>
      <c r="R175" s="284"/>
      <c r="S175" s="284"/>
      <c r="T175" s="284"/>
      <c r="U175" s="284"/>
      <c r="V175" s="284"/>
      <c r="W175" s="284"/>
      <c r="X175" s="284"/>
      <c r="Y175" s="726">
        <v>0</v>
      </c>
      <c r="Z175" s="726">
        <v>0</v>
      </c>
      <c r="AA175" s="726">
        <v>0</v>
      </c>
      <c r="AB175" s="726">
        <v>0</v>
      </c>
      <c r="AC175" s="726">
        <v>0</v>
      </c>
      <c r="AD175" s="726">
        <v>0</v>
      </c>
      <c r="AE175" s="726">
        <v>0</v>
      </c>
      <c r="AF175" s="726">
        <v>0</v>
      </c>
      <c r="AG175" s="726">
        <v>0</v>
      </c>
      <c r="AH175" s="726">
        <v>0</v>
      </c>
      <c r="AI175" s="726">
        <v>0</v>
      </c>
      <c r="AJ175" s="726">
        <v>0</v>
      </c>
      <c r="AK175" s="726">
        <v>0</v>
      </c>
      <c r="AL175" s="726">
        <v>0</v>
      </c>
      <c r="AM175" s="730"/>
    </row>
    <row r="176" spans="1:39" ht="15.5" outlineLevel="1">
      <c r="B176" s="498"/>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408"/>
      <c r="Z176" s="408"/>
      <c r="AA176" s="408"/>
      <c r="AB176" s="408"/>
      <c r="AC176" s="408"/>
      <c r="AD176" s="408"/>
      <c r="AE176" s="408"/>
      <c r="AF176" s="408"/>
      <c r="AG176" s="408"/>
      <c r="AH176" s="408"/>
      <c r="AI176" s="408"/>
      <c r="AJ176" s="408"/>
      <c r="AK176" s="408"/>
      <c r="AL176" s="408"/>
      <c r="AM176" s="730"/>
    </row>
    <row r="177" spans="1:39" ht="31" outlineLevel="1">
      <c r="A177" s="500">
        <v>44</v>
      </c>
      <c r="B177" s="498" t="s">
        <v>135</v>
      </c>
      <c r="C177" s="280" t="s">
        <v>586</v>
      </c>
      <c r="D177" s="284"/>
      <c r="E177" s="284"/>
      <c r="F177" s="284" t="s">
        <v>752</v>
      </c>
      <c r="G177" s="284"/>
      <c r="H177" s="284"/>
      <c r="I177" s="284"/>
      <c r="J177" s="284"/>
      <c r="K177" s="284"/>
      <c r="L177" s="284"/>
      <c r="M177" s="284"/>
      <c r="N177" s="284">
        <v>0</v>
      </c>
      <c r="O177" s="284"/>
      <c r="P177" s="284"/>
      <c r="Q177" s="284" t="s">
        <v>752</v>
      </c>
      <c r="R177" s="284"/>
      <c r="S177" s="284"/>
      <c r="T177" s="284"/>
      <c r="U177" s="284"/>
      <c r="V177" s="284"/>
      <c r="W177" s="284"/>
      <c r="X177" s="284"/>
      <c r="Y177" s="736"/>
      <c r="Z177" s="724"/>
      <c r="AA177" s="724"/>
      <c r="AB177" s="724"/>
      <c r="AC177" s="724"/>
      <c r="AD177" s="724"/>
      <c r="AE177" s="724"/>
      <c r="AF177" s="732"/>
      <c r="AG177" s="732"/>
      <c r="AH177" s="732"/>
      <c r="AI177" s="732"/>
      <c r="AJ177" s="732"/>
      <c r="AK177" s="732"/>
      <c r="AL177" s="732"/>
      <c r="AM177" s="725">
        <v>0</v>
      </c>
    </row>
    <row r="178" spans="1:39" ht="15.5" outlineLevel="1">
      <c r="B178" s="283" t="s">
        <v>265</v>
      </c>
      <c r="C178" s="280" t="s">
        <v>580</v>
      </c>
      <c r="D178" s="284"/>
      <c r="E178" s="284"/>
      <c r="F178" s="284" t="s">
        <v>752</v>
      </c>
      <c r="G178" s="284"/>
      <c r="H178" s="284"/>
      <c r="I178" s="284"/>
      <c r="J178" s="284"/>
      <c r="K178" s="284"/>
      <c r="L178" s="284"/>
      <c r="M178" s="284"/>
      <c r="N178" s="284">
        <v>0</v>
      </c>
      <c r="O178" s="284"/>
      <c r="P178" s="284"/>
      <c r="Q178" s="284" t="s">
        <v>752</v>
      </c>
      <c r="R178" s="284"/>
      <c r="S178" s="284"/>
      <c r="T178" s="284"/>
      <c r="U178" s="284"/>
      <c r="V178" s="284"/>
      <c r="W178" s="284"/>
      <c r="X178" s="284"/>
      <c r="Y178" s="726">
        <v>0</v>
      </c>
      <c r="Z178" s="726">
        <v>0</v>
      </c>
      <c r="AA178" s="726">
        <v>0</v>
      </c>
      <c r="AB178" s="726">
        <v>0</v>
      </c>
      <c r="AC178" s="726">
        <v>0</v>
      </c>
      <c r="AD178" s="726">
        <v>0</v>
      </c>
      <c r="AE178" s="726">
        <v>0</v>
      </c>
      <c r="AF178" s="726">
        <v>0</v>
      </c>
      <c r="AG178" s="726">
        <v>0</v>
      </c>
      <c r="AH178" s="726">
        <v>0</v>
      </c>
      <c r="AI178" s="726">
        <v>0</v>
      </c>
      <c r="AJ178" s="726">
        <v>0</v>
      </c>
      <c r="AK178" s="726">
        <v>0</v>
      </c>
      <c r="AL178" s="726">
        <v>0</v>
      </c>
      <c r="AM178" s="730"/>
    </row>
    <row r="179" spans="1:39" ht="15.5" outlineLevel="1">
      <c r="B179" s="498"/>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408"/>
      <c r="Z179" s="408"/>
      <c r="AA179" s="408"/>
      <c r="AB179" s="408"/>
      <c r="AC179" s="408"/>
      <c r="AD179" s="408"/>
      <c r="AE179" s="408"/>
      <c r="AF179" s="408"/>
      <c r="AG179" s="408"/>
      <c r="AH179" s="408"/>
      <c r="AI179" s="408"/>
      <c r="AJ179" s="408"/>
      <c r="AK179" s="408"/>
      <c r="AL179" s="408"/>
      <c r="AM179" s="730"/>
    </row>
    <row r="180" spans="1:39" ht="15.5" outlineLevel="1">
      <c r="A180" s="500">
        <v>45</v>
      </c>
      <c r="B180" s="498" t="s">
        <v>136</v>
      </c>
      <c r="C180" s="280" t="s">
        <v>586</v>
      </c>
      <c r="D180" s="284"/>
      <c r="E180" s="284"/>
      <c r="F180" s="284" t="s">
        <v>752</v>
      </c>
      <c r="G180" s="284"/>
      <c r="H180" s="284"/>
      <c r="I180" s="284"/>
      <c r="J180" s="284"/>
      <c r="K180" s="284"/>
      <c r="L180" s="284"/>
      <c r="M180" s="284"/>
      <c r="N180" s="284">
        <v>0</v>
      </c>
      <c r="O180" s="284"/>
      <c r="P180" s="284"/>
      <c r="Q180" s="284" t="s">
        <v>752</v>
      </c>
      <c r="R180" s="284"/>
      <c r="S180" s="284"/>
      <c r="T180" s="284"/>
      <c r="U180" s="284"/>
      <c r="V180" s="284"/>
      <c r="W180" s="284"/>
      <c r="X180" s="284"/>
      <c r="Y180" s="736"/>
      <c r="Z180" s="724"/>
      <c r="AA180" s="724"/>
      <c r="AB180" s="724"/>
      <c r="AC180" s="724"/>
      <c r="AD180" s="724"/>
      <c r="AE180" s="724"/>
      <c r="AF180" s="732"/>
      <c r="AG180" s="732"/>
      <c r="AH180" s="732"/>
      <c r="AI180" s="732"/>
      <c r="AJ180" s="732"/>
      <c r="AK180" s="732"/>
      <c r="AL180" s="732"/>
      <c r="AM180" s="725">
        <v>0</v>
      </c>
    </row>
    <row r="181" spans="1:39" ht="15.5" outlineLevel="1">
      <c r="B181" s="283" t="s">
        <v>265</v>
      </c>
      <c r="C181" s="280" t="s">
        <v>580</v>
      </c>
      <c r="D181" s="284"/>
      <c r="E181" s="284"/>
      <c r="F181" s="284" t="s">
        <v>752</v>
      </c>
      <c r="G181" s="284"/>
      <c r="H181" s="284"/>
      <c r="I181" s="284"/>
      <c r="J181" s="284"/>
      <c r="K181" s="284"/>
      <c r="L181" s="284"/>
      <c r="M181" s="284"/>
      <c r="N181" s="284">
        <v>0</v>
      </c>
      <c r="O181" s="284"/>
      <c r="P181" s="284"/>
      <c r="Q181" s="284" t="s">
        <v>752</v>
      </c>
      <c r="R181" s="284"/>
      <c r="S181" s="284"/>
      <c r="T181" s="284"/>
      <c r="U181" s="284"/>
      <c r="V181" s="284"/>
      <c r="W181" s="284"/>
      <c r="X181" s="284"/>
      <c r="Y181" s="726">
        <v>0</v>
      </c>
      <c r="Z181" s="726">
        <v>0</v>
      </c>
      <c r="AA181" s="726">
        <v>0</v>
      </c>
      <c r="AB181" s="726">
        <v>0</v>
      </c>
      <c r="AC181" s="726">
        <v>0</v>
      </c>
      <c r="AD181" s="726">
        <v>0</v>
      </c>
      <c r="AE181" s="726">
        <v>0</v>
      </c>
      <c r="AF181" s="726">
        <v>0</v>
      </c>
      <c r="AG181" s="726">
        <v>0</v>
      </c>
      <c r="AH181" s="726">
        <v>0</v>
      </c>
      <c r="AI181" s="726">
        <v>0</v>
      </c>
      <c r="AJ181" s="726">
        <v>0</v>
      </c>
      <c r="AK181" s="726">
        <v>0</v>
      </c>
      <c r="AL181" s="726">
        <v>0</v>
      </c>
      <c r="AM181" s="730"/>
    </row>
    <row r="182" spans="1:39" ht="15.5" outlineLevel="1">
      <c r="B182" s="498"/>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408"/>
      <c r="Z182" s="408"/>
      <c r="AA182" s="408"/>
      <c r="AB182" s="408"/>
      <c r="AC182" s="408"/>
      <c r="AD182" s="408"/>
      <c r="AE182" s="408"/>
      <c r="AF182" s="408"/>
      <c r="AG182" s="408"/>
      <c r="AH182" s="408"/>
      <c r="AI182" s="408"/>
      <c r="AJ182" s="408"/>
      <c r="AK182" s="408"/>
      <c r="AL182" s="408"/>
      <c r="AM182" s="730"/>
    </row>
    <row r="183" spans="1:39" ht="15.5" outlineLevel="1">
      <c r="A183" s="500">
        <v>46</v>
      </c>
      <c r="B183" s="498" t="s">
        <v>137</v>
      </c>
      <c r="C183" s="280" t="s">
        <v>586</v>
      </c>
      <c r="D183" s="284"/>
      <c r="E183" s="284"/>
      <c r="F183" s="284" t="s">
        <v>752</v>
      </c>
      <c r="G183" s="284"/>
      <c r="H183" s="284"/>
      <c r="I183" s="284"/>
      <c r="J183" s="284"/>
      <c r="K183" s="284"/>
      <c r="L183" s="284"/>
      <c r="M183" s="284"/>
      <c r="N183" s="284">
        <v>0</v>
      </c>
      <c r="O183" s="284"/>
      <c r="P183" s="284"/>
      <c r="Q183" s="284" t="s">
        <v>752</v>
      </c>
      <c r="R183" s="284"/>
      <c r="S183" s="284"/>
      <c r="T183" s="284"/>
      <c r="U183" s="284"/>
      <c r="V183" s="284"/>
      <c r="W183" s="284"/>
      <c r="X183" s="284"/>
      <c r="Y183" s="736"/>
      <c r="Z183" s="724"/>
      <c r="AA183" s="724"/>
      <c r="AB183" s="724"/>
      <c r="AC183" s="724"/>
      <c r="AD183" s="724"/>
      <c r="AE183" s="724"/>
      <c r="AF183" s="732"/>
      <c r="AG183" s="732"/>
      <c r="AH183" s="732"/>
      <c r="AI183" s="732"/>
      <c r="AJ183" s="732"/>
      <c r="AK183" s="732"/>
      <c r="AL183" s="732"/>
      <c r="AM183" s="725">
        <v>0</v>
      </c>
    </row>
    <row r="184" spans="1:39" ht="15.5" outlineLevel="1">
      <c r="B184" s="283" t="s">
        <v>265</v>
      </c>
      <c r="C184" s="280" t="s">
        <v>580</v>
      </c>
      <c r="D184" s="284"/>
      <c r="E184" s="284"/>
      <c r="F184" s="284" t="s">
        <v>752</v>
      </c>
      <c r="G184" s="284"/>
      <c r="H184" s="284"/>
      <c r="I184" s="284"/>
      <c r="J184" s="284"/>
      <c r="K184" s="284"/>
      <c r="L184" s="284"/>
      <c r="M184" s="284"/>
      <c r="N184" s="284">
        <v>0</v>
      </c>
      <c r="O184" s="284"/>
      <c r="P184" s="284"/>
      <c r="Q184" s="284" t="s">
        <v>752</v>
      </c>
      <c r="R184" s="284"/>
      <c r="S184" s="284"/>
      <c r="T184" s="284"/>
      <c r="U184" s="284"/>
      <c r="V184" s="284"/>
      <c r="W184" s="284"/>
      <c r="X184" s="284"/>
      <c r="Y184" s="726">
        <v>0</v>
      </c>
      <c r="Z184" s="726">
        <v>0</v>
      </c>
      <c r="AA184" s="726">
        <v>0</v>
      </c>
      <c r="AB184" s="726">
        <v>0</v>
      </c>
      <c r="AC184" s="726">
        <v>0</v>
      </c>
      <c r="AD184" s="726">
        <v>0</v>
      </c>
      <c r="AE184" s="726">
        <v>0</v>
      </c>
      <c r="AF184" s="726">
        <v>0</v>
      </c>
      <c r="AG184" s="726">
        <v>0</v>
      </c>
      <c r="AH184" s="726">
        <v>0</v>
      </c>
      <c r="AI184" s="726">
        <v>0</v>
      </c>
      <c r="AJ184" s="726">
        <v>0</v>
      </c>
      <c r="AK184" s="726">
        <v>0</v>
      </c>
      <c r="AL184" s="726">
        <v>0</v>
      </c>
      <c r="AM184" s="730"/>
    </row>
    <row r="185" spans="1:39" ht="15.5" outlineLevel="1">
      <c r="B185" s="498"/>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408"/>
      <c r="Z185" s="408"/>
      <c r="AA185" s="408"/>
      <c r="AB185" s="408"/>
      <c r="AC185" s="408"/>
      <c r="AD185" s="408"/>
      <c r="AE185" s="408"/>
      <c r="AF185" s="408"/>
      <c r="AG185" s="408"/>
      <c r="AH185" s="408"/>
      <c r="AI185" s="408"/>
      <c r="AJ185" s="408"/>
      <c r="AK185" s="408"/>
      <c r="AL185" s="408"/>
      <c r="AM185" s="730"/>
    </row>
    <row r="186" spans="1:39" ht="15.5" outlineLevel="1">
      <c r="A186" s="500">
        <v>47</v>
      </c>
      <c r="B186" s="498" t="s">
        <v>138</v>
      </c>
      <c r="C186" s="280" t="s">
        <v>586</v>
      </c>
      <c r="D186" s="284"/>
      <c r="E186" s="284"/>
      <c r="F186" s="284" t="s">
        <v>752</v>
      </c>
      <c r="G186" s="284"/>
      <c r="H186" s="284"/>
      <c r="I186" s="284"/>
      <c r="J186" s="284"/>
      <c r="K186" s="284"/>
      <c r="L186" s="284"/>
      <c r="M186" s="284"/>
      <c r="N186" s="284">
        <v>0</v>
      </c>
      <c r="O186" s="284"/>
      <c r="P186" s="284"/>
      <c r="Q186" s="284" t="s">
        <v>752</v>
      </c>
      <c r="R186" s="284"/>
      <c r="S186" s="284"/>
      <c r="T186" s="284"/>
      <c r="U186" s="284"/>
      <c r="V186" s="284"/>
      <c r="W186" s="284"/>
      <c r="X186" s="284"/>
      <c r="Y186" s="736"/>
      <c r="Z186" s="724"/>
      <c r="AA186" s="724"/>
      <c r="AB186" s="724"/>
      <c r="AC186" s="724"/>
      <c r="AD186" s="724"/>
      <c r="AE186" s="724"/>
      <c r="AF186" s="732"/>
      <c r="AG186" s="732"/>
      <c r="AH186" s="732"/>
      <c r="AI186" s="732"/>
      <c r="AJ186" s="732"/>
      <c r="AK186" s="732"/>
      <c r="AL186" s="732"/>
      <c r="AM186" s="725">
        <v>0</v>
      </c>
    </row>
    <row r="187" spans="1:39" ht="15.5" outlineLevel="1">
      <c r="B187" s="283" t="s">
        <v>265</v>
      </c>
      <c r="C187" s="280" t="s">
        <v>580</v>
      </c>
      <c r="D187" s="284"/>
      <c r="E187" s="284"/>
      <c r="F187" s="284" t="s">
        <v>752</v>
      </c>
      <c r="G187" s="284"/>
      <c r="H187" s="284"/>
      <c r="I187" s="284"/>
      <c r="J187" s="284"/>
      <c r="K187" s="284"/>
      <c r="L187" s="284"/>
      <c r="M187" s="284"/>
      <c r="N187" s="284">
        <v>0</v>
      </c>
      <c r="O187" s="284"/>
      <c r="P187" s="284"/>
      <c r="Q187" s="284" t="s">
        <v>752</v>
      </c>
      <c r="R187" s="284"/>
      <c r="S187" s="284"/>
      <c r="T187" s="284"/>
      <c r="U187" s="284"/>
      <c r="V187" s="284"/>
      <c r="W187" s="284"/>
      <c r="X187" s="284"/>
      <c r="Y187" s="726">
        <v>0</v>
      </c>
      <c r="Z187" s="726">
        <v>0</v>
      </c>
      <c r="AA187" s="726">
        <v>0</v>
      </c>
      <c r="AB187" s="726">
        <v>0</v>
      </c>
      <c r="AC187" s="726">
        <v>0</v>
      </c>
      <c r="AD187" s="726">
        <v>0</v>
      </c>
      <c r="AE187" s="726">
        <v>0</v>
      </c>
      <c r="AF187" s="726">
        <v>0</v>
      </c>
      <c r="AG187" s="726">
        <v>0</v>
      </c>
      <c r="AH187" s="726">
        <v>0</v>
      </c>
      <c r="AI187" s="726">
        <v>0</v>
      </c>
      <c r="AJ187" s="726">
        <v>0</v>
      </c>
      <c r="AK187" s="726">
        <v>0</v>
      </c>
      <c r="AL187" s="726">
        <v>0</v>
      </c>
      <c r="AM187" s="730"/>
    </row>
    <row r="188" spans="1:39" ht="15.5" outlineLevel="1">
      <c r="B188" s="498"/>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408"/>
      <c r="Z188" s="408"/>
      <c r="AA188" s="408"/>
      <c r="AB188" s="408"/>
      <c r="AC188" s="408"/>
      <c r="AD188" s="408"/>
      <c r="AE188" s="408"/>
      <c r="AF188" s="408"/>
      <c r="AG188" s="408"/>
      <c r="AH188" s="408"/>
      <c r="AI188" s="408"/>
      <c r="AJ188" s="408"/>
      <c r="AK188" s="408"/>
      <c r="AL188" s="408"/>
      <c r="AM188" s="730"/>
    </row>
    <row r="189" spans="1:39" ht="15.5" outlineLevel="1">
      <c r="A189" s="500">
        <v>48</v>
      </c>
      <c r="B189" s="498" t="s">
        <v>139</v>
      </c>
      <c r="C189" s="280" t="s">
        <v>586</v>
      </c>
      <c r="D189" s="284"/>
      <c r="E189" s="284"/>
      <c r="F189" s="284" t="s">
        <v>752</v>
      </c>
      <c r="G189" s="284"/>
      <c r="H189" s="284"/>
      <c r="I189" s="284"/>
      <c r="J189" s="284"/>
      <c r="K189" s="284"/>
      <c r="L189" s="284"/>
      <c r="M189" s="284"/>
      <c r="N189" s="284">
        <v>0</v>
      </c>
      <c r="O189" s="284"/>
      <c r="P189" s="284"/>
      <c r="Q189" s="284" t="s">
        <v>752</v>
      </c>
      <c r="R189" s="284"/>
      <c r="S189" s="284"/>
      <c r="T189" s="284"/>
      <c r="U189" s="284"/>
      <c r="V189" s="284"/>
      <c r="W189" s="284"/>
      <c r="X189" s="284"/>
      <c r="Y189" s="736"/>
      <c r="Z189" s="724"/>
      <c r="AA189" s="724"/>
      <c r="AB189" s="724"/>
      <c r="AC189" s="724"/>
      <c r="AD189" s="724"/>
      <c r="AE189" s="724"/>
      <c r="AF189" s="732"/>
      <c r="AG189" s="732"/>
      <c r="AH189" s="732"/>
      <c r="AI189" s="732"/>
      <c r="AJ189" s="732"/>
      <c r="AK189" s="732"/>
      <c r="AL189" s="732"/>
      <c r="AM189" s="725">
        <v>0</v>
      </c>
    </row>
    <row r="190" spans="1:39" ht="15.5" outlineLevel="1">
      <c r="B190" s="283" t="s">
        <v>265</v>
      </c>
      <c r="C190" s="280" t="s">
        <v>580</v>
      </c>
      <c r="D190" s="284"/>
      <c r="E190" s="284"/>
      <c r="F190" s="284" t="s">
        <v>752</v>
      </c>
      <c r="G190" s="284"/>
      <c r="H190" s="284"/>
      <c r="I190" s="284"/>
      <c r="J190" s="284"/>
      <c r="K190" s="284"/>
      <c r="L190" s="284"/>
      <c r="M190" s="284"/>
      <c r="N190" s="284">
        <v>0</v>
      </c>
      <c r="O190" s="284"/>
      <c r="P190" s="284"/>
      <c r="Q190" s="284" t="s">
        <v>752</v>
      </c>
      <c r="R190" s="284"/>
      <c r="S190" s="284"/>
      <c r="T190" s="284"/>
      <c r="U190" s="284"/>
      <c r="V190" s="284"/>
      <c r="W190" s="284"/>
      <c r="X190" s="284"/>
      <c r="Y190" s="726">
        <v>0</v>
      </c>
      <c r="Z190" s="726">
        <v>0</v>
      </c>
      <c r="AA190" s="726">
        <v>0</v>
      </c>
      <c r="AB190" s="726">
        <v>0</v>
      </c>
      <c r="AC190" s="726">
        <v>0</v>
      </c>
      <c r="AD190" s="726">
        <v>0</v>
      </c>
      <c r="AE190" s="726">
        <v>0</v>
      </c>
      <c r="AF190" s="726">
        <v>0</v>
      </c>
      <c r="AG190" s="726">
        <v>0</v>
      </c>
      <c r="AH190" s="726">
        <v>0</v>
      </c>
      <c r="AI190" s="726">
        <v>0</v>
      </c>
      <c r="AJ190" s="726">
        <v>0</v>
      </c>
      <c r="AK190" s="726">
        <v>0</v>
      </c>
      <c r="AL190" s="726">
        <v>0</v>
      </c>
      <c r="AM190" s="730"/>
    </row>
    <row r="191" spans="1:39" ht="15.5" outlineLevel="1">
      <c r="B191" s="498"/>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408"/>
      <c r="Z191" s="408"/>
      <c r="AA191" s="408"/>
      <c r="AB191" s="408"/>
      <c r="AC191" s="408"/>
      <c r="AD191" s="408"/>
      <c r="AE191" s="408"/>
      <c r="AF191" s="408"/>
      <c r="AG191" s="408"/>
      <c r="AH191" s="408"/>
      <c r="AI191" s="408"/>
      <c r="AJ191" s="408"/>
      <c r="AK191" s="408"/>
      <c r="AL191" s="408"/>
      <c r="AM191" s="730"/>
    </row>
    <row r="192" spans="1:39" ht="15.5" outlineLevel="1">
      <c r="A192" s="500">
        <v>49</v>
      </c>
      <c r="B192" s="498" t="s">
        <v>140</v>
      </c>
      <c r="C192" s="280" t="s">
        <v>586</v>
      </c>
      <c r="D192" s="284"/>
      <c r="E192" s="284"/>
      <c r="F192" s="284" t="s">
        <v>752</v>
      </c>
      <c r="G192" s="284"/>
      <c r="H192" s="284"/>
      <c r="I192" s="284"/>
      <c r="J192" s="284"/>
      <c r="K192" s="284"/>
      <c r="L192" s="284"/>
      <c r="M192" s="284"/>
      <c r="N192" s="284">
        <v>0</v>
      </c>
      <c r="O192" s="284"/>
      <c r="P192" s="284"/>
      <c r="Q192" s="284" t="s">
        <v>752</v>
      </c>
      <c r="R192" s="284"/>
      <c r="S192" s="284"/>
      <c r="T192" s="284"/>
      <c r="U192" s="284"/>
      <c r="V192" s="284"/>
      <c r="W192" s="284"/>
      <c r="X192" s="284"/>
      <c r="Y192" s="736"/>
      <c r="Z192" s="724"/>
      <c r="AA192" s="724"/>
      <c r="AB192" s="724"/>
      <c r="AC192" s="724"/>
      <c r="AD192" s="724"/>
      <c r="AE192" s="724"/>
      <c r="AF192" s="732"/>
      <c r="AG192" s="732"/>
      <c r="AH192" s="732"/>
      <c r="AI192" s="732"/>
      <c r="AJ192" s="732"/>
      <c r="AK192" s="732"/>
      <c r="AL192" s="732"/>
      <c r="AM192" s="725">
        <v>0</v>
      </c>
    </row>
    <row r="193" spans="2:39" ht="15.5" outlineLevel="1">
      <c r="B193" s="283" t="s">
        <v>265</v>
      </c>
      <c r="C193" s="280" t="s">
        <v>580</v>
      </c>
      <c r="D193" s="284"/>
      <c r="E193" s="284"/>
      <c r="F193" s="284" t="s">
        <v>752</v>
      </c>
      <c r="G193" s="284"/>
      <c r="H193" s="284"/>
      <c r="I193" s="284"/>
      <c r="J193" s="284"/>
      <c r="K193" s="284"/>
      <c r="L193" s="284"/>
      <c r="M193" s="284"/>
      <c r="N193" s="284">
        <v>0</v>
      </c>
      <c r="O193" s="284"/>
      <c r="P193" s="284"/>
      <c r="Q193" s="284" t="s">
        <v>752</v>
      </c>
      <c r="R193" s="284"/>
      <c r="S193" s="284"/>
      <c r="T193" s="284"/>
      <c r="U193" s="284"/>
      <c r="V193" s="284"/>
      <c r="W193" s="284"/>
      <c r="X193" s="284"/>
      <c r="Y193" s="726">
        <v>0</v>
      </c>
      <c r="Z193" s="726">
        <v>0</v>
      </c>
      <c r="AA193" s="726">
        <v>0</v>
      </c>
      <c r="AB193" s="726">
        <v>0</v>
      </c>
      <c r="AC193" s="726">
        <v>0</v>
      </c>
      <c r="AD193" s="726">
        <v>0</v>
      </c>
      <c r="AE193" s="726">
        <v>0</v>
      </c>
      <c r="AF193" s="726">
        <v>0</v>
      </c>
      <c r="AG193" s="726">
        <v>0</v>
      </c>
      <c r="AH193" s="726">
        <v>0</v>
      </c>
      <c r="AI193" s="726">
        <v>0</v>
      </c>
      <c r="AJ193" s="726">
        <v>0</v>
      </c>
      <c r="AK193" s="726">
        <v>0</v>
      </c>
      <c r="AL193" s="726">
        <v>0</v>
      </c>
      <c r="AM193" s="730"/>
    </row>
    <row r="194" spans="2:39" ht="15.5" outlineLevel="1">
      <c r="B194" s="283"/>
      <c r="C194" s="294"/>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90"/>
      <c r="Z194" s="290"/>
      <c r="AA194" s="290"/>
      <c r="AB194" s="290"/>
      <c r="AC194" s="290"/>
      <c r="AD194" s="290"/>
      <c r="AE194" s="290"/>
      <c r="AF194" s="290"/>
      <c r="AG194" s="290"/>
      <c r="AH194" s="290"/>
      <c r="AI194" s="290"/>
      <c r="AJ194" s="290"/>
      <c r="AK194" s="290"/>
      <c r="AL194" s="290"/>
      <c r="AM194" s="295"/>
    </row>
    <row r="195" spans="2:39" ht="15.5">
      <c r="B195" s="315" t="s">
        <v>269</v>
      </c>
      <c r="C195" s="317"/>
      <c r="D195" s="317">
        <f>SUM(D38:D193)</f>
        <v>0</v>
      </c>
      <c r="E195" s="317">
        <f t="shared" ref="E195:X195" si="0">SUM(E38:E193)</f>
        <v>0</v>
      </c>
      <c r="F195" s="317">
        <f t="shared" si="0"/>
        <v>9776166</v>
      </c>
      <c r="G195" s="317">
        <f t="shared" si="0"/>
        <v>0</v>
      </c>
      <c r="H195" s="317">
        <f t="shared" si="0"/>
        <v>0</v>
      </c>
      <c r="I195" s="317">
        <f t="shared" si="0"/>
        <v>0</v>
      </c>
      <c r="J195" s="317">
        <f t="shared" si="0"/>
        <v>0</v>
      </c>
      <c r="K195" s="317">
        <f t="shared" si="0"/>
        <v>0</v>
      </c>
      <c r="L195" s="317">
        <f t="shared" si="0"/>
        <v>0</v>
      </c>
      <c r="M195" s="317">
        <f t="shared" si="0"/>
        <v>0</v>
      </c>
      <c r="N195" s="317"/>
      <c r="O195" s="317">
        <f t="shared" si="0"/>
        <v>0</v>
      </c>
      <c r="P195" s="317">
        <f t="shared" si="0"/>
        <v>0</v>
      </c>
      <c r="Q195" s="317">
        <f t="shared" si="0"/>
        <v>1205</v>
      </c>
      <c r="R195" s="317">
        <f t="shared" si="0"/>
        <v>0</v>
      </c>
      <c r="S195" s="317">
        <f t="shared" si="0"/>
        <v>0</v>
      </c>
      <c r="T195" s="317">
        <f t="shared" si="0"/>
        <v>0</v>
      </c>
      <c r="U195" s="317">
        <f t="shared" si="0"/>
        <v>0</v>
      </c>
      <c r="V195" s="317">
        <f t="shared" si="0"/>
        <v>0</v>
      </c>
      <c r="W195" s="317">
        <f t="shared" si="0"/>
        <v>0</v>
      </c>
      <c r="X195" s="317">
        <f t="shared" si="0"/>
        <v>0</v>
      </c>
      <c r="Y195" s="317">
        <f>IF(Y36="kWh",SUMPRODUCT(D38:D193,Y38:Y193))</f>
        <v>0</v>
      </c>
      <c r="Z195" s="317">
        <f>IF(Z36="kWh",SUMPRODUCT(D38:D193,Z38:Z193))</f>
        <v>0</v>
      </c>
      <c r="AA195" s="317">
        <f>IF(AA36="kw",SUMPRODUCT(N38:N193,O38:O193,AA38:AA193),SUMPRODUCT(D38:D193,AA38:AA193))</f>
        <v>0</v>
      </c>
      <c r="AB195" s="317">
        <f>IF(AB36="kw",SUMPRODUCT(N38:N193,O38:O193,AB38:AB193),SUMPRODUCT(D38:D193,AB38:AB193))</f>
        <v>0</v>
      </c>
      <c r="AC195" s="317">
        <f>IF(AC36="kw",SUMPRODUCT(N38:N193,O38:O193,AC38:AC193),SUMPRODUCT(D38:D193,AC38:AC193))</f>
        <v>0</v>
      </c>
      <c r="AD195" s="317">
        <f>IF(AD36="kw",SUMPRODUCT(N38:N193,O38:O193,AD38:AD193),SUMPRODUCT(D38:D193,AD38:AD193))</f>
        <v>0</v>
      </c>
      <c r="AE195" s="317">
        <f>IF(AE36="kw",SUMPRODUCT(N38:N193,O38:O193,AE38:AE193),SUMPRODUCT(D38:D193,AE38:AE193))</f>
        <v>0</v>
      </c>
      <c r="AF195" s="317">
        <f>IF(AF36="kw",SUMPRODUCT(N38:N193,O38:O193,AF38:AF193),SUMPRODUCT(D38:D193,AF38:AF193))</f>
        <v>0</v>
      </c>
      <c r="AG195" s="317">
        <f>IF(AG36="kw",SUMPRODUCT(N38:N193,O38:O193,AG38:AG193),SUMPRODUCT(D38:D193,AG38:AG193))</f>
        <v>0</v>
      </c>
      <c r="AH195" s="317">
        <f>IF(AH36="kw",SUMPRODUCT(N38:N193,O38:O193,AH38:AH193),SUMPRODUCT(D38:D193,AH38:AH193))</f>
        <v>0</v>
      </c>
      <c r="AI195" s="317">
        <f>IF(AI36="kw",SUMPRODUCT(N38:N193,O38:O193,AI38:AI193),SUMPRODUCT(D38:D193,AI38:AI193))</f>
        <v>0</v>
      </c>
      <c r="AJ195" s="317">
        <f>IF(AJ36="kw",SUMPRODUCT(N38:N193,O38:O193,AJ38:AJ193),SUMPRODUCT(D38:D193,AJ38:AJ193))</f>
        <v>0</v>
      </c>
      <c r="AK195" s="317">
        <f>IF(AK36="kw",SUMPRODUCT(N38:N193,O38:O193,AK38:AK193),SUMPRODUCT(D38:D193,AK38:AK193))</f>
        <v>0</v>
      </c>
      <c r="AL195" s="317">
        <f>IF(AL36="kw",SUMPRODUCT(N38:N193,O38:O193,AL38:AL193),SUMPRODUCT(D38:D193,AL38:AL193))</f>
        <v>0</v>
      </c>
      <c r="AM195" s="318"/>
    </row>
    <row r="196" spans="2:39" ht="15.5">
      <c r="B196" s="379" t="s">
        <v>270</v>
      </c>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80"/>
      <c r="Y196" s="380">
        <f>HLOOKUP(Y35,'2. LRAMVA Threshold'!$B$42:$Q$53,7,FALSE)</f>
        <v>0</v>
      </c>
      <c r="Z196" s="380">
        <f>HLOOKUP(Z35,'2. LRAMVA Threshold'!$B$42:$Q$53,7,FALSE)</f>
        <v>0</v>
      </c>
      <c r="AA196" s="380">
        <f>HLOOKUP(AA35,'2. LRAMVA Threshold'!$B$42:$Q$53,7,FALSE)</f>
        <v>0</v>
      </c>
      <c r="AB196" s="380">
        <f>HLOOKUP(AB35,'2. LRAMVA Threshold'!$B$42:$Q$53,7,FALSE)</f>
        <v>0</v>
      </c>
      <c r="AC196" s="380">
        <f>HLOOKUP(AC35,'2. LRAMVA Threshold'!$B$42:$Q$53,7,FALSE)</f>
        <v>0</v>
      </c>
      <c r="AD196" s="380">
        <f>HLOOKUP(AD35,'2. LRAMVA Threshold'!$B$42:$Q$53,7,FALSE)</f>
        <v>0</v>
      </c>
      <c r="AE196" s="380">
        <f>HLOOKUP(AE35,'2. LRAMVA Threshold'!$B$42:$Q$53,7,FALSE)</f>
        <v>0</v>
      </c>
      <c r="AF196" s="380">
        <f>HLOOKUP(AF35,'2. LRAMVA Threshold'!$B$42:$Q$53,7,FALSE)</f>
        <v>0</v>
      </c>
      <c r="AG196" s="380">
        <f>HLOOKUP(AG35,'2. LRAMVA Threshold'!$B$42:$Q$53,7,FALSE)</f>
        <v>0</v>
      </c>
      <c r="AH196" s="380">
        <f>HLOOKUP(AH35,'2. LRAMVA Threshold'!$B$42:$Q$53,7,FALSE)</f>
        <v>0</v>
      </c>
      <c r="AI196" s="380">
        <f>HLOOKUP(AI35,'2. LRAMVA Threshold'!$B$42:$Q$53,7,FALSE)</f>
        <v>0</v>
      </c>
      <c r="AJ196" s="380">
        <f>HLOOKUP(AJ35,'2. LRAMVA Threshold'!$B$42:$Q$53,7,FALSE)</f>
        <v>0</v>
      </c>
      <c r="AK196" s="380">
        <f>HLOOKUP(AK35,'2. LRAMVA Threshold'!$B$42:$Q$53,7,FALSE)</f>
        <v>0</v>
      </c>
      <c r="AL196" s="380">
        <f>HLOOKUP(AL35,'2. LRAMVA Threshold'!$B$42:$Q$53,7,FALSE)</f>
        <v>0</v>
      </c>
      <c r="AM196" s="381"/>
    </row>
    <row r="197" spans="2:39" ht="15.5">
      <c r="B197" s="499"/>
      <c r="C197" s="692"/>
      <c r="D197" s="687"/>
      <c r="E197" s="687"/>
      <c r="F197" s="687"/>
      <c r="G197" s="687"/>
      <c r="H197" s="687"/>
      <c r="I197" s="687"/>
      <c r="J197" s="687"/>
      <c r="K197" s="687"/>
      <c r="L197" s="687"/>
      <c r="M197" s="687"/>
      <c r="N197" s="687"/>
      <c r="O197" s="688"/>
      <c r="P197" s="687"/>
      <c r="Q197" s="687"/>
      <c r="R197" s="687"/>
      <c r="S197" s="689"/>
      <c r="T197" s="689"/>
      <c r="U197" s="689"/>
      <c r="V197" s="689"/>
      <c r="W197" s="687"/>
      <c r="X197" s="687"/>
      <c r="Y197" s="690"/>
      <c r="Z197" s="690"/>
      <c r="AA197" s="690"/>
      <c r="AB197" s="690"/>
      <c r="AC197" s="690"/>
      <c r="AD197" s="690"/>
      <c r="AE197" s="690"/>
      <c r="AF197" s="690"/>
      <c r="AG197" s="690"/>
      <c r="AH197" s="690"/>
      <c r="AI197" s="690"/>
      <c r="AJ197" s="690"/>
      <c r="AK197" s="690"/>
      <c r="AL197" s="690"/>
      <c r="AM197" s="691"/>
    </row>
    <row r="198" spans="2:39" ht="15.5">
      <c r="B198" s="312" t="s">
        <v>166</v>
      </c>
      <c r="C198" s="326"/>
      <c r="D198" s="326"/>
      <c r="E198" s="364"/>
      <c r="F198" s="364"/>
      <c r="G198" s="364"/>
      <c r="H198" s="364"/>
      <c r="I198" s="364"/>
      <c r="J198" s="364"/>
      <c r="K198" s="364"/>
      <c r="L198" s="364"/>
      <c r="M198" s="364"/>
      <c r="N198" s="364"/>
      <c r="O198" s="280"/>
      <c r="P198" s="328"/>
      <c r="Q198" s="328"/>
      <c r="R198" s="328"/>
      <c r="S198" s="327"/>
      <c r="T198" s="327"/>
      <c r="U198" s="327"/>
      <c r="V198" s="327"/>
      <c r="W198" s="328"/>
      <c r="X198" s="328"/>
      <c r="Y198" s="329">
        <f>HLOOKUP(Y$35,'3.  Distribution Rates'!$C$122:$P$133,7,FALSE)</f>
        <v>1.44E-2</v>
      </c>
      <c r="Z198" s="329">
        <f>HLOOKUP(Z$35,'3.  Distribution Rates'!$C$122:$P$133,7,FALSE)</f>
        <v>1.9400000000000001E-2</v>
      </c>
      <c r="AA198" s="329">
        <f>HLOOKUP(AA$35,'3.  Distribution Rates'!$C$122:$P$133,7,FALSE)</f>
        <v>4.6454000000000004</v>
      </c>
      <c r="AB198" s="329">
        <f>HLOOKUP(AB$35,'3.  Distribution Rates'!$C$122:$P$133,7,FALSE)</f>
        <v>4.7759999999999998</v>
      </c>
      <c r="AC198" s="329">
        <f>HLOOKUP(AC$35,'3.  Distribution Rates'!$C$122:$P$133,7,FALSE)</f>
        <v>15.3377</v>
      </c>
      <c r="AD198" s="329">
        <f>HLOOKUP(AD$35,'3.  Distribution Rates'!$C$122:$P$133,7,FALSE)</f>
        <v>0</v>
      </c>
      <c r="AE198" s="329">
        <f>HLOOKUP(AE$35,'3.  Distribution Rates'!$C$122:$P$133,7,FALSE)</f>
        <v>0</v>
      </c>
      <c r="AF198" s="329">
        <f>HLOOKUP(AF$35,'3.  Distribution Rates'!$C$122:$P$133,7,FALSE)</f>
        <v>0</v>
      </c>
      <c r="AG198" s="329">
        <f>HLOOKUP(AG$35,'3.  Distribution Rates'!$C$122:$P$133,7,FALSE)</f>
        <v>0</v>
      </c>
      <c r="AH198" s="329">
        <f>HLOOKUP(AH$35,'3.  Distribution Rates'!$C$122:$P$133,7,FALSE)</f>
        <v>0</v>
      </c>
      <c r="AI198" s="329">
        <f>HLOOKUP(AI$35,'3.  Distribution Rates'!$C$122:$P$133,7,FALSE)</f>
        <v>0</v>
      </c>
      <c r="AJ198" s="329">
        <f>HLOOKUP(AJ$35,'3.  Distribution Rates'!$C$122:$P$133,7,FALSE)</f>
        <v>0</v>
      </c>
      <c r="AK198" s="329">
        <f>HLOOKUP(AK$35,'3.  Distribution Rates'!$C$122:$P$133,7,FALSE)</f>
        <v>0</v>
      </c>
      <c r="AL198" s="329">
        <f>HLOOKUP(AL$35,'3.  Distribution Rates'!$C$122:$P$133,7,FALSE)</f>
        <v>0</v>
      </c>
      <c r="AM198" s="336"/>
    </row>
    <row r="199" spans="2:39" ht="15.5">
      <c r="B199" s="312" t="s">
        <v>148</v>
      </c>
      <c r="C199" s="333"/>
      <c r="D199" s="298"/>
      <c r="E199" s="268"/>
      <c r="F199" s="268"/>
      <c r="G199" s="268"/>
      <c r="H199" s="268"/>
      <c r="I199" s="268"/>
      <c r="J199" s="268"/>
      <c r="K199" s="268"/>
      <c r="L199" s="268"/>
      <c r="M199" s="268"/>
      <c r="N199" s="268"/>
      <c r="O199" s="280"/>
      <c r="P199" s="268"/>
      <c r="Q199" s="268"/>
      <c r="R199" s="268"/>
      <c r="S199" s="298"/>
      <c r="T199" s="298"/>
      <c r="U199" s="298"/>
      <c r="V199" s="298"/>
      <c r="W199" s="268"/>
      <c r="X199" s="268"/>
      <c r="Y199" s="366">
        <f>'4.  2011-2014 LRAM'!Y138*Y198</f>
        <v>0</v>
      </c>
      <c r="Z199" s="366">
        <f>'4.  2011-2014 LRAM'!Z138*Z198</f>
        <v>0</v>
      </c>
      <c r="AA199" s="366">
        <f>'4.  2011-2014 LRAM'!AA138*AA198</f>
        <v>0</v>
      </c>
      <c r="AB199" s="366">
        <f>'4.  2011-2014 LRAM'!AB138*AB198</f>
        <v>0</v>
      </c>
      <c r="AC199" s="366">
        <f>'4.  2011-2014 LRAM'!AC138*AC198</f>
        <v>0</v>
      </c>
      <c r="AD199" s="366">
        <f>'4.  2011-2014 LRAM'!AD138*AD198</f>
        <v>0</v>
      </c>
      <c r="AE199" s="366">
        <f>'4.  2011-2014 LRAM'!AE138*AE198</f>
        <v>0</v>
      </c>
      <c r="AF199" s="366">
        <f>'4.  2011-2014 LRAM'!AF138*AF198</f>
        <v>0</v>
      </c>
      <c r="AG199" s="366">
        <f>'4.  2011-2014 LRAM'!AG138*AG198</f>
        <v>0</v>
      </c>
      <c r="AH199" s="366">
        <f>'4.  2011-2014 LRAM'!AH138*AH198</f>
        <v>0</v>
      </c>
      <c r="AI199" s="366">
        <f>'4.  2011-2014 LRAM'!AI138*AI198</f>
        <v>0</v>
      </c>
      <c r="AJ199" s="366">
        <f>'4.  2011-2014 LRAM'!AJ138*AJ198</f>
        <v>0</v>
      </c>
      <c r="AK199" s="366">
        <f>'4.  2011-2014 LRAM'!AK138*AK198</f>
        <v>0</v>
      </c>
      <c r="AL199" s="366">
        <f>'4.  2011-2014 LRAM'!AL138*AL198</f>
        <v>0</v>
      </c>
      <c r="AM199" s="602">
        <f>SUM(Y199:AL199)</f>
        <v>0</v>
      </c>
    </row>
    <row r="200" spans="2:39" ht="15.5">
      <c r="B200" s="312" t="s">
        <v>149</v>
      </c>
      <c r="C200" s="333"/>
      <c r="D200" s="298"/>
      <c r="E200" s="268"/>
      <c r="F200" s="268"/>
      <c r="G200" s="268"/>
      <c r="H200" s="268"/>
      <c r="I200" s="268"/>
      <c r="J200" s="268"/>
      <c r="K200" s="268"/>
      <c r="L200" s="268"/>
      <c r="M200" s="268"/>
      <c r="N200" s="268"/>
      <c r="O200" s="280"/>
      <c r="P200" s="268"/>
      <c r="Q200" s="268"/>
      <c r="R200" s="268"/>
      <c r="S200" s="298"/>
      <c r="T200" s="298"/>
      <c r="U200" s="298"/>
      <c r="V200" s="298"/>
      <c r="W200" s="268"/>
      <c r="X200" s="268"/>
      <c r="Y200" s="366">
        <f>'4.  2011-2014 LRAM'!Y267*Y198</f>
        <v>0</v>
      </c>
      <c r="Z200" s="366">
        <f>'4.  2011-2014 LRAM'!Z267*Z198</f>
        <v>0</v>
      </c>
      <c r="AA200" s="366">
        <f>'4.  2011-2014 LRAM'!AA267*AA198</f>
        <v>0</v>
      </c>
      <c r="AB200" s="366">
        <f>'4.  2011-2014 LRAM'!AB267*AB198</f>
        <v>0</v>
      </c>
      <c r="AC200" s="366">
        <f>'4.  2011-2014 LRAM'!AC267*AC198</f>
        <v>0</v>
      </c>
      <c r="AD200" s="366">
        <f>'4.  2011-2014 LRAM'!AD267*AD198</f>
        <v>0</v>
      </c>
      <c r="AE200" s="366">
        <f>'4.  2011-2014 LRAM'!AE267*AE198</f>
        <v>0</v>
      </c>
      <c r="AF200" s="366">
        <f>'4.  2011-2014 LRAM'!AF267*AF198</f>
        <v>0</v>
      </c>
      <c r="AG200" s="366">
        <f>'4.  2011-2014 LRAM'!AG267*AG198</f>
        <v>0</v>
      </c>
      <c r="AH200" s="366">
        <f>'4.  2011-2014 LRAM'!AH267*AH198</f>
        <v>0</v>
      </c>
      <c r="AI200" s="366">
        <f>'4.  2011-2014 LRAM'!AI267*AI198</f>
        <v>0</v>
      </c>
      <c r="AJ200" s="366">
        <f>'4.  2011-2014 LRAM'!AJ267*AJ198</f>
        <v>0</v>
      </c>
      <c r="AK200" s="366">
        <f>'4.  2011-2014 LRAM'!AK267*AK198</f>
        <v>0</v>
      </c>
      <c r="AL200" s="366">
        <f>'4.  2011-2014 LRAM'!AL267*AL198</f>
        <v>0</v>
      </c>
      <c r="AM200" s="602">
        <f>SUM(Y200:AL200)</f>
        <v>0</v>
      </c>
    </row>
    <row r="201" spans="2:39" ht="15.5">
      <c r="B201" s="312" t="s">
        <v>150</v>
      </c>
      <c r="C201" s="333"/>
      <c r="D201" s="298"/>
      <c r="E201" s="268"/>
      <c r="F201" s="268"/>
      <c r="G201" s="268"/>
      <c r="H201" s="268"/>
      <c r="I201" s="268"/>
      <c r="J201" s="268"/>
      <c r="K201" s="268"/>
      <c r="L201" s="268"/>
      <c r="M201" s="268"/>
      <c r="N201" s="268"/>
      <c r="O201" s="280"/>
      <c r="P201" s="268"/>
      <c r="Q201" s="268"/>
      <c r="R201" s="268"/>
      <c r="S201" s="298"/>
      <c r="T201" s="298"/>
      <c r="U201" s="298"/>
      <c r="V201" s="298"/>
      <c r="W201" s="268"/>
      <c r="X201" s="268"/>
      <c r="Y201" s="366">
        <f>'4.  2011-2014 LRAM'!Y396*Y198</f>
        <v>0</v>
      </c>
      <c r="Z201" s="366">
        <f>'4.  2011-2014 LRAM'!Z396*Z198</f>
        <v>0</v>
      </c>
      <c r="AA201" s="366">
        <f>'4.  2011-2014 LRAM'!AA396*AA198</f>
        <v>0</v>
      </c>
      <c r="AB201" s="366">
        <f>'4.  2011-2014 LRAM'!AB396*AB198</f>
        <v>0</v>
      </c>
      <c r="AC201" s="366">
        <f>'4.  2011-2014 LRAM'!AC396*AC198</f>
        <v>0</v>
      </c>
      <c r="AD201" s="366">
        <f>'4.  2011-2014 LRAM'!AD396*AD198</f>
        <v>0</v>
      </c>
      <c r="AE201" s="366">
        <f>'4.  2011-2014 LRAM'!AE396*AE198</f>
        <v>0</v>
      </c>
      <c r="AF201" s="366">
        <f>'4.  2011-2014 LRAM'!AF396*AF198</f>
        <v>0</v>
      </c>
      <c r="AG201" s="366">
        <f>'4.  2011-2014 LRAM'!AG396*AG198</f>
        <v>0</v>
      </c>
      <c r="AH201" s="366">
        <f>'4.  2011-2014 LRAM'!AH396*AH198</f>
        <v>0</v>
      </c>
      <c r="AI201" s="366">
        <f>'4.  2011-2014 LRAM'!AI396*AI198</f>
        <v>0</v>
      </c>
      <c r="AJ201" s="366">
        <f>'4.  2011-2014 LRAM'!AJ396*AJ198</f>
        <v>0</v>
      </c>
      <c r="AK201" s="366">
        <f>'4.  2011-2014 LRAM'!AK396*AK198</f>
        <v>0</v>
      </c>
      <c r="AL201" s="366">
        <f>'4.  2011-2014 LRAM'!AL396*AL198</f>
        <v>0</v>
      </c>
      <c r="AM201" s="602">
        <f>SUM(Y201:AL201)</f>
        <v>0</v>
      </c>
    </row>
    <row r="202" spans="2:39" ht="15.5">
      <c r="B202" s="312" t="s">
        <v>151</v>
      </c>
      <c r="C202" s="333"/>
      <c r="D202" s="298"/>
      <c r="E202" s="268"/>
      <c r="F202" s="268"/>
      <c r="G202" s="268"/>
      <c r="H202" s="268"/>
      <c r="I202" s="268"/>
      <c r="J202" s="268"/>
      <c r="K202" s="268"/>
      <c r="L202" s="268"/>
      <c r="M202" s="268"/>
      <c r="N202" s="268"/>
      <c r="O202" s="280"/>
      <c r="P202" s="268"/>
      <c r="Q202" s="268"/>
      <c r="R202" s="268"/>
      <c r="S202" s="298"/>
      <c r="T202" s="298"/>
      <c r="U202" s="298"/>
      <c r="V202" s="298"/>
      <c r="W202" s="268"/>
      <c r="X202" s="268"/>
      <c r="Y202" s="366">
        <f>'4.  2011-2014 LRAM'!Y526*Y198</f>
        <v>0</v>
      </c>
      <c r="Z202" s="366">
        <f>'4.  2011-2014 LRAM'!Z526*Z198</f>
        <v>0</v>
      </c>
      <c r="AA202" s="366">
        <f>'4.  2011-2014 LRAM'!AA526*AA198</f>
        <v>0</v>
      </c>
      <c r="AB202" s="366">
        <f>'4.  2011-2014 LRAM'!AB526*AB198</f>
        <v>0</v>
      </c>
      <c r="AC202" s="366">
        <f>'4.  2011-2014 LRAM'!AC526*AC198</f>
        <v>0</v>
      </c>
      <c r="AD202" s="366">
        <f>'4.  2011-2014 LRAM'!AD526*AD198</f>
        <v>0</v>
      </c>
      <c r="AE202" s="366">
        <f>'4.  2011-2014 LRAM'!AE526*AE198</f>
        <v>0</v>
      </c>
      <c r="AF202" s="366">
        <f>'4.  2011-2014 LRAM'!AF526*AF198</f>
        <v>0</v>
      </c>
      <c r="AG202" s="366">
        <f>'4.  2011-2014 LRAM'!AG526*AG198</f>
        <v>0</v>
      </c>
      <c r="AH202" s="366">
        <f>'4.  2011-2014 LRAM'!AH526*AH198</f>
        <v>0</v>
      </c>
      <c r="AI202" s="366">
        <f>'4.  2011-2014 LRAM'!AI526*AI198</f>
        <v>0</v>
      </c>
      <c r="AJ202" s="366">
        <f>'4.  2011-2014 LRAM'!AJ526*AJ198</f>
        <v>0</v>
      </c>
      <c r="AK202" s="366">
        <f>'4.  2011-2014 LRAM'!AK526*AK198</f>
        <v>0</v>
      </c>
      <c r="AL202" s="366">
        <f>'4.  2011-2014 LRAM'!AL526*AL198</f>
        <v>0</v>
      </c>
      <c r="AM202" s="602">
        <f>SUM(Y202:AL202)</f>
        <v>0</v>
      </c>
    </row>
    <row r="203" spans="2:39" ht="15.5">
      <c r="B203" s="312" t="s">
        <v>152</v>
      </c>
      <c r="C203" s="333"/>
      <c r="D203" s="298"/>
      <c r="E203" s="268"/>
      <c r="F203" s="268"/>
      <c r="G203" s="268"/>
      <c r="H203" s="268"/>
      <c r="I203" s="268"/>
      <c r="J203" s="268"/>
      <c r="K203" s="268"/>
      <c r="L203" s="268"/>
      <c r="M203" s="268"/>
      <c r="N203" s="268"/>
      <c r="O203" s="280"/>
      <c r="P203" s="268"/>
      <c r="Q203" s="268"/>
      <c r="R203" s="268"/>
      <c r="S203" s="298"/>
      <c r="T203" s="298"/>
      <c r="U203" s="298"/>
      <c r="V203" s="298"/>
      <c r="W203" s="268"/>
      <c r="X203" s="268"/>
      <c r="Y203" s="366">
        <f>Y195*Y198</f>
        <v>0</v>
      </c>
      <c r="Z203" s="366">
        <f t="shared" ref="Z203:AL203" si="1">Z195*Z198</f>
        <v>0</v>
      </c>
      <c r="AA203" s="366">
        <f t="shared" si="1"/>
        <v>0</v>
      </c>
      <c r="AB203" s="366">
        <f t="shared" si="1"/>
        <v>0</v>
      </c>
      <c r="AC203" s="366">
        <f t="shared" si="1"/>
        <v>0</v>
      </c>
      <c r="AD203" s="366">
        <f t="shared" si="1"/>
        <v>0</v>
      </c>
      <c r="AE203" s="366">
        <f t="shared" si="1"/>
        <v>0</v>
      </c>
      <c r="AF203" s="366">
        <f t="shared" si="1"/>
        <v>0</v>
      </c>
      <c r="AG203" s="366">
        <f t="shared" si="1"/>
        <v>0</v>
      </c>
      <c r="AH203" s="366">
        <f t="shared" si="1"/>
        <v>0</v>
      </c>
      <c r="AI203" s="366">
        <f t="shared" si="1"/>
        <v>0</v>
      </c>
      <c r="AJ203" s="366">
        <f t="shared" si="1"/>
        <v>0</v>
      </c>
      <c r="AK203" s="366">
        <f t="shared" si="1"/>
        <v>0</v>
      </c>
      <c r="AL203" s="366">
        <f t="shared" si="1"/>
        <v>0</v>
      </c>
      <c r="AM203" s="602">
        <f>SUM(Y203:AL203)</f>
        <v>0</v>
      </c>
    </row>
    <row r="204" spans="2:39" ht="15.5">
      <c r="B204" s="337" t="s">
        <v>266</v>
      </c>
      <c r="C204" s="333"/>
      <c r="D204" s="324"/>
      <c r="E204" s="322"/>
      <c r="F204" s="322"/>
      <c r="G204" s="322"/>
      <c r="H204" s="322"/>
      <c r="I204" s="322"/>
      <c r="J204" s="322"/>
      <c r="K204" s="322"/>
      <c r="L204" s="322"/>
      <c r="M204" s="322"/>
      <c r="N204" s="322"/>
      <c r="O204" s="289"/>
      <c r="P204" s="322"/>
      <c r="Q204" s="322"/>
      <c r="R204" s="322"/>
      <c r="S204" s="324"/>
      <c r="T204" s="324"/>
      <c r="U204" s="324"/>
      <c r="V204" s="324"/>
      <c r="W204" s="322"/>
      <c r="X204" s="322"/>
      <c r="Y204" s="334">
        <f>SUM(Y199:Y203)</f>
        <v>0</v>
      </c>
      <c r="Z204" s="334">
        <f>SUM(Z199:Z203)</f>
        <v>0</v>
      </c>
      <c r="AA204" s="334">
        <f t="shared" ref="AA204:AE204" si="2">SUM(AA199:AA203)</f>
        <v>0</v>
      </c>
      <c r="AB204" s="334">
        <f t="shared" si="2"/>
        <v>0</v>
      </c>
      <c r="AC204" s="334">
        <f t="shared" si="2"/>
        <v>0</v>
      </c>
      <c r="AD204" s="334">
        <f t="shared" si="2"/>
        <v>0</v>
      </c>
      <c r="AE204" s="334">
        <f t="shared" si="2"/>
        <v>0</v>
      </c>
      <c r="AF204" s="334">
        <f>SUM(AF199:AF203)</f>
        <v>0</v>
      </c>
      <c r="AG204" s="334">
        <f>SUM(AG199:AG203)</f>
        <v>0</v>
      </c>
      <c r="AH204" s="334">
        <f t="shared" ref="AH204:AL204" si="3">SUM(AH199:AH203)</f>
        <v>0</v>
      </c>
      <c r="AI204" s="334">
        <f t="shared" si="3"/>
        <v>0</v>
      </c>
      <c r="AJ204" s="334">
        <f t="shared" si="3"/>
        <v>0</v>
      </c>
      <c r="AK204" s="334">
        <f t="shared" si="3"/>
        <v>0</v>
      </c>
      <c r="AL204" s="334">
        <f t="shared" si="3"/>
        <v>0</v>
      </c>
      <c r="AM204" s="393">
        <f>SUM(AM199:AM203)</f>
        <v>0</v>
      </c>
    </row>
    <row r="205" spans="2:39" ht="15.5">
      <c r="B205" s="337" t="s">
        <v>267</v>
      </c>
      <c r="C205" s="333"/>
      <c r="D205" s="338"/>
      <c r="E205" s="322"/>
      <c r="F205" s="322"/>
      <c r="G205" s="322"/>
      <c r="H205" s="322"/>
      <c r="I205" s="322"/>
      <c r="J205" s="322"/>
      <c r="K205" s="322"/>
      <c r="L205" s="322"/>
      <c r="M205" s="322"/>
      <c r="N205" s="322"/>
      <c r="O205" s="289"/>
      <c r="P205" s="322"/>
      <c r="Q205" s="322"/>
      <c r="R205" s="322"/>
      <c r="S205" s="324"/>
      <c r="T205" s="324"/>
      <c r="U205" s="324"/>
      <c r="V205" s="324"/>
      <c r="W205" s="322"/>
      <c r="X205" s="322"/>
      <c r="Y205" s="335">
        <f>Y196*Y198</f>
        <v>0</v>
      </c>
      <c r="Z205" s="335">
        <f t="shared" ref="Z205:AE205" si="4">Z196*Z198</f>
        <v>0</v>
      </c>
      <c r="AA205" s="335">
        <f t="shared" si="4"/>
        <v>0</v>
      </c>
      <c r="AB205" s="335">
        <f t="shared" si="4"/>
        <v>0</v>
      </c>
      <c r="AC205" s="335">
        <f t="shared" si="4"/>
        <v>0</v>
      </c>
      <c r="AD205" s="335">
        <f t="shared" si="4"/>
        <v>0</v>
      </c>
      <c r="AE205" s="335">
        <f t="shared" si="4"/>
        <v>0</v>
      </c>
      <c r="AF205" s="335">
        <f>AF196*AF198</f>
        <v>0</v>
      </c>
      <c r="AG205" s="335">
        <f t="shared" ref="AG205:AL205" si="5">AG196*AG198</f>
        <v>0</v>
      </c>
      <c r="AH205" s="335">
        <f t="shared" si="5"/>
        <v>0</v>
      </c>
      <c r="AI205" s="335">
        <f t="shared" si="5"/>
        <v>0</v>
      </c>
      <c r="AJ205" s="335">
        <f t="shared" si="5"/>
        <v>0</v>
      </c>
      <c r="AK205" s="335">
        <f t="shared" si="5"/>
        <v>0</v>
      </c>
      <c r="AL205" s="335">
        <f t="shared" si="5"/>
        <v>0</v>
      </c>
      <c r="AM205" s="393">
        <f>SUM(Y205:AL205)</f>
        <v>0</v>
      </c>
    </row>
    <row r="206" spans="2:39" ht="15.5">
      <c r="B206" s="337" t="s">
        <v>268</v>
      </c>
      <c r="C206" s="333"/>
      <c r="D206" s="338"/>
      <c r="E206" s="322"/>
      <c r="F206" s="322"/>
      <c r="G206" s="322"/>
      <c r="H206" s="322"/>
      <c r="I206" s="322"/>
      <c r="J206" s="322"/>
      <c r="K206" s="322"/>
      <c r="L206" s="322"/>
      <c r="M206" s="322"/>
      <c r="N206" s="322"/>
      <c r="O206" s="289"/>
      <c r="P206" s="322"/>
      <c r="Q206" s="322"/>
      <c r="R206" s="322"/>
      <c r="S206" s="338"/>
      <c r="T206" s="338"/>
      <c r="U206" s="338"/>
      <c r="V206" s="338"/>
      <c r="W206" s="322"/>
      <c r="X206" s="322"/>
      <c r="Y206" s="339"/>
      <c r="Z206" s="339"/>
      <c r="AA206" s="339"/>
      <c r="AB206" s="339"/>
      <c r="AC206" s="339"/>
      <c r="AD206" s="339"/>
      <c r="AE206" s="339"/>
      <c r="AF206" s="339"/>
      <c r="AG206" s="339"/>
      <c r="AH206" s="339"/>
      <c r="AI206" s="339"/>
      <c r="AJ206" s="339"/>
      <c r="AK206" s="339"/>
      <c r="AL206" s="339"/>
      <c r="AM206" s="393">
        <f>AM204-AM205</f>
        <v>0</v>
      </c>
    </row>
    <row r="207" spans="2:39" ht="15.5">
      <c r="B207" s="312"/>
      <c r="C207" s="338"/>
      <c r="D207" s="338"/>
      <c r="E207" s="322"/>
      <c r="F207" s="322"/>
      <c r="G207" s="322"/>
      <c r="H207" s="322"/>
      <c r="I207" s="322"/>
      <c r="J207" s="322"/>
      <c r="K207" s="322"/>
      <c r="L207" s="322"/>
      <c r="M207" s="322"/>
      <c r="N207" s="322"/>
      <c r="O207" s="289"/>
      <c r="P207" s="322"/>
      <c r="Q207" s="322"/>
      <c r="R207" s="322"/>
      <c r="S207" s="338"/>
      <c r="T207" s="333"/>
      <c r="U207" s="338"/>
      <c r="V207" s="338"/>
      <c r="W207" s="322"/>
      <c r="X207" s="322"/>
      <c r="Y207" s="340"/>
      <c r="Z207" s="340"/>
      <c r="AA207" s="340"/>
      <c r="AB207" s="340"/>
      <c r="AC207" s="340"/>
      <c r="AD207" s="340"/>
      <c r="AE207" s="340"/>
      <c r="AF207" s="340"/>
      <c r="AG207" s="340"/>
      <c r="AH207" s="340"/>
      <c r="AI207" s="340"/>
      <c r="AJ207" s="340"/>
      <c r="AK207" s="340"/>
      <c r="AL207" s="340"/>
      <c r="AM207" s="336"/>
    </row>
    <row r="208" spans="2:39" ht="15.5">
      <c r="B208" s="283" t="s">
        <v>143</v>
      </c>
      <c r="C208" s="293"/>
      <c r="D208" s="268"/>
      <c r="E208" s="268"/>
      <c r="F208" s="268"/>
      <c r="G208" s="268"/>
      <c r="H208" s="268"/>
      <c r="I208" s="268"/>
      <c r="J208" s="268"/>
      <c r="K208" s="268"/>
      <c r="L208" s="268"/>
      <c r="M208" s="268"/>
      <c r="N208" s="268"/>
      <c r="O208" s="345"/>
      <c r="P208" s="268"/>
      <c r="Q208" s="268"/>
      <c r="R208" s="268"/>
      <c r="S208" s="293"/>
      <c r="T208" s="298"/>
      <c r="U208" s="298"/>
      <c r="V208" s="268"/>
      <c r="W208" s="268"/>
      <c r="X208" s="298"/>
      <c r="Y208" s="280">
        <f>SUMPRODUCT(E38:E193,Y38:Y193)</f>
        <v>0</v>
      </c>
      <c r="Z208" s="280">
        <f>SUMPRODUCT(E38:E193,Z38:Z193)</f>
        <v>0</v>
      </c>
      <c r="AA208" s="280">
        <f>IF(AA36="kw",SUMPRODUCT(N38:N193,P38:P193,AA38:AA193),SUMPRODUCT(E38:E193,AA38:AA193))</f>
        <v>0</v>
      </c>
      <c r="AB208" s="280">
        <f>IF(AB36="kw",SUMPRODUCT(N38:N193,P38:P193,AB38:AB193),SUMPRODUCT(E38:E193,AB38:AB193))</f>
        <v>0</v>
      </c>
      <c r="AC208" s="280">
        <f>IF(AC36="kw",SUMPRODUCT(N38:N193,P38:P193,AC38:AC193),SUMPRODUCT(E38:E193,AC38:AC193))</f>
        <v>0</v>
      </c>
      <c r="AD208" s="280">
        <f>IF(AD36="kw",SUMPRODUCT(N38:N193,P38:P193,AD38:AD193),SUMPRODUCT(E38:E193,AD38:AD193))</f>
        <v>0</v>
      </c>
      <c r="AE208" s="280">
        <f>IF(AE36="kw",SUMPRODUCT(N38:N193,P38:P193,AE38:AE193),SUMPRODUCT(E38:E193,AE38:AE193))</f>
        <v>0</v>
      </c>
      <c r="AF208" s="280">
        <f>IF(AF36="kw",SUMPRODUCT(N38:N193,P38:P193,AF38:AF193),SUMPRODUCT(E38:E193,AF38:AF193))</f>
        <v>0</v>
      </c>
      <c r="AG208" s="280">
        <f>IF(AG36="kw",SUMPRODUCT(N38:N193,P38:P193,AG38:AG193),SUMPRODUCT(E38:E193,AG38:AG193))</f>
        <v>0</v>
      </c>
      <c r="AH208" s="280">
        <f>IF(AH36="kw",SUMPRODUCT(N38:N193,P38:P193,AH38:AH193),SUMPRODUCT(E38:E193,AH38:AH193))</f>
        <v>0</v>
      </c>
      <c r="AI208" s="280">
        <f>IF(AI36="kw",SUMPRODUCT(N38:N193,P38:P193,AI38:AI193),SUMPRODUCT(E38:E193,AI38:AI193))</f>
        <v>0</v>
      </c>
      <c r="AJ208" s="280">
        <f>IF(AJ36="kw",SUMPRODUCT(N38:N193,P38:P193,AJ38:AJ193),SUMPRODUCT(E38:E193,AJ38:AJ193))</f>
        <v>0</v>
      </c>
      <c r="AK208" s="280">
        <f>IF(AK36="kw",SUMPRODUCT(N38:N193,P38:P193,AK38:AK193),SUMPRODUCT(E38:E193,AK38:AK193))</f>
        <v>0</v>
      </c>
      <c r="AL208" s="280">
        <f>IF(AL36="kw",SUMPRODUCT(N38:N193,P38:P193,AL38:AL193),SUMPRODUCT(E38:E193,AL38:AL193))</f>
        <v>0</v>
      </c>
      <c r="AM208" s="336"/>
    </row>
    <row r="209" spans="1:39" ht="15.5">
      <c r="B209" s="283" t="s">
        <v>144</v>
      </c>
      <c r="C209" s="293"/>
      <c r="D209" s="268"/>
      <c r="E209" s="268"/>
      <c r="F209" s="268"/>
      <c r="G209" s="268"/>
      <c r="H209" s="268"/>
      <c r="I209" s="268"/>
      <c r="J209" s="268"/>
      <c r="K209" s="268"/>
      <c r="L209" s="268"/>
      <c r="M209" s="268"/>
      <c r="N209" s="268"/>
      <c r="O209" s="345"/>
      <c r="P209" s="268"/>
      <c r="Q209" s="268"/>
      <c r="R209" s="268"/>
      <c r="S209" s="293"/>
      <c r="T209" s="298"/>
      <c r="U209" s="298"/>
      <c r="V209" s="268"/>
      <c r="W209" s="268"/>
      <c r="X209" s="298"/>
      <c r="Y209" s="280">
        <f>SUMPRODUCT(F38:F193,Y38:Y193)</f>
        <v>1680082</v>
      </c>
      <c r="Z209" s="280">
        <f>SUMPRODUCT(F38:F193,Z38:Z193)</f>
        <v>1807158.236</v>
      </c>
      <c r="AA209" s="280">
        <f>IF(AA36="kw",SUMPRODUCT(N38:N193,Q38:Q193,AA38:AA193),SUMPRODUCT(F38:F193,AA38:AA193))</f>
        <v>5203.4639999999999</v>
      </c>
      <c r="AB209" s="280">
        <f>IF(AB36="kw",SUMPRODUCT(N38:N193,Q38:Q193,AB38:AB193),SUMPRODUCT(F38:F193,AB38:AB193))</f>
        <v>12.600000000000001</v>
      </c>
      <c r="AC209" s="280">
        <f>IF(AC36="kw",SUMPRODUCT(N38:N193,Q38:Q193,AC38:AC193),SUMPRODUCT(F38:F193,AC38:AC193))</f>
        <v>2484.48</v>
      </c>
      <c r="AD209" s="280">
        <f>IF(AD36="kw",SUMPRODUCT(N38:N193,Q38:Q193,AD38:AD193),SUMPRODUCT(F38:F193,AD38:AD193))</f>
        <v>0</v>
      </c>
      <c r="AE209" s="280">
        <f>IF(AE36="kw",SUMPRODUCT(N38:N193,Q38:Q193,AE38:AE193),SUMPRODUCT(F38:F193,AE38:AE193))</f>
        <v>0</v>
      </c>
      <c r="AF209" s="280">
        <f>IF(AF36="kw",SUMPRODUCT(N38:N193,Q38:Q193,AF38:AF193),SUMPRODUCT(F38:F193,AF38:AF193))</f>
        <v>0</v>
      </c>
      <c r="AG209" s="280">
        <f>IF(AG36="kw",SUMPRODUCT(N38:N193,Q38:Q193,AG38:AG193),SUMPRODUCT(F38:F193,AG38:AG193))</f>
        <v>0</v>
      </c>
      <c r="AH209" s="280">
        <f>IF(AH36="kw",SUMPRODUCT(N38:N193,Q38:Q193,AH38:AH193),SUMPRODUCT(F38:F193,AH38:AH193))</f>
        <v>0</v>
      </c>
      <c r="AI209" s="280">
        <f>IF(AI36="kw",SUMPRODUCT(N38:N193,Q38:Q193,AI38:AI193),SUMPRODUCT(F38:F193,AI38:AI193))</f>
        <v>0</v>
      </c>
      <c r="AJ209" s="280">
        <f>IF(AJ36="kw",SUMPRODUCT(N38:N193,Q38:Q193,AJ38:AJ193),SUMPRODUCT(F38:F193,AJ38:AJ193))</f>
        <v>0</v>
      </c>
      <c r="AK209" s="280">
        <f>IF(AK36="kw",SUMPRODUCT(N38:N193,Q38:Q193,AK38:AK193),SUMPRODUCT(F38:F193,AK38:AK193))</f>
        <v>0</v>
      </c>
      <c r="AL209" s="280">
        <f>IF(AL36="kw",SUMPRODUCT(N38:N193,Q38:Q193,AL38:AL193),SUMPRODUCT(F38:F193,AL38:AL193))</f>
        <v>0</v>
      </c>
      <c r="AM209" s="325"/>
    </row>
    <row r="210" spans="1:39" ht="15.5">
      <c r="B210" s="283" t="s">
        <v>145</v>
      </c>
      <c r="C210" s="293"/>
      <c r="D210" s="268"/>
      <c r="E210" s="268"/>
      <c r="F210" s="268"/>
      <c r="G210" s="268"/>
      <c r="H210" s="268"/>
      <c r="I210" s="268"/>
      <c r="J210" s="268"/>
      <c r="K210" s="268"/>
      <c r="L210" s="268"/>
      <c r="M210" s="268"/>
      <c r="N210" s="268"/>
      <c r="O210" s="345"/>
      <c r="P210" s="268"/>
      <c r="Q210" s="268"/>
      <c r="R210" s="268"/>
      <c r="S210" s="293"/>
      <c r="T210" s="298"/>
      <c r="U210" s="298"/>
      <c r="V210" s="268"/>
      <c r="W210" s="268"/>
      <c r="X210" s="298"/>
      <c r="Y210" s="280">
        <f>SUMPRODUCT(G38:G193,Y38:Y193)</f>
        <v>0</v>
      </c>
      <c r="Z210" s="280">
        <f>SUMPRODUCT(G38:G193,Z38:Z193)</f>
        <v>0</v>
      </c>
      <c r="AA210" s="280">
        <f>IF(AA36="kw",SUMPRODUCT(N38:N193,R38:R193,AA38:AA193),SUMPRODUCT(G38:G193,AA38:AA193))</f>
        <v>0</v>
      </c>
      <c r="AB210" s="280">
        <f>IF(AB36="kw",SUMPRODUCT(N38:N193,R38:R193,AB38:AB193),SUMPRODUCT(G38:G193,AB38:AB193))</f>
        <v>0</v>
      </c>
      <c r="AC210" s="280">
        <f>IF(AC36="kw",SUMPRODUCT(N38:N193,R38:R193,AC38:AC193),SUMPRODUCT(G38:G193,AC38:AC193))</f>
        <v>0</v>
      </c>
      <c r="AD210" s="280">
        <f>IF(AD36="kw",SUMPRODUCT(N38:N193,R38:R193,AD38:AD193),SUMPRODUCT(G38:G193,AD38:AD193))</f>
        <v>0</v>
      </c>
      <c r="AE210" s="280">
        <f>IF(AE36="kw",SUMPRODUCT(N38:N193,R38:R193,AE38:AE193),SUMPRODUCT(G38:G193,AE38:AE193))</f>
        <v>0</v>
      </c>
      <c r="AF210" s="280">
        <f>IF(AF36="kw",SUMPRODUCT(N38:N193,R38:R193,AF38:AF193),SUMPRODUCT(G38:G193,AF38:AF193))</f>
        <v>0</v>
      </c>
      <c r="AG210" s="280">
        <f>IF(AG36="kw",SUMPRODUCT(N38:N193,R38:R193,AG38:AG193),SUMPRODUCT(G38:G193,AG38:AG193))</f>
        <v>0</v>
      </c>
      <c r="AH210" s="280">
        <f>IF(AH36="kw",SUMPRODUCT(N38:N193,R38:R193,AH38:AH193),SUMPRODUCT(G38:G193,AH38:AH193))</f>
        <v>0</v>
      </c>
      <c r="AI210" s="280">
        <f>IF(AI36="kw",SUMPRODUCT(N38:N193,R38:R193,AI38:AI193),SUMPRODUCT(G38:G193,AI38:AI193))</f>
        <v>0</v>
      </c>
      <c r="AJ210" s="280">
        <f>IF(AJ36="kw",SUMPRODUCT(N38:N193,R38:R193,AJ38:AJ193),SUMPRODUCT(G38:G193,AJ38:AJ193))</f>
        <v>0</v>
      </c>
      <c r="AK210" s="280">
        <f>IF(AK36="kw",SUMPRODUCT(N38:N193,R38:R193,AK38:AK193),SUMPRODUCT(G38:G193,AK38:AK193))</f>
        <v>0</v>
      </c>
      <c r="AL210" s="280">
        <f>IF(AL36="kw",SUMPRODUCT(N38:N193,R38:R193,AL38:AL193),SUMPRODUCT(G38:G193,AL38:AL193))</f>
        <v>0</v>
      </c>
      <c r="AM210" s="325"/>
    </row>
    <row r="211" spans="1:39" ht="15.5">
      <c r="B211" s="283" t="s">
        <v>146</v>
      </c>
      <c r="C211" s="293"/>
      <c r="D211" s="268"/>
      <c r="E211" s="268"/>
      <c r="F211" s="268"/>
      <c r="G211" s="268"/>
      <c r="H211" s="268"/>
      <c r="I211" s="268"/>
      <c r="J211" s="268"/>
      <c r="K211" s="268"/>
      <c r="L211" s="268"/>
      <c r="M211" s="268"/>
      <c r="N211" s="268"/>
      <c r="O211" s="345"/>
      <c r="P211" s="268"/>
      <c r="Q211" s="268"/>
      <c r="R211" s="268"/>
      <c r="S211" s="293"/>
      <c r="T211" s="298"/>
      <c r="U211" s="298"/>
      <c r="V211" s="268"/>
      <c r="W211" s="268"/>
      <c r="X211" s="298"/>
      <c r="Y211" s="280">
        <f>SUMPRODUCT(H38:H193,Y38:Y193)</f>
        <v>0</v>
      </c>
      <c r="Z211" s="280">
        <f>SUMPRODUCT(H38:H193,Z38:Z193)</f>
        <v>0</v>
      </c>
      <c r="AA211" s="280">
        <f>IF(AA36="kw",SUMPRODUCT(N38:N193,S38:S193,AA38:AA193),SUMPRODUCT(H38:H193,AA38:AA193))</f>
        <v>0</v>
      </c>
      <c r="AB211" s="280">
        <f>IF(AB36="kw",SUMPRODUCT(N38:N193,S38:S193,AB38:AB193),SUMPRODUCT(H38:H193,AB38:AB193))</f>
        <v>0</v>
      </c>
      <c r="AC211" s="280">
        <f>IF(AC36="kw",SUMPRODUCT(N38:N193,S38:S193,AC38:AC193),SUMPRODUCT(H38:H193,AC38:AC193))</f>
        <v>0</v>
      </c>
      <c r="AD211" s="280">
        <f>IF(AD36="kw",SUMPRODUCT(N38:N193,S38:S193,AD38:AD193),SUMPRODUCT(H38:H193,AD38:AD193))</f>
        <v>0</v>
      </c>
      <c r="AE211" s="280">
        <f>IF(AE36="kw",SUMPRODUCT(N38:N193,S38:S193,AE38:AE193),SUMPRODUCT(H38:H193,AE38:AE193))</f>
        <v>0</v>
      </c>
      <c r="AF211" s="280">
        <f>IF(AF36="kw",SUMPRODUCT(N38:N193,S38:S193,AF38:AF193),SUMPRODUCT(H38:H193,AF38:AF193))</f>
        <v>0</v>
      </c>
      <c r="AG211" s="280">
        <f>IF(AG36="kw",SUMPRODUCT(N38:N193,S38:S193,AG38:AG193),SUMPRODUCT(H38:H193,AG38:AG193))</f>
        <v>0</v>
      </c>
      <c r="AH211" s="280">
        <f>IF(AH36="kw",SUMPRODUCT(N38:N193,S38:S193,AH38:AH193),SUMPRODUCT(H38:H193,AH38:AH193))</f>
        <v>0</v>
      </c>
      <c r="AI211" s="280">
        <f>IF(AI36="kw",SUMPRODUCT(N38:N193,S38:S193,AI38:AI193),SUMPRODUCT(H38:H193,AI38:AI193))</f>
        <v>0</v>
      </c>
      <c r="AJ211" s="280">
        <f>IF(AJ36="kw",SUMPRODUCT(N38:N193,S38:S193,AJ38:AJ193),SUMPRODUCT(H38:H193,AJ38:AJ193))</f>
        <v>0</v>
      </c>
      <c r="AK211" s="280">
        <f>IF(AK36="kw",SUMPRODUCT(N38:N193,S38:S193,AK38:AK193),SUMPRODUCT(H38:H193,AK38:AK193))</f>
        <v>0</v>
      </c>
      <c r="AL211" s="280">
        <f>IF(AL36="kw",SUMPRODUCT(N38:N193,S38:S193,AL38:AL193),SUMPRODUCT(H38:H193,AL38:AL193))</f>
        <v>0</v>
      </c>
      <c r="AM211" s="325"/>
    </row>
    <row r="212" spans="1:39" ht="15.5">
      <c r="B212" s="418" t="s">
        <v>147</v>
      </c>
      <c r="C212" s="352"/>
      <c r="D212" s="372"/>
      <c r="E212" s="372"/>
      <c r="F212" s="372"/>
      <c r="G212" s="372"/>
      <c r="H212" s="372"/>
      <c r="I212" s="372"/>
      <c r="J212" s="372"/>
      <c r="K212" s="372"/>
      <c r="L212" s="372"/>
      <c r="M212" s="372"/>
      <c r="N212" s="372"/>
      <c r="O212" s="371"/>
      <c r="P212" s="372"/>
      <c r="Q212" s="372"/>
      <c r="R212" s="372"/>
      <c r="S212" s="352"/>
      <c r="T212" s="373"/>
      <c r="U212" s="373"/>
      <c r="V212" s="372"/>
      <c r="W212" s="372"/>
      <c r="X212" s="373"/>
      <c r="Y212" s="314">
        <f>SUMPRODUCT(I38:I193,Y38:Y193)</f>
        <v>0</v>
      </c>
      <c r="Z212" s="314">
        <f>SUMPRODUCT(I38:I193,Z38:Z193)</f>
        <v>0</v>
      </c>
      <c r="AA212" s="314">
        <f>IF(AA36="kw",SUMPRODUCT(N38:N193,T38:T193,AA38:AA193),SUMPRODUCT(I38:I193,AA38:AA193))</f>
        <v>0</v>
      </c>
      <c r="AB212" s="314">
        <f>IF(AB36="kw",SUMPRODUCT(N38:N193,T38:T193,AB38:AB193),SUMPRODUCT(I38:I193,AB38:AB193))</f>
        <v>0</v>
      </c>
      <c r="AC212" s="314">
        <f>IF(AC36="kw",SUMPRODUCT(N38:N193,T38:T193,AC38:AC193),SUMPRODUCT(I38:I193,AC38:AC193))</f>
        <v>0</v>
      </c>
      <c r="AD212" s="314">
        <f>IF(AD36="kw",SUMPRODUCT(N38:N193,T38:T193,AD38:AD193),SUMPRODUCT(I38:I193,AD38:AD193))</f>
        <v>0</v>
      </c>
      <c r="AE212" s="314">
        <f>IF(AE36="kw",SUMPRODUCT(N38:N193,T38:T193,AE38:AE193),SUMPRODUCT(I38:I193,AE38:AE193))</f>
        <v>0</v>
      </c>
      <c r="AF212" s="314">
        <f>IF(AF36="kw",SUMPRODUCT(N38:N193,T38:T193,AF38:AF193),SUMPRODUCT(I38:I193,AF38:AF193))</f>
        <v>0</v>
      </c>
      <c r="AG212" s="314">
        <f>IF(AG36="kw",SUMPRODUCT(N38:N193,T38:T193,AG38:AG193),SUMPRODUCT(I38:I193,AG38:AG193))</f>
        <v>0</v>
      </c>
      <c r="AH212" s="314">
        <f>IF(AH36="kw",SUMPRODUCT(N38:N193,T38:T193,AH38:AH193),SUMPRODUCT(I38:I193,AH38:AH193))</f>
        <v>0</v>
      </c>
      <c r="AI212" s="314">
        <f>IF(AI36="kw",SUMPRODUCT(N38:N193,T38:T193,AI38:AI193),SUMPRODUCT(I38:I193,AI38:AI193))</f>
        <v>0</v>
      </c>
      <c r="AJ212" s="314">
        <f>IF(AJ36="kw",SUMPRODUCT(N38:N193,T38:T193,AJ38:AJ193),SUMPRODUCT(I38:I193,AJ38:AJ193))</f>
        <v>0</v>
      </c>
      <c r="AK212" s="314">
        <f>IF(AK36="kw",SUMPRODUCT(N38:N193,T38:T193,AK38:AK193),SUMPRODUCT(I38:I193,AK38:AK193))</f>
        <v>0</v>
      </c>
      <c r="AL212" s="314">
        <f>IF(AL36="kw",SUMPRODUCT(N38:N193,T38:T193,AL38:AL193),SUMPRODUCT(I38:I193,AL38:AL193))</f>
        <v>0</v>
      </c>
      <c r="AM212" s="374"/>
    </row>
    <row r="213" spans="1:39" ht="15.5">
      <c r="B213" s="356" t="s">
        <v>583</v>
      </c>
      <c r="C213" s="375"/>
      <c r="D213" s="376"/>
      <c r="E213" s="376"/>
      <c r="F213" s="376"/>
      <c r="G213" s="376"/>
      <c r="H213" s="376"/>
      <c r="I213" s="376"/>
      <c r="J213" s="376"/>
      <c r="K213" s="376"/>
      <c r="L213" s="376"/>
      <c r="M213" s="376"/>
      <c r="N213" s="376"/>
      <c r="O213" s="376"/>
      <c r="P213" s="376"/>
      <c r="Q213" s="376"/>
      <c r="R213" s="376"/>
      <c r="S213" s="359"/>
      <c r="T213" s="360"/>
      <c r="U213" s="376"/>
      <c r="V213" s="376"/>
      <c r="W213" s="376"/>
      <c r="X213" s="376"/>
      <c r="Y213" s="395"/>
      <c r="Z213" s="395"/>
      <c r="AA213" s="395"/>
      <c r="AB213" s="395"/>
      <c r="AC213" s="395"/>
      <c r="AD213" s="395"/>
      <c r="AE213" s="395"/>
      <c r="AF213" s="395"/>
      <c r="AG213" s="395"/>
      <c r="AH213" s="395"/>
      <c r="AI213" s="395"/>
      <c r="AJ213" s="395"/>
      <c r="AK213" s="395"/>
      <c r="AL213" s="395"/>
      <c r="AM213" s="377"/>
    </row>
    <row r="214" spans="1:39" ht="15.5">
      <c r="B214" s="419"/>
    </row>
    <row r="215" spans="1:39" ht="15.5">
      <c r="B215" s="419"/>
    </row>
    <row r="216" spans="1:39" ht="15.5">
      <c r="B216" s="269" t="s">
        <v>271</v>
      </c>
      <c r="C216" s="270"/>
      <c r="D216" s="567" t="s">
        <v>522</v>
      </c>
      <c r="E216" s="243"/>
      <c r="F216" s="567"/>
      <c r="G216" s="243"/>
      <c r="H216" s="243"/>
      <c r="I216" s="243"/>
      <c r="J216" s="243"/>
      <c r="K216" s="243"/>
      <c r="L216" s="243"/>
      <c r="M216" s="243"/>
      <c r="N216" s="243"/>
      <c r="O216" s="270"/>
      <c r="P216" s="243"/>
      <c r="Q216" s="243"/>
      <c r="R216" s="243"/>
      <c r="S216" s="243"/>
      <c r="T216" s="243"/>
      <c r="U216" s="243"/>
      <c r="V216" s="243"/>
      <c r="W216" s="243"/>
      <c r="X216" s="243"/>
      <c r="Y216" s="260"/>
      <c r="Z216" s="257"/>
      <c r="AA216" s="257"/>
      <c r="AB216" s="257"/>
      <c r="AC216" s="257"/>
      <c r="AD216" s="257"/>
      <c r="AE216" s="257"/>
      <c r="AF216" s="257"/>
      <c r="AG216" s="257"/>
      <c r="AH216" s="257"/>
      <c r="AI216" s="257"/>
      <c r="AJ216" s="257"/>
      <c r="AK216" s="257"/>
      <c r="AL216" s="257"/>
      <c r="AM216" s="271"/>
    </row>
    <row r="217" spans="1:39" ht="28" customHeight="1">
      <c r="B217" s="829" t="s">
        <v>209</v>
      </c>
      <c r="C217" s="837" t="s">
        <v>32</v>
      </c>
      <c r="D217" s="273" t="s">
        <v>419</v>
      </c>
      <c r="E217" s="831" t="s">
        <v>207</v>
      </c>
      <c r="F217" s="832"/>
      <c r="G217" s="832"/>
      <c r="H217" s="832"/>
      <c r="I217" s="832"/>
      <c r="J217" s="832"/>
      <c r="K217" s="832"/>
      <c r="L217" s="832"/>
      <c r="M217" s="839"/>
      <c r="N217" s="840" t="s">
        <v>211</v>
      </c>
      <c r="O217" s="273" t="s">
        <v>420</v>
      </c>
      <c r="P217" s="831" t="s">
        <v>210</v>
      </c>
      <c r="Q217" s="832"/>
      <c r="R217" s="832"/>
      <c r="S217" s="832"/>
      <c r="T217" s="832"/>
      <c r="U217" s="832"/>
      <c r="V217" s="832"/>
      <c r="W217" s="832"/>
      <c r="X217" s="839"/>
      <c r="Y217" s="834" t="s">
        <v>241</v>
      </c>
      <c r="Z217" s="835"/>
      <c r="AA217" s="835"/>
      <c r="AB217" s="835"/>
      <c r="AC217" s="835"/>
      <c r="AD217" s="835"/>
      <c r="AE217" s="835"/>
      <c r="AF217" s="835"/>
      <c r="AG217" s="835"/>
      <c r="AH217" s="835"/>
      <c r="AI217" s="835"/>
      <c r="AJ217" s="835"/>
      <c r="AK217" s="835"/>
      <c r="AL217" s="835"/>
      <c r="AM217" s="836"/>
    </row>
    <row r="218" spans="1:39" ht="28">
      <c r="B218" s="830"/>
      <c r="C218" s="838"/>
      <c r="D218" s="274">
        <v>2016</v>
      </c>
      <c r="E218" s="274">
        <v>2017</v>
      </c>
      <c r="F218" s="274">
        <v>2018</v>
      </c>
      <c r="G218" s="274">
        <v>2019</v>
      </c>
      <c r="H218" s="274">
        <v>2020</v>
      </c>
      <c r="I218" s="274">
        <v>2021</v>
      </c>
      <c r="J218" s="274">
        <v>2022</v>
      </c>
      <c r="K218" s="274">
        <v>2023</v>
      </c>
      <c r="L218" s="274">
        <v>2024</v>
      </c>
      <c r="M218" s="274">
        <v>2025</v>
      </c>
      <c r="N218" s="841"/>
      <c r="O218" s="274">
        <v>2016</v>
      </c>
      <c r="P218" s="274">
        <v>2017</v>
      </c>
      <c r="Q218" s="274">
        <v>2018</v>
      </c>
      <c r="R218" s="274">
        <v>2019</v>
      </c>
      <c r="S218" s="274">
        <v>2020</v>
      </c>
      <c r="T218" s="274">
        <v>2021</v>
      </c>
      <c r="U218" s="274">
        <v>2022</v>
      </c>
      <c r="V218" s="274">
        <v>2023</v>
      </c>
      <c r="W218" s="274">
        <v>2024</v>
      </c>
      <c r="X218" s="274">
        <v>2025</v>
      </c>
      <c r="Y218" s="274" t="str">
        <f>'1.  LRAMVA Summary'!D52</f>
        <v>Residential</v>
      </c>
      <c r="Z218" s="274" t="str">
        <f>'1.  LRAMVA Summary'!E52</f>
        <v>GS&lt;50 kW</v>
      </c>
      <c r="AA218" s="274" t="str">
        <f>'1.  LRAMVA Summary'!F52</f>
        <v>GS&gt;50 kW - Thermal Demand Meter</v>
      </c>
      <c r="AB218" s="274" t="str">
        <f>'1.  LRAMVA Summary'!G52</f>
        <v>GS&gt;50 kW - Interval Meter</v>
      </c>
      <c r="AC218" s="274" t="str">
        <f>'1.  LRAMVA Summary'!H52</f>
        <v>Street Lighting</v>
      </c>
      <c r="AD218" s="274" t="str">
        <f>'1.  LRAMVA Summary'!I52</f>
        <v/>
      </c>
      <c r="AE218" s="274" t="str">
        <f>'1.  LRAMVA Summary'!J52</f>
        <v/>
      </c>
      <c r="AF218" s="274" t="str">
        <f>'1.  LRAMVA Summary'!K52</f>
        <v/>
      </c>
      <c r="AG218" s="274" t="str">
        <f>'1.  LRAMVA Summary'!L52</f>
        <v/>
      </c>
      <c r="AH218" s="274" t="str">
        <f>'1.  LRAMVA Summary'!M52</f>
        <v/>
      </c>
      <c r="AI218" s="274" t="str">
        <f>'1.  LRAMVA Summary'!N52</f>
        <v/>
      </c>
      <c r="AJ218" s="274" t="str">
        <f>'1.  LRAMVA Summary'!O52</f>
        <v/>
      </c>
      <c r="AK218" s="274" t="str">
        <f>'1.  LRAMVA Summary'!P52</f>
        <v/>
      </c>
      <c r="AL218" s="274" t="str">
        <f>'1.  LRAMVA Summary'!Q52</f>
        <v/>
      </c>
      <c r="AM218" s="276" t="str">
        <f>'1.  LRAMVA Summary'!R52</f>
        <v>Total</v>
      </c>
    </row>
    <row r="219" spans="1:39" ht="15.5">
      <c r="B219" s="496" t="s">
        <v>500</v>
      </c>
      <c r="C219" s="278"/>
      <c r="D219" s="278"/>
      <c r="E219" s="278"/>
      <c r="F219" s="278"/>
      <c r="G219" s="278"/>
      <c r="H219" s="278"/>
      <c r="I219" s="278"/>
      <c r="J219" s="278"/>
      <c r="K219" s="278"/>
      <c r="L219" s="278"/>
      <c r="M219" s="278"/>
      <c r="N219" s="279"/>
      <c r="O219" s="278"/>
      <c r="P219" s="278"/>
      <c r="Q219" s="278"/>
      <c r="R219" s="278"/>
      <c r="S219" s="278"/>
      <c r="T219" s="278"/>
      <c r="U219" s="278"/>
      <c r="V219" s="278"/>
      <c r="W219" s="278"/>
      <c r="X219" s="278"/>
      <c r="Y219" s="280" t="str">
        <f>'1.  LRAMVA Summary'!D53</f>
        <v>kWh</v>
      </c>
      <c r="Z219" s="280" t="str">
        <f>'1.  LRAMVA Summary'!E53</f>
        <v>kWh</v>
      </c>
      <c r="AA219" s="280" t="str">
        <f>'1.  LRAMVA Summary'!F53</f>
        <v>kW</v>
      </c>
      <c r="AB219" s="280" t="str">
        <f>'1.  LRAMVA Summary'!G53</f>
        <v>kW</v>
      </c>
      <c r="AC219" s="280" t="str">
        <f>'1.  LRAMVA Summary'!H53</f>
        <v>kW</v>
      </c>
      <c r="AD219" s="280">
        <f>'1.  LRAMVA Summary'!I53</f>
        <v>0</v>
      </c>
      <c r="AE219" s="280">
        <f>'1.  LRAMVA Summary'!J53</f>
        <v>0</v>
      </c>
      <c r="AF219" s="280">
        <f>'1.  LRAMVA Summary'!K53</f>
        <v>0</v>
      </c>
      <c r="AG219" s="280">
        <f>'1.  LRAMVA Summary'!L53</f>
        <v>0</v>
      </c>
      <c r="AH219" s="280">
        <f>'1.  LRAMVA Summary'!M53</f>
        <v>0</v>
      </c>
      <c r="AI219" s="280">
        <f>'1.  LRAMVA Summary'!N53</f>
        <v>0</v>
      </c>
      <c r="AJ219" s="280">
        <f>'1.  LRAMVA Summary'!O53</f>
        <v>0</v>
      </c>
      <c r="AK219" s="280">
        <f>'1.  LRAMVA Summary'!P53</f>
        <v>0</v>
      </c>
      <c r="AL219" s="280">
        <f>'1.  LRAMVA Summary'!Q53</f>
        <v>0</v>
      </c>
      <c r="AM219" s="281"/>
    </row>
    <row r="220" spans="1:39" ht="15.5" outlineLevel="1">
      <c r="B220" s="277" t="s">
        <v>493</v>
      </c>
      <c r="C220" s="278"/>
      <c r="D220" s="278"/>
      <c r="E220" s="278"/>
      <c r="F220" s="278"/>
      <c r="G220" s="278"/>
      <c r="H220" s="278"/>
      <c r="I220" s="278"/>
      <c r="J220" s="278"/>
      <c r="K220" s="278"/>
      <c r="L220" s="278"/>
      <c r="M220" s="278"/>
      <c r="N220" s="279"/>
      <c r="O220" s="278"/>
      <c r="P220" s="278"/>
      <c r="Q220" s="278"/>
      <c r="R220" s="278"/>
      <c r="S220" s="278"/>
      <c r="T220" s="278"/>
      <c r="U220" s="278"/>
      <c r="V220" s="278"/>
      <c r="W220" s="278"/>
      <c r="X220" s="278"/>
      <c r="Y220" s="280"/>
      <c r="Z220" s="280"/>
      <c r="AA220" s="280"/>
      <c r="AB220" s="280"/>
      <c r="AC220" s="280"/>
      <c r="AD220" s="280"/>
      <c r="AE220" s="280"/>
      <c r="AF220" s="280"/>
      <c r="AG220" s="280"/>
      <c r="AH220" s="280"/>
      <c r="AI220" s="280"/>
      <c r="AJ220" s="280"/>
      <c r="AK220" s="280"/>
      <c r="AL220" s="280"/>
      <c r="AM220" s="281"/>
    </row>
    <row r="221" spans="1:39" ht="15.5" outlineLevel="1">
      <c r="A221" s="500">
        <v>1</v>
      </c>
      <c r="B221" s="498" t="s">
        <v>94</v>
      </c>
      <c r="C221" s="280" t="s">
        <v>586</v>
      </c>
      <c r="D221" s="284"/>
      <c r="E221" s="284">
        <v>0</v>
      </c>
      <c r="F221" s="284"/>
      <c r="G221" s="284"/>
      <c r="H221" s="284"/>
      <c r="I221" s="284"/>
      <c r="J221" s="284"/>
      <c r="K221" s="284"/>
      <c r="L221" s="284"/>
      <c r="M221" s="284"/>
      <c r="N221" s="280"/>
      <c r="O221" s="284"/>
      <c r="P221" s="284">
        <v>0</v>
      </c>
      <c r="Q221" s="284"/>
      <c r="R221" s="284"/>
      <c r="S221" s="284"/>
      <c r="T221" s="284"/>
      <c r="U221" s="284"/>
      <c r="V221" s="284"/>
      <c r="W221" s="284"/>
      <c r="X221" s="284"/>
      <c r="Y221" s="724">
        <v>1</v>
      </c>
      <c r="Z221" s="724"/>
      <c r="AA221" s="724"/>
      <c r="AB221" s="724"/>
      <c r="AC221" s="724"/>
      <c r="AD221" s="724"/>
      <c r="AE221" s="724"/>
      <c r="AF221" s="724"/>
      <c r="AG221" s="724"/>
      <c r="AH221" s="724"/>
      <c r="AI221" s="724"/>
      <c r="AJ221" s="724"/>
      <c r="AK221" s="724"/>
      <c r="AL221" s="724"/>
      <c r="AM221" s="725">
        <f>SUM(Y221:AL221)</f>
        <v>1</v>
      </c>
    </row>
    <row r="222" spans="1:39" ht="15.5" outlineLevel="1">
      <c r="B222" s="283" t="s">
        <v>287</v>
      </c>
      <c r="C222" s="280" t="s">
        <v>580</v>
      </c>
      <c r="D222" s="284"/>
      <c r="E222" s="284">
        <v>0</v>
      </c>
      <c r="F222" s="284"/>
      <c r="G222" s="284"/>
      <c r="H222" s="284"/>
      <c r="I222" s="284"/>
      <c r="J222" s="284"/>
      <c r="K222" s="284"/>
      <c r="L222" s="284"/>
      <c r="M222" s="284"/>
      <c r="N222" s="280"/>
      <c r="O222" s="284"/>
      <c r="P222" s="284">
        <v>0</v>
      </c>
      <c r="Q222" s="284"/>
      <c r="R222" s="284"/>
      <c r="S222" s="284"/>
      <c r="T222" s="284"/>
      <c r="U222" s="284"/>
      <c r="V222" s="284"/>
      <c r="W222" s="284"/>
      <c r="X222" s="284"/>
      <c r="Y222" s="726">
        <v>1</v>
      </c>
      <c r="Z222" s="726">
        <v>0</v>
      </c>
      <c r="AA222" s="726">
        <v>0</v>
      </c>
      <c r="AB222" s="726">
        <v>0</v>
      </c>
      <c r="AC222" s="726">
        <v>0</v>
      </c>
      <c r="AD222" s="726">
        <f t="shared" ref="AD222:AL222" si="6">AD221</f>
        <v>0</v>
      </c>
      <c r="AE222" s="726">
        <f t="shared" si="6"/>
        <v>0</v>
      </c>
      <c r="AF222" s="726">
        <f t="shared" si="6"/>
        <v>0</v>
      </c>
      <c r="AG222" s="726">
        <f t="shared" si="6"/>
        <v>0</v>
      </c>
      <c r="AH222" s="726">
        <f t="shared" si="6"/>
        <v>0</v>
      </c>
      <c r="AI222" s="726">
        <f t="shared" si="6"/>
        <v>0</v>
      </c>
      <c r="AJ222" s="726">
        <f t="shared" si="6"/>
        <v>0</v>
      </c>
      <c r="AK222" s="726">
        <f t="shared" si="6"/>
        <v>0</v>
      </c>
      <c r="AL222" s="726">
        <f t="shared" si="6"/>
        <v>0</v>
      </c>
      <c r="AM222" s="727"/>
    </row>
    <row r="223" spans="1:39" ht="15.5" outlineLevel="1">
      <c r="B223" s="287"/>
      <c r="C223" s="288"/>
      <c r="D223" s="288"/>
      <c r="E223" s="288"/>
      <c r="F223" s="288"/>
      <c r="G223" s="288"/>
      <c r="H223" s="288"/>
      <c r="I223" s="288"/>
      <c r="J223" s="288"/>
      <c r="K223" s="288"/>
      <c r="L223" s="288"/>
      <c r="M223" s="288"/>
      <c r="N223" s="289"/>
      <c r="O223" s="288"/>
      <c r="P223" s="288"/>
      <c r="Q223" s="288"/>
      <c r="R223" s="288"/>
      <c r="S223" s="288"/>
      <c r="T223" s="288"/>
      <c r="U223" s="288"/>
      <c r="V223" s="288"/>
      <c r="W223" s="288"/>
      <c r="X223" s="288"/>
      <c r="Y223" s="408"/>
      <c r="Z223" s="728"/>
      <c r="AA223" s="728"/>
      <c r="AB223" s="728"/>
      <c r="AC223" s="728"/>
      <c r="AD223" s="728"/>
      <c r="AE223" s="728"/>
      <c r="AF223" s="728"/>
      <c r="AG223" s="728"/>
      <c r="AH223" s="728"/>
      <c r="AI223" s="728"/>
      <c r="AJ223" s="728"/>
      <c r="AK223" s="728"/>
      <c r="AL223" s="728"/>
      <c r="AM223" s="729"/>
    </row>
    <row r="224" spans="1:39" ht="15.5" outlineLevel="1">
      <c r="A224" s="500">
        <v>2</v>
      </c>
      <c r="B224" s="498" t="s">
        <v>95</v>
      </c>
      <c r="C224" s="280" t="s">
        <v>586</v>
      </c>
      <c r="D224" s="284"/>
      <c r="E224" s="284">
        <v>0</v>
      </c>
      <c r="F224" s="284"/>
      <c r="G224" s="284"/>
      <c r="H224" s="284"/>
      <c r="I224" s="284"/>
      <c r="J224" s="284"/>
      <c r="K224" s="284"/>
      <c r="L224" s="284"/>
      <c r="M224" s="284"/>
      <c r="N224" s="280"/>
      <c r="O224" s="284"/>
      <c r="P224" s="284">
        <v>0</v>
      </c>
      <c r="Q224" s="284"/>
      <c r="R224" s="284"/>
      <c r="S224" s="284"/>
      <c r="T224" s="284"/>
      <c r="U224" s="284"/>
      <c r="V224" s="284"/>
      <c r="W224" s="284"/>
      <c r="X224" s="284"/>
      <c r="Y224" s="724">
        <v>1</v>
      </c>
      <c r="Z224" s="724"/>
      <c r="AA224" s="724"/>
      <c r="AB224" s="724"/>
      <c r="AC224" s="724"/>
      <c r="AD224" s="724"/>
      <c r="AE224" s="724"/>
      <c r="AF224" s="724"/>
      <c r="AG224" s="724"/>
      <c r="AH224" s="724"/>
      <c r="AI224" s="724"/>
      <c r="AJ224" s="724"/>
      <c r="AK224" s="724"/>
      <c r="AL224" s="724"/>
      <c r="AM224" s="725">
        <f>SUM(Y224:AL224)</f>
        <v>1</v>
      </c>
    </row>
    <row r="225" spans="1:39" ht="15.5" outlineLevel="1">
      <c r="B225" s="283" t="s">
        <v>287</v>
      </c>
      <c r="C225" s="280" t="s">
        <v>580</v>
      </c>
      <c r="D225" s="284"/>
      <c r="E225" s="284">
        <v>0</v>
      </c>
      <c r="F225" s="284"/>
      <c r="G225" s="284"/>
      <c r="H225" s="284"/>
      <c r="I225" s="284"/>
      <c r="J225" s="284"/>
      <c r="K225" s="284"/>
      <c r="L225" s="284"/>
      <c r="M225" s="284"/>
      <c r="N225" s="280"/>
      <c r="O225" s="284"/>
      <c r="P225" s="284">
        <v>0</v>
      </c>
      <c r="Q225" s="284"/>
      <c r="R225" s="284"/>
      <c r="S225" s="284"/>
      <c r="T225" s="284"/>
      <c r="U225" s="284"/>
      <c r="V225" s="284"/>
      <c r="W225" s="284"/>
      <c r="X225" s="284"/>
      <c r="Y225" s="726">
        <v>1</v>
      </c>
      <c r="Z225" s="726">
        <v>0</v>
      </c>
      <c r="AA225" s="726">
        <v>0</v>
      </c>
      <c r="AB225" s="726">
        <v>0</v>
      </c>
      <c r="AC225" s="726">
        <v>0</v>
      </c>
      <c r="AD225" s="726">
        <f t="shared" ref="AD225:AL225" si="7">AD224</f>
        <v>0</v>
      </c>
      <c r="AE225" s="726">
        <f t="shared" si="7"/>
        <v>0</v>
      </c>
      <c r="AF225" s="726">
        <f t="shared" si="7"/>
        <v>0</v>
      </c>
      <c r="AG225" s="726">
        <f t="shared" si="7"/>
        <v>0</v>
      </c>
      <c r="AH225" s="726">
        <f t="shared" si="7"/>
        <v>0</v>
      </c>
      <c r="AI225" s="726">
        <f t="shared" si="7"/>
        <v>0</v>
      </c>
      <c r="AJ225" s="726">
        <f t="shared" si="7"/>
        <v>0</v>
      </c>
      <c r="AK225" s="726">
        <f t="shared" si="7"/>
        <v>0</v>
      </c>
      <c r="AL225" s="726">
        <f t="shared" si="7"/>
        <v>0</v>
      </c>
      <c r="AM225" s="727"/>
    </row>
    <row r="226" spans="1:39" ht="15.5" outlineLevel="1">
      <c r="B226" s="287"/>
      <c r="C226" s="288"/>
      <c r="D226" s="293"/>
      <c r="E226" s="293"/>
      <c r="F226" s="293"/>
      <c r="G226" s="293"/>
      <c r="H226" s="293"/>
      <c r="I226" s="293"/>
      <c r="J226" s="293"/>
      <c r="K226" s="293"/>
      <c r="L226" s="293"/>
      <c r="M226" s="293"/>
      <c r="N226" s="289"/>
      <c r="O226" s="293"/>
      <c r="P226" s="288"/>
      <c r="Q226" s="293"/>
      <c r="R226" s="293"/>
      <c r="S226" s="293"/>
      <c r="T226" s="293"/>
      <c r="U226" s="293"/>
      <c r="V226" s="293"/>
      <c r="W226" s="293"/>
      <c r="X226" s="293"/>
      <c r="Y226" s="408"/>
      <c r="Z226" s="728"/>
      <c r="AA226" s="728"/>
      <c r="AB226" s="728"/>
      <c r="AC226" s="728"/>
      <c r="AD226" s="728"/>
      <c r="AE226" s="728"/>
      <c r="AF226" s="728"/>
      <c r="AG226" s="728"/>
      <c r="AH226" s="728"/>
      <c r="AI226" s="728"/>
      <c r="AJ226" s="728"/>
      <c r="AK226" s="728"/>
      <c r="AL226" s="728"/>
      <c r="AM226" s="729"/>
    </row>
    <row r="227" spans="1:39" ht="15.5" outlineLevel="1">
      <c r="A227" s="500">
        <v>3</v>
      </c>
      <c r="B227" s="498" t="s">
        <v>96</v>
      </c>
      <c r="C227" s="280" t="s">
        <v>586</v>
      </c>
      <c r="D227" s="284"/>
      <c r="E227" s="284">
        <v>0</v>
      </c>
      <c r="F227" s="284"/>
      <c r="G227" s="284"/>
      <c r="H227" s="284"/>
      <c r="I227" s="284"/>
      <c r="J227" s="284"/>
      <c r="K227" s="284"/>
      <c r="L227" s="284"/>
      <c r="M227" s="284"/>
      <c r="N227" s="280"/>
      <c r="O227" s="284"/>
      <c r="P227" s="284">
        <v>0</v>
      </c>
      <c r="Q227" s="284"/>
      <c r="R227" s="284"/>
      <c r="S227" s="284"/>
      <c r="T227" s="284"/>
      <c r="U227" s="284"/>
      <c r="V227" s="284"/>
      <c r="W227" s="284"/>
      <c r="X227" s="284"/>
      <c r="Y227" s="724">
        <v>1</v>
      </c>
      <c r="Z227" s="724"/>
      <c r="AA227" s="724"/>
      <c r="AB227" s="724"/>
      <c r="AC227" s="724"/>
      <c r="AD227" s="724"/>
      <c r="AE227" s="724"/>
      <c r="AF227" s="724"/>
      <c r="AG227" s="724"/>
      <c r="AH227" s="724"/>
      <c r="AI227" s="724"/>
      <c r="AJ227" s="724"/>
      <c r="AK227" s="724"/>
      <c r="AL227" s="724"/>
      <c r="AM227" s="725">
        <f>SUM(Y227:AL227)</f>
        <v>1</v>
      </c>
    </row>
    <row r="228" spans="1:39" ht="15.5" outlineLevel="1">
      <c r="B228" s="283" t="s">
        <v>287</v>
      </c>
      <c r="C228" s="280" t="s">
        <v>580</v>
      </c>
      <c r="D228" s="284"/>
      <c r="E228" s="284">
        <v>0</v>
      </c>
      <c r="F228" s="284"/>
      <c r="G228" s="284"/>
      <c r="H228" s="284"/>
      <c r="I228" s="284"/>
      <c r="J228" s="284"/>
      <c r="K228" s="284"/>
      <c r="L228" s="284"/>
      <c r="M228" s="284"/>
      <c r="N228" s="280"/>
      <c r="O228" s="284"/>
      <c r="P228" s="284">
        <v>0</v>
      </c>
      <c r="Q228" s="284"/>
      <c r="R228" s="284"/>
      <c r="S228" s="284"/>
      <c r="T228" s="284"/>
      <c r="U228" s="284"/>
      <c r="V228" s="284"/>
      <c r="W228" s="284"/>
      <c r="X228" s="284"/>
      <c r="Y228" s="726">
        <v>1</v>
      </c>
      <c r="Z228" s="726">
        <v>0</v>
      </c>
      <c r="AA228" s="726">
        <v>0</v>
      </c>
      <c r="AB228" s="726">
        <v>0</v>
      </c>
      <c r="AC228" s="726">
        <v>0</v>
      </c>
      <c r="AD228" s="726">
        <f t="shared" ref="AD228:AL228" si="8">AD227</f>
        <v>0</v>
      </c>
      <c r="AE228" s="726">
        <f t="shared" si="8"/>
        <v>0</v>
      </c>
      <c r="AF228" s="726">
        <f t="shared" si="8"/>
        <v>0</v>
      </c>
      <c r="AG228" s="726">
        <f t="shared" si="8"/>
        <v>0</v>
      </c>
      <c r="AH228" s="726">
        <f t="shared" si="8"/>
        <v>0</v>
      </c>
      <c r="AI228" s="726">
        <f t="shared" si="8"/>
        <v>0</v>
      </c>
      <c r="AJ228" s="726">
        <f t="shared" si="8"/>
        <v>0</v>
      </c>
      <c r="AK228" s="726">
        <f t="shared" si="8"/>
        <v>0</v>
      </c>
      <c r="AL228" s="726">
        <f t="shared" si="8"/>
        <v>0</v>
      </c>
      <c r="AM228" s="727"/>
    </row>
    <row r="229" spans="1:39" ht="15.5" outlineLevel="1">
      <c r="B229" s="283"/>
      <c r="C229" s="294"/>
      <c r="D229" s="280"/>
      <c r="E229" s="280"/>
      <c r="F229" s="280"/>
      <c r="G229" s="280"/>
      <c r="H229" s="280"/>
      <c r="I229" s="280"/>
      <c r="J229" s="280"/>
      <c r="K229" s="280"/>
      <c r="L229" s="280"/>
      <c r="M229" s="280"/>
      <c r="N229" s="280"/>
      <c r="O229" s="280"/>
      <c r="P229" s="288"/>
      <c r="Q229" s="280"/>
      <c r="R229" s="280"/>
      <c r="S229" s="280"/>
      <c r="T229" s="280"/>
      <c r="U229" s="280"/>
      <c r="V229" s="280"/>
      <c r="W229" s="280"/>
      <c r="X229" s="280"/>
      <c r="Y229" s="408"/>
      <c r="Z229" s="408"/>
      <c r="AA229" s="408"/>
      <c r="AB229" s="408"/>
      <c r="AC229" s="408"/>
      <c r="AD229" s="408"/>
      <c r="AE229" s="408"/>
      <c r="AF229" s="408"/>
      <c r="AG229" s="408"/>
      <c r="AH229" s="408"/>
      <c r="AI229" s="408"/>
      <c r="AJ229" s="408"/>
      <c r="AK229" s="408"/>
      <c r="AL229" s="408"/>
      <c r="AM229" s="730"/>
    </row>
    <row r="230" spans="1:39" ht="15.5" outlineLevel="1">
      <c r="A230" s="500">
        <v>4</v>
      </c>
      <c r="B230" s="498" t="s">
        <v>672</v>
      </c>
      <c r="C230" s="280" t="s">
        <v>586</v>
      </c>
      <c r="D230" s="284"/>
      <c r="E230" s="284">
        <v>0</v>
      </c>
      <c r="F230" s="284"/>
      <c r="G230" s="284"/>
      <c r="H230" s="284"/>
      <c r="I230" s="284"/>
      <c r="J230" s="284"/>
      <c r="K230" s="284"/>
      <c r="L230" s="284"/>
      <c r="M230" s="284"/>
      <c r="N230" s="280"/>
      <c r="O230" s="284"/>
      <c r="P230" s="284">
        <v>0</v>
      </c>
      <c r="Q230" s="284"/>
      <c r="R230" s="284"/>
      <c r="S230" s="284"/>
      <c r="T230" s="284"/>
      <c r="U230" s="284"/>
      <c r="V230" s="284"/>
      <c r="W230" s="284"/>
      <c r="X230" s="284"/>
      <c r="Y230" s="724">
        <v>1</v>
      </c>
      <c r="Z230" s="724"/>
      <c r="AA230" s="724"/>
      <c r="AB230" s="724"/>
      <c r="AC230" s="724"/>
      <c r="AD230" s="724"/>
      <c r="AE230" s="724"/>
      <c r="AF230" s="724"/>
      <c r="AG230" s="724"/>
      <c r="AH230" s="724"/>
      <c r="AI230" s="724"/>
      <c r="AJ230" s="724"/>
      <c r="AK230" s="724"/>
      <c r="AL230" s="724"/>
      <c r="AM230" s="725">
        <f>SUM(Y230:AL230)</f>
        <v>1</v>
      </c>
    </row>
    <row r="231" spans="1:39" ht="15.5" outlineLevel="1">
      <c r="B231" s="283" t="s">
        <v>287</v>
      </c>
      <c r="C231" s="280" t="s">
        <v>580</v>
      </c>
      <c r="D231" s="284"/>
      <c r="E231" s="284">
        <v>0</v>
      </c>
      <c r="F231" s="284"/>
      <c r="G231" s="284"/>
      <c r="H231" s="284"/>
      <c r="I231" s="284"/>
      <c r="J231" s="284"/>
      <c r="K231" s="284"/>
      <c r="L231" s="284"/>
      <c r="M231" s="284"/>
      <c r="N231" s="280"/>
      <c r="O231" s="284"/>
      <c r="P231" s="284">
        <v>0</v>
      </c>
      <c r="Q231" s="284"/>
      <c r="R231" s="284"/>
      <c r="S231" s="284"/>
      <c r="T231" s="284"/>
      <c r="U231" s="284"/>
      <c r="V231" s="284"/>
      <c r="W231" s="284"/>
      <c r="X231" s="284"/>
      <c r="Y231" s="726">
        <v>1</v>
      </c>
      <c r="Z231" s="726">
        <v>0</v>
      </c>
      <c r="AA231" s="726">
        <v>0</v>
      </c>
      <c r="AB231" s="726">
        <v>0</v>
      </c>
      <c r="AC231" s="726">
        <v>0</v>
      </c>
      <c r="AD231" s="726">
        <f t="shared" ref="AD231:AL231" si="9">AD230</f>
        <v>0</v>
      </c>
      <c r="AE231" s="726">
        <f t="shared" si="9"/>
        <v>0</v>
      </c>
      <c r="AF231" s="726">
        <f t="shared" si="9"/>
        <v>0</v>
      </c>
      <c r="AG231" s="726">
        <f t="shared" si="9"/>
        <v>0</v>
      </c>
      <c r="AH231" s="726">
        <f t="shared" si="9"/>
        <v>0</v>
      </c>
      <c r="AI231" s="726">
        <f t="shared" si="9"/>
        <v>0</v>
      </c>
      <c r="AJ231" s="726">
        <f t="shared" si="9"/>
        <v>0</v>
      </c>
      <c r="AK231" s="726">
        <f t="shared" si="9"/>
        <v>0</v>
      </c>
      <c r="AL231" s="726">
        <f t="shared" si="9"/>
        <v>0</v>
      </c>
      <c r="AM231" s="727"/>
    </row>
    <row r="232" spans="1:39" ht="15.5" outlineLevel="1">
      <c r="B232" s="283"/>
      <c r="C232" s="294"/>
      <c r="D232" s="293"/>
      <c r="E232" s="293"/>
      <c r="F232" s="293"/>
      <c r="G232" s="293"/>
      <c r="H232" s="293"/>
      <c r="I232" s="293"/>
      <c r="J232" s="293"/>
      <c r="K232" s="293"/>
      <c r="L232" s="293"/>
      <c r="M232" s="293"/>
      <c r="N232" s="280"/>
      <c r="O232" s="293"/>
      <c r="P232" s="288"/>
      <c r="Q232" s="293"/>
      <c r="R232" s="293"/>
      <c r="S232" s="293"/>
      <c r="T232" s="293"/>
      <c r="U232" s="293"/>
      <c r="V232" s="293"/>
      <c r="W232" s="293"/>
      <c r="X232" s="293"/>
      <c r="Y232" s="408"/>
      <c r="Z232" s="408"/>
      <c r="AA232" s="408"/>
      <c r="AB232" s="408"/>
      <c r="AC232" s="408"/>
      <c r="AD232" s="408"/>
      <c r="AE232" s="408"/>
      <c r="AF232" s="408"/>
      <c r="AG232" s="408"/>
      <c r="AH232" s="408"/>
      <c r="AI232" s="408"/>
      <c r="AJ232" s="408"/>
      <c r="AK232" s="408"/>
      <c r="AL232" s="408"/>
      <c r="AM232" s="730"/>
    </row>
    <row r="233" spans="1:39" ht="15.5" outlineLevel="1">
      <c r="A233" s="500">
        <v>5</v>
      </c>
      <c r="B233" s="498" t="s">
        <v>97</v>
      </c>
      <c r="C233" s="280" t="s">
        <v>586</v>
      </c>
      <c r="D233" s="284"/>
      <c r="E233" s="284">
        <v>0</v>
      </c>
      <c r="F233" s="284"/>
      <c r="G233" s="284"/>
      <c r="H233" s="284"/>
      <c r="I233" s="284"/>
      <c r="J233" s="284"/>
      <c r="K233" s="284"/>
      <c r="L233" s="284"/>
      <c r="M233" s="284"/>
      <c r="N233" s="280"/>
      <c r="O233" s="284"/>
      <c r="P233" s="284">
        <v>0</v>
      </c>
      <c r="Q233" s="284"/>
      <c r="R233" s="284"/>
      <c r="S233" s="284"/>
      <c r="T233" s="284"/>
      <c r="U233" s="284"/>
      <c r="V233" s="284"/>
      <c r="W233" s="284"/>
      <c r="X233" s="284"/>
      <c r="Y233" s="724">
        <v>1</v>
      </c>
      <c r="Z233" s="724"/>
      <c r="AA233" s="724"/>
      <c r="AB233" s="724"/>
      <c r="AC233" s="724"/>
      <c r="AD233" s="724"/>
      <c r="AE233" s="724"/>
      <c r="AF233" s="724"/>
      <c r="AG233" s="724"/>
      <c r="AH233" s="724"/>
      <c r="AI233" s="724"/>
      <c r="AJ233" s="724"/>
      <c r="AK233" s="724"/>
      <c r="AL233" s="724"/>
      <c r="AM233" s="725">
        <f>SUM(Y233:AL233)</f>
        <v>1</v>
      </c>
    </row>
    <row r="234" spans="1:39" ht="15.5" outlineLevel="1">
      <c r="B234" s="283" t="s">
        <v>287</v>
      </c>
      <c r="C234" s="280" t="s">
        <v>580</v>
      </c>
      <c r="D234" s="284"/>
      <c r="E234" s="284">
        <v>0</v>
      </c>
      <c r="F234" s="284"/>
      <c r="G234" s="284"/>
      <c r="H234" s="284"/>
      <c r="I234" s="284"/>
      <c r="J234" s="284"/>
      <c r="K234" s="284"/>
      <c r="L234" s="284"/>
      <c r="M234" s="284"/>
      <c r="N234" s="280"/>
      <c r="O234" s="284"/>
      <c r="P234" s="284">
        <v>0</v>
      </c>
      <c r="Q234" s="284"/>
      <c r="R234" s="284"/>
      <c r="S234" s="284"/>
      <c r="T234" s="284"/>
      <c r="U234" s="284"/>
      <c r="V234" s="284"/>
      <c r="W234" s="284"/>
      <c r="X234" s="284"/>
      <c r="Y234" s="726">
        <v>1</v>
      </c>
      <c r="Z234" s="726">
        <v>0</v>
      </c>
      <c r="AA234" s="726">
        <v>0</v>
      </c>
      <c r="AB234" s="726">
        <v>0</v>
      </c>
      <c r="AC234" s="726">
        <v>0</v>
      </c>
      <c r="AD234" s="726">
        <f t="shared" ref="AD234:AL234" si="10">AD233</f>
        <v>0</v>
      </c>
      <c r="AE234" s="726">
        <f t="shared" si="10"/>
        <v>0</v>
      </c>
      <c r="AF234" s="726">
        <f t="shared" si="10"/>
        <v>0</v>
      </c>
      <c r="AG234" s="726">
        <f t="shared" si="10"/>
        <v>0</v>
      </c>
      <c r="AH234" s="726">
        <f t="shared" si="10"/>
        <v>0</v>
      </c>
      <c r="AI234" s="726">
        <f t="shared" si="10"/>
        <v>0</v>
      </c>
      <c r="AJ234" s="726">
        <f t="shared" si="10"/>
        <v>0</v>
      </c>
      <c r="AK234" s="726">
        <f t="shared" si="10"/>
        <v>0</v>
      </c>
      <c r="AL234" s="726">
        <f t="shared" si="10"/>
        <v>0</v>
      </c>
      <c r="AM234" s="727"/>
    </row>
    <row r="235" spans="1:39" ht="15.5" outlineLevel="1">
      <c r="B235" s="283"/>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408"/>
      <c r="Z235" s="731"/>
      <c r="AA235" s="731"/>
      <c r="AB235" s="731"/>
      <c r="AC235" s="731"/>
      <c r="AD235" s="731"/>
      <c r="AE235" s="731"/>
      <c r="AF235" s="731"/>
      <c r="AG235" s="731"/>
      <c r="AH235" s="731"/>
      <c r="AI235" s="731"/>
      <c r="AJ235" s="731"/>
      <c r="AK235" s="731"/>
      <c r="AL235" s="731"/>
      <c r="AM235" s="727"/>
    </row>
    <row r="236" spans="1:39" ht="15.5" outlineLevel="1">
      <c r="B236" s="307" t="s">
        <v>494</v>
      </c>
      <c r="C236" s="278"/>
      <c r="D236" s="333"/>
      <c r="E236" s="333"/>
      <c r="F236" s="333"/>
      <c r="G236" s="333"/>
      <c r="H236" s="333"/>
      <c r="I236" s="333"/>
      <c r="J236" s="333"/>
      <c r="K236" s="333"/>
      <c r="L236" s="333"/>
      <c r="M236" s="333"/>
      <c r="N236" s="289"/>
      <c r="O236" s="333"/>
      <c r="P236" s="333"/>
      <c r="Q236" s="333"/>
      <c r="R236" s="333"/>
      <c r="S236" s="333"/>
      <c r="T236" s="333"/>
      <c r="U236" s="333"/>
      <c r="V236" s="333"/>
      <c r="W236" s="333"/>
      <c r="X236" s="333"/>
      <c r="Y236" s="728"/>
      <c r="Z236" s="728"/>
      <c r="AA236" s="728"/>
      <c r="AB236" s="728"/>
      <c r="AC236" s="728"/>
      <c r="AD236" s="728"/>
      <c r="AE236" s="728"/>
      <c r="AF236" s="728"/>
      <c r="AG236" s="728"/>
      <c r="AH236" s="728"/>
      <c r="AI236" s="728"/>
      <c r="AJ236" s="728"/>
      <c r="AK236" s="728"/>
      <c r="AL236" s="728"/>
      <c r="AM236" s="325"/>
    </row>
    <row r="237" spans="1:39" ht="15.5" outlineLevel="1">
      <c r="A237" s="500">
        <v>6</v>
      </c>
      <c r="B237" s="498" t="s">
        <v>98</v>
      </c>
      <c r="C237" s="280" t="s">
        <v>586</v>
      </c>
      <c r="D237" s="284"/>
      <c r="E237" s="284">
        <v>0</v>
      </c>
      <c r="F237" s="284"/>
      <c r="G237" s="284"/>
      <c r="H237" s="284"/>
      <c r="I237" s="284"/>
      <c r="J237" s="284"/>
      <c r="K237" s="284"/>
      <c r="L237" s="284"/>
      <c r="M237" s="284"/>
      <c r="N237" s="284">
        <v>12</v>
      </c>
      <c r="O237" s="284"/>
      <c r="P237" s="284">
        <v>0</v>
      </c>
      <c r="Q237" s="284"/>
      <c r="R237" s="284"/>
      <c r="S237" s="284"/>
      <c r="T237" s="284"/>
      <c r="U237" s="284"/>
      <c r="V237" s="284"/>
      <c r="W237" s="284"/>
      <c r="X237" s="284"/>
      <c r="Y237" s="732"/>
      <c r="Z237" s="724"/>
      <c r="AA237" s="724">
        <v>1</v>
      </c>
      <c r="AB237" s="724"/>
      <c r="AC237" s="724"/>
      <c r="AD237" s="724"/>
      <c r="AE237" s="724"/>
      <c r="AF237" s="732"/>
      <c r="AG237" s="732"/>
      <c r="AH237" s="732"/>
      <c r="AI237" s="732"/>
      <c r="AJ237" s="732"/>
      <c r="AK237" s="732"/>
      <c r="AL237" s="732"/>
      <c r="AM237" s="725">
        <f>SUM(Y237:AL237)</f>
        <v>1</v>
      </c>
    </row>
    <row r="238" spans="1:39" ht="15.5" outlineLevel="1">
      <c r="B238" s="283" t="s">
        <v>287</v>
      </c>
      <c r="C238" s="280" t="s">
        <v>580</v>
      </c>
      <c r="D238" s="284"/>
      <c r="E238" s="284">
        <v>0</v>
      </c>
      <c r="F238" s="284"/>
      <c r="G238" s="284"/>
      <c r="H238" s="284"/>
      <c r="I238" s="284"/>
      <c r="J238" s="284"/>
      <c r="K238" s="284"/>
      <c r="L238" s="284"/>
      <c r="M238" s="284"/>
      <c r="N238" s="284">
        <v>12</v>
      </c>
      <c r="O238" s="284"/>
      <c r="P238" s="284">
        <v>0</v>
      </c>
      <c r="Q238" s="284"/>
      <c r="R238" s="284"/>
      <c r="S238" s="284"/>
      <c r="T238" s="284"/>
      <c r="U238" s="284"/>
      <c r="V238" s="284"/>
      <c r="W238" s="284"/>
      <c r="X238" s="284"/>
      <c r="Y238" s="726">
        <v>0</v>
      </c>
      <c r="Z238" s="726">
        <v>0</v>
      </c>
      <c r="AA238" s="726">
        <v>1</v>
      </c>
      <c r="AB238" s="726">
        <v>0</v>
      </c>
      <c r="AC238" s="726">
        <v>0</v>
      </c>
      <c r="AD238" s="726">
        <f t="shared" ref="AD238:AL238" si="11">AD237</f>
        <v>0</v>
      </c>
      <c r="AE238" s="726">
        <f t="shared" si="11"/>
        <v>0</v>
      </c>
      <c r="AF238" s="726">
        <f t="shared" si="11"/>
        <v>0</v>
      </c>
      <c r="AG238" s="726">
        <f t="shared" si="11"/>
        <v>0</v>
      </c>
      <c r="AH238" s="726">
        <f t="shared" si="11"/>
        <v>0</v>
      </c>
      <c r="AI238" s="726">
        <f t="shared" si="11"/>
        <v>0</v>
      </c>
      <c r="AJ238" s="726">
        <f t="shared" si="11"/>
        <v>0</v>
      </c>
      <c r="AK238" s="726">
        <f t="shared" si="11"/>
        <v>0</v>
      </c>
      <c r="AL238" s="726">
        <f t="shared" si="11"/>
        <v>0</v>
      </c>
      <c r="AM238" s="733"/>
    </row>
    <row r="239" spans="1:39" ht="15.5" outlineLevel="1">
      <c r="B239" s="299"/>
      <c r="C239" s="301"/>
      <c r="D239" s="280"/>
      <c r="E239" s="280"/>
      <c r="F239" s="280"/>
      <c r="G239" s="280"/>
      <c r="H239" s="280"/>
      <c r="I239" s="280"/>
      <c r="J239" s="280"/>
      <c r="K239" s="280"/>
      <c r="L239" s="280"/>
      <c r="M239" s="280"/>
      <c r="N239" s="280"/>
      <c r="O239" s="280"/>
      <c r="P239" s="288"/>
      <c r="Q239" s="280"/>
      <c r="R239" s="280"/>
      <c r="S239" s="280"/>
      <c r="T239" s="280"/>
      <c r="U239" s="280"/>
      <c r="V239" s="280"/>
      <c r="W239" s="280"/>
      <c r="X239" s="280"/>
      <c r="Y239" s="404"/>
      <c r="Z239" s="404"/>
      <c r="AA239" s="404"/>
      <c r="AB239" s="404"/>
      <c r="AC239" s="404"/>
      <c r="AD239" s="404"/>
      <c r="AE239" s="404"/>
      <c r="AF239" s="404"/>
      <c r="AG239" s="404"/>
      <c r="AH239" s="404"/>
      <c r="AI239" s="404"/>
      <c r="AJ239" s="404"/>
      <c r="AK239" s="404"/>
      <c r="AL239" s="404"/>
      <c r="AM239" s="734"/>
    </row>
    <row r="240" spans="1:39" ht="15.5" outlineLevel="1">
      <c r="A240" s="500">
        <v>7</v>
      </c>
      <c r="B240" s="498" t="s">
        <v>746</v>
      </c>
      <c r="C240" s="280" t="s">
        <v>586</v>
      </c>
      <c r="D240" s="284"/>
      <c r="E240" s="284" t="s">
        <v>752</v>
      </c>
      <c r="F240" s="284"/>
      <c r="G240" s="284"/>
      <c r="H240" s="284"/>
      <c r="I240" s="284"/>
      <c r="J240" s="284"/>
      <c r="K240" s="284"/>
      <c r="L240" s="284"/>
      <c r="M240" s="284"/>
      <c r="N240" s="284">
        <v>12</v>
      </c>
      <c r="O240" s="284"/>
      <c r="P240" s="284" t="s">
        <v>752</v>
      </c>
      <c r="Q240" s="284"/>
      <c r="R240" s="284"/>
      <c r="S240" s="284"/>
      <c r="T240" s="284"/>
      <c r="U240" s="284"/>
      <c r="V240" s="284"/>
      <c r="W240" s="284"/>
      <c r="X240" s="284"/>
      <c r="Y240" s="709"/>
      <c r="Z240" s="709">
        <v>1</v>
      </c>
      <c r="AA240" s="724"/>
      <c r="AB240" s="724"/>
      <c r="AC240" s="724"/>
      <c r="AD240" s="724"/>
      <c r="AE240" s="724"/>
      <c r="AF240" s="732"/>
      <c r="AG240" s="732"/>
      <c r="AH240" s="732"/>
      <c r="AI240" s="732"/>
      <c r="AJ240" s="732"/>
      <c r="AK240" s="732"/>
      <c r="AL240" s="732"/>
      <c r="AM240" s="725">
        <f>SUM(Y240:AL240)</f>
        <v>1</v>
      </c>
    </row>
    <row r="241" spans="1:39" ht="15.5" outlineLevel="1">
      <c r="B241" s="283" t="s">
        <v>287</v>
      </c>
      <c r="C241" s="280" t="s">
        <v>580</v>
      </c>
      <c r="D241" s="284"/>
      <c r="E241" s="284" t="s">
        <v>752</v>
      </c>
      <c r="F241" s="284"/>
      <c r="G241" s="284"/>
      <c r="H241" s="284"/>
      <c r="I241" s="284"/>
      <c r="J241" s="284"/>
      <c r="K241" s="284"/>
      <c r="L241" s="284"/>
      <c r="M241" s="284"/>
      <c r="N241" s="284">
        <v>12</v>
      </c>
      <c r="O241" s="284"/>
      <c r="P241" s="284" t="s">
        <v>752</v>
      </c>
      <c r="Q241" s="284"/>
      <c r="R241" s="284"/>
      <c r="S241" s="284"/>
      <c r="T241" s="284"/>
      <c r="U241" s="284"/>
      <c r="V241" s="284"/>
      <c r="W241" s="284"/>
      <c r="X241" s="284"/>
      <c r="Y241" s="726">
        <v>0</v>
      </c>
      <c r="Z241" s="726">
        <v>1</v>
      </c>
      <c r="AA241" s="726">
        <v>0</v>
      </c>
      <c r="AB241" s="726">
        <v>0</v>
      </c>
      <c r="AC241" s="726">
        <v>0</v>
      </c>
      <c r="AD241" s="726">
        <f t="shared" ref="AD241:AL241" si="12">AD240</f>
        <v>0</v>
      </c>
      <c r="AE241" s="726">
        <f t="shared" si="12"/>
        <v>0</v>
      </c>
      <c r="AF241" s="726">
        <f t="shared" si="12"/>
        <v>0</v>
      </c>
      <c r="AG241" s="726">
        <f t="shared" si="12"/>
        <v>0</v>
      </c>
      <c r="AH241" s="726">
        <f t="shared" si="12"/>
        <v>0</v>
      </c>
      <c r="AI241" s="726">
        <f t="shared" si="12"/>
        <v>0</v>
      </c>
      <c r="AJ241" s="726">
        <f t="shared" si="12"/>
        <v>0</v>
      </c>
      <c r="AK241" s="726">
        <f t="shared" si="12"/>
        <v>0</v>
      </c>
      <c r="AL241" s="726">
        <f t="shared" si="12"/>
        <v>0</v>
      </c>
      <c r="AM241" s="733"/>
    </row>
    <row r="242" spans="1:39" ht="15.5" outlineLevel="1">
      <c r="B242" s="303"/>
      <c r="C242" s="301"/>
      <c r="D242" s="280"/>
      <c r="E242" s="280"/>
      <c r="F242" s="280"/>
      <c r="G242" s="280"/>
      <c r="H242" s="280"/>
      <c r="I242" s="280"/>
      <c r="J242" s="280"/>
      <c r="K242" s="280"/>
      <c r="L242" s="280"/>
      <c r="M242" s="280"/>
      <c r="N242" s="280"/>
      <c r="O242" s="280"/>
      <c r="P242" s="288"/>
      <c r="Q242" s="280"/>
      <c r="R242" s="280"/>
      <c r="S242" s="280"/>
      <c r="T242" s="280"/>
      <c r="U242" s="280"/>
      <c r="V242" s="280"/>
      <c r="W242" s="280"/>
      <c r="X242" s="280"/>
      <c r="Y242" s="404"/>
      <c r="Z242" s="735"/>
      <c r="AA242" s="404"/>
      <c r="AB242" s="404"/>
      <c r="AC242" s="404"/>
      <c r="AD242" s="404"/>
      <c r="AE242" s="404"/>
      <c r="AF242" s="404"/>
      <c r="AG242" s="404"/>
      <c r="AH242" s="404"/>
      <c r="AI242" s="404"/>
      <c r="AJ242" s="404"/>
      <c r="AK242" s="404"/>
      <c r="AL242" s="404"/>
      <c r="AM242" s="734"/>
    </row>
    <row r="243" spans="1:39" ht="15.5" outlineLevel="1">
      <c r="A243" s="500">
        <v>8</v>
      </c>
      <c r="B243" s="498" t="s">
        <v>100</v>
      </c>
      <c r="C243" s="280" t="s">
        <v>586</v>
      </c>
      <c r="D243" s="284"/>
      <c r="E243" s="284">
        <v>0</v>
      </c>
      <c r="F243" s="284"/>
      <c r="G243" s="284"/>
      <c r="H243" s="284"/>
      <c r="I243" s="284"/>
      <c r="J243" s="284"/>
      <c r="K243" s="284"/>
      <c r="L243" s="284"/>
      <c r="M243" s="284"/>
      <c r="N243" s="284">
        <v>12</v>
      </c>
      <c r="O243" s="284"/>
      <c r="P243" s="284">
        <v>0</v>
      </c>
      <c r="Q243" s="284"/>
      <c r="R243" s="284"/>
      <c r="S243" s="284"/>
      <c r="T243" s="284"/>
      <c r="U243" s="284"/>
      <c r="V243" s="284"/>
      <c r="W243" s="284"/>
      <c r="X243" s="284"/>
      <c r="Y243" s="732"/>
      <c r="Z243" s="709">
        <v>1</v>
      </c>
      <c r="AA243" s="724"/>
      <c r="AB243" s="724"/>
      <c r="AC243" s="724"/>
      <c r="AD243" s="724"/>
      <c r="AE243" s="724"/>
      <c r="AF243" s="732"/>
      <c r="AG243" s="732"/>
      <c r="AH243" s="732"/>
      <c r="AI243" s="732"/>
      <c r="AJ243" s="732"/>
      <c r="AK243" s="732"/>
      <c r="AL243" s="732"/>
      <c r="AM243" s="725">
        <f>SUM(Y243:AL243)</f>
        <v>1</v>
      </c>
    </row>
    <row r="244" spans="1:39" ht="15.5" outlineLevel="1">
      <c r="B244" s="283" t="s">
        <v>287</v>
      </c>
      <c r="C244" s="280" t="s">
        <v>580</v>
      </c>
      <c r="D244" s="284"/>
      <c r="E244" s="284">
        <v>0</v>
      </c>
      <c r="F244" s="284"/>
      <c r="G244" s="284"/>
      <c r="H244" s="284"/>
      <c r="I244" s="284"/>
      <c r="J244" s="284"/>
      <c r="K244" s="284"/>
      <c r="L244" s="284"/>
      <c r="M244" s="284"/>
      <c r="N244" s="284">
        <v>12</v>
      </c>
      <c r="O244" s="284"/>
      <c r="P244" s="284">
        <v>0</v>
      </c>
      <c r="Q244" s="284"/>
      <c r="R244" s="284"/>
      <c r="S244" s="284"/>
      <c r="T244" s="284"/>
      <c r="U244" s="284"/>
      <c r="V244" s="284"/>
      <c r="W244" s="284"/>
      <c r="X244" s="284"/>
      <c r="Y244" s="726">
        <v>0</v>
      </c>
      <c r="Z244" s="726">
        <v>1</v>
      </c>
      <c r="AA244" s="726">
        <v>0</v>
      </c>
      <c r="AB244" s="726">
        <v>0</v>
      </c>
      <c r="AC244" s="726">
        <v>0</v>
      </c>
      <c r="AD244" s="726">
        <f t="shared" ref="AD244:AL244" si="13">AD243</f>
        <v>0</v>
      </c>
      <c r="AE244" s="726">
        <f t="shared" si="13"/>
        <v>0</v>
      </c>
      <c r="AF244" s="726">
        <f t="shared" si="13"/>
        <v>0</v>
      </c>
      <c r="AG244" s="726">
        <f t="shared" si="13"/>
        <v>0</v>
      </c>
      <c r="AH244" s="726">
        <f t="shared" si="13"/>
        <v>0</v>
      </c>
      <c r="AI244" s="726">
        <f t="shared" si="13"/>
        <v>0</v>
      </c>
      <c r="AJ244" s="726">
        <f t="shared" si="13"/>
        <v>0</v>
      </c>
      <c r="AK244" s="726">
        <f t="shared" si="13"/>
        <v>0</v>
      </c>
      <c r="AL244" s="726">
        <f t="shared" si="13"/>
        <v>0</v>
      </c>
      <c r="AM244" s="733"/>
    </row>
    <row r="245" spans="1:39" ht="15.5" outlineLevel="1">
      <c r="B245" s="303"/>
      <c r="C245" s="301"/>
      <c r="D245" s="305"/>
      <c r="E245" s="305"/>
      <c r="F245" s="305"/>
      <c r="G245" s="305"/>
      <c r="H245" s="305"/>
      <c r="I245" s="305"/>
      <c r="J245" s="305"/>
      <c r="K245" s="305"/>
      <c r="L245" s="305"/>
      <c r="M245" s="305"/>
      <c r="N245" s="280"/>
      <c r="O245" s="305"/>
      <c r="P245" s="288"/>
      <c r="Q245" s="305"/>
      <c r="R245" s="305"/>
      <c r="S245" s="305"/>
      <c r="T245" s="305"/>
      <c r="U245" s="305"/>
      <c r="V245" s="305"/>
      <c r="W245" s="305"/>
      <c r="X245" s="305"/>
      <c r="Y245" s="404"/>
      <c r="Z245" s="735"/>
      <c r="AA245" s="404"/>
      <c r="AB245" s="404"/>
      <c r="AC245" s="404"/>
      <c r="AD245" s="404"/>
      <c r="AE245" s="404"/>
      <c r="AF245" s="404"/>
      <c r="AG245" s="404"/>
      <c r="AH245" s="404"/>
      <c r="AI245" s="404"/>
      <c r="AJ245" s="404"/>
      <c r="AK245" s="404"/>
      <c r="AL245" s="404"/>
      <c r="AM245" s="734"/>
    </row>
    <row r="246" spans="1:39" ht="15.5" outlineLevel="1">
      <c r="A246" s="500">
        <v>9</v>
      </c>
      <c r="B246" s="498" t="s">
        <v>101</v>
      </c>
      <c r="C246" s="280" t="s">
        <v>586</v>
      </c>
      <c r="D246" s="284"/>
      <c r="E246" s="284">
        <v>0</v>
      </c>
      <c r="F246" s="284"/>
      <c r="G246" s="284"/>
      <c r="H246" s="284"/>
      <c r="I246" s="284"/>
      <c r="J246" s="284"/>
      <c r="K246" s="284"/>
      <c r="L246" s="284"/>
      <c r="M246" s="284"/>
      <c r="N246" s="284">
        <v>12</v>
      </c>
      <c r="O246" s="284"/>
      <c r="P246" s="284">
        <v>0</v>
      </c>
      <c r="Q246" s="284"/>
      <c r="R246" s="284"/>
      <c r="S246" s="284"/>
      <c r="T246" s="284"/>
      <c r="U246" s="284"/>
      <c r="V246" s="284"/>
      <c r="W246" s="284"/>
      <c r="X246" s="284"/>
      <c r="Y246" s="732"/>
      <c r="Z246" s="724"/>
      <c r="AA246" s="724">
        <v>1</v>
      </c>
      <c r="AB246" s="724"/>
      <c r="AC246" s="724"/>
      <c r="AD246" s="724"/>
      <c r="AE246" s="724"/>
      <c r="AF246" s="732"/>
      <c r="AG246" s="732"/>
      <c r="AH246" s="732"/>
      <c r="AI246" s="732"/>
      <c r="AJ246" s="732"/>
      <c r="AK246" s="732"/>
      <c r="AL246" s="732"/>
      <c r="AM246" s="725">
        <f>SUM(Y246:AL246)</f>
        <v>1</v>
      </c>
    </row>
    <row r="247" spans="1:39" ht="15.5" outlineLevel="1">
      <c r="B247" s="283" t="s">
        <v>287</v>
      </c>
      <c r="C247" s="280" t="s">
        <v>580</v>
      </c>
      <c r="D247" s="284"/>
      <c r="E247" s="284">
        <v>0</v>
      </c>
      <c r="F247" s="284"/>
      <c r="G247" s="284"/>
      <c r="H247" s="284"/>
      <c r="I247" s="284"/>
      <c r="J247" s="284"/>
      <c r="K247" s="284"/>
      <c r="L247" s="284"/>
      <c r="M247" s="284"/>
      <c r="N247" s="284">
        <v>12</v>
      </c>
      <c r="O247" s="284"/>
      <c r="P247" s="284">
        <v>0</v>
      </c>
      <c r="Q247" s="284"/>
      <c r="R247" s="284"/>
      <c r="S247" s="284"/>
      <c r="T247" s="284"/>
      <c r="U247" s="284"/>
      <c r="V247" s="284"/>
      <c r="W247" s="284"/>
      <c r="X247" s="284"/>
      <c r="Y247" s="726">
        <v>0</v>
      </c>
      <c r="Z247" s="726">
        <v>0</v>
      </c>
      <c r="AA247" s="726">
        <v>1</v>
      </c>
      <c r="AB247" s="726">
        <v>0</v>
      </c>
      <c r="AC247" s="726">
        <v>0</v>
      </c>
      <c r="AD247" s="726">
        <f t="shared" ref="AD247:AL247" si="14">AD246</f>
        <v>0</v>
      </c>
      <c r="AE247" s="726">
        <f t="shared" si="14"/>
        <v>0</v>
      </c>
      <c r="AF247" s="726">
        <f t="shared" si="14"/>
        <v>0</v>
      </c>
      <c r="AG247" s="726">
        <f t="shared" si="14"/>
        <v>0</v>
      </c>
      <c r="AH247" s="726">
        <f t="shared" si="14"/>
        <v>0</v>
      </c>
      <c r="AI247" s="726">
        <f t="shared" si="14"/>
        <v>0</v>
      </c>
      <c r="AJ247" s="726">
        <f t="shared" si="14"/>
        <v>0</v>
      </c>
      <c r="AK247" s="726">
        <f t="shared" si="14"/>
        <v>0</v>
      </c>
      <c r="AL247" s="726">
        <f t="shared" si="14"/>
        <v>0</v>
      </c>
      <c r="AM247" s="733"/>
    </row>
    <row r="248" spans="1:39" ht="15.5" outlineLevel="1">
      <c r="B248" s="303"/>
      <c r="C248" s="301"/>
      <c r="D248" s="305"/>
      <c r="E248" s="305"/>
      <c r="F248" s="305"/>
      <c r="G248" s="305"/>
      <c r="H248" s="305"/>
      <c r="I248" s="305"/>
      <c r="J248" s="305"/>
      <c r="K248" s="305"/>
      <c r="L248" s="305"/>
      <c r="M248" s="305"/>
      <c r="N248" s="280"/>
      <c r="O248" s="305"/>
      <c r="P248" s="288"/>
      <c r="Q248" s="305"/>
      <c r="R248" s="305"/>
      <c r="S248" s="305"/>
      <c r="T248" s="305"/>
      <c r="U248" s="305"/>
      <c r="V248" s="305"/>
      <c r="W248" s="305"/>
      <c r="X248" s="305"/>
      <c r="Y248" s="404"/>
      <c r="Z248" s="404"/>
      <c r="AA248" s="404"/>
      <c r="AB248" s="404"/>
      <c r="AC248" s="404"/>
      <c r="AD248" s="404"/>
      <c r="AE248" s="404"/>
      <c r="AF248" s="404"/>
      <c r="AG248" s="404"/>
      <c r="AH248" s="404"/>
      <c r="AI248" s="404"/>
      <c r="AJ248" s="404"/>
      <c r="AK248" s="404"/>
      <c r="AL248" s="404"/>
      <c r="AM248" s="734"/>
    </row>
    <row r="249" spans="1:39" ht="15.5" outlineLevel="1">
      <c r="A249" s="500">
        <v>10</v>
      </c>
      <c r="B249" s="498" t="s">
        <v>102</v>
      </c>
      <c r="C249" s="280" t="s">
        <v>586</v>
      </c>
      <c r="D249" s="284"/>
      <c r="E249" s="284">
        <v>0</v>
      </c>
      <c r="F249" s="284"/>
      <c r="G249" s="284"/>
      <c r="H249" s="284"/>
      <c r="I249" s="284"/>
      <c r="J249" s="284"/>
      <c r="K249" s="284"/>
      <c r="L249" s="284"/>
      <c r="M249" s="284"/>
      <c r="N249" s="284">
        <v>3</v>
      </c>
      <c r="O249" s="284"/>
      <c r="P249" s="284">
        <v>0</v>
      </c>
      <c r="Q249" s="284"/>
      <c r="R249" s="284"/>
      <c r="S249" s="284"/>
      <c r="T249" s="284"/>
      <c r="U249" s="284"/>
      <c r="V249" s="284"/>
      <c r="W249" s="284"/>
      <c r="X249" s="284"/>
      <c r="Y249" s="732"/>
      <c r="Z249" s="724"/>
      <c r="AA249" s="724">
        <v>1</v>
      </c>
      <c r="AB249" s="724"/>
      <c r="AC249" s="724"/>
      <c r="AD249" s="724"/>
      <c r="AE249" s="724"/>
      <c r="AF249" s="732"/>
      <c r="AG249" s="732"/>
      <c r="AH249" s="732"/>
      <c r="AI249" s="732"/>
      <c r="AJ249" s="732"/>
      <c r="AK249" s="732"/>
      <c r="AL249" s="732"/>
      <c r="AM249" s="725">
        <f>SUM(Y249:AL249)</f>
        <v>1</v>
      </c>
    </row>
    <row r="250" spans="1:39" ht="15.5" outlineLevel="1">
      <c r="B250" s="283" t="s">
        <v>287</v>
      </c>
      <c r="C250" s="280" t="s">
        <v>580</v>
      </c>
      <c r="D250" s="284"/>
      <c r="E250" s="284">
        <v>0</v>
      </c>
      <c r="F250" s="284"/>
      <c r="G250" s="284"/>
      <c r="H250" s="284"/>
      <c r="I250" s="284"/>
      <c r="J250" s="284"/>
      <c r="K250" s="284"/>
      <c r="L250" s="284"/>
      <c r="M250" s="284"/>
      <c r="N250" s="284">
        <v>3</v>
      </c>
      <c r="O250" s="284"/>
      <c r="P250" s="284">
        <v>0</v>
      </c>
      <c r="Q250" s="284"/>
      <c r="R250" s="284"/>
      <c r="S250" s="284"/>
      <c r="T250" s="284"/>
      <c r="U250" s="284"/>
      <c r="V250" s="284"/>
      <c r="W250" s="284"/>
      <c r="X250" s="284"/>
      <c r="Y250" s="726">
        <v>0</v>
      </c>
      <c r="Z250" s="726">
        <v>0</v>
      </c>
      <c r="AA250" s="726">
        <v>1</v>
      </c>
      <c r="AB250" s="726">
        <v>0</v>
      </c>
      <c r="AC250" s="726">
        <v>0</v>
      </c>
      <c r="AD250" s="726">
        <f t="shared" ref="AD250:AL250" si="15">AD249</f>
        <v>0</v>
      </c>
      <c r="AE250" s="726">
        <f t="shared" si="15"/>
        <v>0</v>
      </c>
      <c r="AF250" s="726">
        <f t="shared" si="15"/>
        <v>0</v>
      </c>
      <c r="AG250" s="726">
        <f t="shared" si="15"/>
        <v>0</v>
      </c>
      <c r="AH250" s="726">
        <f t="shared" si="15"/>
        <v>0</v>
      </c>
      <c r="AI250" s="726">
        <f t="shared" si="15"/>
        <v>0</v>
      </c>
      <c r="AJ250" s="726">
        <f t="shared" si="15"/>
        <v>0</v>
      </c>
      <c r="AK250" s="726">
        <f t="shared" si="15"/>
        <v>0</v>
      </c>
      <c r="AL250" s="726">
        <f t="shared" si="15"/>
        <v>0</v>
      </c>
      <c r="AM250" s="733"/>
    </row>
    <row r="251" spans="1:39" ht="15.5" outlineLevel="1">
      <c r="B251" s="303"/>
      <c r="C251" s="301"/>
      <c r="D251" s="305"/>
      <c r="E251" s="305"/>
      <c r="F251" s="305"/>
      <c r="G251" s="305"/>
      <c r="H251" s="305"/>
      <c r="I251" s="305"/>
      <c r="J251" s="305"/>
      <c r="K251" s="305"/>
      <c r="L251" s="305"/>
      <c r="M251" s="305"/>
      <c r="N251" s="280"/>
      <c r="O251" s="305"/>
      <c r="P251" s="305"/>
      <c r="Q251" s="305"/>
      <c r="R251" s="305"/>
      <c r="S251" s="305"/>
      <c r="T251" s="305"/>
      <c r="U251" s="305"/>
      <c r="V251" s="305"/>
      <c r="W251" s="305"/>
      <c r="X251" s="305"/>
      <c r="Y251" s="404"/>
      <c r="Z251" s="735"/>
      <c r="AA251" s="404"/>
      <c r="AB251" s="404"/>
      <c r="AC251" s="404"/>
      <c r="AD251" s="404"/>
      <c r="AE251" s="404"/>
      <c r="AF251" s="404"/>
      <c r="AG251" s="404"/>
      <c r="AH251" s="404"/>
      <c r="AI251" s="404"/>
      <c r="AJ251" s="404"/>
      <c r="AK251" s="404"/>
      <c r="AL251" s="404"/>
      <c r="AM251" s="734"/>
    </row>
    <row r="252" spans="1:39" ht="15.5" outlineLevel="1">
      <c r="B252" s="277" t="s">
        <v>10</v>
      </c>
      <c r="C252" s="278"/>
      <c r="D252" s="333"/>
      <c r="E252" s="333"/>
      <c r="F252" s="333"/>
      <c r="G252" s="333"/>
      <c r="H252" s="333"/>
      <c r="I252" s="333"/>
      <c r="J252" s="333"/>
      <c r="K252" s="333"/>
      <c r="L252" s="333"/>
      <c r="M252" s="333"/>
      <c r="N252" s="289"/>
      <c r="O252" s="333"/>
      <c r="P252" s="333"/>
      <c r="Q252" s="333"/>
      <c r="R252" s="333"/>
      <c r="S252" s="333"/>
      <c r="T252" s="333"/>
      <c r="U252" s="333"/>
      <c r="V252" s="333"/>
      <c r="W252" s="333"/>
      <c r="X252" s="333"/>
      <c r="Y252" s="728"/>
      <c r="Z252" s="728"/>
      <c r="AA252" s="728"/>
      <c r="AB252" s="728"/>
      <c r="AC252" s="728"/>
      <c r="AD252" s="728"/>
      <c r="AE252" s="728"/>
      <c r="AF252" s="728"/>
      <c r="AG252" s="728"/>
      <c r="AH252" s="728"/>
      <c r="AI252" s="728"/>
      <c r="AJ252" s="728"/>
      <c r="AK252" s="728"/>
      <c r="AL252" s="728"/>
      <c r="AM252" s="325"/>
    </row>
    <row r="253" spans="1:39" ht="15.5" outlineLevel="1">
      <c r="A253" s="500">
        <v>11</v>
      </c>
      <c r="B253" s="498" t="s">
        <v>103</v>
      </c>
      <c r="C253" s="280" t="s">
        <v>586</v>
      </c>
      <c r="D253" s="284"/>
      <c r="E253" s="284">
        <v>0</v>
      </c>
      <c r="F253" s="284"/>
      <c r="G253" s="284"/>
      <c r="H253" s="284"/>
      <c r="I253" s="284"/>
      <c r="J253" s="284"/>
      <c r="K253" s="284"/>
      <c r="L253" s="284"/>
      <c r="M253" s="284"/>
      <c r="N253" s="284">
        <v>12</v>
      </c>
      <c r="O253" s="284"/>
      <c r="P253" s="284">
        <v>0</v>
      </c>
      <c r="Q253" s="284"/>
      <c r="R253" s="284"/>
      <c r="S253" s="284"/>
      <c r="T253" s="284"/>
      <c r="U253" s="284"/>
      <c r="V253" s="284"/>
      <c r="W253" s="284"/>
      <c r="X253" s="284"/>
      <c r="Y253" s="736"/>
      <c r="Z253" s="724"/>
      <c r="AA253" s="724">
        <v>1</v>
      </c>
      <c r="AB253" s="724"/>
      <c r="AC253" s="724"/>
      <c r="AD253" s="724"/>
      <c r="AE253" s="724"/>
      <c r="AF253" s="732"/>
      <c r="AG253" s="732"/>
      <c r="AH253" s="732"/>
      <c r="AI253" s="732"/>
      <c r="AJ253" s="732"/>
      <c r="AK253" s="732"/>
      <c r="AL253" s="732"/>
      <c r="AM253" s="725">
        <f>SUM(Y253:AL253)</f>
        <v>1</v>
      </c>
    </row>
    <row r="254" spans="1:39" ht="15.5" outlineLevel="1">
      <c r="B254" s="283" t="s">
        <v>287</v>
      </c>
      <c r="C254" s="280" t="s">
        <v>580</v>
      </c>
      <c r="D254" s="284"/>
      <c r="E254" s="284">
        <v>0</v>
      </c>
      <c r="F254" s="284"/>
      <c r="G254" s="284"/>
      <c r="H254" s="284"/>
      <c r="I254" s="284"/>
      <c r="J254" s="284"/>
      <c r="K254" s="284"/>
      <c r="L254" s="284"/>
      <c r="M254" s="284"/>
      <c r="N254" s="284">
        <v>12</v>
      </c>
      <c r="O254" s="284"/>
      <c r="P254" s="284">
        <v>0</v>
      </c>
      <c r="Q254" s="284"/>
      <c r="R254" s="284"/>
      <c r="S254" s="284"/>
      <c r="T254" s="284"/>
      <c r="U254" s="284"/>
      <c r="V254" s="284"/>
      <c r="W254" s="284"/>
      <c r="X254" s="284"/>
      <c r="Y254" s="726">
        <v>0</v>
      </c>
      <c r="Z254" s="726">
        <v>0</v>
      </c>
      <c r="AA254" s="726">
        <v>1</v>
      </c>
      <c r="AB254" s="726">
        <v>0</v>
      </c>
      <c r="AC254" s="726">
        <v>0</v>
      </c>
      <c r="AD254" s="726">
        <f t="shared" ref="AD254:AL254" si="16">AD253</f>
        <v>0</v>
      </c>
      <c r="AE254" s="726">
        <f t="shared" si="16"/>
        <v>0</v>
      </c>
      <c r="AF254" s="726">
        <f t="shared" si="16"/>
        <v>0</v>
      </c>
      <c r="AG254" s="726">
        <f t="shared" si="16"/>
        <v>0</v>
      </c>
      <c r="AH254" s="726">
        <f t="shared" si="16"/>
        <v>0</v>
      </c>
      <c r="AI254" s="726">
        <f t="shared" si="16"/>
        <v>0</v>
      </c>
      <c r="AJ254" s="726">
        <f t="shared" si="16"/>
        <v>0</v>
      </c>
      <c r="AK254" s="726">
        <f t="shared" si="16"/>
        <v>0</v>
      </c>
      <c r="AL254" s="726">
        <f t="shared" si="16"/>
        <v>0</v>
      </c>
      <c r="AM254" s="727"/>
    </row>
    <row r="255" spans="1:39" ht="15.5" outlineLevel="1">
      <c r="B255" s="304"/>
      <c r="C255" s="294"/>
      <c r="D255" s="280"/>
      <c r="E255" s="280"/>
      <c r="F255" s="280"/>
      <c r="G255" s="280"/>
      <c r="H255" s="280"/>
      <c r="I255" s="280"/>
      <c r="J255" s="280"/>
      <c r="K255" s="280"/>
      <c r="L255" s="280"/>
      <c r="M255" s="280"/>
      <c r="N255" s="280"/>
      <c r="O255" s="280"/>
      <c r="P255" s="305"/>
      <c r="Q255" s="280"/>
      <c r="R255" s="280"/>
      <c r="S255" s="280"/>
      <c r="T255" s="280"/>
      <c r="U255" s="280"/>
      <c r="V255" s="280"/>
      <c r="W255" s="280"/>
      <c r="X255" s="280"/>
      <c r="Y255" s="408"/>
      <c r="Z255" s="731"/>
      <c r="AA255" s="731"/>
      <c r="AB255" s="731"/>
      <c r="AC255" s="731"/>
      <c r="AD255" s="731"/>
      <c r="AE255" s="731"/>
      <c r="AF255" s="731"/>
      <c r="AG255" s="731"/>
      <c r="AH255" s="731"/>
      <c r="AI255" s="731"/>
      <c r="AJ255" s="731"/>
      <c r="AK255" s="731"/>
      <c r="AL255" s="731"/>
      <c r="AM255" s="730"/>
    </row>
    <row r="256" spans="1:39" ht="15.5" outlineLevel="1">
      <c r="A256" s="500">
        <v>12</v>
      </c>
      <c r="B256" s="498" t="s">
        <v>104</v>
      </c>
      <c r="C256" s="280" t="s">
        <v>586</v>
      </c>
      <c r="D256" s="284"/>
      <c r="E256" s="284">
        <v>0</v>
      </c>
      <c r="F256" s="284"/>
      <c r="G256" s="284"/>
      <c r="H256" s="284"/>
      <c r="I256" s="284"/>
      <c r="J256" s="284"/>
      <c r="K256" s="284"/>
      <c r="L256" s="284"/>
      <c r="M256" s="284"/>
      <c r="N256" s="284">
        <v>12</v>
      </c>
      <c r="O256" s="284"/>
      <c r="P256" s="284">
        <v>0</v>
      </c>
      <c r="Q256" s="284"/>
      <c r="R256" s="284"/>
      <c r="S256" s="284"/>
      <c r="T256" s="284"/>
      <c r="U256" s="284"/>
      <c r="V256" s="284"/>
      <c r="W256" s="284"/>
      <c r="X256" s="284"/>
      <c r="Y256" s="724"/>
      <c r="Z256" s="724"/>
      <c r="AA256" s="724">
        <v>1</v>
      </c>
      <c r="AB256" s="724"/>
      <c r="AC256" s="724"/>
      <c r="AD256" s="724"/>
      <c r="AE256" s="724"/>
      <c r="AF256" s="732"/>
      <c r="AG256" s="732"/>
      <c r="AH256" s="732"/>
      <c r="AI256" s="732"/>
      <c r="AJ256" s="732"/>
      <c r="AK256" s="732"/>
      <c r="AL256" s="732"/>
      <c r="AM256" s="725">
        <f>SUM(Y256:AL256)</f>
        <v>1</v>
      </c>
    </row>
    <row r="257" spans="1:39" ht="15.5" outlineLevel="1">
      <c r="B257" s="283" t="s">
        <v>287</v>
      </c>
      <c r="C257" s="280" t="s">
        <v>580</v>
      </c>
      <c r="D257" s="284"/>
      <c r="E257" s="284">
        <v>0</v>
      </c>
      <c r="F257" s="284"/>
      <c r="G257" s="284"/>
      <c r="H257" s="284"/>
      <c r="I257" s="284"/>
      <c r="J257" s="284"/>
      <c r="K257" s="284"/>
      <c r="L257" s="284"/>
      <c r="M257" s="284"/>
      <c r="N257" s="284">
        <v>12</v>
      </c>
      <c r="O257" s="284"/>
      <c r="P257" s="284">
        <v>0</v>
      </c>
      <c r="Q257" s="284"/>
      <c r="R257" s="284"/>
      <c r="S257" s="284"/>
      <c r="T257" s="284"/>
      <c r="U257" s="284"/>
      <c r="V257" s="284"/>
      <c r="W257" s="284"/>
      <c r="X257" s="284"/>
      <c r="Y257" s="726">
        <v>0</v>
      </c>
      <c r="Z257" s="726">
        <v>0</v>
      </c>
      <c r="AA257" s="726">
        <v>1</v>
      </c>
      <c r="AB257" s="726">
        <v>0</v>
      </c>
      <c r="AC257" s="726">
        <v>0</v>
      </c>
      <c r="AD257" s="726">
        <f t="shared" ref="AD257:AL257" si="17">AD256</f>
        <v>0</v>
      </c>
      <c r="AE257" s="726">
        <f t="shared" si="17"/>
        <v>0</v>
      </c>
      <c r="AF257" s="726">
        <f t="shared" si="17"/>
        <v>0</v>
      </c>
      <c r="AG257" s="726">
        <f t="shared" si="17"/>
        <v>0</v>
      </c>
      <c r="AH257" s="726">
        <f t="shared" si="17"/>
        <v>0</v>
      </c>
      <c r="AI257" s="726">
        <f t="shared" si="17"/>
        <v>0</v>
      </c>
      <c r="AJ257" s="726">
        <f t="shared" si="17"/>
        <v>0</v>
      </c>
      <c r="AK257" s="726">
        <f t="shared" si="17"/>
        <v>0</v>
      </c>
      <c r="AL257" s="726">
        <f t="shared" si="17"/>
        <v>0</v>
      </c>
      <c r="AM257" s="727"/>
    </row>
    <row r="258" spans="1:39" ht="15.5" outlineLevel="1">
      <c r="B258" s="304"/>
      <c r="C258" s="294"/>
      <c r="D258" s="280"/>
      <c r="E258" s="280"/>
      <c r="F258" s="280"/>
      <c r="G258" s="280"/>
      <c r="H258" s="280"/>
      <c r="I258" s="280"/>
      <c r="J258" s="280"/>
      <c r="K258" s="280"/>
      <c r="L258" s="280"/>
      <c r="M258" s="280"/>
      <c r="N258" s="280"/>
      <c r="O258" s="280"/>
      <c r="P258" s="305"/>
      <c r="Q258" s="280"/>
      <c r="R258" s="280"/>
      <c r="S258" s="280"/>
      <c r="T258" s="280"/>
      <c r="U258" s="280"/>
      <c r="V258" s="280"/>
      <c r="W258" s="280"/>
      <c r="X258" s="280"/>
      <c r="Y258" s="408"/>
      <c r="Z258" s="408"/>
      <c r="AA258" s="408"/>
      <c r="AB258" s="408"/>
      <c r="AC258" s="408"/>
      <c r="AD258" s="408"/>
      <c r="AE258" s="408"/>
      <c r="AF258" s="408"/>
      <c r="AG258" s="408"/>
      <c r="AH258" s="408"/>
      <c r="AI258" s="408"/>
      <c r="AJ258" s="408"/>
      <c r="AK258" s="408"/>
      <c r="AL258" s="408"/>
      <c r="AM258" s="730"/>
    </row>
    <row r="259" spans="1:39" ht="15.5" outlineLevel="1">
      <c r="A259" s="500">
        <v>13</v>
      </c>
      <c r="B259" s="498" t="s">
        <v>105</v>
      </c>
      <c r="C259" s="280" t="s">
        <v>586</v>
      </c>
      <c r="D259" s="284"/>
      <c r="E259" s="284">
        <v>0</v>
      </c>
      <c r="F259" s="284"/>
      <c r="G259" s="284"/>
      <c r="H259" s="284"/>
      <c r="I259" s="284"/>
      <c r="J259" s="284"/>
      <c r="K259" s="284"/>
      <c r="L259" s="284"/>
      <c r="M259" s="284"/>
      <c r="N259" s="284">
        <v>12</v>
      </c>
      <c r="O259" s="284"/>
      <c r="P259" s="284">
        <v>0</v>
      </c>
      <c r="Q259" s="284"/>
      <c r="R259" s="284"/>
      <c r="S259" s="284"/>
      <c r="T259" s="284"/>
      <c r="U259" s="284"/>
      <c r="V259" s="284"/>
      <c r="W259" s="284"/>
      <c r="X259" s="284"/>
      <c r="Y259" s="724"/>
      <c r="Z259" s="724"/>
      <c r="AA259" s="724">
        <v>1</v>
      </c>
      <c r="AB259" s="724"/>
      <c r="AC259" s="724"/>
      <c r="AD259" s="724"/>
      <c r="AE259" s="724"/>
      <c r="AF259" s="732"/>
      <c r="AG259" s="732"/>
      <c r="AH259" s="732"/>
      <c r="AI259" s="732"/>
      <c r="AJ259" s="732"/>
      <c r="AK259" s="732"/>
      <c r="AL259" s="732"/>
      <c r="AM259" s="725">
        <f>SUM(Y259:AL259)</f>
        <v>1</v>
      </c>
    </row>
    <row r="260" spans="1:39" ht="15.5" outlineLevel="1">
      <c r="B260" s="283" t="s">
        <v>287</v>
      </c>
      <c r="C260" s="280" t="s">
        <v>580</v>
      </c>
      <c r="D260" s="284"/>
      <c r="E260" s="284">
        <v>0</v>
      </c>
      <c r="F260" s="284"/>
      <c r="G260" s="284"/>
      <c r="H260" s="284"/>
      <c r="I260" s="284"/>
      <c r="J260" s="284"/>
      <c r="K260" s="284"/>
      <c r="L260" s="284"/>
      <c r="M260" s="284"/>
      <c r="N260" s="284">
        <v>12</v>
      </c>
      <c r="O260" s="284"/>
      <c r="P260" s="284">
        <v>0</v>
      </c>
      <c r="Q260" s="284"/>
      <c r="R260" s="284"/>
      <c r="S260" s="284"/>
      <c r="T260" s="284"/>
      <c r="U260" s="284"/>
      <c r="V260" s="284"/>
      <c r="W260" s="284"/>
      <c r="X260" s="284"/>
      <c r="Y260" s="726">
        <v>0</v>
      </c>
      <c r="Z260" s="726">
        <v>0</v>
      </c>
      <c r="AA260" s="726">
        <v>1</v>
      </c>
      <c r="AB260" s="726">
        <v>0</v>
      </c>
      <c r="AC260" s="726">
        <v>0</v>
      </c>
      <c r="AD260" s="726">
        <f t="shared" ref="AD260:AL260" si="18">AD259</f>
        <v>0</v>
      </c>
      <c r="AE260" s="726">
        <f t="shared" si="18"/>
        <v>0</v>
      </c>
      <c r="AF260" s="726">
        <f t="shared" si="18"/>
        <v>0</v>
      </c>
      <c r="AG260" s="726">
        <f t="shared" si="18"/>
        <v>0</v>
      </c>
      <c r="AH260" s="726">
        <f t="shared" si="18"/>
        <v>0</v>
      </c>
      <c r="AI260" s="726">
        <f t="shared" si="18"/>
        <v>0</v>
      </c>
      <c r="AJ260" s="726">
        <f t="shared" si="18"/>
        <v>0</v>
      </c>
      <c r="AK260" s="726">
        <f t="shared" si="18"/>
        <v>0</v>
      </c>
      <c r="AL260" s="726">
        <f t="shared" si="18"/>
        <v>0</v>
      </c>
      <c r="AM260" s="730"/>
    </row>
    <row r="261" spans="1:39" ht="15.5" outlineLevel="1">
      <c r="B261" s="304"/>
      <c r="C261" s="294"/>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408"/>
      <c r="Z261" s="408"/>
      <c r="AA261" s="408"/>
      <c r="AB261" s="408"/>
      <c r="AC261" s="408"/>
      <c r="AD261" s="408"/>
      <c r="AE261" s="408"/>
      <c r="AF261" s="408"/>
      <c r="AG261" s="408"/>
      <c r="AH261" s="408"/>
      <c r="AI261" s="408"/>
      <c r="AJ261" s="408"/>
      <c r="AK261" s="408"/>
      <c r="AL261" s="408"/>
      <c r="AM261" s="730"/>
    </row>
    <row r="262" spans="1:39" ht="15.5" outlineLevel="1">
      <c r="B262" s="277" t="s">
        <v>106</v>
      </c>
      <c r="C262" s="278"/>
      <c r="D262" s="289"/>
      <c r="E262" s="289"/>
      <c r="F262" s="289"/>
      <c r="G262" s="289"/>
      <c r="H262" s="289"/>
      <c r="I262" s="289"/>
      <c r="J262" s="289"/>
      <c r="K262" s="289"/>
      <c r="L262" s="289"/>
      <c r="M262" s="289"/>
      <c r="N262" s="289"/>
      <c r="O262" s="289"/>
      <c r="P262" s="333"/>
      <c r="Q262" s="289"/>
      <c r="R262" s="289"/>
      <c r="S262" s="289"/>
      <c r="T262" s="289"/>
      <c r="U262" s="289"/>
      <c r="V262" s="289"/>
      <c r="W262" s="289"/>
      <c r="X262" s="289"/>
      <c r="Y262" s="728"/>
      <c r="Z262" s="728"/>
      <c r="AA262" s="728"/>
      <c r="AB262" s="728"/>
      <c r="AC262" s="728"/>
      <c r="AD262" s="728"/>
      <c r="AE262" s="728"/>
      <c r="AF262" s="728"/>
      <c r="AG262" s="728"/>
      <c r="AH262" s="728"/>
      <c r="AI262" s="728"/>
      <c r="AJ262" s="728"/>
      <c r="AK262" s="728"/>
      <c r="AL262" s="728"/>
      <c r="AM262" s="325"/>
    </row>
    <row r="263" spans="1:39" ht="15.5" outlineLevel="1">
      <c r="A263" s="500">
        <v>14</v>
      </c>
      <c r="B263" s="304" t="s">
        <v>107</v>
      </c>
      <c r="C263" s="280" t="s">
        <v>586</v>
      </c>
      <c r="D263" s="284"/>
      <c r="E263" s="284">
        <v>0</v>
      </c>
      <c r="F263" s="284"/>
      <c r="G263" s="284"/>
      <c r="H263" s="284"/>
      <c r="I263" s="284"/>
      <c r="J263" s="284"/>
      <c r="K263" s="284"/>
      <c r="L263" s="284"/>
      <c r="M263" s="284"/>
      <c r="N263" s="284">
        <v>12</v>
      </c>
      <c r="O263" s="284"/>
      <c r="P263" s="284">
        <v>0</v>
      </c>
      <c r="Q263" s="284"/>
      <c r="R263" s="284"/>
      <c r="S263" s="284"/>
      <c r="T263" s="284"/>
      <c r="U263" s="284"/>
      <c r="V263" s="284"/>
      <c r="W263" s="284"/>
      <c r="X263" s="284"/>
      <c r="Y263" s="724">
        <v>1</v>
      </c>
      <c r="Z263" s="724"/>
      <c r="AA263" s="724"/>
      <c r="AB263" s="724"/>
      <c r="AC263" s="724"/>
      <c r="AD263" s="724"/>
      <c r="AE263" s="724"/>
      <c r="AF263" s="724"/>
      <c r="AG263" s="724"/>
      <c r="AH263" s="724"/>
      <c r="AI263" s="724"/>
      <c r="AJ263" s="724"/>
      <c r="AK263" s="724"/>
      <c r="AL263" s="724"/>
      <c r="AM263" s="725">
        <f>SUM(Y263:AL263)</f>
        <v>1</v>
      </c>
    </row>
    <row r="264" spans="1:39" ht="15.5" outlineLevel="1">
      <c r="B264" s="283" t="s">
        <v>287</v>
      </c>
      <c r="C264" s="280" t="s">
        <v>580</v>
      </c>
      <c r="D264" s="284"/>
      <c r="E264" s="284">
        <v>0</v>
      </c>
      <c r="F264" s="284"/>
      <c r="G264" s="284"/>
      <c r="H264" s="284"/>
      <c r="I264" s="284"/>
      <c r="J264" s="284"/>
      <c r="K264" s="284"/>
      <c r="L264" s="284"/>
      <c r="M264" s="284"/>
      <c r="N264" s="284">
        <v>12</v>
      </c>
      <c r="O264" s="284"/>
      <c r="P264" s="284">
        <v>0</v>
      </c>
      <c r="Q264" s="284"/>
      <c r="R264" s="284"/>
      <c r="S264" s="284"/>
      <c r="T264" s="284"/>
      <c r="U264" s="284"/>
      <c r="V264" s="284"/>
      <c r="W264" s="284"/>
      <c r="X264" s="284"/>
      <c r="Y264" s="726">
        <v>1</v>
      </c>
      <c r="Z264" s="726">
        <v>0</v>
      </c>
      <c r="AA264" s="726">
        <v>0</v>
      </c>
      <c r="AB264" s="726">
        <v>0</v>
      </c>
      <c r="AC264" s="726">
        <v>0</v>
      </c>
      <c r="AD264" s="726">
        <f t="shared" ref="AD264:AL264" si="19">AD263</f>
        <v>0</v>
      </c>
      <c r="AE264" s="726">
        <f t="shared" si="19"/>
        <v>0</v>
      </c>
      <c r="AF264" s="726">
        <f t="shared" si="19"/>
        <v>0</v>
      </c>
      <c r="AG264" s="726">
        <f t="shared" si="19"/>
        <v>0</v>
      </c>
      <c r="AH264" s="726">
        <f t="shared" si="19"/>
        <v>0</v>
      </c>
      <c r="AI264" s="726">
        <f t="shared" si="19"/>
        <v>0</v>
      </c>
      <c r="AJ264" s="726">
        <f t="shared" si="19"/>
        <v>0</v>
      </c>
      <c r="AK264" s="726">
        <f t="shared" si="19"/>
        <v>0</v>
      </c>
      <c r="AL264" s="726">
        <f t="shared" si="19"/>
        <v>0</v>
      </c>
      <c r="AM264" s="727"/>
    </row>
    <row r="265" spans="1:39" ht="15.5" outlineLevel="1">
      <c r="A265" s="501"/>
      <c r="B265" s="304"/>
      <c r="C265" s="294"/>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726"/>
      <c r="Z265" s="726"/>
      <c r="AA265" s="726"/>
      <c r="AB265" s="726"/>
      <c r="AC265" s="408"/>
      <c r="AD265" s="408"/>
      <c r="AE265" s="408"/>
      <c r="AF265" s="408"/>
      <c r="AG265" s="408"/>
      <c r="AH265" s="408"/>
      <c r="AI265" s="408"/>
      <c r="AJ265" s="408"/>
      <c r="AK265" s="408"/>
      <c r="AL265" s="408"/>
      <c r="AM265" s="737"/>
    </row>
    <row r="266" spans="1:39" s="298" customFormat="1" ht="15.5" outlineLevel="1">
      <c r="A266" s="501"/>
      <c r="B266" s="277" t="s">
        <v>486</v>
      </c>
      <c r="C266" s="280"/>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408"/>
      <c r="Z266" s="408"/>
      <c r="AA266" s="408"/>
      <c r="AB266" s="408"/>
      <c r="AC266" s="408"/>
      <c r="AD266" s="408"/>
      <c r="AE266" s="404"/>
      <c r="AF266" s="404"/>
      <c r="AG266" s="404"/>
      <c r="AH266" s="404"/>
      <c r="AI266" s="404"/>
      <c r="AJ266" s="404"/>
      <c r="AK266" s="404"/>
      <c r="AL266" s="404"/>
      <c r="AM266" s="738"/>
    </row>
    <row r="267" spans="1:39" ht="15.5" outlineLevel="1">
      <c r="A267" s="500">
        <v>15</v>
      </c>
      <c r="B267" s="283" t="s">
        <v>491</v>
      </c>
      <c r="C267" s="280" t="s">
        <v>586</v>
      </c>
      <c r="D267" s="284"/>
      <c r="E267" s="284">
        <v>0</v>
      </c>
      <c r="F267" s="284"/>
      <c r="G267" s="284"/>
      <c r="H267" s="284"/>
      <c r="I267" s="284"/>
      <c r="J267" s="284"/>
      <c r="K267" s="284"/>
      <c r="L267" s="284"/>
      <c r="M267" s="284"/>
      <c r="N267" s="284">
        <v>0</v>
      </c>
      <c r="O267" s="284"/>
      <c r="P267" s="284">
        <v>0</v>
      </c>
      <c r="Q267" s="284"/>
      <c r="R267" s="284"/>
      <c r="S267" s="284"/>
      <c r="T267" s="284"/>
      <c r="U267" s="284"/>
      <c r="V267" s="284"/>
      <c r="W267" s="284"/>
      <c r="X267" s="284"/>
      <c r="Y267" s="724"/>
      <c r="Z267" s="724"/>
      <c r="AA267" s="724"/>
      <c r="AB267" s="724"/>
      <c r="AC267" s="724"/>
      <c r="AD267" s="724"/>
      <c r="AE267" s="724"/>
      <c r="AF267" s="724"/>
      <c r="AG267" s="724"/>
      <c r="AH267" s="724"/>
      <c r="AI267" s="724"/>
      <c r="AJ267" s="724"/>
      <c r="AK267" s="724"/>
      <c r="AL267" s="724"/>
      <c r="AM267" s="725">
        <f>SUM(Y267:AL267)</f>
        <v>0</v>
      </c>
    </row>
    <row r="268" spans="1:39" ht="15.5" outlineLevel="1">
      <c r="B268" s="283" t="s">
        <v>287</v>
      </c>
      <c r="C268" s="280" t="s">
        <v>580</v>
      </c>
      <c r="D268" s="284"/>
      <c r="E268" s="284">
        <v>0</v>
      </c>
      <c r="F268" s="284"/>
      <c r="G268" s="284"/>
      <c r="H268" s="284"/>
      <c r="I268" s="284"/>
      <c r="J268" s="284"/>
      <c r="K268" s="284"/>
      <c r="L268" s="284"/>
      <c r="M268" s="284"/>
      <c r="N268" s="284">
        <v>0</v>
      </c>
      <c r="O268" s="284"/>
      <c r="P268" s="284">
        <v>0</v>
      </c>
      <c r="Q268" s="284"/>
      <c r="R268" s="284"/>
      <c r="S268" s="284"/>
      <c r="T268" s="284"/>
      <c r="U268" s="284"/>
      <c r="V268" s="284"/>
      <c r="W268" s="284"/>
      <c r="X268" s="284"/>
      <c r="Y268" s="726">
        <v>0</v>
      </c>
      <c r="Z268" s="726">
        <v>0</v>
      </c>
      <c r="AA268" s="726">
        <v>0</v>
      </c>
      <c r="AB268" s="726">
        <v>0</v>
      </c>
      <c r="AC268" s="726">
        <v>0</v>
      </c>
      <c r="AD268" s="726">
        <f t="shared" ref="AD268:AL268" si="20">AD267</f>
        <v>0</v>
      </c>
      <c r="AE268" s="726">
        <f t="shared" si="20"/>
        <v>0</v>
      </c>
      <c r="AF268" s="726">
        <f t="shared" si="20"/>
        <v>0</v>
      </c>
      <c r="AG268" s="726">
        <f t="shared" si="20"/>
        <v>0</v>
      </c>
      <c r="AH268" s="726">
        <f t="shared" si="20"/>
        <v>0</v>
      </c>
      <c r="AI268" s="726">
        <f t="shared" si="20"/>
        <v>0</v>
      </c>
      <c r="AJ268" s="726">
        <f t="shared" si="20"/>
        <v>0</v>
      </c>
      <c r="AK268" s="726">
        <f t="shared" si="20"/>
        <v>0</v>
      </c>
      <c r="AL268" s="726">
        <f t="shared" si="20"/>
        <v>0</v>
      </c>
      <c r="AM268" s="727"/>
    </row>
    <row r="269" spans="1:39" ht="15.5" outlineLevel="1">
      <c r="B269" s="304"/>
      <c r="C269" s="294"/>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408"/>
      <c r="Z269" s="408"/>
      <c r="AA269" s="408"/>
      <c r="AB269" s="408"/>
      <c r="AC269" s="408"/>
      <c r="AD269" s="408"/>
      <c r="AE269" s="408"/>
      <c r="AF269" s="408"/>
      <c r="AG269" s="408"/>
      <c r="AH269" s="408"/>
      <c r="AI269" s="408"/>
      <c r="AJ269" s="408"/>
      <c r="AK269" s="408"/>
      <c r="AL269" s="408"/>
      <c r="AM269" s="730"/>
    </row>
    <row r="270" spans="1:39" s="272" customFormat="1" ht="15.5" outlineLevel="1">
      <c r="A270" s="500">
        <v>16</v>
      </c>
      <c r="B270" s="312" t="s">
        <v>487</v>
      </c>
      <c r="C270" s="280" t="s">
        <v>586</v>
      </c>
      <c r="D270" s="284"/>
      <c r="E270" s="284">
        <v>0</v>
      </c>
      <c r="F270" s="284"/>
      <c r="G270" s="284"/>
      <c r="H270" s="284"/>
      <c r="I270" s="284"/>
      <c r="J270" s="284"/>
      <c r="K270" s="284"/>
      <c r="L270" s="284"/>
      <c r="M270" s="284"/>
      <c r="N270" s="284">
        <v>0</v>
      </c>
      <c r="O270" s="284"/>
      <c r="P270" s="284">
        <v>0</v>
      </c>
      <c r="Q270" s="284"/>
      <c r="R270" s="284"/>
      <c r="S270" s="284"/>
      <c r="T270" s="284"/>
      <c r="U270" s="284"/>
      <c r="V270" s="284"/>
      <c r="W270" s="284"/>
      <c r="X270" s="284"/>
      <c r="Y270" s="724"/>
      <c r="Z270" s="724"/>
      <c r="AA270" s="724"/>
      <c r="AB270" s="724"/>
      <c r="AC270" s="724"/>
      <c r="AD270" s="724"/>
      <c r="AE270" s="724"/>
      <c r="AF270" s="724"/>
      <c r="AG270" s="724"/>
      <c r="AH270" s="724"/>
      <c r="AI270" s="724"/>
      <c r="AJ270" s="724"/>
      <c r="AK270" s="724"/>
      <c r="AL270" s="724"/>
      <c r="AM270" s="725">
        <f>SUM(Y270:AL270)</f>
        <v>0</v>
      </c>
    </row>
    <row r="271" spans="1:39" s="272" customFormat="1" ht="15.5" outlineLevel="1">
      <c r="A271" s="500"/>
      <c r="B271" s="312" t="s">
        <v>287</v>
      </c>
      <c r="C271" s="280" t="s">
        <v>580</v>
      </c>
      <c r="D271" s="284"/>
      <c r="E271" s="284">
        <v>0</v>
      </c>
      <c r="F271" s="284"/>
      <c r="G271" s="284"/>
      <c r="H271" s="284"/>
      <c r="I271" s="284"/>
      <c r="J271" s="284"/>
      <c r="K271" s="284"/>
      <c r="L271" s="284"/>
      <c r="M271" s="284"/>
      <c r="N271" s="284">
        <v>0</v>
      </c>
      <c r="O271" s="284"/>
      <c r="P271" s="284">
        <v>0</v>
      </c>
      <c r="Q271" s="284"/>
      <c r="R271" s="284"/>
      <c r="S271" s="284"/>
      <c r="T271" s="284"/>
      <c r="U271" s="284"/>
      <c r="V271" s="284"/>
      <c r="W271" s="284"/>
      <c r="X271" s="284"/>
      <c r="Y271" s="726">
        <v>0</v>
      </c>
      <c r="Z271" s="726">
        <v>0</v>
      </c>
      <c r="AA271" s="726">
        <v>0</v>
      </c>
      <c r="AB271" s="726">
        <v>0</v>
      </c>
      <c r="AC271" s="726">
        <v>0</v>
      </c>
      <c r="AD271" s="726">
        <f t="shared" ref="AD271:AL271" si="21">AD270</f>
        <v>0</v>
      </c>
      <c r="AE271" s="726">
        <f t="shared" si="21"/>
        <v>0</v>
      </c>
      <c r="AF271" s="726">
        <f t="shared" si="21"/>
        <v>0</v>
      </c>
      <c r="AG271" s="726">
        <f t="shared" si="21"/>
        <v>0</v>
      </c>
      <c r="AH271" s="726">
        <f t="shared" si="21"/>
        <v>0</v>
      </c>
      <c r="AI271" s="726">
        <f t="shared" si="21"/>
        <v>0</v>
      </c>
      <c r="AJ271" s="726">
        <f t="shared" si="21"/>
        <v>0</v>
      </c>
      <c r="AK271" s="726">
        <f t="shared" si="21"/>
        <v>0</v>
      </c>
      <c r="AL271" s="726">
        <f t="shared" si="21"/>
        <v>0</v>
      </c>
      <c r="AM271" s="727"/>
    </row>
    <row r="272" spans="1:39" s="272" customFormat="1" ht="15.5" outlineLevel="1">
      <c r="A272" s="500"/>
      <c r="B272" s="312"/>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408"/>
      <c r="Z272" s="408"/>
      <c r="AA272" s="408"/>
      <c r="AB272" s="408"/>
      <c r="AC272" s="408"/>
      <c r="AD272" s="408"/>
      <c r="AE272" s="404"/>
      <c r="AF272" s="404"/>
      <c r="AG272" s="404"/>
      <c r="AH272" s="404"/>
      <c r="AI272" s="404"/>
      <c r="AJ272" s="404"/>
      <c r="AK272" s="404"/>
      <c r="AL272" s="404"/>
      <c r="AM272" s="734"/>
    </row>
    <row r="273" spans="1:39" ht="15.5" outlineLevel="1">
      <c r="B273" s="497" t="s">
        <v>492</v>
      </c>
      <c r="C273" s="308"/>
      <c r="D273" s="289"/>
      <c r="E273" s="333"/>
      <c r="F273" s="333"/>
      <c r="G273" s="333"/>
      <c r="H273" s="333"/>
      <c r="I273" s="333"/>
      <c r="J273" s="333"/>
      <c r="K273" s="333"/>
      <c r="L273" s="333"/>
      <c r="M273" s="333"/>
      <c r="N273" s="289"/>
      <c r="O273" s="289"/>
      <c r="P273" s="333"/>
      <c r="Q273" s="333"/>
      <c r="R273" s="333"/>
      <c r="S273" s="333"/>
      <c r="T273" s="333"/>
      <c r="U273" s="333"/>
      <c r="V273" s="333"/>
      <c r="W273" s="333"/>
      <c r="X273" s="333"/>
      <c r="Y273" s="728"/>
      <c r="Z273" s="728"/>
      <c r="AA273" s="728"/>
      <c r="AB273" s="728"/>
      <c r="AC273" s="728"/>
      <c r="AD273" s="728"/>
      <c r="AE273" s="728"/>
      <c r="AF273" s="728"/>
      <c r="AG273" s="728"/>
      <c r="AH273" s="728"/>
      <c r="AI273" s="728"/>
      <c r="AJ273" s="728"/>
      <c r="AK273" s="728"/>
      <c r="AL273" s="728"/>
      <c r="AM273" s="325"/>
    </row>
    <row r="274" spans="1:39" ht="15.5" outlineLevel="1">
      <c r="A274" s="500">
        <v>17</v>
      </c>
      <c r="B274" s="498" t="s">
        <v>111</v>
      </c>
      <c r="C274" s="280" t="s">
        <v>586</v>
      </c>
      <c r="D274" s="284"/>
      <c r="E274" s="284" t="s">
        <v>752</v>
      </c>
      <c r="F274" s="284"/>
      <c r="G274" s="284"/>
      <c r="H274" s="284"/>
      <c r="I274" s="284"/>
      <c r="J274" s="284"/>
      <c r="K274" s="284"/>
      <c r="L274" s="284"/>
      <c r="M274" s="284"/>
      <c r="N274" s="284">
        <v>12</v>
      </c>
      <c r="O274" s="284"/>
      <c r="P274" s="284" t="s">
        <v>752</v>
      </c>
      <c r="Q274" s="284"/>
      <c r="R274" s="284"/>
      <c r="S274" s="284"/>
      <c r="T274" s="284"/>
      <c r="U274" s="284"/>
      <c r="V274" s="284"/>
      <c r="W274" s="284"/>
      <c r="X274" s="284"/>
      <c r="Y274" s="736">
        <v>1</v>
      </c>
      <c r="Z274" s="724"/>
      <c r="AA274" s="724"/>
      <c r="AB274" s="724"/>
      <c r="AC274" s="724"/>
      <c r="AD274" s="724"/>
      <c r="AE274" s="724"/>
      <c r="AF274" s="732"/>
      <c r="AG274" s="732"/>
      <c r="AH274" s="732"/>
      <c r="AI274" s="732"/>
      <c r="AJ274" s="732"/>
      <c r="AK274" s="732"/>
      <c r="AL274" s="732"/>
      <c r="AM274" s="725">
        <f>SUM(Y274:AL274)</f>
        <v>1</v>
      </c>
    </row>
    <row r="275" spans="1:39" ht="15.5" outlineLevel="1">
      <c r="B275" s="283" t="s">
        <v>287</v>
      </c>
      <c r="C275" s="280" t="s">
        <v>580</v>
      </c>
      <c r="D275" s="284"/>
      <c r="E275" s="284" t="s">
        <v>752</v>
      </c>
      <c r="F275" s="284"/>
      <c r="G275" s="284"/>
      <c r="H275" s="284"/>
      <c r="I275" s="284"/>
      <c r="J275" s="284"/>
      <c r="K275" s="284"/>
      <c r="L275" s="284"/>
      <c r="M275" s="284"/>
      <c r="N275" s="284">
        <v>12</v>
      </c>
      <c r="O275" s="284"/>
      <c r="P275" s="284" t="s">
        <v>752</v>
      </c>
      <c r="Q275" s="284"/>
      <c r="R275" s="284"/>
      <c r="S275" s="284"/>
      <c r="T275" s="284"/>
      <c r="U275" s="284"/>
      <c r="V275" s="284"/>
      <c r="W275" s="284"/>
      <c r="X275" s="284"/>
      <c r="Y275" s="726">
        <v>1</v>
      </c>
      <c r="Z275" s="726">
        <v>0</v>
      </c>
      <c r="AA275" s="726">
        <v>0</v>
      </c>
      <c r="AB275" s="726">
        <v>0</v>
      </c>
      <c r="AC275" s="726">
        <v>0</v>
      </c>
      <c r="AD275" s="726">
        <f t="shared" ref="AD275:AL275" si="22">AD274</f>
        <v>0</v>
      </c>
      <c r="AE275" s="726">
        <f t="shared" si="22"/>
        <v>0</v>
      </c>
      <c r="AF275" s="726">
        <f t="shared" si="22"/>
        <v>0</v>
      </c>
      <c r="AG275" s="726">
        <f t="shared" si="22"/>
        <v>0</v>
      </c>
      <c r="AH275" s="726">
        <f t="shared" si="22"/>
        <v>0</v>
      </c>
      <c r="AI275" s="726">
        <f t="shared" si="22"/>
        <v>0</v>
      </c>
      <c r="AJ275" s="726">
        <f t="shared" si="22"/>
        <v>0</v>
      </c>
      <c r="AK275" s="726">
        <f t="shared" si="22"/>
        <v>0</v>
      </c>
      <c r="AL275" s="726">
        <f t="shared" si="22"/>
        <v>0</v>
      </c>
      <c r="AM275" s="730"/>
    </row>
    <row r="276" spans="1:39" ht="15.5" outlineLevel="1">
      <c r="B276" s="283"/>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408"/>
      <c r="Z276" s="408"/>
      <c r="AA276" s="408"/>
      <c r="AB276" s="408"/>
      <c r="AC276" s="408"/>
      <c r="AD276" s="408"/>
      <c r="AE276" s="408"/>
      <c r="AF276" s="408"/>
      <c r="AG276" s="408"/>
      <c r="AH276" s="408"/>
      <c r="AI276" s="408"/>
      <c r="AJ276" s="408"/>
      <c r="AK276" s="408"/>
      <c r="AL276" s="408"/>
      <c r="AM276" s="730"/>
    </row>
    <row r="277" spans="1:39" ht="15.5" outlineLevel="1">
      <c r="A277" s="500">
        <v>18</v>
      </c>
      <c r="B277" s="498" t="s">
        <v>108</v>
      </c>
      <c r="C277" s="280" t="s">
        <v>586</v>
      </c>
      <c r="D277" s="284"/>
      <c r="E277" s="284" t="s">
        <v>752</v>
      </c>
      <c r="F277" s="284"/>
      <c r="G277" s="284"/>
      <c r="H277" s="284"/>
      <c r="I277" s="284"/>
      <c r="J277" s="284"/>
      <c r="K277" s="284"/>
      <c r="L277" s="284"/>
      <c r="M277" s="284"/>
      <c r="N277" s="284">
        <v>12</v>
      </c>
      <c r="O277" s="284"/>
      <c r="P277" s="284" t="s">
        <v>752</v>
      </c>
      <c r="Q277" s="284"/>
      <c r="R277" s="284"/>
      <c r="S277" s="284"/>
      <c r="T277" s="284"/>
      <c r="U277" s="284"/>
      <c r="V277" s="284"/>
      <c r="W277" s="284"/>
      <c r="X277" s="284"/>
      <c r="Y277" s="736"/>
      <c r="Z277" s="724"/>
      <c r="AA277" s="724"/>
      <c r="AB277" s="724"/>
      <c r="AC277" s="724"/>
      <c r="AD277" s="724"/>
      <c r="AE277" s="724"/>
      <c r="AF277" s="732"/>
      <c r="AG277" s="732"/>
      <c r="AH277" s="732"/>
      <c r="AI277" s="732"/>
      <c r="AJ277" s="732"/>
      <c r="AK277" s="732"/>
      <c r="AL277" s="732"/>
      <c r="AM277" s="725">
        <f>SUM(Y277:AL277)</f>
        <v>0</v>
      </c>
    </row>
    <row r="278" spans="1:39" ht="15.5" outlineLevel="1">
      <c r="B278" s="283" t="s">
        <v>287</v>
      </c>
      <c r="C278" s="280" t="s">
        <v>580</v>
      </c>
      <c r="D278" s="284"/>
      <c r="E278" s="284" t="s">
        <v>752</v>
      </c>
      <c r="F278" s="284"/>
      <c r="G278" s="284"/>
      <c r="H278" s="284"/>
      <c r="I278" s="284"/>
      <c r="J278" s="284"/>
      <c r="K278" s="284"/>
      <c r="L278" s="284"/>
      <c r="M278" s="284"/>
      <c r="N278" s="284">
        <v>12</v>
      </c>
      <c r="O278" s="284"/>
      <c r="P278" s="284" t="s">
        <v>752</v>
      </c>
      <c r="Q278" s="284"/>
      <c r="R278" s="284"/>
      <c r="S278" s="284"/>
      <c r="T278" s="284"/>
      <c r="U278" s="284"/>
      <c r="V278" s="284"/>
      <c r="W278" s="284"/>
      <c r="X278" s="284"/>
      <c r="Y278" s="726">
        <v>0</v>
      </c>
      <c r="Z278" s="726">
        <v>0</v>
      </c>
      <c r="AA278" s="726">
        <v>0</v>
      </c>
      <c r="AB278" s="726">
        <v>0</v>
      </c>
      <c r="AC278" s="726">
        <v>0</v>
      </c>
      <c r="AD278" s="726">
        <f t="shared" ref="AD278:AL278" si="23">AD277</f>
        <v>0</v>
      </c>
      <c r="AE278" s="726">
        <f t="shared" si="23"/>
        <v>0</v>
      </c>
      <c r="AF278" s="726">
        <f t="shared" si="23"/>
        <v>0</v>
      </c>
      <c r="AG278" s="726">
        <f t="shared" si="23"/>
        <v>0</v>
      </c>
      <c r="AH278" s="726">
        <f t="shared" si="23"/>
        <v>0</v>
      </c>
      <c r="AI278" s="726">
        <f t="shared" si="23"/>
        <v>0</v>
      </c>
      <c r="AJ278" s="726">
        <f t="shared" si="23"/>
        <v>0</v>
      </c>
      <c r="AK278" s="726">
        <f t="shared" si="23"/>
        <v>0</v>
      </c>
      <c r="AL278" s="726">
        <f t="shared" si="23"/>
        <v>0</v>
      </c>
      <c r="AM278" s="730"/>
    </row>
    <row r="279" spans="1:39" ht="15.5" outlineLevel="1">
      <c r="B279" s="310"/>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731"/>
      <c r="Z279" s="731"/>
      <c r="AA279" s="731"/>
      <c r="AB279" s="731"/>
      <c r="AC279" s="731"/>
      <c r="AD279" s="731"/>
      <c r="AE279" s="731"/>
      <c r="AF279" s="731"/>
      <c r="AG279" s="731"/>
      <c r="AH279" s="731"/>
      <c r="AI279" s="731"/>
      <c r="AJ279" s="731"/>
      <c r="AK279" s="731"/>
      <c r="AL279" s="731"/>
      <c r="AM279" s="727"/>
    </row>
    <row r="280" spans="1:39" ht="15.5" outlineLevel="1">
      <c r="A280" s="500">
        <v>19</v>
      </c>
      <c r="B280" s="498" t="s">
        <v>110</v>
      </c>
      <c r="C280" s="280" t="s">
        <v>586</v>
      </c>
      <c r="D280" s="284"/>
      <c r="E280" s="284" t="s">
        <v>752</v>
      </c>
      <c r="F280" s="284"/>
      <c r="G280" s="284"/>
      <c r="H280" s="284"/>
      <c r="I280" s="284"/>
      <c r="J280" s="284"/>
      <c r="K280" s="284"/>
      <c r="L280" s="284"/>
      <c r="M280" s="284"/>
      <c r="N280" s="284">
        <v>12</v>
      </c>
      <c r="O280" s="284"/>
      <c r="P280" s="284" t="s">
        <v>752</v>
      </c>
      <c r="Q280" s="284"/>
      <c r="R280" s="284"/>
      <c r="S280" s="284"/>
      <c r="T280" s="284"/>
      <c r="U280" s="284"/>
      <c r="V280" s="284"/>
      <c r="W280" s="284"/>
      <c r="X280" s="284"/>
      <c r="Y280" s="736"/>
      <c r="Z280" s="724"/>
      <c r="AA280" s="724"/>
      <c r="AB280" s="724"/>
      <c r="AC280" s="724"/>
      <c r="AD280" s="724"/>
      <c r="AE280" s="724"/>
      <c r="AF280" s="732"/>
      <c r="AG280" s="732"/>
      <c r="AH280" s="732"/>
      <c r="AI280" s="732"/>
      <c r="AJ280" s="732"/>
      <c r="AK280" s="732"/>
      <c r="AL280" s="732"/>
      <c r="AM280" s="725">
        <f>SUM(Y280:AL280)</f>
        <v>0</v>
      </c>
    </row>
    <row r="281" spans="1:39" ht="15.5" outlineLevel="1">
      <c r="B281" s="283" t="s">
        <v>287</v>
      </c>
      <c r="C281" s="280" t="s">
        <v>580</v>
      </c>
      <c r="D281" s="284"/>
      <c r="E281" s="284" t="s">
        <v>752</v>
      </c>
      <c r="F281" s="284"/>
      <c r="G281" s="284"/>
      <c r="H281" s="284"/>
      <c r="I281" s="284"/>
      <c r="J281" s="284"/>
      <c r="K281" s="284"/>
      <c r="L281" s="284"/>
      <c r="M281" s="284"/>
      <c r="N281" s="284">
        <v>12</v>
      </c>
      <c r="O281" s="284"/>
      <c r="P281" s="284" t="s">
        <v>752</v>
      </c>
      <c r="Q281" s="284"/>
      <c r="R281" s="284"/>
      <c r="S281" s="284"/>
      <c r="T281" s="284"/>
      <c r="U281" s="284"/>
      <c r="V281" s="284"/>
      <c r="W281" s="284"/>
      <c r="X281" s="284"/>
      <c r="Y281" s="726">
        <v>0</v>
      </c>
      <c r="Z281" s="726">
        <v>0</v>
      </c>
      <c r="AA281" s="726">
        <v>0</v>
      </c>
      <c r="AB281" s="726">
        <v>0</v>
      </c>
      <c r="AC281" s="726">
        <v>0</v>
      </c>
      <c r="AD281" s="726">
        <f t="shared" ref="AD281:AL281" si="24">AD280</f>
        <v>0</v>
      </c>
      <c r="AE281" s="726">
        <f t="shared" si="24"/>
        <v>0</v>
      </c>
      <c r="AF281" s="726">
        <f t="shared" si="24"/>
        <v>0</v>
      </c>
      <c r="AG281" s="726">
        <f t="shared" si="24"/>
        <v>0</v>
      </c>
      <c r="AH281" s="726">
        <f t="shared" si="24"/>
        <v>0</v>
      </c>
      <c r="AI281" s="726">
        <f t="shared" si="24"/>
        <v>0</v>
      </c>
      <c r="AJ281" s="726">
        <f t="shared" si="24"/>
        <v>0</v>
      </c>
      <c r="AK281" s="726">
        <f t="shared" si="24"/>
        <v>0</v>
      </c>
      <c r="AL281" s="726">
        <f t="shared" si="24"/>
        <v>0</v>
      </c>
      <c r="AM281" s="727"/>
    </row>
    <row r="282" spans="1:39" ht="15.5" outlineLevel="1">
      <c r="B282" s="310"/>
      <c r="C282" s="280"/>
      <c r="D282" s="280"/>
      <c r="E282" s="280"/>
      <c r="F282" s="280"/>
      <c r="G282" s="280"/>
      <c r="H282" s="280"/>
      <c r="I282" s="280"/>
      <c r="J282" s="280"/>
      <c r="K282" s="280"/>
      <c r="L282" s="280"/>
      <c r="M282" s="280"/>
      <c r="N282" s="280"/>
      <c r="O282" s="280"/>
      <c r="P282" s="280"/>
      <c r="Q282" s="280"/>
      <c r="R282" s="280"/>
      <c r="S282" s="280"/>
      <c r="T282" s="280"/>
      <c r="U282" s="280"/>
      <c r="V282" s="280"/>
      <c r="W282" s="280"/>
      <c r="X282" s="280"/>
      <c r="Y282" s="408"/>
      <c r="Z282" s="408"/>
      <c r="AA282" s="408"/>
      <c r="AB282" s="408"/>
      <c r="AC282" s="408"/>
      <c r="AD282" s="408"/>
      <c r="AE282" s="408"/>
      <c r="AF282" s="408"/>
      <c r="AG282" s="408"/>
      <c r="AH282" s="408"/>
      <c r="AI282" s="408"/>
      <c r="AJ282" s="408"/>
      <c r="AK282" s="408"/>
      <c r="AL282" s="408"/>
      <c r="AM282" s="730"/>
    </row>
    <row r="283" spans="1:39" ht="15.5" outlineLevel="1">
      <c r="A283" s="500">
        <v>20</v>
      </c>
      <c r="B283" s="498" t="s">
        <v>109</v>
      </c>
      <c r="C283" s="280" t="s">
        <v>586</v>
      </c>
      <c r="D283" s="284"/>
      <c r="E283" s="284" t="s">
        <v>752</v>
      </c>
      <c r="F283" s="284"/>
      <c r="G283" s="284"/>
      <c r="H283" s="284"/>
      <c r="I283" s="284"/>
      <c r="J283" s="284"/>
      <c r="K283" s="284"/>
      <c r="L283" s="284"/>
      <c r="M283" s="284"/>
      <c r="N283" s="284">
        <v>12</v>
      </c>
      <c r="O283" s="284"/>
      <c r="P283" s="284" t="s">
        <v>752</v>
      </c>
      <c r="Q283" s="284"/>
      <c r="R283" s="284"/>
      <c r="S283" s="284"/>
      <c r="T283" s="284"/>
      <c r="U283" s="284"/>
      <c r="V283" s="284"/>
      <c r="W283" s="284"/>
      <c r="X283" s="284"/>
      <c r="Y283" s="736"/>
      <c r="Z283" s="724"/>
      <c r="AA283" s="724"/>
      <c r="AB283" s="724"/>
      <c r="AC283" s="724"/>
      <c r="AD283" s="724"/>
      <c r="AE283" s="724"/>
      <c r="AF283" s="732"/>
      <c r="AG283" s="732"/>
      <c r="AH283" s="732"/>
      <c r="AI283" s="732"/>
      <c r="AJ283" s="732"/>
      <c r="AK283" s="732"/>
      <c r="AL283" s="732"/>
      <c r="AM283" s="725">
        <f>SUM(Y283:AL283)</f>
        <v>0</v>
      </c>
    </row>
    <row r="284" spans="1:39" ht="15.5" outlineLevel="1">
      <c r="B284" s="283" t="s">
        <v>287</v>
      </c>
      <c r="C284" s="280" t="s">
        <v>580</v>
      </c>
      <c r="D284" s="284"/>
      <c r="E284" s="284" t="s">
        <v>752</v>
      </c>
      <c r="F284" s="284"/>
      <c r="G284" s="284"/>
      <c r="H284" s="284"/>
      <c r="I284" s="284"/>
      <c r="J284" s="284"/>
      <c r="K284" s="284"/>
      <c r="L284" s="284"/>
      <c r="M284" s="284"/>
      <c r="N284" s="284">
        <v>12</v>
      </c>
      <c r="O284" s="284"/>
      <c r="P284" s="284" t="s">
        <v>752</v>
      </c>
      <c r="Q284" s="284"/>
      <c r="R284" s="284"/>
      <c r="S284" s="284"/>
      <c r="T284" s="284"/>
      <c r="U284" s="284"/>
      <c r="V284" s="284"/>
      <c r="W284" s="284"/>
      <c r="X284" s="284"/>
      <c r="Y284" s="726">
        <v>0</v>
      </c>
      <c r="Z284" s="726">
        <v>0</v>
      </c>
      <c r="AA284" s="726">
        <v>0</v>
      </c>
      <c r="AB284" s="726">
        <v>0</v>
      </c>
      <c r="AC284" s="726">
        <v>0</v>
      </c>
      <c r="AD284" s="726">
        <f t="shared" ref="AD284:AL284" si="25">AD283</f>
        <v>0</v>
      </c>
      <c r="AE284" s="726">
        <f t="shared" si="25"/>
        <v>0</v>
      </c>
      <c r="AF284" s="726">
        <f t="shared" si="25"/>
        <v>0</v>
      </c>
      <c r="AG284" s="726">
        <f t="shared" si="25"/>
        <v>0</v>
      </c>
      <c r="AH284" s="726">
        <f t="shared" si="25"/>
        <v>0</v>
      </c>
      <c r="AI284" s="726">
        <f t="shared" si="25"/>
        <v>0</v>
      </c>
      <c r="AJ284" s="726">
        <f t="shared" si="25"/>
        <v>0</v>
      </c>
      <c r="AK284" s="726">
        <f t="shared" si="25"/>
        <v>0</v>
      </c>
      <c r="AL284" s="726">
        <f t="shared" si="25"/>
        <v>0</v>
      </c>
      <c r="AM284" s="730"/>
    </row>
    <row r="285" spans="1:39" ht="15.5" outlineLevel="1">
      <c r="B285" s="311"/>
      <c r="C285" s="289"/>
      <c r="D285" s="280"/>
      <c r="E285" s="280"/>
      <c r="F285" s="280"/>
      <c r="G285" s="280"/>
      <c r="H285" s="280"/>
      <c r="I285" s="280"/>
      <c r="J285" s="280"/>
      <c r="K285" s="280"/>
      <c r="L285" s="280"/>
      <c r="M285" s="280"/>
      <c r="N285" s="289"/>
      <c r="O285" s="280"/>
      <c r="P285" s="280"/>
      <c r="Q285" s="280"/>
      <c r="R285" s="280"/>
      <c r="S285" s="280"/>
      <c r="T285" s="280"/>
      <c r="U285" s="280"/>
      <c r="V285" s="280"/>
      <c r="W285" s="280"/>
      <c r="X285" s="280"/>
      <c r="Y285" s="408"/>
      <c r="Z285" s="408"/>
      <c r="AA285" s="408"/>
      <c r="AB285" s="408"/>
      <c r="AC285" s="408"/>
      <c r="AD285" s="408"/>
      <c r="AE285" s="408"/>
      <c r="AF285" s="408"/>
      <c r="AG285" s="408"/>
      <c r="AH285" s="408"/>
      <c r="AI285" s="408"/>
      <c r="AJ285" s="408"/>
      <c r="AK285" s="408"/>
      <c r="AL285" s="408"/>
      <c r="AM285" s="730"/>
    </row>
    <row r="286" spans="1:39" ht="15.5" outlineLevel="1">
      <c r="B286" s="496" t="s">
        <v>499</v>
      </c>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408"/>
      <c r="Z286" s="408"/>
      <c r="AA286" s="408"/>
      <c r="AB286" s="408"/>
      <c r="AC286" s="408"/>
      <c r="AD286" s="408"/>
      <c r="AE286" s="408"/>
      <c r="AF286" s="408"/>
      <c r="AG286" s="408"/>
      <c r="AH286" s="408"/>
      <c r="AI286" s="408"/>
      <c r="AJ286" s="408"/>
      <c r="AK286" s="408"/>
      <c r="AL286" s="408"/>
      <c r="AM286" s="730"/>
    </row>
    <row r="287" spans="1:39" ht="15.5" outlineLevel="1">
      <c r="B287" s="277" t="s">
        <v>495</v>
      </c>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408"/>
      <c r="Z287" s="408"/>
      <c r="AA287" s="408"/>
      <c r="AB287" s="408"/>
      <c r="AC287" s="408"/>
      <c r="AD287" s="408"/>
      <c r="AE287" s="408"/>
      <c r="AF287" s="408"/>
      <c r="AG287" s="408"/>
      <c r="AH287" s="408"/>
      <c r="AI287" s="408"/>
      <c r="AJ287" s="408"/>
      <c r="AK287" s="408"/>
      <c r="AL287" s="408"/>
      <c r="AM287" s="730"/>
    </row>
    <row r="288" spans="1:39" ht="15.5" outlineLevel="1">
      <c r="A288" s="500">
        <v>21</v>
      </c>
      <c r="B288" s="498" t="s">
        <v>112</v>
      </c>
      <c r="C288" s="280" t="s">
        <v>586</v>
      </c>
      <c r="D288" s="284"/>
      <c r="E288" s="284">
        <v>2005471</v>
      </c>
      <c r="F288" s="284"/>
      <c r="G288" s="284"/>
      <c r="H288" s="284"/>
      <c r="I288" s="284"/>
      <c r="J288" s="284"/>
      <c r="K288" s="284"/>
      <c r="L288" s="284"/>
      <c r="M288" s="284"/>
      <c r="N288" s="280"/>
      <c r="O288" s="284"/>
      <c r="P288" s="284">
        <v>130</v>
      </c>
      <c r="Q288" s="284"/>
      <c r="R288" s="284"/>
      <c r="S288" s="284"/>
      <c r="T288" s="284"/>
      <c r="U288" s="284"/>
      <c r="V288" s="284"/>
      <c r="W288" s="284"/>
      <c r="X288" s="284"/>
      <c r="Y288" s="724">
        <v>1</v>
      </c>
      <c r="Z288" s="724"/>
      <c r="AA288" s="724"/>
      <c r="AB288" s="724"/>
      <c r="AC288" s="724"/>
      <c r="AD288" s="724"/>
      <c r="AE288" s="724"/>
      <c r="AF288" s="724"/>
      <c r="AG288" s="724"/>
      <c r="AH288" s="724"/>
      <c r="AI288" s="724"/>
      <c r="AJ288" s="724"/>
      <c r="AK288" s="724"/>
      <c r="AL288" s="724"/>
      <c r="AM288" s="725">
        <f>SUM(Y288:AL288)</f>
        <v>1</v>
      </c>
    </row>
    <row r="289" spans="1:39" ht="15.5" outlineLevel="1">
      <c r="B289" s="283" t="s">
        <v>287</v>
      </c>
      <c r="C289" s="280" t="s">
        <v>580</v>
      </c>
      <c r="D289" s="284"/>
      <c r="E289" s="284">
        <v>223129</v>
      </c>
      <c r="F289" s="284"/>
      <c r="G289" s="284"/>
      <c r="H289" s="284"/>
      <c r="I289" s="284"/>
      <c r="J289" s="284"/>
      <c r="K289" s="284"/>
      <c r="L289" s="284"/>
      <c r="M289" s="284"/>
      <c r="N289" s="280"/>
      <c r="O289" s="284"/>
      <c r="P289" s="284">
        <v>14</v>
      </c>
      <c r="Q289" s="284"/>
      <c r="R289" s="284"/>
      <c r="S289" s="284"/>
      <c r="T289" s="284"/>
      <c r="U289" s="284"/>
      <c r="V289" s="284"/>
      <c r="W289" s="284"/>
      <c r="X289" s="284"/>
      <c r="Y289" s="726">
        <v>1</v>
      </c>
      <c r="Z289" s="726">
        <v>0</v>
      </c>
      <c r="AA289" s="726">
        <v>0</v>
      </c>
      <c r="AB289" s="726">
        <v>0</v>
      </c>
      <c r="AC289" s="726">
        <v>0</v>
      </c>
      <c r="AD289" s="726">
        <f t="shared" ref="AD289:AL289" si="26">AD288</f>
        <v>0</v>
      </c>
      <c r="AE289" s="726">
        <f t="shared" si="26"/>
        <v>0</v>
      </c>
      <c r="AF289" s="726">
        <f t="shared" si="26"/>
        <v>0</v>
      </c>
      <c r="AG289" s="726">
        <f t="shared" si="26"/>
        <v>0</v>
      </c>
      <c r="AH289" s="726">
        <f t="shared" si="26"/>
        <v>0</v>
      </c>
      <c r="AI289" s="726">
        <f t="shared" si="26"/>
        <v>0</v>
      </c>
      <c r="AJ289" s="726">
        <f t="shared" si="26"/>
        <v>0</v>
      </c>
      <c r="AK289" s="726">
        <f t="shared" si="26"/>
        <v>0</v>
      </c>
      <c r="AL289" s="726">
        <f t="shared" si="26"/>
        <v>0</v>
      </c>
      <c r="AM289" s="730"/>
    </row>
    <row r="290" spans="1:39" ht="15.5" outlineLevel="1">
      <c r="B290" s="283"/>
      <c r="C290" s="280"/>
      <c r="D290" s="280"/>
      <c r="E290" s="280"/>
      <c r="F290" s="280"/>
      <c r="G290" s="280"/>
      <c r="H290" s="280"/>
      <c r="I290" s="280"/>
      <c r="J290" s="280"/>
      <c r="K290" s="280"/>
      <c r="L290" s="280"/>
      <c r="M290" s="280"/>
      <c r="N290" s="280"/>
      <c r="O290" s="280"/>
      <c r="P290" s="280"/>
      <c r="Q290" s="280"/>
      <c r="R290" s="280"/>
      <c r="S290" s="280"/>
      <c r="T290" s="280"/>
      <c r="U290" s="280"/>
      <c r="V290" s="280"/>
      <c r="W290" s="280"/>
      <c r="X290" s="280"/>
      <c r="Y290" s="408"/>
      <c r="Z290" s="408"/>
      <c r="AA290" s="408"/>
      <c r="AB290" s="408"/>
      <c r="AC290" s="408"/>
      <c r="AD290" s="408"/>
      <c r="AE290" s="408"/>
      <c r="AF290" s="408"/>
      <c r="AG290" s="408"/>
      <c r="AH290" s="408"/>
      <c r="AI290" s="408"/>
      <c r="AJ290" s="408"/>
      <c r="AK290" s="408"/>
      <c r="AL290" s="408"/>
      <c r="AM290" s="730"/>
    </row>
    <row r="291" spans="1:39" ht="15.5" outlineLevel="1">
      <c r="A291" s="500">
        <v>22</v>
      </c>
      <c r="B291" s="498" t="s">
        <v>687</v>
      </c>
      <c r="C291" s="280" t="s">
        <v>586</v>
      </c>
      <c r="D291" s="284"/>
      <c r="E291" s="284">
        <v>623179</v>
      </c>
      <c r="F291" s="284"/>
      <c r="G291" s="284"/>
      <c r="H291" s="284"/>
      <c r="I291" s="284"/>
      <c r="J291" s="284"/>
      <c r="K291" s="284"/>
      <c r="L291" s="284"/>
      <c r="M291" s="284"/>
      <c r="N291" s="280"/>
      <c r="O291" s="284"/>
      <c r="P291" s="284">
        <v>186</v>
      </c>
      <c r="Q291" s="284"/>
      <c r="R291" s="284"/>
      <c r="S291" s="284"/>
      <c r="T291" s="284"/>
      <c r="U291" s="284"/>
      <c r="V291" s="284"/>
      <c r="W291" s="284"/>
      <c r="X291" s="284"/>
      <c r="Y291" s="724">
        <v>1</v>
      </c>
      <c r="Z291" s="724"/>
      <c r="AA291" s="724"/>
      <c r="AB291" s="724"/>
      <c r="AC291" s="724"/>
      <c r="AD291" s="724"/>
      <c r="AE291" s="724"/>
      <c r="AF291" s="724"/>
      <c r="AG291" s="724"/>
      <c r="AH291" s="724"/>
      <c r="AI291" s="724"/>
      <c r="AJ291" s="724"/>
      <c r="AK291" s="724"/>
      <c r="AL291" s="724"/>
      <c r="AM291" s="725">
        <f>SUM(Y291:AL291)</f>
        <v>1</v>
      </c>
    </row>
    <row r="292" spans="1:39" ht="15.5" outlineLevel="1">
      <c r="B292" s="283" t="s">
        <v>287</v>
      </c>
      <c r="C292" s="280" t="s">
        <v>580</v>
      </c>
      <c r="D292" s="284"/>
      <c r="E292" s="284">
        <v>8802</v>
      </c>
      <c r="F292" s="284"/>
      <c r="G292" s="284"/>
      <c r="H292" s="284"/>
      <c r="I292" s="284"/>
      <c r="J292" s="284"/>
      <c r="K292" s="284"/>
      <c r="L292" s="284"/>
      <c r="M292" s="284"/>
      <c r="N292" s="280"/>
      <c r="O292" s="284"/>
      <c r="P292" s="284">
        <v>3</v>
      </c>
      <c r="Q292" s="284"/>
      <c r="R292" s="284"/>
      <c r="S292" s="284"/>
      <c r="T292" s="284"/>
      <c r="U292" s="284"/>
      <c r="V292" s="284"/>
      <c r="W292" s="284"/>
      <c r="X292" s="284"/>
      <c r="Y292" s="726">
        <v>1</v>
      </c>
      <c r="Z292" s="726">
        <v>0</v>
      </c>
      <c r="AA292" s="726">
        <v>0</v>
      </c>
      <c r="AB292" s="726">
        <v>0</v>
      </c>
      <c r="AC292" s="726">
        <v>0</v>
      </c>
      <c r="AD292" s="726">
        <f t="shared" ref="AD292:AL292" si="27">AD291</f>
        <v>0</v>
      </c>
      <c r="AE292" s="726">
        <f t="shared" si="27"/>
        <v>0</v>
      </c>
      <c r="AF292" s="726">
        <f t="shared" si="27"/>
        <v>0</v>
      </c>
      <c r="AG292" s="726">
        <f t="shared" si="27"/>
        <v>0</v>
      </c>
      <c r="AH292" s="726">
        <f t="shared" si="27"/>
        <v>0</v>
      </c>
      <c r="AI292" s="726">
        <f t="shared" si="27"/>
        <v>0</v>
      </c>
      <c r="AJ292" s="726">
        <f t="shared" si="27"/>
        <v>0</v>
      </c>
      <c r="AK292" s="726">
        <f t="shared" si="27"/>
        <v>0</v>
      </c>
      <c r="AL292" s="726">
        <f t="shared" si="27"/>
        <v>0</v>
      </c>
      <c r="AM292" s="730"/>
    </row>
    <row r="293" spans="1:39" ht="15.5" outlineLevel="1">
      <c r="B293" s="283"/>
      <c r="C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408"/>
      <c r="Z293" s="408"/>
      <c r="AA293" s="408"/>
      <c r="AB293" s="408"/>
      <c r="AC293" s="408"/>
      <c r="AD293" s="408"/>
      <c r="AE293" s="408"/>
      <c r="AF293" s="408"/>
      <c r="AG293" s="408"/>
      <c r="AH293" s="408"/>
      <c r="AI293" s="408"/>
      <c r="AJ293" s="408"/>
      <c r="AK293" s="408"/>
      <c r="AL293" s="408"/>
      <c r="AM293" s="730"/>
    </row>
    <row r="294" spans="1:39" ht="15.5" outlineLevel="1">
      <c r="A294" s="500">
        <v>23</v>
      </c>
      <c r="B294" s="498" t="s">
        <v>114</v>
      </c>
      <c r="C294" s="280" t="s">
        <v>586</v>
      </c>
      <c r="D294" s="284"/>
      <c r="E294" s="284">
        <v>0</v>
      </c>
      <c r="F294" s="284"/>
      <c r="G294" s="284"/>
      <c r="H294" s="284"/>
      <c r="I294" s="284"/>
      <c r="J294" s="284"/>
      <c r="K294" s="284"/>
      <c r="L294" s="284"/>
      <c r="M294" s="284"/>
      <c r="N294" s="280"/>
      <c r="O294" s="284"/>
      <c r="P294" s="284">
        <v>0</v>
      </c>
      <c r="Q294" s="284"/>
      <c r="R294" s="284"/>
      <c r="S294" s="284"/>
      <c r="T294" s="284"/>
      <c r="U294" s="284"/>
      <c r="V294" s="284"/>
      <c r="W294" s="284"/>
      <c r="X294" s="284"/>
      <c r="Y294" s="724">
        <v>1</v>
      </c>
      <c r="Z294" s="724"/>
      <c r="AA294" s="724"/>
      <c r="AB294" s="724"/>
      <c r="AC294" s="724"/>
      <c r="AD294" s="724"/>
      <c r="AE294" s="724"/>
      <c r="AF294" s="724"/>
      <c r="AG294" s="724"/>
      <c r="AH294" s="724"/>
      <c r="AI294" s="724"/>
      <c r="AJ294" s="724"/>
      <c r="AK294" s="724"/>
      <c r="AL294" s="724"/>
      <c r="AM294" s="725">
        <f>SUM(Y294:AL294)</f>
        <v>1</v>
      </c>
    </row>
    <row r="295" spans="1:39" ht="15.5" outlineLevel="1">
      <c r="B295" s="283" t="s">
        <v>287</v>
      </c>
      <c r="C295" s="280" t="s">
        <v>580</v>
      </c>
      <c r="D295" s="284"/>
      <c r="E295" s="284">
        <v>0</v>
      </c>
      <c r="F295" s="284"/>
      <c r="G295" s="284"/>
      <c r="H295" s="284"/>
      <c r="I295" s="284"/>
      <c r="J295" s="284"/>
      <c r="K295" s="284"/>
      <c r="L295" s="284"/>
      <c r="M295" s="284"/>
      <c r="N295" s="280"/>
      <c r="O295" s="284"/>
      <c r="P295" s="284">
        <v>0</v>
      </c>
      <c r="Q295" s="284"/>
      <c r="R295" s="284"/>
      <c r="S295" s="284"/>
      <c r="T295" s="284"/>
      <c r="U295" s="284"/>
      <c r="V295" s="284"/>
      <c r="W295" s="284"/>
      <c r="X295" s="284"/>
      <c r="Y295" s="726">
        <v>1</v>
      </c>
      <c r="Z295" s="726">
        <v>0</v>
      </c>
      <c r="AA295" s="726">
        <v>0</v>
      </c>
      <c r="AB295" s="726">
        <v>0</v>
      </c>
      <c r="AC295" s="726">
        <v>0</v>
      </c>
      <c r="AD295" s="726">
        <f t="shared" ref="AD295:AL295" si="28">AD294</f>
        <v>0</v>
      </c>
      <c r="AE295" s="726">
        <f t="shared" si="28"/>
        <v>0</v>
      </c>
      <c r="AF295" s="726">
        <f t="shared" si="28"/>
        <v>0</v>
      </c>
      <c r="AG295" s="726">
        <f t="shared" si="28"/>
        <v>0</v>
      </c>
      <c r="AH295" s="726">
        <f t="shared" si="28"/>
        <v>0</v>
      </c>
      <c r="AI295" s="726">
        <f t="shared" si="28"/>
        <v>0</v>
      </c>
      <c r="AJ295" s="726">
        <f t="shared" si="28"/>
        <v>0</v>
      </c>
      <c r="AK295" s="726">
        <f t="shared" si="28"/>
        <v>0</v>
      </c>
      <c r="AL295" s="726">
        <f t="shared" si="28"/>
        <v>0</v>
      </c>
      <c r="AM295" s="730"/>
    </row>
    <row r="296" spans="1:39" ht="15.5" outlineLevel="1">
      <c r="B296" s="310"/>
      <c r="C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408"/>
      <c r="Z296" s="408"/>
      <c r="AA296" s="408"/>
      <c r="AB296" s="408"/>
      <c r="AC296" s="408"/>
      <c r="AD296" s="408"/>
      <c r="AE296" s="408"/>
      <c r="AF296" s="408"/>
      <c r="AG296" s="408"/>
      <c r="AH296" s="408"/>
      <c r="AI296" s="408"/>
      <c r="AJ296" s="408"/>
      <c r="AK296" s="408"/>
      <c r="AL296" s="408"/>
      <c r="AM296" s="730"/>
    </row>
    <row r="297" spans="1:39" ht="15.5" outlineLevel="1">
      <c r="A297" s="500">
        <v>24</v>
      </c>
      <c r="B297" s="498" t="s">
        <v>115</v>
      </c>
      <c r="C297" s="280" t="s">
        <v>586</v>
      </c>
      <c r="D297" s="284"/>
      <c r="E297" s="284">
        <v>0</v>
      </c>
      <c r="F297" s="284"/>
      <c r="G297" s="284"/>
      <c r="H297" s="284"/>
      <c r="I297" s="284"/>
      <c r="J297" s="284"/>
      <c r="K297" s="284"/>
      <c r="L297" s="284"/>
      <c r="M297" s="284"/>
      <c r="N297" s="280"/>
      <c r="O297" s="284"/>
      <c r="P297" s="284">
        <v>0</v>
      </c>
      <c r="Q297" s="284"/>
      <c r="R297" s="284"/>
      <c r="S297" s="284"/>
      <c r="T297" s="284"/>
      <c r="U297" s="284"/>
      <c r="V297" s="284"/>
      <c r="W297" s="284"/>
      <c r="X297" s="284"/>
      <c r="Y297" s="724">
        <v>1</v>
      </c>
      <c r="Z297" s="724"/>
      <c r="AA297" s="724"/>
      <c r="AB297" s="724"/>
      <c r="AC297" s="724"/>
      <c r="AD297" s="724"/>
      <c r="AE297" s="724"/>
      <c r="AF297" s="724"/>
      <c r="AG297" s="724"/>
      <c r="AH297" s="724"/>
      <c r="AI297" s="724"/>
      <c r="AJ297" s="724"/>
      <c r="AK297" s="724"/>
      <c r="AL297" s="724"/>
      <c r="AM297" s="725">
        <f>SUM(Y297:AL297)</f>
        <v>1</v>
      </c>
    </row>
    <row r="298" spans="1:39" ht="15.5" outlineLevel="1">
      <c r="B298" s="283" t="s">
        <v>287</v>
      </c>
      <c r="C298" s="280" t="s">
        <v>580</v>
      </c>
      <c r="D298" s="284"/>
      <c r="E298" s="284">
        <v>0</v>
      </c>
      <c r="F298" s="284"/>
      <c r="G298" s="284"/>
      <c r="H298" s="284"/>
      <c r="I298" s="284"/>
      <c r="J298" s="284"/>
      <c r="K298" s="284"/>
      <c r="L298" s="284"/>
      <c r="M298" s="284"/>
      <c r="N298" s="280"/>
      <c r="O298" s="284"/>
      <c r="P298" s="284">
        <v>0</v>
      </c>
      <c r="Q298" s="284"/>
      <c r="R298" s="284"/>
      <c r="S298" s="284"/>
      <c r="T298" s="284"/>
      <c r="U298" s="284"/>
      <c r="V298" s="284"/>
      <c r="W298" s="284"/>
      <c r="X298" s="284"/>
      <c r="Y298" s="726">
        <v>1</v>
      </c>
      <c r="Z298" s="726">
        <v>0</v>
      </c>
      <c r="AA298" s="726">
        <v>0</v>
      </c>
      <c r="AB298" s="726">
        <v>0</v>
      </c>
      <c r="AC298" s="726">
        <v>0</v>
      </c>
      <c r="AD298" s="726">
        <f t="shared" ref="AD298:AL298" si="29">AD297</f>
        <v>0</v>
      </c>
      <c r="AE298" s="726">
        <f t="shared" si="29"/>
        <v>0</v>
      </c>
      <c r="AF298" s="726">
        <f t="shared" si="29"/>
        <v>0</v>
      </c>
      <c r="AG298" s="726">
        <f t="shared" si="29"/>
        <v>0</v>
      </c>
      <c r="AH298" s="726">
        <f t="shared" si="29"/>
        <v>0</v>
      </c>
      <c r="AI298" s="726">
        <f t="shared" si="29"/>
        <v>0</v>
      </c>
      <c r="AJ298" s="726">
        <f t="shared" si="29"/>
        <v>0</v>
      </c>
      <c r="AK298" s="726">
        <f t="shared" si="29"/>
        <v>0</v>
      </c>
      <c r="AL298" s="726">
        <f t="shared" si="29"/>
        <v>0</v>
      </c>
      <c r="AM298" s="730"/>
    </row>
    <row r="299" spans="1:39" ht="15.5" outlineLevel="1">
      <c r="B299" s="283"/>
      <c r="C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408"/>
      <c r="Z299" s="408"/>
      <c r="AA299" s="408"/>
      <c r="AB299" s="408"/>
      <c r="AC299" s="408"/>
      <c r="AD299" s="408"/>
      <c r="AE299" s="408"/>
      <c r="AF299" s="408"/>
      <c r="AG299" s="408"/>
      <c r="AH299" s="408"/>
      <c r="AI299" s="408"/>
      <c r="AJ299" s="408"/>
      <c r="AK299" s="408"/>
      <c r="AL299" s="408"/>
      <c r="AM299" s="730"/>
    </row>
    <row r="300" spans="1:39" ht="15.5" outlineLevel="1">
      <c r="B300" s="277" t="s">
        <v>496</v>
      </c>
      <c r="C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408"/>
      <c r="Z300" s="408"/>
      <c r="AA300" s="408"/>
      <c r="AB300" s="408"/>
      <c r="AC300" s="408"/>
      <c r="AD300" s="408"/>
      <c r="AE300" s="408"/>
      <c r="AF300" s="408"/>
      <c r="AG300" s="408"/>
      <c r="AH300" s="408"/>
      <c r="AI300" s="408"/>
      <c r="AJ300" s="408"/>
      <c r="AK300" s="408"/>
      <c r="AL300" s="408"/>
      <c r="AM300" s="730"/>
    </row>
    <row r="301" spans="1:39" ht="15.5" outlineLevel="1">
      <c r="A301" s="500">
        <v>25</v>
      </c>
      <c r="B301" s="498" t="s">
        <v>116</v>
      </c>
      <c r="C301" s="280" t="s">
        <v>586</v>
      </c>
      <c r="D301" s="284"/>
      <c r="E301" s="284">
        <v>39428</v>
      </c>
      <c r="F301" s="284"/>
      <c r="G301" s="284"/>
      <c r="H301" s="284"/>
      <c r="I301" s="284"/>
      <c r="J301" s="284"/>
      <c r="K301" s="284"/>
      <c r="L301" s="284"/>
      <c r="M301" s="284"/>
      <c r="N301" s="284">
        <v>12</v>
      </c>
      <c r="O301" s="284"/>
      <c r="P301" s="284">
        <v>5</v>
      </c>
      <c r="Q301" s="284"/>
      <c r="R301" s="284"/>
      <c r="S301" s="284"/>
      <c r="T301" s="284"/>
      <c r="U301" s="284"/>
      <c r="V301" s="284"/>
      <c r="W301" s="284"/>
      <c r="X301" s="284"/>
      <c r="Y301" s="736"/>
      <c r="Z301" s="724"/>
      <c r="AA301" s="724">
        <v>1</v>
      </c>
      <c r="AB301" s="724"/>
      <c r="AC301" s="724"/>
      <c r="AD301" s="724"/>
      <c r="AE301" s="724"/>
      <c r="AF301" s="724"/>
      <c r="AG301" s="732"/>
      <c r="AH301" s="732"/>
      <c r="AI301" s="732"/>
      <c r="AJ301" s="732"/>
      <c r="AK301" s="732"/>
      <c r="AL301" s="732"/>
      <c r="AM301" s="725">
        <f>SUM(Y301:AL301)</f>
        <v>1</v>
      </c>
    </row>
    <row r="302" spans="1:39" ht="15.5" outlineLevel="1">
      <c r="B302" s="283" t="s">
        <v>287</v>
      </c>
      <c r="C302" s="280" t="s">
        <v>580</v>
      </c>
      <c r="D302" s="284"/>
      <c r="E302" s="284">
        <v>13143</v>
      </c>
      <c r="F302" s="284"/>
      <c r="G302" s="284"/>
      <c r="H302" s="284"/>
      <c r="I302" s="284"/>
      <c r="J302" s="284"/>
      <c r="K302" s="284"/>
      <c r="L302" s="284"/>
      <c r="M302" s="284"/>
      <c r="N302" s="284">
        <v>12</v>
      </c>
      <c r="O302" s="284"/>
      <c r="P302" s="284">
        <v>2</v>
      </c>
      <c r="Q302" s="284"/>
      <c r="R302" s="284"/>
      <c r="S302" s="284"/>
      <c r="T302" s="284"/>
      <c r="U302" s="284"/>
      <c r="V302" s="284"/>
      <c r="W302" s="284"/>
      <c r="X302" s="284"/>
      <c r="Y302" s="726">
        <v>0</v>
      </c>
      <c r="Z302" s="726">
        <v>0</v>
      </c>
      <c r="AA302" s="726">
        <v>1</v>
      </c>
      <c r="AB302" s="726">
        <v>0</v>
      </c>
      <c r="AC302" s="726">
        <v>0</v>
      </c>
      <c r="AD302" s="726">
        <f t="shared" ref="AD302:AL302" si="30">AD301</f>
        <v>0</v>
      </c>
      <c r="AE302" s="726">
        <f t="shared" si="30"/>
        <v>0</v>
      </c>
      <c r="AF302" s="726">
        <f t="shared" si="30"/>
        <v>0</v>
      </c>
      <c r="AG302" s="726">
        <f t="shared" si="30"/>
        <v>0</v>
      </c>
      <c r="AH302" s="726">
        <f t="shared" si="30"/>
        <v>0</v>
      </c>
      <c r="AI302" s="726">
        <f t="shared" si="30"/>
        <v>0</v>
      </c>
      <c r="AJ302" s="726">
        <f t="shared" si="30"/>
        <v>0</v>
      </c>
      <c r="AK302" s="726">
        <f t="shared" si="30"/>
        <v>0</v>
      </c>
      <c r="AL302" s="726">
        <f t="shared" si="30"/>
        <v>0</v>
      </c>
      <c r="AM302" s="730"/>
    </row>
    <row r="303" spans="1:39" ht="15.5" outlineLevel="1">
      <c r="B303" s="283"/>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408"/>
      <c r="Z303" s="408"/>
      <c r="AA303" s="408"/>
      <c r="AB303" s="408"/>
      <c r="AC303" s="408"/>
      <c r="AD303" s="408"/>
      <c r="AE303" s="408"/>
      <c r="AF303" s="408"/>
      <c r="AG303" s="408"/>
      <c r="AH303" s="408"/>
      <c r="AI303" s="408"/>
      <c r="AJ303" s="408"/>
      <c r="AK303" s="408"/>
      <c r="AL303" s="408"/>
      <c r="AM303" s="730"/>
    </row>
    <row r="304" spans="1:39" ht="15.5" outlineLevel="1">
      <c r="A304" s="500">
        <v>26</v>
      </c>
      <c r="B304" s="498" t="s">
        <v>117</v>
      </c>
      <c r="C304" s="280" t="s">
        <v>586</v>
      </c>
      <c r="D304" s="284"/>
      <c r="E304" s="284">
        <v>2273860</v>
      </c>
      <c r="F304" s="284"/>
      <c r="G304" s="284"/>
      <c r="H304" s="284"/>
      <c r="I304" s="284"/>
      <c r="J304" s="284"/>
      <c r="K304" s="284"/>
      <c r="L304" s="284"/>
      <c r="M304" s="284"/>
      <c r="N304" s="284">
        <v>12</v>
      </c>
      <c r="O304" s="284"/>
      <c r="P304" s="284">
        <v>319</v>
      </c>
      <c r="Q304" s="284"/>
      <c r="R304" s="284"/>
      <c r="S304" s="284"/>
      <c r="T304" s="284"/>
      <c r="U304" s="284"/>
      <c r="V304" s="284"/>
      <c r="W304" s="284"/>
      <c r="X304" s="284"/>
      <c r="Y304" s="736"/>
      <c r="Z304" s="724">
        <v>0.3</v>
      </c>
      <c r="AA304" s="724">
        <v>0.65</v>
      </c>
      <c r="AB304" s="724">
        <v>0.05</v>
      </c>
      <c r="AC304" s="724"/>
      <c r="AD304" s="724"/>
      <c r="AE304" s="724"/>
      <c r="AF304" s="724"/>
      <c r="AG304" s="732"/>
      <c r="AH304" s="732"/>
      <c r="AI304" s="732"/>
      <c r="AJ304" s="732"/>
      <c r="AK304" s="732"/>
      <c r="AL304" s="732"/>
      <c r="AM304" s="725">
        <f>SUM(Y304:AL304)</f>
        <v>1</v>
      </c>
    </row>
    <row r="305" spans="1:39" ht="15.5" outlineLevel="1">
      <c r="B305" s="283" t="s">
        <v>287</v>
      </c>
      <c r="C305" s="280" t="s">
        <v>580</v>
      </c>
      <c r="D305" s="284"/>
      <c r="E305" s="284">
        <v>153789</v>
      </c>
      <c r="F305" s="284"/>
      <c r="G305" s="284"/>
      <c r="H305" s="284"/>
      <c r="I305" s="284"/>
      <c r="J305" s="284"/>
      <c r="K305" s="284"/>
      <c r="L305" s="284"/>
      <c r="M305" s="284"/>
      <c r="N305" s="284">
        <v>12</v>
      </c>
      <c r="O305" s="284"/>
      <c r="P305" s="284">
        <v>-19</v>
      </c>
      <c r="Q305" s="284"/>
      <c r="R305" s="284"/>
      <c r="S305" s="284"/>
      <c r="T305" s="284"/>
      <c r="U305" s="284"/>
      <c r="V305" s="284"/>
      <c r="W305" s="284"/>
      <c r="X305" s="284"/>
      <c r="Y305" s="726">
        <v>0</v>
      </c>
      <c r="Z305" s="726">
        <v>0.3</v>
      </c>
      <c r="AA305" s="726">
        <v>0.65</v>
      </c>
      <c r="AB305" s="726">
        <v>0.05</v>
      </c>
      <c r="AC305" s="726">
        <v>0</v>
      </c>
      <c r="AD305" s="726">
        <f t="shared" ref="AD305:AL305" si="31">AD304</f>
        <v>0</v>
      </c>
      <c r="AE305" s="726">
        <f t="shared" si="31"/>
        <v>0</v>
      </c>
      <c r="AF305" s="726">
        <f t="shared" si="31"/>
        <v>0</v>
      </c>
      <c r="AG305" s="726">
        <f t="shared" si="31"/>
        <v>0</v>
      </c>
      <c r="AH305" s="726">
        <f t="shared" si="31"/>
        <v>0</v>
      </c>
      <c r="AI305" s="726">
        <f t="shared" si="31"/>
        <v>0</v>
      </c>
      <c r="AJ305" s="726">
        <f t="shared" si="31"/>
        <v>0</v>
      </c>
      <c r="AK305" s="726">
        <f t="shared" si="31"/>
        <v>0</v>
      </c>
      <c r="AL305" s="726">
        <f t="shared" si="31"/>
        <v>0</v>
      </c>
      <c r="AM305" s="730"/>
    </row>
    <row r="306" spans="1:39" ht="15.5" outlineLevel="1">
      <c r="B306" s="283"/>
      <c r="C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408"/>
      <c r="Z306" s="408"/>
      <c r="AA306" s="408"/>
      <c r="AB306" s="408"/>
      <c r="AC306" s="408"/>
      <c r="AD306" s="408"/>
      <c r="AE306" s="408"/>
      <c r="AF306" s="408"/>
      <c r="AG306" s="408"/>
      <c r="AH306" s="408"/>
      <c r="AI306" s="408"/>
      <c r="AJ306" s="408"/>
      <c r="AK306" s="408"/>
      <c r="AL306" s="408"/>
      <c r="AM306" s="730"/>
    </row>
    <row r="307" spans="1:39" ht="15.5" outlineLevel="1">
      <c r="A307" s="500">
        <v>27</v>
      </c>
      <c r="B307" s="498" t="s">
        <v>118</v>
      </c>
      <c r="C307" s="280" t="s">
        <v>586</v>
      </c>
      <c r="D307" s="284"/>
      <c r="E307" s="284">
        <v>9710</v>
      </c>
      <c r="F307" s="284"/>
      <c r="G307" s="284"/>
      <c r="H307" s="284"/>
      <c r="I307" s="284"/>
      <c r="J307" s="284"/>
      <c r="K307" s="284"/>
      <c r="L307" s="284"/>
      <c r="M307" s="284"/>
      <c r="N307" s="284">
        <v>12</v>
      </c>
      <c r="O307" s="284"/>
      <c r="P307" s="284">
        <v>1</v>
      </c>
      <c r="Q307" s="284"/>
      <c r="R307" s="284"/>
      <c r="S307" s="284"/>
      <c r="T307" s="284"/>
      <c r="U307" s="284"/>
      <c r="V307" s="284"/>
      <c r="W307" s="284"/>
      <c r="X307" s="284"/>
      <c r="Y307" s="736"/>
      <c r="Z307" s="724">
        <v>1</v>
      </c>
      <c r="AA307" s="724"/>
      <c r="AB307" s="724"/>
      <c r="AC307" s="724"/>
      <c r="AD307" s="724"/>
      <c r="AE307" s="724"/>
      <c r="AF307" s="724"/>
      <c r="AG307" s="732"/>
      <c r="AH307" s="732"/>
      <c r="AI307" s="732"/>
      <c r="AJ307" s="732"/>
      <c r="AK307" s="732"/>
      <c r="AL307" s="732"/>
      <c r="AM307" s="725">
        <f>SUM(Y307:AL307)</f>
        <v>1</v>
      </c>
    </row>
    <row r="308" spans="1:39" ht="15.5" outlineLevel="1">
      <c r="B308" s="283" t="s">
        <v>287</v>
      </c>
      <c r="C308" s="280" t="s">
        <v>580</v>
      </c>
      <c r="D308" s="284"/>
      <c r="E308" s="284">
        <v>2276</v>
      </c>
      <c r="F308" s="284"/>
      <c r="G308" s="284"/>
      <c r="H308" s="284"/>
      <c r="I308" s="284"/>
      <c r="J308" s="284"/>
      <c r="K308" s="284"/>
      <c r="L308" s="284"/>
      <c r="M308" s="284"/>
      <c r="N308" s="284">
        <v>12</v>
      </c>
      <c r="O308" s="284"/>
      <c r="P308" s="284">
        <v>0</v>
      </c>
      <c r="Q308" s="284"/>
      <c r="R308" s="284"/>
      <c r="S308" s="284"/>
      <c r="T308" s="284"/>
      <c r="U308" s="284"/>
      <c r="V308" s="284"/>
      <c r="W308" s="284"/>
      <c r="X308" s="284"/>
      <c r="Y308" s="726">
        <v>0</v>
      </c>
      <c r="Z308" s="726">
        <v>1</v>
      </c>
      <c r="AA308" s="726">
        <v>0</v>
      </c>
      <c r="AB308" s="726">
        <v>0</v>
      </c>
      <c r="AC308" s="726">
        <v>0</v>
      </c>
      <c r="AD308" s="726">
        <f t="shared" ref="AD308:AL308" si="32">AD307</f>
        <v>0</v>
      </c>
      <c r="AE308" s="726">
        <f t="shared" si="32"/>
        <v>0</v>
      </c>
      <c r="AF308" s="726">
        <f t="shared" si="32"/>
        <v>0</v>
      </c>
      <c r="AG308" s="726">
        <f t="shared" si="32"/>
        <v>0</v>
      </c>
      <c r="AH308" s="726">
        <f t="shared" si="32"/>
        <v>0</v>
      </c>
      <c r="AI308" s="726">
        <f t="shared" si="32"/>
        <v>0</v>
      </c>
      <c r="AJ308" s="726">
        <f t="shared" si="32"/>
        <v>0</v>
      </c>
      <c r="AK308" s="726">
        <f t="shared" si="32"/>
        <v>0</v>
      </c>
      <c r="AL308" s="726">
        <f t="shared" si="32"/>
        <v>0</v>
      </c>
      <c r="AM308" s="730"/>
    </row>
    <row r="309" spans="1:39" ht="15.5" outlineLevel="1">
      <c r="B309" s="283"/>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408"/>
      <c r="Z309" s="408"/>
      <c r="AA309" s="408"/>
      <c r="AB309" s="408"/>
      <c r="AC309" s="408"/>
      <c r="AD309" s="408"/>
      <c r="AE309" s="408"/>
      <c r="AF309" s="408"/>
      <c r="AG309" s="408"/>
      <c r="AH309" s="408"/>
      <c r="AI309" s="408"/>
      <c r="AJ309" s="408"/>
      <c r="AK309" s="408"/>
      <c r="AL309" s="408"/>
      <c r="AM309" s="730"/>
    </row>
    <row r="310" spans="1:39" ht="15.5" outlineLevel="1">
      <c r="A310" s="500">
        <v>28</v>
      </c>
      <c r="B310" s="498" t="s">
        <v>119</v>
      </c>
      <c r="C310" s="280" t="s">
        <v>586</v>
      </c>
      <c r="D310" s="284"/>
      <c r="E310" s="284">
        <v>12703</v>
      </c>
      <c r="F310" s="284"/>
      <c r="G310" s="284"/>
      <c r="H310" s="284"/>
      <c r="I310" s="284"/>
      <c r="J310" s="284"/>
      <c r="K310" s="284"/>
      <c r="L310" s="284"/>
      <c r="M310" s="284"/>
      <c r="N310" s="284">
        <v>12</v>
      </c>
      <c r="O310" s="284"/>
      <c r="P310" s="284">
        <v>759</v>
      </c>
      <c r="Q310" s="284"/>
      <c r="R310" s="284"/>
      <c r="S310" s="284"/>
      <c r="T310" s="284"/>
      <c r="U310" s="284"/>
      <c r="V310" s="284"/>
      <c r="W310" s="284"/>
      <c r="X310" s="284"/>
      <c r="Y310" s="736"/>
      <c r="Z310" s="724"/>
      <c r="AA310" s="724">
        <v>1</v>
      </c>
      <c r="AB310" s="724"/>
      <c r="AC310" s="724"/>
      <c r="AD310" s="724"/>
      <c r="AE310" s="724"/>
      <c r="AF310" s="724"/>
      <c r="AG310" s="732"/>
      <c r="AH310" s="732"/>
      <c r="AI310" s="732"/>
      <c r="AJ310" s="732"/>
      <c r="AK310" s="732"/>
      <c r="AL310" s="732"/>
      <c r="AM310" s="725">
        <f>SUM(Y310:AL310)</f>
        <v>1</v>
      </c>
    </row>
    <row r="311" spans="1:39" ht="15.5" outlineLevel="1">
      <c r="B311" s="283" t="s">
        <v>287</v>
      </c>
      <c r="C311" s="280" t="s">
        <v>580</v>
      </c>
      <c r="D311" s="284"/>
      <c r="E311" s="284">
        <v>0</v>
      </c>
      <c r="F311" s="284"/>
      <c r="G311" s="284"/>
      <c r="H311" s="284"/>
      <c r="I311" s="284"/>
      <c r="J311" s="284"/>
      <c r="K311" s="284"/>
      <c r="L311" s="284"/>
      <c r="M311" s="284"/>
      <c r="N311" s="284">
        <v>12</v>
      </c>
      <c r="O311" s="284"/>
      <c r="P311" s="284">
        <v>0</v>
      </c>
      <c r="Q311" s="284"/>
      <c r="R311" s="284"/>
      <c r="S311" s="284"/>
      <c r="T311" s="284"/>
      <c r="U311" s="284"/>
      <c r="V311" s="284"/>
      <c r="W311" s="284"/>
      <c r="X311" s="284"/>
      <c r="Y311" s="726">
        <v>0</v>
      </c>
      <c r="Z311" s="726">
        <v>0</v>
      </c>
      <c r="AA311" s="726">
        <v>1</v>
      </c>
      <c r="AB311" s="726">
        <v>0</v>
      </c>
      <c r="AC311" s="726">
        <v>0</v>
      </c>
      <c r="AD311" s="726">
        <f t="shared" ref="AD311:AL311" si="33">AD310</f>
        <v>0</v>
      </c>
      <c r="AE311" s="726">
        <f t="shared" si="33"/>
        <v>0</v>
      </c>
      <c r="AF311" s="726">
        <f t="shared" si="33"/>
        <v>0</v>
      </c>
      <c r="AG311" s="726">
        <f t="shared" si="33"/>
        <v>0</v>
      </c>
      <c r="AH311" s="726">
        <f t="shared" si="33"/>
        <v>0</v>
      </c>
      <c r="AI311" s="726">
        <f t="shared" si="33"/>
        <v>0</v>
      </c>
      <c r="AJ311" s="726">
        <f t="shared" si="33"/>
        <v>0</v>
      </c>
      <c r="AK311" s="726">
        <f t="shared" si="33"/>
        <v>0</v>
      </c>
      <c r="AL311" s="726">
        <f t="shared" si="33"/>
        <v>0</v>
      </c>
      <c r="AM311" s="730"/>
    </row>
    <row r="312" spans="1:39" ht="15.5" outlineLevel="1">
      <c r="B312" s="283"/>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408"/>
      <c r="Z312" s="408"/>
      <c r="AA312" s="408"/>
      <c r="AB312" s="408"/>
      <c r="AC312" s="408"/>
      <c r="AD312" s="408"/>
      <c r="AE312" s="408"/>
      <c r="AF312" s="408"/>
      <c r="AG312" s="408"/>
      <c r="AH312" s="408"/>
      <c r="AI312" s="408"/>
      <c r="AJ312" s="408"/>
      <c r="AK312" s="408"/>
      <c r="AL312" s="408"/>
      <c r="AM312" s="730"/>
    </row>
    <row r="313" spans="1:39" ht="15.5" outlineLevel="1">
      <c r="A313" s="500">
        <v>29</v>
      </c>
      <c r="B313" s="498" t="s">
        <v>120</v>
      </c>
      <c r="C313" s="280" t="s">
        <v>586</v>
      </c>
      <c r="D313" s="284"/>
      <c r="E313" s="284">
        <v>0</v>
      </c>
      <c r="F313" s="284"/>
      <c r="G313" s="284"/>
      <c r="H313" s="284"/>
      <c r="I313" s="284"/>
      <c r="J313" s="284"/>
      <c r="K313" s="284"/>
      <c r="L313" s="284"/>
      <c r="M313" s="284"/>
      <c r="N313" s="284">
        <v>3</v>
      </c>
      <c r="O313" s="284"/>
      <c r="P313" s="284">
        <v>0</v>
      </c>
      <c r="Q313" s="284"/>
      <c r="R313" s="284"/>
      <c r="S313" s="284"/>
      <c r="T313" s="284"/>
      <c r="U313" s="284"/>
      <c r="V313" s="284"/>
      <c r="W313" s="284"/>
      <c r="X313" s="284"/>
      <c r="Y313" s="736"/>
      <c r="Z313" s="724"/>
      <c r="AA313" s="724">
        <v>1</v>
      </c>
      <c r="AB313" s="724"/>
      <c r="AC313" s="724"/>
      <c r="AD313" s="724"/>
      <c r="AE313" s="724"/>
      <c r="AF313" s="724"/>
      <c r="AG313" s="732"/>
      <c r="AH313" s="732"/>
      <c r="AI313" s="732"/>
      <c r="AJ313" s="732"/>
      <c r="AK313" s="732"/>
      <c r="AL313" s="732"/>
      <c r="AM313" s="725">
        <f>SUM(Y313:AL313)</f>
        <v>1</v>
      </c>
    </row>
    <row r="314" spans="1:39" ht="15.5" outlineLevel="1">
      <c r="B314" s="283" t="s">
        <v>287</v>
      </c>
      <c r="C314" s="280" t="s">
        <v>580</v>
      </c>
      <c r="D314" s="284"/>
      <c r="E314" s="284">
        <v>0</v>
      </c>
      <c r="F314" s="284"/>
      <c r="G314" s="284"/>
      <c r="H314" s="284"/>
      <c r="I314" s="284"/>
      <c r="J314" s="284"/>
      <c r="K314" s="284"/>
      <c r="L314" s="284"/>
      <c r="M314" s="284"/>
      <c r="N314" s="284">
        <v>3</v>
      </c>
      <c r="O314" s="284"/>
      <c r="P314" s="284">
        <v>0</v>
      </c>
      <c r="Q314" s="284"/>
      <c r="R314" s="284"/>
      <c r="S314" s="284"/>
      <c r="T314" s="284"/>
      <c r="U314" s="284"/>
      <c r="V314" s="284"/>
      <c r="W314" s="284"/>
      <c r="X314" s="284"/>
      <c r="Y314" s="726">
        <v>0</v>
      </c>
      <c r="Z314" s="726">
        <v>0</v>
      </c>
      <c r="AA314" s="726">
        <v>1</v>
      </c>
      <c r="AB314" s="726">
        <v>0</v>
      </c>
      <c r="AC314" s="726">
        <v>0</v>
      </c>
      <c r="AD314" s="726">
        <f t="shared" ref="AD314:AL314" si="34">AD313</f>
        <v>0</v>
      </c>
      <c r="AE314" s="726">
        <f t="shared" si="34"/>
        <v>0</v>
      </c>
      <c r="AF314" s="726">
        <f t="shared" si="34"/>
        <v>0</v>
      </c>
      <c r="AG314" s="726">
        <f t="shared" si="34"/>
        <v>0</v>
      </c>
      <c r="AH314" s="726">
        <f t="shared" si="34"/>
        <v>0</v>
      </c>
      <c r="AI314" s="726">
        <f t="shared" si="34"/>
        <v>0</v>
      </c>
      <c r="AJ314" s="726">
        <f t="shared" si="34"/>
        <v>0</v>
      </c>
      <c r="AK314" s="726">
        <f t="shared" si="34"/>
        <v>0</v>
      </c>
      <c r="AL314" s="726">
        <f t="shared" si="34"/>
        <v>0</v>
      </c>
      <c r="AM314" s="730"/>
    </row>
    <row r="315" spans="1:39" ht="15.5" outlineLevel="1">
      <c r="B315" s="283"/>
      <c r="C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408"/>
      <c r="Z315" s="408"/>
      <c r="AA315" s="408"/>
      <c r="AB315" s="408"/>
      <c r="AC315" s="408"/>
      <c r="AD315" s="408"/>
      <c r="AE315" s="408"/>
      <c r="AF315" s="408"/>
      <c r="AG315" s="408"/>
      <c r="AH315" s="408"/>
      <c r="AI315" s="408"/>
      <c r="AJ315" s="408"/>
      <c r="AK315" s="408"/>
      <c r="AL315" s="408"/>
      <c r="AM315" s="730"/>
    </row>
    <row r="316" spans="1:39" ht="15.5" outlineLevel="1">
      <c r="A316" s="500">
        <v>30</v>
      </c>
      <c r="B316" s="498" t="s">
        <v>121</v>
      </c>
      <c r="C316" s="280" t="s">
        <v>586</v>
      </c>
      <c r="D316" s="284"/>
      <c r="E316" s="284">
        <v>0</v>
      </c>
      <c r="F316" s="284"/>
      <c r="G316" s="284"/>
      <c r="H316" s="284"/>
      <c r="I316" s="284"/>
      <c r="J316" s="284"/>
      <c r="K316" s="284"/>
      <c r="L316" s="284"/>
      <c r="M316" s="284"/>
      <c r="N316" s="284">
        <v>12</v>
      </c>
      <c r="O316" s="284"/>
      <c r="P316" s="284">
        <v>0</v>
      </c>
      <c r="Q316" s="284"/>
      <c r="R316" s="284"/>
      <c r="S316" s="284"/>
      <c r="T316" s="284"/>
      <c r="U316" s="284"/>
      <c r="V316" s="284"/>
      <c r="W316" s="284"/>
      <c r="X316" s="284"/>
      <c r="Y316" s="736"/>
      <c r="Z316" s="724"/>
      <c r="AA316" s="724">
        <v>1</v>
      </c>
      <c r="AB316" s="724"/>
      <c r="AC316" s="724"/>
      <c r="AD316" s="724"/>
      <c r="AE316" s="724"/>
      <c r="AF316" s="724"/>
      <c r="AG316" s="732"/>
      <c r="AH316" s="732"/>
      <c r="AI316" s="732"/>
      <c r="AJ316" s="732"/>
      <c r="AK316" s="732"/>
      <c r="AL316" s="732"/>
      <c r="AM316" s="725">
        <f>SUM(Y316:AL316)</f>
        <v>1</v>
      </c>
    </row>
    <row r="317" spans="1:39" ht="15.5" outlineLevel="1">
      <c r="B317" s="283" t="s">
        <v>287</v>
      </c>
      <c r="C317" s="280" t="s">
        <v>580</v>
      </c>
      <c r="D317" s="284"/>
      <c r="E317" s="284">
        <v>0</v>
      </c>
      <c r="F317" s="284"/>
      <c r="G317" s="284"/>
      <c r="H317" s="284"/>
      <c r="I317" s="284"/>
      <c r="J317" s="284"/>
      <c r="K317" s="284"/>
      <c r="L317" s="284"/>
      <c r="M317" s="284"/>
      <c r="N317" s="284">
        <v>12</v>
      </c>
      <c r="O317" s="284"/>
      <c r="P317" s="284">
        <v>0</v>
      </c>
      <c r="Q317" s="284"/>
      <c r="R317" s="284"/>
      <c r="S317" s="284"/>
      <c r="T317" s="284"/>
      <c r="U317" s="284"/>
      <c r="V317" s="284"/>
      <c r="W317" s="284"/>
      <c r="X317" s="284"/>
      <c r="Y317" s="726">
        <v>0</v>
      </c>
      <c r="Z317" s="726">
        <v>0</v>
      </c>
      <c r="AA317" s="726">
        <v>1</v>
      </c>
      <c r="AB317" s="726">
        <v>0</v>
      </c>
      <c r="AC317" s="726">
        <v>0</v>
      </c>
      <c r="AD317" s="726">
        <f t="shared" ref="AD317:AL317" si="35">AD316</f>
        <v>0</v>
      </c>
      <c r="AE317" s="726">
        <f t="shared" si="35"/>
        <v>0</v>
      </c>
      <c r="AF317" s="726">
        <f t="shared" si="35"/>
        <v>0</v>
      </c>
      <c r="AG317" s="726">
        <f t="shared" si="35"/>
        <v>0</v>
      </c>
      <c r="AH317" s="726">
        <f t="shared" si="35"/>
        <v>0</v>
      </c>
      <c r="AI317" s="726">
        <f t="shared" si="35"/>
        <v>0</v>
      </c>
      <c r="AJ317" s="726">
        <f t="shared" si="35"/>
        <v>0</v>
      </c>
      <c r="AK317" s="726">
        <f t="shared" si="35"/>
        <v>0</v>
      </c>
      <c r="AL317" s="726">
        <f t="shared" si="35"/>
        <v>0</v>
      </c>
      <c r="AM317" s="730"/>
    </row>
    <row r="318" spans="1:39" ht="15.5" outlineLevel="1">
      <c r="B318" s="283"/>
      <c r="C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408"/>
      <c r="Z318" s="408"/>
      <c r="AA318" s="408"/>
      <c r="AB318" s="408"/>
      <c r="AC318" s="408"/>
      <c r="AD318" s="408"/>
      <c r="AE318" s="408"/>
      <c r="AF318" s="408"/>
      <c r="AG318" s="408"/>
      <c r="AH318" s="408"/>
      <c r="AI318" s="408"/>
      <c r="AJ318" s="408"/>
      <c r="AK318" s="408"/>
      <c r="AL318" s="408"/>
      <c r="AM318" s="730"/>
    </row>
    <row r="319" spans="1:39" ht="15.5" outlineLevel="1">
      <c r="A319" s="500">
        <v>31</v>
      </c>
      <c r="B319" s="498" t="s">
        <v>122</v>
      </c>
      <c r="C319" s="280" t="s">
        <v>586</v>
      </c>
      <c r="D319" s="284"/>
      <c r="E319" s="284">
        <v>0</v>
      </c>
      <c r="F319" s="284"/>
      <c r="G319" s="284"/>
      <c r="H319" s="284"/>
      <c r="I319" s="284"/>
      <c r="J319" s="284"/>
      <c r="K319" s="284"/>
      <c r="L319" s="284"/>
      <c r="M319" s="284"/>
      <c r="N319" s="284">
        <v>12</v>
      </c>
      <c r="O319" s="284"/>
      <c r="P319" s="284">
        <v>0</v>
      </c>
      <c r="Q319" s="284"/>
      <c r="R319" s="284"/>
      <c r="S319" s="284"/>
      <c r="T319" s="284"/>
      <c r="U319" s="284"/>
      <c r="V319" s="284"/>
      <c r="W319" s="284"/>
      <c r="X319" s="284"/>
      <c r="Y319" s="736"/>
      <c r="Z319" s="724"/>
      <c r="AA319" s="724">
        <v>1</v>
      </c>
      <c r="AB319" s="724"/>
      <c r="AC319" s="724"/>
      <c r="AD319" s="724"/>
      <c r="AE319" s="724"/>
      <c r="AF319" s="724"/>
      <c r="AG319" s="732"/>
      <c r="AH319" s="732"/>
      <c r="AI319" s="732"/>
      <c r="AJ319" s="732"/>
      <c r="AK319" s="732"/>
      <c r="AL319" s="732"/>
      <c r="AM319" s="725">
        <f>SUM(Y319:AL319)</f>
        <v>1</v>
      </c>
    </row>
    <row r="320" spans="1:39" ht="15.5" outlineLevel="1">
      <c r="B320" s="283" t="s">
        <v>287</v>
      </c>
      <c r="C320" s="280" t="s">
        <v>580</v>
      </c>
      <c r="D320" s="284"/>
      <c r="E320" s="284">
        <v>0</v>
      </c>
      <c r="F320" s="284"/>
      <c r="G320" s="284"/>
      <c r="H320" s="284"/>
      <c r="I320" s="284"/>
      <c r="J320" s="284"/>
      <c r="K320" s="284"/>
      <c r="L320" s="284"/>
      <c r="M320" s="284"/>
      <c r="N320" s="284">
        <v>12</v>
      </c>
      <c r="O320" s="284"/>
      <c r="P320" s="284">
        <v>0</v>
      </c>
      <c r="Q320" s="284"/>
      <c r="R320" s="284"/>
      <c r="S320" s="284"/>
      <c r="T320" s="284"/>
      <c r="U320" s="284"/>
      <c r="V320" s="284"/>
      <c r="W320" s="284"/>
      <c r="X320" s="284"/>
      <c r="Y320" s="726">
        <v>0</v>
      </c>
      <c r="Z320" s="726">
        <v>0</v>
      </c>
      <c r="AA320" s="726">
        <v>1</v>
      </c>
      <c r="AB320" s="726">
        <v>0</v>
      </c>
      <c r="AC320" s="726">
        <v>0</v>
      </c>
      <c r="AD320" s="726">
        <f t="shared" ref="AD320:AL320" si="36">AD319</f>
        <v>0</v>
      </c>
      <c r="AE320" s="726">
        <f t="shared" si="36"/>
        <v>0</v>
      </c>
      <c r="AF320" s="726">
        <f t="shared" si="36"/>
        <v>0</v>
      </c>
      <c r="AG320" s="726">
        <f t="shared" si="36"/>
        <v>0</v>
      </c>
      <c r="AH320" s="726">
        <f t="shared" si="36"/>
        <v>0</v>
      </c>
      <c r="AI320" s="726">
        <f t="shared" si="36"/>
        <v>0</v>
      </c>
      <c r="AJ320" s="726">
        <f t="shared" si="36"/>
        <v>0</v>
      </c>
      <c r="AK320" s="726">
        <f t="shared" si="36"/>
        <v>0</v>
      </c>
      <c r="AL320" s="726">
        <f t="shared" si="36"/>
        <v>0</v>
      </c>
      <c r="AM320" s="730"/>
    </row>
    <row r="321" spans="1:39" ht="15.5" outlineLevel="1">
      <c r="B321" s="498"/>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408"/>
      <c r="Z321" s="408"/>
      <c r="AA321" s="408"/>
      <c r="AB321" s="408"/>
      <c r="AC321" s="408"/>
      <c r="AD321" s="408"/>
      <c r="AE321" s="408"/>
      <c r="AF321" s="408"/>
      <c r="AG321" s="408"/>
      <c r="AH321" s="408"/>
      <c r="AI321" s="408"/>
      <c r="AJ321" s="408"/>
      <c r="AK321" s="408"/>
      <c r="AL321" s="408"/>
      <c r="AM321" s="730"/>
    </row>
    <row r="322" spans="1:39" ht="15.5" outlineLevel="1">
      <c r="A322" s="500">
        <v>32</v>
      </c>
      <c r="B322" s="498" t="s">
        <v>123</v>
      </c>
      <c r="C322" s="280" t="s">
        <v>586</v>
      </c>
      <c r="D322" s="284"/>
      <c r="E322" s="284">
        <v>0</v>
      </c>
      <c r="F322" s="284"/>
      <c r="G322" s="284"/>
      <c r="H322" s="284"/>
      <c r="I322" s="284"/>
      <c r="J322" s="284"/>
      <c r="K322" s="284"/>
      <c r="L322" s="284"/>
      <c r="M322" s="284"/>
      <c r="N322" s="284">
        <v>12</v>
      </c>
      <c r="O322" s="284"/>
      <c r="P322" s="284">
        <v>0</v>
      </c>
      <c r="Q322" s="284"/>
      <c r="R322" s="284"/>
      <c r="S322" s="284"/>
      <c r="T322" s="284"/>
      <c r="U322" s="284"/>
      <c r="V322" s="284"/>
      <c r="W322" s="284"/>
      <c r="X322" s="284"/>
      <c r="Y322" s="736"/>
      <c r="Z322" s="724"/>
      <c r="AA322" s="724">
        <v>1</v>
      </c>
      <c r="AB322" s="724"/>
      <c r="AC322" s="724"/>
      <c r="AD322" s="724"/>
      <c r="AE322" s="724"/>
      <c r="AF322" s="724"/>
      <c r="AG322" s="732"/>
      <c r="AH322" s="732"/>
      <c r="AI322" s="732"/>
      <c r="AJ322" s="732"/>
      <c r="AK322" s="732"/>
      <c r="AL322" s="732"/>
      <c r="AM322" s="725">
        <f>SUM(Y322:AL322)</f>
        <v>1</v>
      </c>
    </row>
    <row r="323" spans="1:39" ht="15.5" outlineLevel="1">
      <c r="B323" s="283" t="s">
        <v>287</v>
      </c>
      <c r="C323" s="280" t="s">
        <v>580</v>
      </c>
      <c r="D323" s="284"/>
      <c r="E323" s="284">
        <v>0</v>
      </c>
      <c r="F323" s="284"/>
      <c r="G323" s="284"/>
      <c r="H323" s="284"/>
      <c r="I323" s="284"/>
      <c r="J323" s="284"/>
      <c r="K323" s="284"/>
      <c r="L323" s="284"/>
      <c r="M323" s="284"/>
      <c r="N323" s="284">
        <v>12</v>
      </c>
      <c r="O323" s="284"/>
      <c r="P323" s="284">
        <v>0</v>
      </c>
      <c r="Q323" s="284"/>
      <c r="R323" s="284"/>
      <c r="S323" s="284"/>
      <c r="T323" s="284"/>
      <c r="U323" s="284"/>
      <c r="V323" s="284"/>
      <c r="W323" s="284"/>
      <c r="X323" s="284"/>
      <c r="Y323" s="726">
        <v>0</v>
      </c>
      <c r="Z323" s="726">
        <v>0</v>
      </c>
      <c r="AA323" s="726">
        <v>1</v>
      </c>
      <c r="AB323" s="726">
        <v>0</v>
      </c>
      <c r="AC323" s="726">
        <v>0</v>
      </c>
      <c r="AD323" s="726">
        <f t="shared" ref="AD323:AL323" si="37">AD322</f>
        <v>0</v>
      </c>
      <c r="AE323" s="726">
        <f t="shared" si="37"/>
        <v>0</v>
      </c>
      <c r="AF323" s="726">
        <f t="shared" si="37"/>
        <v>0</v>
      </c>
      <c r="AG323" s="726">
        <f t="shared" si="37"/>
        <v>0</v>
      </c>
      <c r="AH323" s="726">
        <f t="shared" si="37"/>
        <v>0</v>
      </c>
      <c r="AI323" s="726">
        <f t="shared" si="37"/>
        <v>0</v>
      </c>
      <c r="AJ323" s="726">
        <f t="shared" si="37"/>
        <v>0</v>
      </c>
      <c r="AK323" s="726">
        <f t="shared" si="37"/>
        <v>0</v>
      </c>
      <c r="AL323" s="726">
        <f t="shared" si="37"/>
        <v>0</v>
      </c>
      <c r="AM323" s="730"/>
    </row>
    <row r="324" spans="1:39" ht="15.5" outlineLevel="1">
      <c r="B324" s="498"/>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408"/>
      <c r="Z324" s="408"/>
      <c r="AA324" s="408"/>
      <c r="AB324" s="408"/>
      <c r="AC324" s="408"/>
      <c r="AD324" s="408"/>
      <c r="AE324" s="408"/>
      <c r="AF324" s="408"/>
      <c r="AG324" s="408"/>
      <c r="AH324" s="408"/>
      <c r="AI324" s="408"/>
      <c r="AJ324" s="408"/>
      <c r="AK324" s="408"/>
      <c r="AL324" s="408"/>
      <c r="AM324" s="730"/>
    </row>
    <row r="325" spans="1:39" ht="15.5" outlineLevel="1">
      <c r="B325" s="277" t="s">
        <v>497</v>
      </c>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408"/>
      <c r="Z325" s="408"/>
      <c r="AA325" s="408"/>
      <c r="AB325" s="408"/>
      <c r="AC325" s="408"/>
      <c r="AD325" s="408"/>
      <c r="AE325" s="408"/>
      <c r="AF325" s="408"/>
      <c r="AG325" s="408"/>
      <c r="AH325" s="408"/>
      <c r="AI325" s="408"/>
      <c r="AJ325" s="408"/>
      <c r="AK325" s="408"/>
      <c r="AL325" s="408"/>
      <c r="AM325" s="730"/>
    </row>
    <row r="326" spans="1:39" ht="15.5" outlineLevel="1">
      <c r="A326" s="500">
        <v>33</v>
      </c>
      <c r="B326" s="498" t="s">
        <v>124</v>
      </c>
      <c r="C326" s="280" t="s">
        <v>586</v>
      </c>
      <c r="D326" s="284"/>
      <c r="E326" s="284" t="s">
        <v>752</v>
      </c>
      <c r="F326" s="284"/>
      <c r="G326" s="284"/>
      <c r="H326" s="284"/>
      <c r="I326" s="284"/>
      <c r="J326" s="284"/>
      <c r="K326" s="284"/>
      <c r="L326" s="284"/>
      <c r="M326" s="284"/>
      <c r="N326" s="284">
        <v>0</v>
      </c>
      <c r="O326" s="284"/>
      <c r="P326" s="284" t="s">
        <v>752</v>
      </c>
      <c r="Q326" s="284"/>
      <c r="R326" s="284"/>
      <c r="S326" s="284"/>
      <c r="T326" s="284"/>
      <c r="U326" s="284"/>
      <c r="V326" s="284"/>
      <c r="W326" s="284"/>
      <c r="X326" s="284"/>
      <c r="Y326" s="736"/>
      <c r="Z326" s="724"/>
      <c r="AA326" s="724"/>
      <c r="AB326" s="724"/>
      <c r="AC326" s="724"/>
      <c r="AD326" s="724"/>
      <c r="AE326" s="724"/>
      <c r="AF326" s="724"/>
      <c r="AG326" s="732"/>
      <c r="AH326" s="732"/>
      <c r="AI326" s="732"/>
      <c r="AJ326" s="732"/>
      <c r="AK326" s="732"/>
      <c r="AL326" s="732"/>
      <c r="AM326" s="725">
        <f>SUM(Y326:AL326)</f>
        <v>0</v>
      </c>
    </row>
    <row r="327" spans="1:39" ht="15.5" outlineLevel="1">
      <c r="B327" s="283" t="s">
        <v>287</v>
      </c>
      <c r="C327" s="280" t="s">
        <v>580</v>
      </c>
      <c r="D327" s="284"/>
      <c r="E327" s="284" t="s">
        <v>752</v>
      </c>
      <c r="F327" s="284"/>
      <c r="G327" s="284"/>
      <c r="H327" s="284"/>
      <c r="I327" s="284"/>
      <c r="J327" s="284"/>
      <c r="K327" s="284"/>
      <c r="L327" s="284"/>
      <c r="M327" s="284"/>
      <c r="N327" s="284">
        <v>0</v>
      </c>
      <c r="O327" s="284"/>
      <c r="P327" s="284" t="s">
        <v>752</v>
      </c>
      <c r="Q327" s="284"/>
      <c r="R327" s="284"/>
      <c r="S327" s="284"/>
      <c r="T327" s="284"/>
      <c r="U327" s="284"/>
      <c r="V327" s="284"/>
      <c r="W327" s="284"/>
      <c r="X327" s="284"/>
      <c r="Y327" s="726">
        <v>0</v>
      </c>
      <c r="Z327" s="726">
        <v>0</v>
      </c>
      <c r="AA327" s="726">
        <v>0</v>
      </c>
      <c r="AB327" s="726">
        <v>0</v>
      </c>
      <c r="AC327" s="726">
        <v>0</v>
      </c>
      <c r="AD327" s="726">
        <f t="shared" ref="AD327:AL327" si="38">AD326</f>
        <v>0</v>
      </c>
      <c r="AE327" s="726">
        <f t="shared" si="38"/>
        <v>0</v>
      </c>
      <c r="AF327" s="726">
        <f t="shared" si="38"/>
        <v>0</v>
      </c>
      <c r="AG327" s="726">
        <f t="shared" si="38"/>
        <v>0</v>
      </c>
      <c r="AH327" s="726">
        <f t="shared" si="38"/>
        <v>0</v>
      </c>
      <c r="AI327" s="726">
        <f t="shared" si="38"/>
        <v>0</v>
      </c>
      <c r="AJ327" s="726">
        <f t="shared" si="38"/>
        <v>0</v>
      </c>
      <c r="AK327" s="726">
        <f t="shared" si="38"/>
        <v>0</v>
      </c>
      <c r="AL327" s="726">
        <f t="shared" si="38"/>
        <v>0</v>
      </c>
      <c r="AM327" s="730"/>
    </row>
    <row r="328" spans="1:39" ht="15.5" outlineLevel="1">
      <c r="B328" s="498"/>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408"/>
      <c r="Z328" s="408"/>
      <c r="AA328" s="408"/>
      <c r="AB328" s="408"/>
      <c r="AC328" s="408"/>
      <c r="AD328" s="408"/>
      <c r="AE328" s="408"/>
      <c r="AF328" s="408"/>
      <c r="AG328" s="408"/>
      <c r="AH328" s="408"/>
      <c r="AI328" s="408"/>
      <c r="AJ328" s="408"/>
      <c r="AK328" s="408"/>
      <c r="AL328" s="408"/>
      <c r="AM328" s="730"/>
    </row>
    <row r="329" spans="1:39" ht="15.5" outlineLevel="1">
      <c r="A329" s="500">
        <v>34</v>
      </c>
      <c r="B329" s="498" t="s">
        <v>125</v>
      </c>
      <c r="C329" s="280" t="s">
        <v>586</v>
      </c>
      <c r="D329" s="284"/>
      <c r="E329" s="284" t="s">
        <v>752</v>
      </c>
      <c r="F329" s="284"/>
      <c r="G329" s="284"/>
      <c r="H329" s="284"/>
      <c r="I329" s="284"/>
      <c r="J329" s="284"/>
      <c r="K329" s="284"/>
      <c r="L329" s="284"/>
      <c r="M329" s="284"/>
      <c r="N329" s="284">
        <v>0</v>
      </c>
      <c r="O329" s="284"/>
      <c r="P329" s="284" t="s">
        <v>752</v>
      </c>
      <c r="Q329" s="284"/>
      <c r="R329" s="284"/>
      <c r="S329" s="284"/>
      <c r="T329" s="284"/>
      <c r="U329" s="284"/>
      <c r="V329" s="284"/>
      <c r="W329" s="284"/>
      <c r="X329" s="284"/>
      <c r="Y329" s="736"/>
      <c r="Z329" s="724"/>
      <c r="AA329" s="724"/>
      <c r="AB329" s="724"/>
      <c r="AC329" s="724"/>
      <c r="AD329" s="724"/>
      <c r="AE329" s="724"/>
      <c r="AF329" s="724"/>
      <c r="AG329" s="732"/>
      <c r="AH329" s="732"/>
      <c r="AI329" s="732"/>
      <c r="AJ329" s="732"/>
      <c r="AK329" s="732"/>
      <c r="AL329" s="732"/>
      <c r="AM329" s="725">
        <f>SUM(Y329:AL329)</f>
        <v>0</v>
      </c>
    </row>
    <row r="330" spans="1:39" ht="15.5" outlineLevel="1">
      <c r="B330" s="283" t="s">
        <v>287</v>
      </c>
      <c r="C330" s="280" t="s">
        <v>580</v>
      </c>
      <c r="D330" s="284"/>
      <c r="E330" s="284" t="s">
        <v>752</v>
      </c>
      <c r="F330" s="284"/>
      <c r="G330" s="284"/>
      <c r="H330" s="284"/>
      <c r="I330" s="284"/>
      <c r="J330" s="284"/>
      <c r="K330" s="284"/>
      <c r="L330" s="284"/>
      <c r="M330" s="284"/>
      <c r="N330" s="284">
        <v>0</v>
      </c>
      <c r="O330" s="284"/>
      <c r="P330" s="284" t="s">
        <v>752</v>
      </c>
      <c r="Q330" s="284"/>
      <c r="R330" s="284"/>
      <c r="S330" s="284"/>
      <c r="T330" s="284"/>
      <c r="U330" s="284"/>
      <c r="V330" s="284"/>
      <c r="W330" s="284"/>
      <c r="X330" s="284"/>
      <c r="Y330" s="726">
        <v>0</v>
      </c>
      <c r="Z330" s="726">
        <v>0</v>
      </c>
      <c r="AA330" s="726">
        <v>0</v>
      </c>
      <c r="AB330" s="726">
        <v>0</v>
      </c>
      <c r="AC330" s="726">
        <v>0</v>
      </c>
      <c r="AD330" s="726">
        <f t="shared" ref="AD330:AL330" si="39">AD329</f>
        <v>0</v>
      </c>
      <c r="AE330" s="726">
        <f t="shared" si="39"/>
        <v>0</v>
      </c>
      <c r="AF330" s="726">
        <f t="shared" si="39"/>
        <v>0</v>
      </c>
      <c r="AG330" s="726">
        <f t="shared" si="39"/>
        <v>0</v>
      </c>
      <c r="AH330" s="726">
        <f t="shared" si="39"/>
        <v>0</v>
      </c>
      <c r="AI330" s="726">
        <f t="shared" si="39"/>
        <v>0</v>
      </c>
      <c r="AJ330" s="726">
        <f t="shared" si="39"/>
        <v>0</v>
      </c>
      <c r="AK330" s="726">
        <f t="shared" si="39"/>
        <v>0</v>
      </c>
      <c r="AL330" s="726">
        <f t="shared" si="39"/>
        <v>0</v>
      </c>
      <c r="AM330" s="730"/>
    </row>
    <row r="331" spans="1:39" ht="15.5" outlineLevel="1">
      <c r="B331" s="498"/>
      <c r="C331" s="280"/>
      <c r="D331" s="280"/>
      <c r="E331" s="280"/>
      <c r="F331" s="280"/>
      <c r="G331" s="280"/>
      <c r="H331" s="280"/>
      <c r="I331" s="280"/>
      <c r="J331" s="280"/>
      <c r="K331" s="280"/>
      <c r="L331" s="280"/>
      <c r="M331" s="280"/>
      <c r="N331" s="280"/>
      <c r="O331" s="280"/>
      <c r="P331" s="280"/>
      <c r="Q331" s="280"/>
      <c r="R331" s="280"/>
      <c r="S331" s="280"/>
      <c r="T331" s="280"/>
      <c r="U331" s="280"/>
      <c r="V331" s="280"/>
      <c r="W331" s="280"/>
      <c r="X331" s="280"/>
      <c r="Y331" s="408"/>
      <c r="Z331" s="408"/>
      <c r="AA331" s="408"/>
      <c r="AB331" s="408"/>
      <c r="AC331" s="408"/>
      <c r="AD331" s="408"/>
      <c r="AE331" s="408"/>
      <c r="AF331" s="408"/>
      <c r="AG331" s="408"/>
      <c r="AH331" s="408"/>
      <c r="AI331" s="408"/>
      <c r="AJ331" s="408"/>
      <c r="AK331" s="408"/>
      <c r="AL331" s="408"/>
      <c r="AM331" s="730"/>
    </row>
    <row r="332" spans="1:39" ht="15.5" outlineLevel="1">
      <c r="A332" s="500">
        <v>35</v>
      </c>
      <c r="B332" s="498" t="s">
        <v>126</v>
      </c>
      <c r="C332" s="280" t="s">
        <v>586</v>
      </c>
      <c r="D332" s="284"/>
      <c r="E332" s="284">
        <v>0</v>
      </c>
      <c r="F332" s="284"/>
      <c r="G332" s="284"/>
      <c r="H332" s="284"/>
      <c r="I332" s="284"/>
      <c r="J332" s="284"/>
      <c r="K332" s="284"/>
      <c r="L332" s="284"/>
      <c r="M332" s="284"/>
      <c r="N332" s="284">
        <v>0</v>
      </c>
      <c r="O332" s="284"/>
      <c r="P332" s="284">
        <v>0</v>
      </c>
      <c r="Q332" s="284"/>
      <c r="R332" s="284"/>
      <c r="S332" s="284"/>
      <c r="T332" s="284"/>
      <c r="U332" s="284"/>
      <c r="V332" s="284"/>
      <c r="W332" s="284"/>
      <c r="X332" s="284"/>
      <c r="Y332" s="736">
        <v>1</v>
      </c>
      <c r="Z332" s="724"/>
      <c r="AA332" s="724"/>
      <c r="AB332" s="724"/>
      <c r="AC332" s="724"/>
      <c r="AD332" s="724"/>
      <c r="AE332" s="724"/>
      <c r="AF332" s="724"/>
      <c r="AG332" s="732"/>
      <c r="AH332" s="732"/>
      <c r="AI332" s="732"/>
      <c r="AJ332" s="732"/>
      <c r="AK332" s="732"/>
      <c r="AL332" s="732"/>
      <c r="AM332" s="725">
        <f>SUM(Y332:AL332)</f>
        <v>1</v>
      </c>
    </row>
    <row r="333" spans="1:39" ht="15.5" outlineLevel="1">
      <c r="B333" s="283" t="s">
        <v>287</v>
      </c>
      <c r="C333" s="280" t="s">
        <v>580</v>
      </c>
      <c r="D333" s="284"/>
      <c r="E333" s="284">
        <v>0</v>
      </c>
      <c r="F333" s="284"/>
      <c r="G333" s="284"/>
      <c r="H333" s="284"/>
      <c r="I333" s="284"/>
      <c r="J333" s="284"/>
      <c r="K333" s="284"/>
      <c r="L333" s="284"/>
      <c r="M333" s="284"/>
      <c r="N333" s="284">
        <v>0</v>
      </c>
      <c r="O333" s="284"/>
      <c r="P333" s="284">
        <v>0</v>
      </c>
      <c r="Q333" s="284"/>
      <c r="R333" s="284"/>
      <c r="S333" s="284"/>
      <c r="T333" s="284"/>
      <c r="U333" s="284"/>
      <c r="V333" s="284"/>
      <c r="W333" s="284"/>
      <c r="X333" s="284"/>
      <c r="Y333" s="726">
        <v>1</v>
      </c>
      <c r="Z333" s="726">
        <v>0</v>
      </c>
      <c r="AA333" s="726">
        <v>0</v>
      </c>
      <c r="AB333" s="726">
        <v>0</v>
      </c>
      <c r="AC333" s="726">
        <v>0</v>
      </c>
      <c r="AD333" s="726">
        <f t="shared" ref="AD333:AL333" si="40">AD332</f>
        <v>0</v>
      </c>
      <c r="AE333" s="726">
        <f t="shared" si="40"/>
        <v>0</v>
      </c>
      <c r="AF333" s="726">
        <f t="shared" si="40"/>
        <v>0</v>
      </c>
      <c r="AG333" s="726">
        <f t="shared" si="40"/>
        <v>0</v>
      </c>
      <c r="AH333" s="726">
        <f t="shared" si="40"/>
        <v>0</v>
      </c>
      <c r="AI333" s="726">
        <f t="shared" si="40"/>
        <v>0</v>
      </c>
      <c r="AJ333" s="726">
        <f t="shared" si="40"/>
        <v>0</v>
      </c>
      <c r="AK333" s="726">
        <f t="shared" si="40"/>
        <v>0</v>
      </c>
      <c r="AL333" s="726">
        <f t="shared" si="40"/>
        <v>0</v>
      </c>
      <c r="AM333" s="730"/>
    </row>
    <row r="334" spans="1:39" ht="15.5" outlineLevel="1">
      <c r="B334" s="283"/>
      <c r="C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408"/>
      <c r="Z334" s="408"/>
      <c r="AA334" s="408"/>
      <c r="AB334" s="408"/>
      <c r="AC334" s="408"/>
      <c r="AD334" s="408"/>
      <c r="AE334" s="408"/>
      <c r="AF334" s="408"/>
      <c r="AG334" s="408"/>
      <c r="AH334" s="408"/>
      <c r="AI334" s="408"/>
      <c r="AJ334" s="408"/>
      <c r="AK334" s="408"/>
      <c r="AL334" s="408"/>
      <c r="AM334" s="730"/>
    </row>
    <row r="335" spans="1:39" ht="15.5" outlineLevel="1">
      <c r="B335" s="277" t="s">
        <v>498</v>
      </c>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408"/>
      <c r="Z335" s="408"/>
      <c r="AA335" s="408"/>
      <c r="AB335" s="408"/>
      <c r="AC335" s="408"/>
      <c r="AD335" s="408"/>
      <c r="AE335" s="408"/>
      <c r="AF335" s="408"/>
      <c r="AG335" s="408"/>
      <c r="AH335" s="408"/>
      <c r="AI335" s="408"/>
      <c r="AJ335" s="408"/>
      <c r="AK335" s="408"/>
      <c r="AL335" s="408"/>
      <c r="AM335" s="730"/>
    </row>
    <row r="336" spans="1:39" ht="31" outlineLevel="1">
      <c r="A336" s="500">
        <v>36</v>
      </c>
      <c r="B336" s="498" t="s">
        <v>127</v>
      </c>
      <c r="C336" s="280" t="s">
        <v>586</v>
      </c>
      <c r="D336" s="284"/>
      <c r="E336" s="284" t="s">
        <v>752</v>
      </c>
      <c r="F336" s="284"/>
      <c r="G336" s="284"/>
      <c r="H336" s="284"/>
      <c r="I336" s="284"/>
      <c r="J336" s="284"/>
      <c r="K336" s="284"/>
      <c r="L336" s="284"/>
      <c r="M336" s="284"/>
      <c r="N336" s="284">
        <v>0</v>
      </c>
      <c r="O336" s="284"/>
      <c r="P336" s="284" t="s">
        <v>752</v>
      </c>
      <c r="Q336" s="284"/>
      <c r="R336" s="284"/>
      <c r="S336" s="284"/>
      <c r="T336" s="284"/>
      <c r="U336" s="284"/>
      <c r="V336" s="284"/>
      <c r="W336" s="284"/>
      <c r="X336" s="284"/>
      <c r="Y336" s="736"/>
      <c r="Z336" s="724"/>
      <c r="AA336" s="724"/>
      <c r="AB336" s="724"/>
      <c r="AC336" s="724"/>
      <c r="AD336" s="724"/>
      <c r="AE336" s="724"/>
      <c r="AF336" s="724"/>
      <c r="AG336" s="732"/>
      <c r="AH336" s="732"/>
      <c r="AI336" s="732"/>
      <c r="AJ336" s="732"/>
      <c r="AK336" s="732"/>
      <c r="AL336" s="732"/>
      <c r="AM336" s="725">
        <f>SUM(Y336:AL336)</f>
        <v>0</v>
      </c>
    </row>
    <row r="337" spans="1:39" ht="15.5" outlineLevel="1">
      <c r="B337" s="283" t="s">
        <v>287</v>
      </c>
      <c r="C337" s="280" t="s">
        <v>580</v>
      </c>
      <c r="D337" s="284"/>
      <c r="E337" s="284" t="s">
        <v>752</v>
      </c>
      <c r="F337" s="284"/>
      <c r="G337" s="284"/>
      <c r="H337" s="284"/>
      <c r="I337" s="284"/>
      <c r="J337" s="284"/>
      <c r="K337" s="284"/>
      <c r="L337" s="284"/>
      <c r="M337" s="284"/>
      <c r="N337" s="284">
        <v>0</v>
      </c>
      <c r="O337" s="284"/>
      <c r="P337" s="284" t="s">
        <v>752</v>
      </c>
      <c r="Q337" s="284"/>
      <c r="R337" s="284"/>
      <c r="S337" s="284"/>
      <c r="T337" s="284"/>
      <c r="U337" s="284"/>
      <c r="V337" s="284"/>
      <c r="W337" s="284"/>
      <c r="X337" s="284"/>
      <c r="Y337" s="726">
        <v>0</v>
      </c>
      <c r="Z337" s="726">
        <v>0</v>
      </c>
      <c r="AA337" s="726">
        <v>0</v>
      </c>
      <c r="AB337" s="726">
        <v>0</v>
      </c>
      <c r="AC337" s="726">
        <v>0</v>
      </c>
      <c r="AD337" s="726">
        <f t="shared" ref="AD337:AL337" si="41">AD336</f>
        <v>0</v>
      </c>
      <c r="AE337" s="726">
        <f t="shared" si="41"/>
        <v>0</v>
      </c>
      <c r="AF337" s="726">
        <f t="shared" si="41"/>
        <v>0</v>
      </c>
      <c r="AG337" s="726">
        <f t="shared" si="41"/>
        <v>0</v>
      </c>
      <c r="AH337" s="726">
        <f t="shared" si="41"/>
        <v>0</v>
      </c>
      <c r="AI337" s="726">
        <f t="shared" si="41"/>
        <v>0</v>
      </c>
      <c r="AJ337" s="726">
        <f t="shared" si="41"/>
        <v>0</v>
      </c>
      <c r="AK337" s="726">
        <f t="shared" si="41"/>
        <v>0</v>
      </c>
      <c r="AL337" s="726">
        <f t="shared" si="41"/>
        <v>0</v>
      </c>
      <c r="AM337" s="730"/>
    </row>
    <row r="338" spans="1:39" ht="15.5" outlineLevel="1">
      <c r="B338" s="498"/>
      <c r="C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408"/>
      <c r="Z338" s="408"/>
      <c r="AA338" s="408"/>
      <c r="AB338" s="408"/>
      <c r="AC338" s="408"/>
      <c r="AD338" s="408"/>
      <c r="AE338" s="408"/>
      <c r="AF338" s="408"/>
      <c r="AG338" s="408"/>
      <c r="AH338" s="408"/>
      <c r="AI338" s="408"/>
      <c r="AJ338" s="408"/>
      <c r="AK338" s="408"/>
      <c r="AL338" s="408"/>
      <c r="AM338" s="730"/>
    </row>
    <row r="339" spans="1:39" ht="15.5" outlineLevel="1">
      <c r="A339" s="500">
        <v>37</v>
      </c>
      <c r="B339" s="498" t="s">
        <v>128</v>
      </c>
      <c r="C339" s="280" t="s">
        <v>586</v>
      </c>
      <c r="D339" s="284"/>
      <c r="E339" s="284" t="s">
        <v>752</v>
      </c>
      <c r="F339" s="284"/>
      <c r="G339" s="284"/>
      <c r="H339" s="284"/>
      <c r="I339" s="284"/>
      <c r="J339" s="284"/>
      <c r="K339" s="284"/>
      <c r="L339" s="284"/>
      <c r="M339" s="284"/>
      <c r="N339" s="284">
        <v>0</v>
      </c>
      <c r="O339" s="284"/>
      <c r="P339" s="284" t="s">
        <v>752</v>
      </c>
      <c r="Q339" s="284"/>
      <c r="R339" s="284"/>
      <c r="S339" s="284"/>
      <c r="T339" s="284"/>
      <c r="U339" s="284"/>
      <c r="V339" s="284"/>
      <c r="W339" s="284"/>
      <c r="X339" s="284"/>
      <c r="Y339" s="736"/>
      <c r="Z339" s="724"/>
      <c r="AA339" s="724"/>
      <c r="AB339" s="724"/>
      <c r="AC339" s="724"/>
      <c r="AD339" s="724"/>
      <c r="AE339" s="724"/>
      <c r="AF339" s="724"/>
      <c r="AG339" s="732"/>
      <c r="AH339" s="732"/>
      <c r="AI339" s="732"/>
      <c r="AJ339" s="732"/>
      <c r="AK339" s="732"/>
      <c r="AL339" s="732"/>
      <c r="AM339" s="725">
        <f>SUM(Y339:AL339)</f>
        <v>0</v>
      </c>
    </row>
    <row r="340" spans="1:39" ht="15.5" outlineLevel="1">
      <c r="B340" s="283" t="s">
        <v>287</v>
      </c>
      <c r="C340" s="280" t="s">
        <v>580</v>
      </c>
      <c r="D340" s="284"/>
      <c r="E340" s="284" t="s">
        <v>752</v>
      </c>
      <c r="F340" s="284"/>
      <c r="G340" s="284"/>
      <c r="H340" s="284"/>
      <c r="I340" s="284"/>
      <c r="J340" s="284"/>
      <c r="K340" s="284"/>
      <c r="L340" s="284"/>
      <c r="M340" s="284"/>
      <c r="N340" s="284">
        <v>0</v>
      </c>
      <c r="O340" s="284"/>
      <c r="P340" s="284" t="s">
        <v>752</v>
      </c>
      <c r="Q340" s="284"/>
      <c r="R340" s="284"/>
      <c r="S340" s="284"/>
      <c r="T340" s="284"/>
      <c r="U340" s="284"/>
      <c r="V340" s="284"/>
      <c r="W340" s="284"/>
      <c r="X340" s="284"/>
      <c r="Y340" s="726">
        <v>0</v>
      </c>
      <c r="Z340" s="726">
        <v>0</v>
      </c>
      <c r="AA340" s="726">
        <v>0</v>
      </c>
      <c r="AB340" s="726">
        <v>0</v>
      </c>
      <c r="AC340" s="726">
        <v>0</v>
      </c>
      <c r="AD340" s="726">
        <f t="shared" ref="AD340:AL340" si="42">AD339</f>
        <v>0</v>
      </c>
      <c r="AE340" s="726">
        <f t="shared" si="42"/>
        <v>0</v>
      </c>
      <c r="AF340" s="726">
        <f t="shared" si="42"/>
        <v>0</v>
      </c>
      <c r="AG340" s="726">
        <f t="shared" si="42"/>
        <v>0</v>
      </c>
      <c r="AH340" s="726">
        <f t="shared" si="42"/>
        <v>0</v>
      </c>
      <c r="AI340" s="726">
        <f t="shared" si="42"/>
        <v>0</v>
      </c>
      <c r="AJ340" s="726">
        <f t="shared" si="42"/>
        <v>0</v>
      </c>
      <c r="AK340" s="726">
        <f t="shared" si="42"/>
        <v>0</v>
      </c>
      <c r="AL340" s="726">
        <f t="shared" si="42"/>
        <v>0</v>
      </c>
      <c r="AM340" s="730"/>
    </row>
    <row r="341" spans="1:39" ht="15.5" outlineLevel="1">
      <c r="B341" s="498"/>
      <c r="C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408"/>
      <c r="Z341" s="408"/>
      <c r="AA341" s="408"/>
      <c r="AB341" s="408"/>
      <c r="AC341" s="408"/>
      <c r="AD341" s="408"/>
      <c r="AE341" s="408"/>
      <c r="AF341" s="408"/>
      <c r="AG341" s="408"/>
      <c r="AH341" s="408"/>
      <c r="AI341" s="408"/>
      <c r="AJ341" s="408"/>
      <c r="AK341" s="408"/>
      <c r="AL341" s="408"/>
      <c r="AM341" s="730"/>
    </row>
    <row r="342" spans="1:39" ht="15.5" outlineLevel="1">
      <c r="A342" s="500">
        <v>38</v>
      </c>
      <c r="B342" s="498" t="s">
        <v>129</v>
      </c>
      <c r="C342" s="280" t="s">
        <v>586</v>
      </c>
      <c r="D342" s="284"/>
      <c r="E342" s="284" t="s">
        <v>752</v>
      </c>
      <c r="F342" s="284"/>
      <c r="G342" s="284"/>
      <c r="H342" s="284"/>
      <c r="I342" s="284"/>
      <c r="J342" s="284"/>
      <c r="K342" s="284"/>
      <c r="L342" s="284"/>
      <c r="M342" s="284"/>
      <c r="N342" s="284">
        <v>0</v>
      </c>
      <c r="O342" s="284"/>
      <c r="P342" s="284" t="s">
        <v>752</v>
      </c>
      <c r="Q342" s="284"/>
      <c r="R342" s="284"/>
      <c r="S342" s="284"/>
      <c r="T342" s="284"/>
      <c r="U342" s="284"/>
      <c r="V342" s="284"/>
      <c r="W342" s="284"/>
      <c r="X342" s="284"/>
      <c r="Y342" s="736"/>
      <c r="Z342" s="724"/>
      <c r="AA342" s="724"/>
      <c r="AB342" s="724"/>
      <c r="AC342" s="724"/>
      <c r="AD342" s="724"/>
      <c r="AE342" s="724"/>
      <c r="AF342" s="724"/>
      <c r="AG342" s="732"/>
      <c r="AH342" s="732"/>
      <c r="AI342" s="732"/>
      <c r="AJ342" s="732"/>
      <c r="AK342" s="732"/>
      <c r="AL342" s="732"/>
      <c r="AM342" s="725">
        <f>SUM(Y342:AL342)</f>
        <v>0</v>
      </c>
    </row>
    <row r="343" spans="1:39" ht="15.5" outlineLevel="1">
      <c r="B343" s="283" t="s">
        <v>287</v>
      </c>
      <c r="C343" s="280" t="s">
        <v>580</v>
      </c>
      <c r="D343" s="284"/>
      <c r="E343" s="284" t="s">
        <v>752</v>
      </c>
      <c r="F343" s="284"/>
      <c r="G343" s="284"/>
      <c r="H343" s="284"/>
      <c r="I343" s="284"/>
      <c r="J343" s="284"/>
      <c r="K343" s="284"/>
      <c r="L343" s="284"/>
      <c r="M343" s="284"/>
      <c r="N343" s="284">
        <v>0</v>
      </c>
      <c r="O343" s="284"/>
      <c r="P343" s="284" t="s">
        <v>752</v>
      </c>
      <c r="Q343" s="284"/>
      <c r="R343" s="284"/>
      <c r="S343" s="284"/>
      <c r="T343" s="284"/>
      <c r="U343" s="284"/>
      <c r="V343" s="284"/>
      <c r="W343" s="284"/>
      <c r="X343" s="284"/>
      <c r="Y343" s="726">
        <v>0</v>
      </c>
      <c r="Z343" s="726">
        <v>0</v>
      </c>
      <c r="AA343" s="726">
        <v>0</v>
      </c>
      <c r="AB343" s="726">
        <v>0</v>
      </c>
      <c r="AC343" s="726">
        <v>0</v>
      </c>
      <c r="AD343" s="726">
        <f t="shared" ref="AD343:AL343" si="43">AD342</f>
        <v>0</v>
      </c>
      <c r="AE343" s="726">
        <f t="shared" si="43"/>
        <v>0</v>
      </c>
      <c r="AF343" s="726">
        <f t="shared" si="43"/>
        <v>0</v>
      </c>
      <c r="AG343" s="726">
        <f t="shared" si="43"/>
        <v>0</v>
      </c>
      <c r="AH343" s="726">
        <f t="shared" si="43"/>
        <v>0</v>
      </c>
      <c r="AI343" s="726">
        <f t="shared" si="43"/>
        <v>0</v>
      </c>
      <c r="AJ343" s="726">
        <f t="shared" si="43"/>
        <v>0</v>
      </c>
      <c r="AK343" s="726">
        <f t="shared" si="43"/>
        <v>0</v>
      </c>
      <c r="AL343" s="726">
        <f t="shared" si="43"/>
        <v>0</v>
      </c>
      <c r="AM343" s="730"/>
    </row>
    <row r="344" spans="1:39" ht="15.5" outlineLevel="1">
      <c r="B344" s="498"/>
      <c r="C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408"/>
      <c r="Z344" s="408"/>
      <c r="AA344" s="408"/>
      <c r="AB344" s="408"/>
      <c r="AC344" s="408"/>
      <c r="AD344" s="408"/>
      <c r="AE344" s="408"/>
      <c r="AF344" s="408"/>
      <c r="AG344" s="408"/>
      <c r="AH344" s="408"/>
      <c r="AI344" s="408"/>
      <c r="AJ344" s="408"/>
      <c r="AK344" s="408"/>
      <c r="AL344" s="408"/>
      <c r="AM344" s="730"/>
    </row>
    <row r="345" spans="1:39" ht="15.5" outlineLevel="1">
      <c r="A345" s="500">
        <v>39</v>
      </c>
      <c r="B345" s="498" t="s">
        <v>130</v>
      </c>
      <c r="C345" s="280" t="s">
        <v>586</v>
      </c>
      <c r="D345" s="284"/>
      <c r="E345" s="284" t="s">
        <v>752</v>
      </c>
      <c r="F345" s="284"/>
      <c r="G345" s="284"/>
      <c r="H345" s="284"/>
      <c r="I345" s="284"/>
      <c r="J345" s="284"/>
      <c r="K345" s="284"/>
      <c r="L345" s="284"/>
      <c r="M345" s="284"/>
      <c r="N345" s="284">
        <v>0</v>
      </c>
      <c r="O345" s="284"/>
      <c r="P345" s="284" t="s">
        <v>752</v>
      </c>
      <c r="Q345" s="284"/>
      <c r="R345" s="284"/>
      <c r="S345" s="284"/>
      <c r="T345" s="284"/>
      <c r="U345" s="284"/>
      <c r="V345" s="284"/>
      <c r="W345" s="284"/>
      <c r="X345" s="284"/>
      <c r="Y345" s="736"/>
      <c r="Z345" s="724"/>
      <c r="AA345" s="724"/>
      <c r="AB345" s="724"/>
      <c r="AC345" s="724"/>
      <c r="AD345" s="724"/>
      <c r="AE345" s="724"/>
      <c r="AF345" s="724"/>
      <c r="AG345" s="732"/>
      <c r="AH345" s="732"/>
      <c r="AI345" s="732"/>
      <c r="AJ345" s="732"/>
      <c r="AK345" s="732"/>
      <c r="AL345" s="732"/>
      <c r="AM345" s="725">
        <f>SUM(Y345:AL345)</f>
        <v>0</v>
      </c>
    </row>
    <row r="346" spans="1:39" ht="15.5" outlineLevel="1">
      <c r="B346" s="283" t="s">
        <v>287</v>
      </c>
      <c r="C346" s="280" t="s">
        <v>580</v>
      </c>
      <c r="D346" s="284"/>
      <c r="E346" s="284" t="s">
        <v>752</v>
      </c>
      <c r="F346" s="284"/>
      <c r="G346" s="284"/>
      <c r="H346" s="284"/>
      <c r="I346" s="284"/>
      <c r="J346" s="284"/>
      <c r="K346" s="284"/>
      <c r="L346" s="284"/>
      <c r="M346" s="284"/>
      <c r="N346" s="284">
        <v>0</v>
      </c>
      <c r="O346" s="284"/>
      <c r="P346" s="284" t="s">
        <v>752</v>
      </c>
      <c r="Q346" s="284"/>
      <c r="R346" s="284"/>
      <c r="S346" s="284"/>
      <c r="T346" s="284"/>
      <c r="U346" s="284"/>
      <c r="V346" s="284"/>
      <c r="W346" s="284"/>
      <c r="X346" s="284"/>
      <c r="Y346" s="726">
        <v>0</v>
      </c>
      <c r="Z346" s="726">
        <v>0</v>
      </c>
      <c r="AA346" s="726">
        <v>0</v>
      </c>
      <c r="AB346" s="726">
        <v>0</v>
      </c>
      <c r="AC346" s="726">
        <v>0</v>
      </c>
      <c r="AD346" s="726">
        <f t="shared" ref="AD346:AL346" si="44">AD345</f>
        <v>0</v>
      </c>
      <c r="AE346" s="726">
        <f t="shared" si="44"/>
        <v>0</v>
      </c>
      <c r="AF346" s="726">
        <f t="shared" si="44"/>
        <v>0</v>
      </c>
      <c r="AG346" s="726">
        <f t="shared" si="44"/>
        <v>0</v>
      </c>
      <c r="AH346" s="726">
        <f t="shared" si="44"/>
        <v>0</v>
      </c>
      <c r="AI346" s="726">
        <f t="shared" si="44"/>
        <v>0</v>
      </c>
      <c r="AJ346" s="726">
        <f t="shared" si="44"/>
        <v>0</v>
      </c>
      <c r="AK346" s="726">
        <f t="shared" si="44"/>
        <v>0</v>
      </c>
      <c r="AL346" s="726">
        <f t="shared" si="44"/>
        <v>0</v>
      </c>
      <c r="AM346" s="730"/>
    </row>
    <row r="347" spans="1:39" ht="15.5" outlineLevel="1">
      <c r="B347" s="498"/>
      <c r="C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408"/>
      <c r="Z347" s="408"/>
      <c r="AA347" s="408"/>
      <c r="AB347" s="408"/>
      <c r="AC347" s="408"/>
      <c r="AD347" s="408"/>
      <c r="AE347" s="408"/>
      <c r="AF347" s="408"/>
      <c r="AG347" s="408"/>
      <c r="AH347" s="408"/>
      <c r="AI347" s="408"/>
      <c r="AJ347" s="408"/>
      <c r="AK347" s="408"/>
      <c r="AL347" s="408"/>
      <c r="AM347" s="730"/>
    </row>
    <row r="348" spans="1:39" ht="15.5" outlineLevel="1">
      <c r="A348" s="500">
        <v>40</v>
      </c>
      <c r="B348" s="498" t="s">
        <v>131</v>
      </c>
      <c r="C348" s="280" t="s">
        <v>586</v>
      </c>
      <c r="D348" s="284"/>
      <c r="E348" s="284" t="s">
        <v>752</v>
      </c>
      <c r="F348" s="284"/>
      <c r="G348" s="284"/>
      <c r="H348" s="284"/>
      <c r="I348" s="284"/>
      <c r="J348" s="284"/>
      <c r="K348" s="284"/>
      <c r="L348" s="284"/>
      <c r="M348" s="284"/>
      <c r="N348" s="284">
        <v>0</v>
      </c>
      <c r="O348" s="284"/>
      <c r="P348" s="284" t="s">
        <v>752</v>
      </c>
      <c r="Q348" s="284"/>
      <c r="R348" s="284"/>
      <c r="S348" s="284"/>
      <c r="T348" s="284"/>
      <c r="U348" s="284"/>
      <c r="V348" s="284"/>
      <c r="W348" s="284"/>
      <c r="X348" s="284"/>
      <c r="Y348" s="736"/>
      <c r="Z348" s="724"/>
      <c r="AA348" s="724"/>
      <c r="AB348" s="724"/>
      <c r="AC348" s="724"/>
      <c r="AD348" s="724"/>
      <c r="AE348" s="724"/>
      <c r="AF348" s="724"/>
      <c r="AG348" s="732"/>
      <c r="AH348" s="732"/>
      <c r="AI348" s="732"/>
      <c r="AJ348" s="732"/>
      <c r="AK348" s="732"/>
      <c r="AL348" s="732"/>
      <c r="AM348" s="725">
        <f>SUM(Y348:AL348)</f>
        <v>0</v>
      </c>
    </row>
    <row r="349" spans="1:39" ht="15.5" outlineLevel="1">
      <c r="B349" s="283" t="s">
        <v>287</v>
      </c>
      <c r="C349" s="280" t="s">
        <v>580</v>
      </c>
      <c r="D349" s="284"/>
      <c r="E349" s="284" t="s">
        <v>752</v>
      </c>
      <c r="F349" s="284"/>
      <c r="G349" s="284"/>
      <c r="H349" s="284"/>
      <c r="I349" s="284"/>
      <c r="J349" s="284"/>
      <c r="K349" s="284"/>
      <c r="L349" s="284"/>
      <c r="M349" s="284"/>
      <c r="N349" s="284">
        <v>0</v>
      </c>
      <c r="O349" s="284"/>
      <c r="P349" s="284" t="s">
        <v>752</v>
      </c>
      <c r="Q349" s="284"/>
      <c r="R349" s="284"/>
      <c r="S349" s="284"/>
      <c r="T349" s="284"/>
      <c r="U349" s="284"/>
      <c r="V349" s="284"/>
      <c r="W349" s="284"/>
      <c r="X349" s="284"/>
      <c r="Y349" s="726">
        <v>0</v>
      </c>
      <c r="Z349" s="726">
        <v>0</v>
      </c>
      <c r="AA349" s="726">
        <v>0</v>
      </c>
      <c r="AB349" s="726">
        <v>0</v>
      </c>
      <c r="AC349" s="726">
        <v>0</v>
      </c>
      <c r="AD349" s="726">
        <f t="shared" ref="AD349:AL349" si="45">AD348</f>
        <v>0</v>
      </c>
      <c r="AE349" s="726">
        <f t="shared" si="45"/>
        <v>0</v>
      </c>
      <c r="AF349" s="726">
        <f t="shared" si="45"/>
        <v>0</v>
      </c>
      <c r="AG349" s="726">
        <f t="shared" si="45"/>
        <v>0</v>
      </c>
      <c r="AH349" s="726">
        <f t="shared" si="45"/>
        <v>0</v>
      </c>
      <c r="AI349" s="726">
        <f t="shared" si="45"/>
        <v>0</v>
      </c>
      <c r="AJ349" s="726">
        <f t="shared" si="45"/>
        <v>0</v>
      </c>
      <c r="AK349" s="726">
        <f t="shared" si="45"/>
        <v>0</v>
      </c>
      <c r="AL349" s="726">
        <f t="shared" si="45"/>
        <v>0</v>
      </c>
      <c r="AM349" s="730"/>
    </row>
    <row r="350" spans="1:39" ht="15.5" outlineLevel="1">
      <c r="B350" s="498"/>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408"/>
      <c r="Z350" s="408"/>
      <c r="AA350" s="408"/>
      <c r="AB350" s="408"/>
      <c r="AC350" s="408"/>
      <c r="AD350" s="408"/>
      <c r="AE350" s="408"/>
      <c r="AF350" s="408"/>
      <c r="AG350" s="408"/>
      <c r="AH350" s="408"/>
      <c r="AI350" s="408"/>
      <c r="AJ350" s="408"/>
      <c r="AK350" s="408"/>
      <c r="AL350" s="408"/>
      <c r="AM350" s="730"/>
    </row>
    <row r="351" spans="1:39" ht="31" outlineLevel="1">
      <c r="A351" s="500">
        <v>41</v>
      </c>
      <c r="B351" s="498" t="s">
        <v>132</v>
      </c>
      <c r="C351" s="280" t="s">
        <v>586</v>
      </c>
      <c r="D351" s="284"/>
      <c r="E351" s="284" t="s">
        <v>752</v>
      </c>
      <c r="F351" s="284"/>
      <c r="G351" s="284"/>
      <c r="H351" s="284"/>
      <c r="I351" s="284"/>
      <c r="J351" s="284"/>
      <c r="K351" s="284"/>
      <c r="L351" s="284"/>
      <c r="M351" s="284"/>
      <c r="N351" s="284">
        <v>0</v>
      </c>
      <c r="O351" s="284"/>
      <c r="P351" s="284" t="s">
        <v>752</v>
      </c>
      <c r="Q351" s="284"/>
      <c r="R351" s="284"/>
      <c r="S351" s="284"/>
      <c r="T351" s="284"/>
      <c r="U351" s="284"/>
      <c r="V351" s="284"/>
      <c r="W351" s="284"/>
      <c r="X351" s="284"/>
      <c r="Y351" s="736"/>
      <c r="Z351" s="724"/>
      <c r="AA351" s="724"/>
      <c r="AB351" s="724"/>
      <c r="AC351" s="724"/>
      <c r="AD351" s="724"/>
      <c r="AE351" s="724"/>
      <c r="AF351" s="724"/>
      <c r="AG351" s="732"/>
      <c r="AH351" s="732"/>
      <c r="AI351" s="732"/>
      <c r="AJ351" s="732"/>
      <c r="AK351" s="732"/>
      <c r="AL351" s="732"/>
      <c r="AM351" s="725">
        <f>SUM(Y353:AL353)</f>
        <v>0</v>
      </c>
    </row>
    <row r="352" spans="1:39" ht="15.5" outlineLevel="1">
      <c r="B352" s="283" t="s">
        <v>287</v>
      </c>
      <c r="C352" s="280" t="s">
        <v>580</v>
      </c>
      <c r="D352" s="284"/>
      <c r="E352" s="284" t="s">
        <v>752</v>
      </c>
      <c r="F352" s="284"/>
      <c r="G352" s="284"/>
      <c r="H352" s="284"/>
      <c r="I352" s="284"/>
      <c r="J352" s="284"/>
      <c r="K352" s="284"/>
      <c r="L352" s="284"/>
      <c r="M352" s="284"/>
      <c r="N352" s="284">
        <v>0</v>
      </c>
      <c r="O352" s="284"/>
      <c r="P352" s="284" t="s">
        <v>752</v>
      </c>
      <c r="Q352" s="284"/>
      <c r="R352" s="284"/>
      <c r="S352" s="284"/>
      <c r="T352" s="284"/>
      <c r="U352" s="284"/>
      <c r="V352" s="284"/>
      <c r="W352" s="284"/>
      <c r="X352" s="284"/>
      <c r="Y352" s="726">
        <v>0</v>
      </c>
      <c r="Z352" s="726">
        <v>0</v>
      </c>
      <c r="AA352" s="726">
        <v>0</v>
      </c>
      <c r="AB352" s="726">
        <v>0</v>
      </c>
      <c r="AC352" s="726">
        <v>0</v>
      </c>
      <c r="AD352" s="726">
        <f t="shared" ref="AD352:AL352" si="46">AD353</f>
        <v>0</v>
      </c>
      <c r="AE352" s="726">
        <f t="shared" si="46"/>
        <v>0</v>
      </c>
      <c r="AF352" s="726">
        <f t="shared" si="46"/>
        <v>0</v>
      </c>
      <c r="AG352" s="726">
        <f t="shared" si="46"/>
        <v>0</v>
      </c>
      <c r="AH352" s="726">
        <f t="shared" si="46"/>
        <v>0</v>
      </c>
      <c r="AI352" s="726">
        <f t="shared" si="46"/>
        <v>0</v>
      </c>
      <c r="AJ352" s="726">
        <f t="shared" si="46"/>
        <v>0</v>
      </c>
      <c r="AK352" s="726">
        <f t="shared" si="46"/>
        <v>0</v>
      </c>
      <c r="AL352" s="726">
        <f t="shared" si="46"/>
        <v>0</v>
      </c>
      <c r="AM352" s="730"/>
    </row>
    <row r="353" spans="1:39" ht="15.5" outlineLevel="1">
      <c r="B353" s="498"/>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408"/>
      <c r="Z353" s="408"/>
      <c r="AA353" s="408"/>
      <c r="AB353" s="408"/>
      <c r="AC353" s="408"/>
      <c r="AD353" s="408"/>
      <c r="AE353" s="408"/>
      <c r="AF353" s="408"/>
      <c r="AG353" s="408"/>
      <c r="AH353" s="408"/>
      <c r="AI353" s="408"/>
      <c r="AJ353" s="408"/>
      <c r="AK353" s="408"/>
      <c r="AL353" s="408"/>
      <c r="AM353" s="730"/>
    </row>
    <row r="354" spans="1:39" ht="15.5" outlineLevel="1">
      <c r="A354" s="500">
        <v>42</v>
      </c>
      <c r="B354" s="498" t="s">
        <v>133</v>
      </c>
      <c r="C354" s="280" t="s">
        <v>586</v>
      </c>
      <c r="D354" s="284"/>
      <c r="E354" s="284" t="s">
        <v>752</v>
      </c>
      <c r="F354" s="284"/>
      <c r="G354" s="284"/>
      <c r="H354" s="284"/>
      <c r="I354" s="284"/>
      <c r="J354" s="284"/>
      <c r="K354" s="284"/>
      <c r="L354" s="284"/>
      <c r="M354" s="284"/>
      <c r="N354" s="280"/>
      <c r="O354" s="284"/>
      <c r="P354" s="284" t="s">
        <v>752</v>
      </c>
      <c r="Q354" s="284"/>
      <c r="R354" s="284"/>
      <c r="S354" s="284"/>
      <c r="T354" s="284"/>
      <c r="U354" s="284"/>
      <c r="V354" s="284"/>
      <c r="W354" s="284"/>
      <c r="X354" s="284"/>
      <c r="Y354" s="736"/>
      <c r="Z354" s="724"/>
      <c r="AA354" s="724"/>
      <c r="AB354" s="724"/>
      <c r="AC354" s="724"/>
      <c r="AD354" s="724"/>
      <c r="AE354" s="724"/>
      <c r="AF354" s="724"/>
      <c r="AG354" s="732"/>
      <c r="AH354" s="732"/>
      <c r="AI354" s="732"/>
      <c r="AJ354" s="732"/>
      <c r="AK354" s="732"/>
      <c r="AL354" s="732"/>
      <c r="AM354" s="725">
        <f>SUM(Y354:AL354)</f>
        <v>0</v>
      </c>
    </row>
    <row r="355" spans="1:39" ht="15.5" outlineLevel="1">
      <c r="B355" s="283" t="s">
        <v>287</v>
      </c>
      <c r="C355" s="280" t="s">
        <v>580</v>
      </c>
      <c r="D355" s="284"/>
      <c r="E355" s="284" t="s">
        <v>752</v>
      </c>
      <c r="F355" s="284"/>
      <c r="G355" s="284"/>
      <c r="H355" s="284"/>
      <c r="I355" s="284"/>
      <c r="J355" s="284"/>
      <c r="K355" s="284"/>
      <c r="L355" s="284"/>
      <c r="M355" s="284"/>
      <c r="N355" s="280"/>
      <c r="O355" s="284"/>
      <c r="P355" s="284" t="s">
        <v>752</v>
      </c>
      <c r="Q355" s="284"/>
      <c r="R355" s="284"/>
      <c r="S355" s="284"/>
      <c r="T355" s="284"/>
      <c r="U355" s="284"/>
      <c r="V355" s="284"/>
      <c r="W355" s="284"/>
      <c r="X355" s="284"/>
      <c r="Y355" s="726">
        <v>0</v>
      </c>
      <c r="Z355" s="726">
        <v>0</v>
      </c>
      <c r="AA355" s="726">
        <v>0</v>
      </c>
      <c r="AB355" s="726">
        <v>0</v>
      </c>
      <c r="AC355" s="726">
        <v>0</v>
      </c>
      <c r="AD355" s="726">
        <f t="shared" ref="AD355:AL355" si="47">AD354</f>
        <v>0</v>
      </c>
      <c r="AE355" s="726">
        <f t="shared" si="47"/>
        <v>0</v>
      </c>
      <c r="AF355" s="726">
        <f t="shared" si="47"/>
        <v>0</v>
      </c>
      <c r="AG355" s="726">
        <f t="shared" si="47"/>
        <v>0</v>
      </c>
      <c r="AH355" s="726">
        <f t="shared" si="47"/>
        <v>0</v>
      </c>
      <c r="AI355" s="726">
        <f t="shared" si="47"/>
        <v>0</v>
      </c>
      <c r="AJ355" s="726">
        <f t="shared" si="47"/>
        <v>0</v>
      </c>
      <c r="AK355" s="726">
        <f t="shared" si="47"/>
        <v>0</v>
      </c>
      <c r="AL355" s="726">
        <f t="shared" si="47"/>
        <v>0</v>
      </c>
      <c r="AM355" s="730"/>
    </row>
    <row r="356" spans="1:39" ht="15.5" outlineLevel="1">
      <c r="B356" s="498"/>
      <c r="C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408"/>
      <c r="Z356" s="408"/>
      <c r="AA356" s="408"/>
      <c r="AB356" s="408"/>
      <c r="AC356" s="408"/>
      <c r="AD356" s="408"/>
      <c r="AE356" s="408"/>
      <c r="AF356" s="408"/>
      <c r="AG356" s="408"/>
      <c r="AH356" s="408"/>
      <c r="AI356" s="408"/>
      <c r="AJ356" s="408"/>
      <c r="AK356" s="408"/>
      <c r="AL356" s="408"/>
      <c r="AM356" s="730"/>
    </row>
    <row r="357" spans="1:39" ht="15.5" outlineLevel="1">
      <c r="A357" s="500">
        <v>43</v>
      </c>
      <c r="B357" s="498" t="s">
        <v>134</v>
      </c>
      <c r="C357" s="280" t="s">
        <v>586</v>
      </c>
      <c r="D357" s="284"/>
      <c r="E357" s="284" t="s">
        <v>752</v>
      </c>
      <c r="F357" s="284"/>
      <c r="G357" s="284"/>
      <c r="H357" s="284"/>
      <c r="I357" s="284"/>
      <c r="J357" s="284"/>
      <c r="K357" s="284"/>
      <c r="L357" s="284"/>
      <c r="M357" s="284"/>
      <c r="N357" s="284">
        <v>0</v>
      </c>
      <c r="O357" s="284"/>
      <c r="P357" s="284" t="s">
        <v>752</v>
      </c>
      <c r="Q357" s="284"/>
      <c r="R357" s="284"/>
      <c r="S357" s="284"/>
      <c r="T357" s="284"/>
      <c r="U357" s="284"/>
      <c r="V357" s="284"/>
      <c r="W357" s="284"/>
      <c r="X357" s="284"/>
      <c r="Y357" s="736"/>
      <c r="Z357" s="724"/>
      <c r="AA357" s="724"/>
      <c r="AB357" s="724"/>
      <c r="AC357" s="724"/>
      <c r="AD357" s="724"/>
      <c r="AE357" s="724"/>
      <c r="AF357" s="724"/>
      <c r="AG357" s="732"/>
      <c r="AH357" s="732"/>
      <c r="AI357" s="732"/>
      <c r="AJ357" s="732"/>
      <c r="AK357" s="732"/>
      <c r="AL357" s="732"/>
      <c r="AM357" s="725">
        <f>SUM(Y357:AL357)</f>
        <v>0</v>
      </c>
    </row>
    <row r="358" spans="1:39" ht="15.5" outlineLevel="1">
      <c r="B358" s="283" t="s">
        <v>287</v>
      </c>
      <c r="C358" s="280" t="s">
        <v>580</v>
      </c>
      <c r="D358" s="284"/>
      <c r="E358" s="284" t="s">
        <v>752</v>
      </c>
      <c r="F358" s="284"/>
      <c r="G358" s="284"/>
      <c r="H358" s="284"/>
      <c r="I358" s="284"/>
      <c r="J358" s="284"/>
      <c r="K358" s="284"/>
      <c r="L358" s="284"/>
      <c r="M358" s="284"/>
      <c r="N358" s="284">
        <v>0</v>
      </c>
      <c r="O358" s="284"/>
      <c r="P358" s="284" t="s">
        <v>752</v>
      </c>
      <c r="Q358" s="284"/>
      <c r="R358" s="284"/>
      <c r="S358" s="284"/>
      <c r="T358" s="284"/>
      <c r="U358" s="284"/>
      <c r="V358" s="284"/>
      <c r="W358" s="284"/>
      <c r="X358" s="284"/>
      <c r="Y358" s="726">
        <v>0</v>
      </c>
      <c r="Z358" s="726">
        <v>0</v>
      </c>
      <c r="AA358" s="726">
        <v>0</v>
      </c>
      <c r="AB358" s="726">
        <v>0</v>
      </c>
      <c r="AC358" s="726">
        <v>0</v>
      </c>
      <c r="AD358" s="726">
        <f t="shared" ref="AD358:AL358" si="48">AD357</f>
        <v>0</v>
      </c>
      <c r="AE358" s="726">
        <f t="shared" si="48"/>
        <v>0</v>
      </c>
      <c r="AF358" s="726">
        <f t="shared" si="48"/>
        <v>0</v>
      </c>
      <c r="AG358" s="726">
        <f t="shared" si="48"/>
        <v>0</v>
      </c>
      <c r="AH358" s="726">
        <f t="shared" si="48"/>
        <v>0</v>
      </c>
      <c r="AI358" s="726">
        <f t="shared" si="48"/>
        <v>0</v>
      </c>
      <c r="AJ358" s="726">
        <f t="shared" si="48"/>
        <v>0</v>
      </c>
      <c r="AK358" s="726">
        <f t="shared" si="48"/>
        <v>0</v>
      </c>
      <c r="AL358" s="726">
        <f t="shared" si="48"/>
        <v>0</v>
      </c>
      <c r="AM358" s="730"/>
    </row>
    <row r="359" spans="1:39" ht="15.5" outlineLevel="1">
      <c r="B359" s="498"/>
      <c r="C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408"/>
      <c r="Z359" s="408"/>
      <c r="AA359" s="408"/>
      <c r="AB359" s="408"/>
      <c r="AC359" s="408"/>
      <c r="AD359" s="408"/>
      <c r="AE359" s="408"/>
      <c r="AF359" s="408"/>
      <c r="AG359" s="408"/>
      <c r="AH359" s="408"/>
      <c r="AI359" s="408"/>
      <c r="AJ359" s="408"/>
      <c r="AK359" s="408"/>
      <c r="AL359" s="408"/>
      <c r="AM359" s="730"/>
    </row>
    <row r="360" spans="1:39" ht="31" outlineLevel="1">
      <c r="A360" s="500">
        <v>44</v>
      </c>
      <c r="B360" s="498" t="s">
        <v>135</v>
      </c>
      <c r="C360" s="280" t="s">
        <v>586</v>
      </c>
      <c r="D360" s="284"/>
      <c r="E360" s="284" t="s">
        <v>752</v>
      </c>
      <c r="F360" s="284"/>
      <c r="G360" s="284"/>
      <c r="H360" s="284"/>
      <c r="I360" s="284"/>
      <c r="J360" s="284"/>
      <c r="K360" s="284"/>
      <c r="L360" s="284"/>
      <c r="M360" s="284"/>
      <c r="N360" s="284">
        <v>0</v>
      </c>
      <c r="O360" s="284"/>
      <c r="P360" s="284" t="s">
        <v>752</v>
      </c>
      <c r="Q360" s="284"/>
      <c r="R360" s="284"/>
      <c r="S360" s="284"/>
      <c r="T360" s="284"/>
      <c r="U360" s="284"/>
      <c r="V360" s="284"/>
      <c r="W360" s="284"/>
      <c r="X360" s="284"/>
      <c r="Y360" s="736"/>
      <c r="Z360" s="724"/>
      <c r="AA360" s="724"/>
      <c r="AB360" s="724"/>
      <c r="AC360" s="724"/>
      <c r="AD360" s="724"/>
      <c r="AE360" s="724"/>
      <c r="AF360" s="724"/>
      <c r="AG360" s="732"/>
      <c r="AH360" s="732"/>
      <c r="AI360" s="732"/>
      <c r="AJ360" s="732"/>
      <c r="AK360" s="732"/>
      <c r="AL360" s="732"/>
      <c r="AM360" s="725">
        <f>SUM(Y360:AL360)</f>
        <v>0</v>
      </c>
    </row>
    <row r="361" spans="1:39" ht="15.5" outlineLevel="1">
      <c r="B361" s="283" t="s">
        <v>287</v>
      </c>
      <c r="C361" s="280" t="s">
        <v>580</v>
      </c>
      <c r="D361" s="284"/>
      <c r="E361" s="284" t="s">
        <v>752</v>
      </c>
      <c r="F361" s="284"/>
      <c r="G361" s="284"/>
      <c r="H361" s="284"/>
      <c r="I361" s="284"/>
      <c r="J361" s="284"/>
      <c r="K361" s="284"/>
      <c r="L361" s="284"/>
      <c r="M361" s="284"/>
      <c r="N361" s="284">
        <v>0</v>
      </c>
      <c r="O361" s="284"/>
      <c r="P361" s="284" t="s">
        <v>752</v>
      </c>
      <c r="Q361" s="284"/>
      <c r="R361" s="284"/>
      <c r="S361" s="284"/>
      <c r="T361" s="284"/>
      <c r="U361" s="284"/>
      <c r="V361" s="284"/>
      <c r="W361" s="284"/>
      <c r="X361" s="284"/>
      <c r="Y361" s="726">
        <v>0</v>
      </c>
      <c r="Z361" s="726">
        <v>0</v>
      </c>
      <c r="AA361" s="726">
        <v>0</v>
      </c>
      <c r="AB361" s="726">
        <v>0</v>
      </c>
      <c r="AC361" s="726">
        <v>0</v>
      </c>
      <c r="AD361" s="726">
        <f t="shared" ref="AD361:AL361" si="49">AD360</f>
        <v>0</v>
      </c>
      <c r="AE361" s="726">
        <f t="shared" si="49"/>
        <v>0</v>
      </c>
      <c r="AF361" s="726">
        <f t="shared" si="49"/>
        <v>0</v>
      </c>
      <c r="AG361" s="726">
        <f t="shared" si="49"/>
        <v>0</v>
      </c>
      <c r="AH361" s="726">
        <f t="shared" si="49"/>
        <v>0</v>
      </c>
      <c r="AI361" s="726">
        <f t="shared" si="49"/>
        <v>0</v>
      </c>
      <c r="AJ361" s="726">
        <f t="shared" si="49"/>
        <v>0</v>
      </c>
      <c r="AK361" s="726">
        <f t="shared" si="49"/>
        <v>0</v>
      </c>
      <c r="AL361" s="726">
        <f t="shared" si="49"/>
        <v>0</v>
      </c>
      <c r="AM361" s="730"/>
    </row>
    <row r="362" spans="1:39" ht="15.5" outlineLevel="1">
      <c r="B362" s="498"/>
      <c r="C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408"/>
      <c r="Z362" s="408"/>
      <c r="AA362" s="408"/>
      <c r="AB362" s="408"/>
      <c r="AC362" s="408"/>
      <c r="AD362" s="408"/>
      <c r="AE362" s="408"/>
      <c r="AF362" s="408"/>
      <c r="AG362" s="408"/>
      <c r="AH362" s="408"/>
      <c r="AI362" s="408"/>
      <c r="AJ362" s="408"/>
      <c r="AK362" s="408"/>
      <c r="AL362" s="408"/>
      <c r="AM362" s="730"/>
    </row>
    <row r="363" spans="1:39" ht="15.5" outlineLevel="1">
      <c r="A363" s="500">
        <v>45</v>
      </c>
      <c r="B363" s="498" t="s">
        <v>136</v>
      </c>
      <c r="C363" s="280" t="s">
        <v>586</v>
      </c>
      <c r="D363" s="284"/>
      <c r="E363" s="284" t="s">
        <v>752</v>
      </c>
      <c r="F363" s="284"/>
      <c r="G363" s="284"/>
      <c r="H363" s="284"/>
      <c r="I363" s="284"/>
      <c r="J363" s="284"/>
      <c r="K363" s="284"/>
      <c r="L363" s="284"/>
      <c r="M363" s="284"/>
      <c r="N363" s="284">
        <v>0</v>
      </c>
      <c r="O363" s="284"/>
      <c r="P363" s="284" t="s">
        <v>752</v>
      </c>
      <c r="Q363" s="284"/>
      <c r="R363" s="284"/>
      <c r="S363" s="284"/>
      <c r="T363" s="284"/>
      <c r="U363" s="284"/>
      <c r="V363" s="284"/>
      <c r="W363" s="284"/>
      <c r="X363" s="284"/>
      <c r="Y363" s="736"/>
      <c r="Z363" s="724"/>
      <c r="AA363" s="724"/>
      <c r="AB363" s="724"/>
      <c r="AC363" s="724"/>
      <c r="AD363" s="724"/>
      <c r="AE363" s="724"/>
      <c r="AF363" s="724"/>
      <c r="AG363" s="732"/>
      <c r="AH363" s="732"/>
      <c r="AI363" s="732"/>
      <c r="AJ363" s="732"/>
      <c r="AK363" s="732"/>
      <c r="AL363" s="732"/>
      <c r="AM363" s="725">
        <f>SUM(Y363:AL363)</f>
        <v>0</v>
      </c>
    </row>
    <row r="364" spans="1:39" ht="15.5" outlineLevel="1">
      <c r="B364" s="283" t="s">
        <v>287</v>
      </c>
      <c r="C364" s="280" t="s">
        <v>580</v>
      </c>
      <c r="D364" s="284"/>
      <c r="E364" s="284" t="s">
        <v>752</v>
      </c>
      <c r="F364" s="284"/>
      <c r="G364" s="284"/>
      <c r="H364" s="284"/>
      <c r="I364" s="284"/>
      <c r="J364" s="284"/>
      <c r="K364" s="284"/>
      <c r="L364" s="284"/>
      <c r="M364" s="284"/>
      <c r="N364" s="284">
        <v>0</v>
      </c>
      <c r="O364" s="284"/>
      <c r="P364" s="284" t="s">
        <v>752</v>
      </c>
      <c r="Q364" s="284"/>
      <c r="R364" s="284"/>
      <c r="S364" s="284"/>
      <c r="T364" s="284"/>
      <c r="U364" s="284"/>
      <c r="V364" s="284"/>
      <c r="W364" s="284"/>
      <c r="X364" s="284"/>
      <c r="Y364" s="726">
        <v>0</v>
      </c>
      <c r="Z364" s="726">
        <v>0</v>
      </c>
      <c r="AA364" s="726">
        <v>0</v>
      </c>
      <c r="AB364" s="726">
        <v>0</v>
      </c>
      <c r="AC364" s="726">
        <v>0</v>
      </c>
      <c r="AD364" s="726">
        <f t="shared" ref="AD364:AL364" si="50">AD363</f>
        <v>0</v>
      </c>
      <c r="AE364" s="726">
        <f t="shared" si="50"/>
        <v>0</v>
      </c>
      <c r="AF364" s="726">
        <f t="shared" si="50"/>
        <v>0</v>
      </c>
      <c r="AG364" s="726">
        <f t="shared" si="50"/>
        <v>0</v>
      </c>
      <c r="AH364" s="726">
        <f t="shared" si="50"/>
        <v>0</v>
      </c>
      <c r="AI364" s="726">
        <f t="shared" si="50"/>
        <v>0</v>
      </c>
      <c r="AJ364" s="726">
        <f t="shared" si="50"/>
        <v>0</v>
      </c>
      <c r="AK364" s="726">
        <f t="shared" si="50"/>
        <v>0</v>
      </c>
      <c r="AL364" s="726">
        <f t="shared" si="50"/>
        <v>0</v>
      </c>
      <c r="AM364" s="730"/>
    </row>
    <row r="365" spans="1:39" ht="15.5" outlineLevel="1">
      <c r="B365" s="498"/>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408"/>
      <c r="Z365" s="408"/>
      <c r="AA365" s="408"/>
      <c r="AB365" s="408"/>
      <c r="AC365" s="408"/>
      <c r="AD365" s="408"/>
      <c r="AE365" s="408"/>
      <c r="AF365" s="408"/>
      <c r="AG365" s="408"/>
      <c r="AH365" s="408"/>
      <c r="AI365" s="408"/>
      <c r="AJ365" s="408"/>
      <c r="AK365" s="408"/>
      <c r="AL365" s="408"/>
      <c r="AM365" s="730"/>
    </row>
    <row r="366" spans="1:39" ht="15.5" outlineLevel="1">
      <c r="A366" s="500">
        <v>46</v>
      </c>
      <c r="B366" s="498" t="s">
        <v>137</v>
      </c>
      <c r="C366" s="280" t="s">
        <v>586</v>
      </c>
      <c r="D366" s="284"/>
      <c r="E366" s="284" t="s">
        <v>752</v>
      </c>
      <c r="F366" s="284"/>
      <c r="G366" s="284"/>
      <c r="H366" s="284"/>
      <c r="I366" s="284"/>
      <c r="J366" s="284"/>
      <c r="K366" s="284"/>
      <c r="L366" s="284"/>
      <c r="M366" s="284"/>
      <c r="N366" s="284">
        <v>0</v>
      </c>
      <c r="O366" s="284"/>
      <c r="P366" s="284" t="s">
        <v>752</v>
      </c>
      <c r="Q366" s="284"/>
      <c r="R366" s="284"/>
      <c r="S366" s="284"/>
      <c r="T366" s="284"/>
      <c r="U366" s="284"/>
      <c r="V366" s="284"/>
      <c r="W366" s="284"/>
      <c r="X366" s="284"/>
      <c r="Y366" s="736"/>
      <c r="Z366" s="724"/>
      <c r="AA366" s="724"/>
      <c r="AB366" s="724"/>
      <c r="AC366" s="724"/>
      <c r="AD366" s="724"/>
      <c r="AE366" s="724"/>
      <c r="AF366" s="724"/>
      <c r="AG366" s="732"/>
      <c r="AH366" s="732"/>
      <c r="AI366" s="732"/>
      <c r="AJ366" s="732"/>
      <c r="AK366" s="732"/>
      <c r="AL366" s="732"/>
      <c r="AM366" s="725">
        <f>SUM(Y366:AL366)</f>
        <v>0</v>
      </c>
    </row>
    <row r="367" spans="1:39" ht="15.5" outlineLevel="1">
      <c r="B367" s="283" t="s">
        <v>287</v>
      </c>
      <c r="C367" s="280" t="s">
        <v>580</v>
      </c>
      <c r="D367" s="284"/>
      <c r="E367" s="284" t="s">
        <v>752</v>
      </c>
      <c r="F367" s="284"/>
      <c r="G367" s="284"/>
      <c r="H367" s="284"/>
      <c r="I367" s="284"/>
      <c r="J367" s="284"/>
      <c r="K367" s="284"/>
      <c r="L367" s="284"/>
      <c r="M367" s="284"/>
      <c r="N367" s="284">
        <v>0</v>
      </c>
      <c r="O367" s="284"/>
      <c r="P367" s="284" t="s">
        <v>752</v>
      </c>
      <c r="Q367" s="284"/>
      <c r="R367" s="284"/>
      <c r="S367" s="284"/>
      <c r="T367" s="284"/>
      <c r="U367" s="284"/>
      <c r="V367" s="284"/>
      <c r="W367" s="284"/>
      <c r="X367" s="284"/>
      <c r="Y367" s="726">
        <v>0</v>
      </c>
      <c r="Z367" s="726">
        <v>0</v>
      </c>
      <c r="AA367" s="726">
        <v>0</v>
      </c>
      <c r="AB367" s="726">
        <v>0</v>
      </c>
      <c r="AC367" s="726">
        <v>0</v>
      </c>
      <c r="AD367" s="726">
        <f t="shared" ref="AD367:AL367" si="51">AD366</f>
        <v>0</v>
      </c>
      <c r="AE367" s="726">
        <f t="shared" si="51"/>
        <v>0</v>
      </c>
      <c r="AF367" s="726">
        <f t="shared" si="51"/>
        <v>0</v>
      </c>
      <c r="AG367" s="726">
        <f t="shared" si="51"/>
        <v>0</v>
      </c>
      <c r="AH367" s="726">
        <f t="shared" si="51"/>
        <v>0</v>
      </c>
      <c r="AI367" s="726">
        <f t="shared" si="51"/>
        <v>0</v>
      </c>
      <c r="AJ367" s="726">
        <f t="shared" si="51"/>
        <v>0</v>
      </c>
      <c r="AK367" s="726">
        <f t="shared" si="51"/>
        <v>0</v>
      </c>
      <c r="AL367" s="726">
        <f t="shared" si="51"/>
        <v>0</v>
      </c>
      <c r="AM367" s="730"/>
    </row>
    <row r="368" spans="1:39" ht="15.5" outlineLevel="1">
      <c r="B368" s="498"/>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408"/>
      <c r="Z368" s="408"/>
      <c r="AA368" s="408"/>
      <c r="AB368" s="408"/>
      <c r="AC368" s="408"/>
      <c r="AD368" s="408"/>
      <c r="AE368" s="408"/>
      <c r="AF368" s="408"/>
      <c r="AG368" s="408"/>
      <c r="AH368" s="408"/>
      <c r="AI368" s="408"/>
      <c r="AJ368" s="408"/>
      <c r="AK368" s="408"/>
      <c r="AL368" s="408"/>
      <c r="AM368" s="730"/>
    </row>
    <row r="369" spans="1:39" ht="15.5" outlineLevel="1">
      <c r="A369" s="500">
        <v>47</v>
      </c>
      <c r="B369" s="498" t="s">
        <v>138</v>
      </c>
      <c r="C369" s="280" t="s">
        <v>586</v>
      </c>
      <c r="D369" s="284"/>
      <c r="E369" s="284" t="s">
        <v>752</v>
      </c>
      <c r="F369" s="284"/>
      <c r="G369" s="284"/>
      <c r="H369" s="284"/>
      <c r="I369" s="284"/>
      <c r="J369" s="284"/>
      <c r="K369" s="284"/>
      <c r="L369" s="284"/>
      <c r="M369" s="284"/>
      <c r="N369" s="284">
        <v>0</v>
      </c>
      <c r="O369" s="284"/>
      <c r="P369" s="284" t="s">
        <v>752</v>
      </c>
      <c r="Q369" s="284"/>
      <c r="R369" s="284"/>
      <c r="S369" s="284"/>
      <c r="T369" s="284"/>
      <c r="U369" s="284"/>
      <c r="V369" s="284"/>
      <c r="W369" s="284"/>
      <c r="X369" s="284"/>
      <c r="Y369" s="736"/>
      <c r="Z369" s="724"/>
      <c r="AA369" s="724"/>
      <c r="AB369" s="724"/>
      <c r="AC369" s="724"/>
      <c r="AD369" s="724"/>
      <c r="AE369" s="724"/>
      <c r="AF369" s="724"/>
      <c r="AG369" s="732"/>
      <c r="AH369" s="732"/>
      <c r="AI369" s="732"/>
      <c r="AJ369" s="732"/>
      <c r="AK369" s="732"/>
      <c r="AL369" s="732"/>
      <c r="AM369" s="725">
        <f>SUM(Y369:AL369)</f>
        <v>0</v>
      </c>
    </row>
    <row r="370" spans="1:39" ht="15.5" outlineLevel="1">
      <c r="B370" s="283" t="s">
        <v>287</v>
      </c>
      <c r="C370" s="280" t="s">
        <v>580</v>
      </c>
      <c r="D370" s="284"/>
      <c r="E370" s="284" t="s">
        <v>752</v>
      </c>
      <c r="F370" s="284"/>
      <c r="G370" s="284"/>
      <c r="H370" s="284"/>
      <c r="I370" s="284"/>
      <c r="J370" s="284"/>
      <c r="K370" s="284"/>
      <c r="L370" s="284"/>
      <c r="M370" s="284"/>
      <c r="N370" s="284">
        <v>0</v>
      </c>
      <c r="O370" s="284"/>
      <c r="P370" s="284" t="s">
        <v>752</v>
      </c>
      <c r="Q370" s="284"/>
      <c r="R370" s="284"/>
      <c r="S370" s="284"/>
      <c r="T370" s="284"/>
      <c r="U370" s="284"/>
      <c r="V370" s="284"/>
      <c r="W370" s="284"/>
      <c r="X370" s="284"/>
      <c r="Y370" s="726">
        <v>0</v>
      </c>
      <c r="Z370" s="726">
        <v>0</v>
      </c>
      <c r="AA370" s="726">
        <v>0</v>
      </c>
      <c r="AB370" s="726">
        <v>0</v>
      </c>
      <c r="AC370" s="726">
        <v>0</v>
      </c>
      <c r="AD370" s="726">
        <f t="shared" ref="AD370:AL370" si="52">AD369</f>
        <v>0</v>
      </c>
      <c r="AE370" s="726">
        <f t="shared" si="52"/>
        <v>0</v>
      </c>
      <c r="AF370" s="726">
        <f t="shared" si="52"/>
        <v>0</v>
      </c>
      <c r="AG370" s="726">
        <f t="shared" si="52"/>
        <v>0</v>
      </c>
      <c r="AH370" s="726">
        <f t="shared" si="52"/>
        <v>0</v>
      </c>
      <c r="AI370" s="726">
        <f t="shared" si="52"/>
        <v>0</v>
      </c>
      <c r="AJ370" s="726">
        <f t="shared" si="52"/>
        <v>0</v>
      </c>
      <c r="AK370" s="726">
        <f t="shared" si="52"/>
        <v>0</v>
      </c>
      <c r="AL370" s="726">
        <f t="shared" si="52"/>
        <v>0</v>
      </c>
      <c r="AM370" s="730"/>
    </row>
    <row r="371" spans="1:39" ht="15.5" outlineLevel="1">
      <c r="B371" s="498"/>
      <c r="C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408"/>
      <c r="Z371" s="408"/>
      <c r="AA371" s="408"/>
      <c r="AB371" s="408"/>
      <c r="AC371" s="408"/>
      <c r="AD371" s="408"/>
      <c r="AE371" s="408"/>
      <c r="AF371" s="408"/>
      <c r="AG371" s="408"/>
      <c r="AH371" s="408"/>
      <c r="AI371" s="408"/>
      <c r="AJ371" s="408"/>
      <c r="AK371" s="408"/>
      <c r="AL371" s="408"/>
      <c r="AM371" s="730"/>
    </row>
    <row r="372" spans="1:39" ht="15.5" outlineLevel="1">
      <c r="A372" s="500">
        <v>48</v>
      </c>
      <c r="B372" s="498" t="s">
        <v>139</v>
      </c>
      <c r="C372" s="280" t="s">
        <v>586</v>
      </c>
      <c r="D372" s="284"/>
      <c r="E372" s="284" t="s">
        <v>752</v>
      </c>
      <c r="F372" s="284"/>
      <c r="G372" s="284"/>
      <c r="H372" s="284"/>
      <c r="I372" s="284"/>
      <c r="J372" s="284"/>
      <c r="K372" s="284"/>
      <c r="L372" s="284"/>
      <c r="M372" s="284"/>
      <c r="N372" s="284">
        <v>0</v>
      </c>
      <c r="O372" s="284"/>
      <c r="P372" s="284" t="s">
        <v>752</v>
      </c>
      <c r="Q372" s="284"/>
      <c r="R372" s="284"/>
      <c r="S372" s="284"/>
      <c r="T372" s="284"/>
      <c r="U372" s="284"/>
      <c r="V372" s="284"/>
      <c r="W372" s="284"/>
      <c r="X372" s="284"/>
      <c r="Y372" s="736"/>
      <c r="Z372" s="724"/>
      <c r="AA372" s="724"/>
      <c r="AB372" s="724"/>
      <c r="AC372" s="724"/>
      <c r="AD372" s="724"/>
      <c r="AE372" s="724"/>
      <c r="AF372" s="724"/>
      <c r="AG372" s="732"/>
      <c r="AH372" s="732"/>
      <c r="AI372" s="732"/>
      <c r="AJ372" s="732"/>
      <c r="AK372" s="732"/>
      <c r="AL372" s="732"/>
      <c r="AM372" s="725">
        <f>SUM(Y372:AL372)</f>
        <v>0</v>
      </c>
    </row>
    <row r="373" spans="1:39" ht="15.5" outlineLevel="1">
      <c r="B373" s="283" t="s">
        <v>287</v>
      </c>
      <c r="C373" s="280" t="s">
        <v>580</v>
      </c>
      <c r="D373" s="284"/>
      <c r="E373" s="284" t="s">
        <v>752</v>
      </c>
      <c r="F373" s="284"/>
      <c r="G373" s="284"/>
      <c r="H373" s="284"/>
      <c r="I373" s="284"/>
      <c r="J373" s="284"/>
      <c r="K373" s="284"/>
      <c r="L373" s="284"/>
      <c r="M373" s="284"/>
      <c r="N373" s="284">
        <v>0</v>
      </c>
      <c r="O373" s="284"/>
      <c r="P373" s="284" t="s">
        <v>752</v>
      </c>
      <c r="Q373" s="284"/>
      <c r="R373" s="284"/>
      <c r="S373" s="284"/>
      <c r="T373" s="284"/>
      <c r="U373" s="284"/>
      <c r="V373" s="284"/>
      <c r="W373" s="284"/>
      <c r="X373" s="284"/>
      <c r="Y373" s="726">
        <v>0</v>
      </c>
      <c r="Z373" s="726">
        <v>0</v>
      </c>
      <c r="AA373" s="726">
        <v>0</v>
      </c>
      <c r="AB373" s="726">
        <v>0</v>
      </c>
      <c r="AC373" s="726">
        <v>0</v>
      </c>
      <c r="AD373" s="726">
        <f t="shared" ref="AD373:AL373" si="53">AD372</f>
        <v>0</v>
      </c>
      <c r="AE373" s="726">
        <f t="shared" si="53"/>
        <v>0</v>
      </c>
      <c r="AF373" s="726">
        <f t="shared" si="53"/>
        <v>0</v>
      </c>
      <c r="AG373" s="726">
        <f t="shared" si="53"/>
        <v>0</v>
      </c>
      <c r="AH373" s="726">
        <f t="shared" si="53"/>
        <v>0</v>
      </c>
      <c r="AI373" s="726">
        <f t="shared" si="53"/>
        <v>0</v>
      </c>
      <c r="AJ373" s="726">
        <f t="shared" si="53"/>
        <v>0</v>
      </c>
      <c r="AK373" s="726">
        <f t="shared" si="53"/>
        <v>0</v>
      </c>
      <c r="AL373" s="726">
        <f t="shared" si="53"/>
        <v>0</v>
      </c>
      <c r="AM373" s="730"/>
    </row>
    <row r="374" spans="1:39" ht="15.5" outlineLevel="1">
      <c r="B374" s="498"/>
      <c r="C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408"/>
      <c r="Z374" s="408"/>
      <c r="AA374" s="408"/>
      <c r="AB374" s="408"/>
      <c r="AC374" s="408"/>
      <c r="AD374" s="408"/>
      <c r="AE374" s="408"/>
      <c r="AF374" s="408"/>
      <c r="AG374" s="408"/>
      <c r="AH374" s="408"/>
      <c r="AI374" s="408"/>
      <c r="AJ374" s="408"/>
      <c r="AK374" s="408"/>
      <c r="AL374" s="408"/>
      <c r="AM374" s="730"/>
    </row>
    <row r="375" spans="1:39" ht="15.5" outlineLevel="1">
      <c r="A375" s="500">
        <v>49</v>
      </c>
      <c r="B375" s="498" t="s">
        <v>140</v>
      </c>
      <c r="C375" s="280" t="s">
        <v>586</v>
      </c>
      <c r="D375" s="284"/>
      <c r="E375" s="284" t="s">
        <v>752</v>
      </c>
      <c r="F375" s="284"/>
      <c r="G375" s="284"/>
      <c r="H375" s="284"/>
      <c r="I375" s="284"/>
      <c r="J375" s="284"/>
      <c r="K375" s="284"/>
      <c r="L375" s="284"/>
      <c r="M375" s="284"/>
      <c r="N375" s="284">
        <v>0</v>
      </c>
      <c r="O375" s="284"/>
      <c r="P375" s="284" t="s">
        <v>752</v>
      </c>
      <c r="Q375" s="284"/>
      <c r="R375" s="284"/>
      <c r="S375" s="284"/>
      <c r="T375" s="284"/>
      <c r="U375" s="284"/>
      <c r="V375" s="284"/>
      <c r="W375" s="284"/>
      <c r="X375" s="284"/>
      <c r="Y375" s="736"/>
      <c r="Z375" s="724"/>
      <c r="AA375" s="724"/>
      <c r="AB375" s="724"/>
      <c r="AC375" s="724"/>
      <c r="AD375" s="724"/>
      <c r="AE375" s="724"/>
      <c r="AF375" s="724"/>
      <c r="AG375" s="732"/>
      <c r="AH375" s="732"/>
      <c r="AI375" s="732"/>
      <c r="AJ375" s="732"/>
      <c r="AK375" s="732"/>
      <c r="AL375" s="732"/>
      <c r="AM375" s="725">
        <f>SUM(Y375:AL375)</f>
        <v>0</v>
      </c>
    </row>
    <row r="376" spans="1:39" ht="15.5" outlineLevel="1">
      <c r="B376" s="283" t="s">
        <v>287</v>
      </c>
      <c r="C376" s="280" t="s">
        <v>580</v>
      </c>
      <c r="D376" s="284"/>
      <c r="E376" s="284" t="s">
        <v>752</v>
      </c>
      <c r="F376" s="284"/>
      <c r="G376" s="284"/>
      <c r="H376" s="284"/>
      <c r="I376" s="284"/>
      <c r="J376" s="284"/>
      <c r="K376" s="284"/>
      <c r="L376" s="284"/>
      <c r="M376" s="284"/>
      <c r="N376" s="284">
        <v>0</v>
      </c>
      <c r="O376" s="284"/>
      <c r="P376" s="284" t="s">
        <v>752</v>
      </c>
      <c r="Q376" s="284"/>
      <c r="R376" s="284"/>
      <c r="S376" s="284"/>
      <c r="T376" s="284"/>
      <c r="U376" s="284"/>
      <c r="V376" s="284"/>
      <c r="W376" s="284"/>
      <c r="X376" s="284"/>
      <c r="Y376" s="726">
        <v>0</v>
      </c>
      <c r="Z376" s="726">
        <v>0</v>
      </c>
      <c r="AA376" s="726">
        <v>0</v>
      </c>
      <c r="AB376" s="726">
        <v>0</v>
      </c>
      <c r="AC376" s="726">
        <v>0</v>
      </c>
      <c r="AD376" s="726">
        <f t="shared" ref="AD376:AL376" si="54">AD375</f>
        <v>0</v>
      </c>
      <c r="AE376" s="726">
        <f t="shared" si="54"/>
        <v>0</v>
      </c>
      <c r="AF376" s="726">
        <f t="shared" si="54"/>
        <v>0</v>
      </c>
      <c r="AG376" s="726">
        <f t="shared" si="54"/>
        <v>0</v>
      </c>
      <c r="AH376" s="726">
        <f t="shared" si="54"/>
        <v>0</v>
      </c>
      <c r="AI376" s="726">
        <f t="shared" si="54"/>
        <v>0</v>
      </c>
      <c r="AJ376" s="726">
        <f t="shared" si="54"/>
        <v>0</v>
      </c>
      <c r="AK376" s="726">
        <f t="shared" si="54"/>
        <v>0</v>
      </c>
      <c r="AL376" s="726">
        <f t="shared" si="54"/>
        <v>0</v>
      </c>
      <c r="AM376" s="730"/>
    </row>
    <row r="377" spans="1:39" ht="15.5" outlineLevel="1">
      <c r="B377" s="498"/>
      <c r="C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408"/>
      <c r="Z377" s="408"/>
      <c r="AA377" s="408"/>
      <c r="AB377" s="408"/>
      <c r="AC377" s="408"/>
      <c r="AD377" s="408"/>
      <c r="AE377" s="408"/>
      <c r="AF377" s="408"/>
      <c r="AG377" s="408"/>
      <c r="AH377" s="408"/>
      <c r="AI377" s="408"/>
      <c r="AJ377" s="408"/>
      <c r="AK377" s="408"/>
      <c r="AL377" s="408"/>
      <c r="AM377" s="730"/>
    </row>
    <row r="378" spans="1:39" ht="15.5" outlineLevel="1">
      <c r="A378" s="500">
        <v>49</v>
      </c>
      <c r="B378" s="498" t="s">
        <v>140</v>
      </c>
      <c r="C378" s="280" t="s">
        <v>586</v>
      </c>
      <c r="D378" s="284"/>
      <c r="E378" s="284" t="s">
        <v>752</v>
      </c>
      <c r="F378" s="284"/>
      <c r="G378" s="284"/>
      <c r="H378" s="284"/>
      <c r="I378" s="284"/>
      <c r="J378" s="284"/>
      <c r="K378" s="284"/>
      <c r="L378" s="284"/>
      <c r="M378" s="284"/>
      <c r="N378" s="284">
        <v>0</v>
      </c>
      <c r="O378" s="284"/>
      <c r="P378" s="284" t="s">
        <v>752</v>
      </c>
      <c r="Q378" s="284"/>
      <c r="R378" s="284"/>
      <c r="S378" s="284"/>
      <c r="T378" s="284"/>
      <c r="U378" s="284"/>
      <c r="V378" s="284"/>
      <c r="W378" s="284"/>
      <c r="X378" s="284"/>
      <c r="Y378" s="736"/>
      <c r="Z378" s="724"/>
      <c r="AA378" s="724"/>
      <c r="AB378" s="724"/>
      <c r="AC378" s="724"/>
      <c r="AD378" s="724"/>
      <c r="AE378" s="724"/>
      <c r="AF378" s="724"/>
      <c r="AG378" s="732"/>
      <c r="AH378" s="732"/>
      <c r="AI378" s="732"/>
      <c r="AJ378" s="732"/>
      <c r="AK378" s="732"/>
      <c r="AL378" s="732"/>
      <c r="AM378" s="725">
        <f>SUM(Y378:AL378)</f>
        <v>0</v>
      </c>
    </row>
    <row r="379" spans="1:39" ht="15.5" outlineLevel="1">
      <c r="B379" s="283" t="s">
        <v>287</v>
      </c>
      <c r="C379" s="280" t="s">
        <v>580</v>
      </c>
      <c r="D379" s="284"/>
      <c r="E379" s="284" t="s">
        <v>752</v>
      </c>
      <c r="F379" s="284"/>
      <c r="G379" s="284"/>
      <c r="H379" s="284"/>
      <c r="I379" s="284"/>
      <c r="J379" s="284"/>
      <c r="K379" s="284"/>
      <c r="L379" s="284"/>
      <c r="M379" s="284"/>
      <c r="N379" s="284">
        <v>0</v>
      </c>
      <c r="O379" s="284"/>
      <c r="P379" s="284" t="s">
        <v>752</v>
      </c>
      <c r="Q379" s="284"/>
      <c r="R379" s="284"/>
      <c r="S379" s="284"/>
      <c r="T379" s="284"/>
      <c r="U379" s="284"/>
      <c r="V379" s="284"/>
      <c r="W379" s="284"/>
      <c r="X379" s="284"/>
      <c r="Y379" s="726">
        <v>0</v>
      </c>
      <c r="Z379" s="726">
        <v>0</v>
      </c>
      <c r="AA379" s="726">
        <v>0</v>
      </c>
      <c r="AB379" s="726">
        <v>0</v>
      </c>
      <c r="AC379" s="726">
        <v>0</v>
      </c>
      <c r="AD379" s="726">
        <f t="shared" ref="AD379:AL379" si="55">AD378</f>
        <v>0</v>
      </c>
      <c r="AE379" s="726">
        <f t="shared" si="55"/>
        <v>0</v>
      </c>
      <c r="AF379" s="726">
        <f t="shared" si="55"/>
        <v>0</v>
      </c>
      <c r="AG379" s="726">
        <f t="shared" si="55"/>
        <v>0</v>
      </c>
      <c r="AH379" s="726">
        <f t="shared" si="55"/>
        <v>0</v>
      </c>
      <c r="AI379" s="726">
        <f t="shared" si="55"/>
        <v>0</v>
      </c>
      <c r="AJ379" s="726">
        <f t="shared" si="55"/>
        <v>0</v>
      </c>
      <c r="AK379" s="726">
        <f t="shared" si="55"/>
        <v>0</v>
      </c>
      <c r="AL379" s="726">
        <f t="shared" si="55"/>
        <v>0</v>
      </c>
      <c r="AM379" s="730"/>
    </row>
    <row r="380" spans="1:39" ht="15.5" outlineLevel="1">
      <c r="B380" s="418"/>
      <c r="C380" s="294"/>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90"/>
      <c r="Z380" s="290"/>
      <c r="AA380" s="290"/>
      <c r="AB380" s="290"/>
      <c r="AC380" s="290"/>
      <c r="AD380" s="290"/>
      <c r="AE380" s="290"/>
      <c r="AF380" s="290"/>
      <c r="AG380" s="290"/>
      <c r="AH380" s="290"/>
      <c r="AI380" s="290"/>
      <c r="AJ380" s="290"/>
      <c r="AK380" s="290"/>
      <c r="AL380" s="290"/>
      <c r="AM380" s="295"/>
    </row>
    <row r="381" spans="1:39" ht="15.5">
      <c r="B381" s="315" t="s">
        <v>272</v>
      </c>
      <c r="C381" s="317"/>
      <c r="D381" s="317">
        <f>SUM(D221:D379)</f>
        <v>0</v>
      </c>
      <c r="E381" s="317">
        <f t="shared" ref="E381:M381" si="56">SUM(E221:E379)</f>
        <v>5365490</v>
      </c>
      <c r="F381" s="317">
        <f t="shared" si="56"/>
        <v>0</v>
      </c>
      <c r="G381" s="317">
        <f t="shared" si="56"/>
        <v>0</v>
      </c>
      <c r="H381" s="317">
        <f t="shared" si="56"/>
        <v>0</v>
      </c>
      <c r="I381" s="317">
        <f t="shared" si="56"/>
        <v>0</v>
      </c>
      <c r="J381" s="317">
        <f t="shared" si="56"/>
        <v>0</v>
      </c>
      <c r="K381" s="317">
        <f t="shared" si="56"/>
        <v>0</v>
      </c>
      <c r="L381" s="317">
        <f t="shared" si="56"/>
        <v>0</v>
      </c>
      <c r="M381" s="317">
        <f t="shared" si="56"/>
        <v>0</v>
      </c>
      <c r="N381" s="317"/>
      <c r="O381" s="317">
        <f>SUM(O221:O379)</f>
        <v>0</v>
      </c>
      <c r="P381" s="317">
        <f t="shared" ref="P381:X381" si="57">SUM(P221:P379)</f>
        <v>1400</v>
      </c>
      <c r="Q381" s="317">
        <f t="shared" si="57"/>
        <v>0</v>
      </c>
      <c r="R381" s="317">
        <f t="shared" si="57"/>
        <v>0</v>
      </c>
      <c r="S381" s="317">
        <f t="shared" si="57"/>
        <v>0</v>
      </c>
      <c r="T381" s="317">
        <f t="shared" si="57"/>
        <v>0</v>
      </c>
      <c r="U381" s="317">
        <f t="shared" si="57"/>
        <v>0</v>
      </c>
      <c r="V381" s="317">
        <f t="shared" si="57"/>
        <v>0</v>
      </c>
      <c r="W381" s="317">
        <f t="shared" si="57"/>
        <v>0</v>
      </c>
      <c r="X381" s="317">
        <f t="shared" si="57"/>
        <v>0</v>
      </c>
      <c r="Y381" s="317">
        <f>IF(Y219="kWh",SUMPRODUCT(D221:D379,Y221:Y379))</f>
        <v>0</v>
      </c>
      <c r="Z381" s="317">
        <f>IF(Z219="kWh",SUMPRODUCT(D221:D379,Z221:Z379))</f>
        <v>0</v>
      </c>
      <c r="AA381" s="317">
        <f>IF(AA219="kw",SUMPRODUCT(N221:N379,O221:O379,AA221:AA379),SUMPRODUCT(D221:D379,AA221:AA379))</f>
        <v>0</v>
      </c>
      <c r="AB381" s="317">
        <f>IF(AB219="kw",SUMPRODUCT(N221:N379,O221:O379,AB221:AB379),SUMPRODUCT(D221:D379,AB221:AB379))</f>
        <v>0</v>
      </c>
      <c r="AC381" s="317">
        <f>IF(AC219="kw",SUMPRODUCT(N221:N379,O221:O379,AC221:AC379),SUMPRODUCT(D221:D379,AC221:AC379))</f>
        <v>0</v>
      </c>
      <c r="AD381" s="317">
        <f>IF(AD219="kw",SUMPRODUCT(N221:N379,O221:O379,AD221:AD379),SUMPRODUCT(D221:D379,AD221:AD379))</f>
        <v>0</v>
      </c>
      <c r="AE381" s="317">
        <f>IF(AE219="kw",SUMPRODUCT(N221:N379,O221:O379,AE221:AE379),SUMPRODUCT(D221:D379,AE221:AE379))</f>
        <v>0</v>
      </c>
      <c r="AF381" s="317">
        <f>IF(AF219="kw",SUMPRODUCT(N221:N379,O221:O379,AF221:AF379),SUMPRODUCT(D221:D379,AF221:AF379))</f>
        <v>0</v>
      </c>
      <c r="AG381" s="317">
        <f>IF(AG219="kw",SUMPRODUCT(N221:N379,O221:O379,AG221:AG379),SUMPRODUCT(D221:D379,AG221:AG379))</f>
        <v>0</v>
      </c>
      <c r="AH381" s="317">
        <f>IF(AH219="kw",SUMPRODUCT(N221:N379,O221:O379,AH221:AH379),SUMPRODUCT(D221:D379,AH221:AH379))</f>
        <v>0</v>
      </c>
      <c r="AI381" s="317">
        <f>IF(AI219="kw",SUMPRODUCT(N221:N379,O221:O379,AI221:AI379),SUMPRODUCT(D221:D379,AI221:AI379))</f>
        <v>0</v>
      </c>
      <c r="AJ381" s="317">
        <f>IF(AJ219="kw",SUMPRODUCT(N221:N379,O221:O379,AJ221:AJ379),SUMPRODUCT(D221:D379,AJ221:AJ379))</f>
        <v>0</v>
      </c>
      <c r="AK381" s="317">
        <f>IF(AK219="kw",SUMPRODUCT(N221:N379,O221:O379,AK221:AK379),SUMPRODUCT(D221:D379,AK221:AK379))</f>
        <v>0</v>
      </c>
      <c r="AL381" s="317">
        <f>IF(AL219="kw",SUMPRODUCT(N221:N379,O221:O379,AL221:AL379),SUMPRODUCT(D221:D379,AL221:AL379))</f>
        <v>0</v>
      </c>
      <c r="AM381" s="318"/>
    </row>
    <row r="382" spans="1:39" ht="15.5">
      <c r="B382" s="379" t="s">
        <v>273</v>
      </c>
      <c r="C382" s="380"/>
      <c r="D382" s="380"/>
      <c r="E382" s="380"/>
      <c r="F382" s="380"/>
      <c r="G382" s="380"/>
      <c r="H382" s="380"/>
      <c r="I382" s="380"/>
      <c r="J382" s="380"/>
      <c r="K382" s="380"/>
      <c r="L382" s="380"/>
      <c r="M382" s="380"/>
      <c r="N382" s="380"/>
      <c r="O382" s="380"/>
      <c r="P382" s="380"/>
      <c r="Q382" s="380"/>
      <c r="R382" s="380"/>
      <c r="S382" s="380"/>
      <c r="T382" s="380"/>
      <c r="U382" s="380"/>
      <c r="V382" s="380"/>
      <c r="W382" s="380"/>
      <c r="X382" s="380"/>
      <c r="Y382" s="380">
        <f>HLOOKUP(Y218,'2. LRAMVA Threshold'!$B$42:$Q$53,8,FALSE)</f>
        <v>0</v>
      </c>
      <c r="Z382" s="380">
        <f>HLOOKUP(Z218,'2. LRAMVA Threshold'!$B$42:$Q$53,8,FALSE)</f>
        <v>0</v>
      </c>
      <c r="AA382" s="380">
        <f>HLOOKUP(AA218,'2. LRAMVA Threshold'!$B$42:$Q$53,8,FALSE)</f>
        <v>0</v>
      </c>
      <c r="AB382" s="380">
        <f>HLOOKUP(AB218,'2. LRAMVA Threshold'!$B$42:$Q$53,8,FALSE)</f>
        <v>0</v>
      </c>
      <c r="AC382" s="380">
        <f>HLOOKUP(AC218,'2. LRAMVA Threshold'!$B$42:$Q$53,8,FALSE)</f>
        <v>0</v>
      </c>
      <c r="AD382" s="380">
        <f>HLOOKUP(AD218,'2. LRAMVA Threshold'!$B$42:$Q$53,8,FALSE)</f>
        <v>0</v>
      </c>
      <c r="AE382" s="380">
        <f>HLOOKUP(AE218,'2. LRAMVA Threshold'!$B$42:$Q$53,8,FALSE)</f>
        <v>0</v>
      </c>
      <c r="AF382" s="380">
        <f>HLOOKUP(AF218,'2. LRAMVA Threshold'!$B$42:$Q$53,8,FALSE)</f>
        <v>0</v>
      </c>
      <c r="AG382" s="380">
        <f>HLOOKUP(AG218,'2. LRAMVA Threshold'!$B$42:$Q$53,8,FALSE)</f>
        <v>0</v>
      </c>
      <c r="AH382" s="380">
        <f>HLOOKUP(AH218,'2. LRAMVA Threshold'!$B$42:$Q$53,8,FALSE)</f>
        <v>0</v>
      </c>
      <c r="AI382" s="380">
        <f>HLOOKUP(AI218,'2. LRAMVA Threshold'!$B$42:$Q$53,8,FALSE)</f>
        <v>0</v>
      </c>
      <c r="AJ382" s="380">
        <f>HLOOKUP(AJ218,'2. LRAMVA Threshold'!$B$42:$Q$53,8,FALSE)</f>
        <v>0</v>
      </c>
      <c r="AK382" s="380">
        <f>HLOOKUP(AK218,'2. LRAMVA Threshold'!$B$42:$Q$53,8,FALSE)</f>
        <v>0</v>
      </c>
      <c r="AL382" s="380">
        <f>HLOOKUP(AL218,'2. LRAMVA Threshold'!$B$42:$Q$53,8,FALSE)</f>
        <v>0</v>
      </c>
      <c r="AM382" s="381"/>
    </row>
    <row r="383" spans="1:39" ht="15.5">
      <c r="B383" s="382"/>
      <c r="C383" s="692"/>
      <c r="D383" s="687"/>
      <c r="E383" s="687"/>
      <c r="F383" s="687"/>
      <c r="G383" s="687"/>
      <c r="H383" s="687"/>
      <c r="I383" s="687"/>
      <c r="J383" s="687"/>
      <c r="K383" s="687"/>
      <c r="L383" s="687"/>
      <c r="M383" s="687"/>
      <c r="N383" s="687"/>
      <c r="O383" s="688"/>
      <c r="P383" s="687"/>
      <c r="Q383" s="687"/>
      <c r="R383" s="687"/>
      <c r="S383" s="689"/>
      <c r="T383" s="689"/>
      <c r="U383" s="689"/>
      <c r="V383" s="689"/>
      <c r="W383" s="687"/>
      <c r="X383" s="687"/>
      <c r="Y383" s="690"/>
      <c r="Z383" s="690"/>
      <c r="AA383" s="690"/>
      <c r="AB383" s="690"/>
      <c r="AC383" s="690"/>
      <c r="AD383" s="690"/>
      <c r="AE383" s="690"/>
      <c r="AF383" s="690"/>
      <c r="AG383" s="690"/>
      <c r="AH383" s="690"/>
      <c r="AI383" s="690"/>
      <c r="AJ383" s="690"/>
      <c r="AK383" s="690"/>
      <c r="AL383" s="690"/>
      <c r="AM383" s="691"/>
    </row>
    <row r="384" spans="1:39" ht="15.5">
      <c r="B384" s="312" t="s">
        <v>274</v>
      </c>
      <c r="C384" s="326"/>
      <c r="D384" s="326"/>
      <c r="E384" s="364"/>
      <c r="F384" s="364"/>
      <c r="G384" s="364"/>
      <c r="H384" s="364"/>
      <c r="I384" s="364"/>
      <c r="J384" s="364"/>
      <c r="K384" s="364"/>
      <c r="L384" s="364"/>
      <c r="M384" s="364"/>
      <c r="N384" s="364"/>
      <c r="O384" s="280"/>
      <c r="P384" s="328"/>
      <c r="Q384" s="328"/>
      <c r="R384" s="328"/>
      <c r="S384" s="327"/>
      <c r="T384" s="327"/>
      <c r="U384" s="327"/>
      <c r="V384" s="327"/>
      <c r="W384" s="328"/>
      <c r="X384" s="328"/>
      <c r="Y384" s="329">
        <f>HLOOKUP(Y$35,'3.  Distribution Rates'!$C$122:$P$133,8,FALSE)</f>
        <v>1.11E-2</v>
      </c>
      <c r="Z384" s="329">
        <f>HLOOKUP(Z$35,'3.  Distribution Rates'!$C$122:$P$133,8,FALSE)</f>
        <v>1.9599999999999999E-2</v>
      </c>
      <c r="AA384" s="329">
        <f>HLOOKUP(AA$35,'3.  Distribution Rates'!$C$122:$P$133,8,FALSE)</f>
        <v>4.6923000000000004</v>
      </c>
      <c r="AB384" s="329">
        <f>HLOOKUP(AB$35,'3.  Distribution Rates'!$C$122:$P$133,8,FALSE)</f>
        <v>4.8242000000000003</v>
      </c>
      <c r="AC384" s="329">
        <f>HLOOKUP(AC$35,'3.  Distribution Rates'!$C$122:$P$133,8,FALSE)</f>
        <v>15.5061</v>
      </c>
      <c r="AD384" s="329">
        <f>HLOOKUP(AD$35,'3.  Distribution Rates'!$C$122:$P$133,8,FALSE)</f>
        <v>0</v>
      </c>
      <c r="AE384" s="329">
        <f>HLOOKUP(AE$35,'3.  Distribution Rates'!$C$122:$P$133,8,FALSE)</f>
        <v>0</v>
      </c>
      <c r="AF384" s="329">
        <f>HLOOKUP(AF$35,'3.  Distribution Rates'!$C$122:$P$133,8,FALSE)</f>
        <v>0</v>
      </c>
      <c r="AG384" s="329">
        <f>HLOOKUP(AG$35,'3.  Distribution Rates'!$C$122:$P$133,8,FALSE)</f>
        <v>0</v>
      </c>
      <c r="AH384" s="329">
        <f>HLOOKUP(AH$35,'3.  Distribution Rates'!$C$122:$P$133,8,FALSE)</f>
        <v>0</v>
      </c>
      <c r="AI384" s="329">
        <f>HLOOKUP(AI$35,'3.  Distribution Rates'!$C$122:$P$133,8,FALSE)</f>
        <v>0</v>
      </c>
      <c r="AJ384" s="329">
        <f>HLOOKUP(AJ$35,'3.  Distribution Rates'!$C$122:$P$133,8,FALSE)</f>
        <v>0</v>
      </c>
      <c r="AK384" s="329">
        <f>HLOOKUP(AK$35,'3.  Distribution Rates'!$C$122:$P$133,8,FALSE)</f>
        <v>0</v>
      </c>
      <c r="AL384" s="329">
        <f>HLOOKUP(AL$35,'3.  Distribution Rates'!$C$122:$P$133,8,FALSE)</f>
        <v>0</v>
      </c>
      <c r="AM384" s="365"/>
    </row>
    <row r="385" spans="2:39" ht="15.5">
      <c r="B385" s="312" t="s">
        <v>275</v>
      </c>
      <c r="C385" s="333"/>
      <c r="D385" s="298"/>
      <c r="E385" s="268"/>
      <c r="F385" s="268"/>
      <c r="G385" s="268"/>
      <c r="H385" s="268"/>
      <c r="I385" s="268"/>
      <c r="J385" s="268"/>
      <c r="K385" s="268"/>
      <c r="L385" s="268"/>
      <c r="M385" s="268"/>
      <c r="N385" s="268"/>
      <c r="O385" s="280"/>
      <c r="P385" s="268"/>
      <c r="Q385" s="268"/>
      <c r="R385" s="268"/>
      <c r="S385" s="298"/>
      <c r="T385" s="298"/>
      <c r="U385" s="298"/>
      <c r="V385" s="298"/>
      <c r="W385" s="268"/>
      <c r="X385" s="268"/>
      <c r="Y385" s="366">
        <f>'4.  2011-2014 LRAM'!Y139*Y384</f>
        <v>0</v>
      </c>
      <c r="Z385" s="366">
        <f>'4.  2011-2014 LRAM'!Z139*Z384</f>
        <v>0</v>
      </c>
      <c r="AA385" s="366">
        <f>'4.  2011-2014 LRAM'!AA139*AA384</f>
        <v>0</v>
      </c>
      <c r="AB385" s="366">
        <f>'4.  2011-2014 LRAM'!AB139*AB384</f>
        <v>0</v>
      </c>
      <c r="AC385" s="366">
        <f>'4.  2011-2014 LRAM'!AC139*AC384</f>
        <v>0</v>
      </c>
      <c r="AD385" s="366">
        <f>'4.  2011-2014 LRAM'!AD139*AD384</f>
        <v>0</v>
      </c>
      <c r="AE385" s="366">
        <f>'4.  2011-2014 LRAM'!AE139*AE384</f>
        <v>0</v>
      </c>
      <c r="AF385" s="366">
        <f>'4.  2011-2014 LRAM'!AF139*AF384</f>
        <v>0</v>
      </c>
      <c r="AG385" s="366">
        <f>'4.  2011-2014 LRAM'!AG139*AG384</f>
        <v>0</v>
      </c>
      <c r="AH385" s="366">
        <f>'4.  2011-2014 LRAM'!AH139*AH384</f>
        <v>0</v>
      </c>
      <c r="AI385" s="366">
        <f>'4.  2011-2014 LRAM'!AI139*AI384</f>
        <v>0</v>
      </c>
      <c r="AJ385" s="366">
        <f>'4.  2011-2014 LRAM'!AJ139*AJ384</f>
        <v>0</v>
      </c>
      <c r="AK385" s="366">
        <f>'4.  2011-2014 LRAM'!AK139*AK384</f>
        <v>0</v>
      </c>
      <c r="AL385" s="366">
        <f>'4.  2011-2014 LRAM'!AL139*AL384</f>
        <v>0</v>
      </c>
      <c r="AM385" s="602">
        <f t="shared" ref="AM385:AM390" si="58">SUM(Y385:AL385)</f>
        <v>0</v>
      </c>
    </row>
    <row r="386" spans="2:39" ht="15.5">
      <c r="B386" s="312" t="s">
        <v>276</v>
      </c>
      <c r="C386" s="333"/>
      <c r="D386" s="298"/>
      <c r="E386" s="268"/>
      <c r="F386" s="268"/>
      <c r="G386" s="268"/>
      <c r="H386" s="268"/>
      <c r="I386" s="268"/>
      <c r="J386" s="268"/>
      <c r="K386" s="268"/>
      <c r="L386" s="268"/>
      <c r="M386" s="268"/>
      <c r="N386" s="268"/>
      <c r="O386" s="280"/>
      <c r="P386" s="268"/>
      <c r="Q386" s="268"/>
      <c r="R386" s="268"/>
      <c r="S386" s="298"/>
      <c r="T386" s="298"/>
      <c r="U386" s="298"/>
      <c r="V386" s="298"/>
      <c r="W386" s="268"/>
      <c r="X386" s="268"/>
      <c r="Y386" s="366">
        <f>'4.  2011-2014 LRAM'!Y268*Y384</f>
        <v>0</v>
      </c>
      <c r="Z386" s="366">
        <f>'4.  2011-2014 LRAM'!Z268*Z384</f>
        <v>0</v>
      </c>
      <c r="AA386" s="366">
        <f>'4.  2011-2014 LRAM'!AA268*AA384</f>
        <v>0</v>
      </c>
      <c r="AB386" s="366">
        <f>'4.  2011-2014 LRAM'!AB268*AB384</f>
        <v>0</v>
      </c>
      <c r="AC386" s="366">
        <f>'4.  2011-2014 LRAM'!AC268*AC384</f>
        <v>0</v>
      </c>
      <c r="AD386" s="366">
        <f>'4.  2011-2014 LRAM'!AD268*AD384</f>
        <v>0</v>
      </c>
      <c r="AE386" s="366">
        <f>'4.  2011-2014 LRAM'!AE268*AE384</f>
        <v>0</v>
      </c>
      <c r="AF386" s="366">
        <f>'4.  2011-2014 LRAM'!AF268*AF384</f>
        <v>0</v>
      </c>
      <c r="AG386" s="366">
        <f>'4.  2011-2014 LRAM'!AG268*AG384</f>
        <v>0</v>
      </c>
      <c r="AH386" s="366">
        <f>'4.  2011-2014 LRAM'!AH268*AH384</f>
        <v>0</v>
      </c>
      <c r="AI386" s="366">
        <f>'4.  2011-2014 LRAM'!AI268*AI384</f>
        <v>0</v>
      </c>
      <c r="AJ386" s="366">
        <f>'4.  2011-2014 LRAM'!AJ268*AJ384</f>
        <v>0</v>
      </c>
      <c r="AK386" s="366">
        <f>'4.  2011-2014 LRAM'!AK268*AK384</f>
        <v>0</v>
      </c>
      <c r="AL386" s="366">
        <f>'4.  2011-2014 LRAM'!AL268*AL384</f>
        <v>0</v>
      </c>
      <c r="AM386" s="602">
        <f t="shared" si="58"/>
        <v>0</v>
      </c>
    </row>
    <row r="387" spans="2:39" ht="15.5">
      <c r="B387" s="312" t="s">
        <v>277</v>
      </c>
      <c r="C387" s="333"/>
      <c r="D387" s="298"/>
      <c r="E387" s="268"/>
      <c r="F387" s="268"/>
      <c r="G387" s="268"/>
      <c r="H387" s="268"/>
      <c r="I387" s="268"/>
      <c r="J387" s="268"/>
      <c r="K387" s="268"/>
      <c r="L387" s="268"/>
      <c r="M387" s="268"/>
      <c r="N387" s="268"/>
      <c r="O387" s="280"/>
      <c r="P387" s="268"/>
      <c r="Q387" s="268"/>
      <c r="R387" s="268"/>
      <c r="S387" s="298"/>
      <c r="T387" s="298"/>
      <c r="U387" s="298"/>
      <c r="V387" s="298"/>
      <c r="W387" s="268"/>
      <c r="X387" s="268"/>
      <c r="Y387" s="366">
        <f>'4.  2011-2014 LRAM'!Y397*Y384</f>
        <v>0</v>
      </c>
      <c r="Z387" s="366">
        <f>'4.  2011-2014 LRAM'!Z397*Z384</f>
        <v>0</v>
      </c>
      <c r="AA387" s="366">
        <f>'4.  2011-2014 LRAM'!AA397*AA384</f>
        <v>0</v>
      </c>
      <c r="AB387" s="366">
        <f>'4.  2011-2014 LRAM'!AB397*AB384</f>
        <v>0</v>
      </c>
      <c r="AC387" s="366">
        <f>'4.  2011-2014 LRAM'!AC397*AC384</f>
        <v>0</v>
      </c>
      <c r="AD387" s="366">
        <f>'4.  2011-2014 LRAM'!AD397*AD384</f>
        <v>0</v>
      </c>
      <c r="AE387" s="366">
        <f>'4.  2011-2014 LRAM'!AE397*AE384</f>
        <v>0</v>
      </c>
      <c r="AF387" s="366">
        <f>'4.  2011-2014 LRAM'!AF397*AF384</f>
        <v>0</v>
      </c>
      <c r="AG387" s="366">
        <f>'4.  2011-2014 LRAM'!AG397*AG384</f>
        <v>0</v>
      </c>
      <c r="AH387" s="366">
        <f>'4.  2011-2014 LRAM'!AH397*AH384</f>
        <v>0</v>
      </c>
      <c r="AI387" s="366">
        <f>'4.  2011-2014 LRAM'!AI397*AI384</f>
        <v>0</v>
      </c>
      <c r="AJ387" s="366">
        <f>'4.  2011-2014 LRAM'!AJ397*AJ384</f>
        <v>0</v>
      </c>
      <c r="AK387" s="366">
        <f>'4.  2011-2014 LRAM'!AK397*AK384</f>
        <v>0</v>
      </c>
      <c r="AL387" s="366">
        <f>'4.  2011-2014 LRAM'!AL397*AL384</f>
        <v>0</v>
      </c>
      <c r="AM387" s="602">
        <f t="shared" si="58"/>
        <v>0</v>
      </c>
    </row>
    <row r="388" spans="2:39" ht="15.5">
      <c r="B388" s="312" t="s">
        <v>278</v>
      </c>
      <c r="C388" s="333"/>
      <c r="D388" s="298"/>
      <c r="E388" s="268"/>
      <c r="F388" s="268"/>
      <c r="G388" s="268"/>
      <c r="H388" s="268"/>
      <c r="I388" s="268"/>
      <c r="J388" s="268"/>
      <c r="K388" s="268"/>
      <c r="L388" s="268"/>
      <c r="M388" s="268"/>
      <c r="N388" s="268"/>
      <c r="O388" s="280"/>
      <c r="P388" s="268"/>
      <c r="Q388" s="268"/>
      <c r="R388" s="268"/>
      <c r="S388" s="298"/>
      <c r="T388" s="298"/>
      <c r="U388" s="298"/>
      <c r="V388" s="298"/>
      <c r="W388" s="268"/>
      <c r="X388" s="268"/>
      <c r="Y388" s="366">
        <f>'4.  2011-2014 LRAM'!Y527*Y384</f>
        <v>0</v>
      </c>
      <c r="Z388" s="366">
        <f>'4.  2011-2014 LRAM'!Z527*Z384</f>
        <v>0</v>
      </c>
      <c r="AA388" s="366">
        <f>'4.  2011-2014 LRAM'!AA527*AA384</f>
        <v>0</v>
      </c>
      <c r="AB388" s="366">
        <f>'4.  2011-2014 LRAM'!AB527*AB384</f>
        <v>0</v>
      </c>
      <c r="AC388" s="366">
        <f>'4.  2011-2014 LRAM'!AC527*AC384</f>
        <v>0</v>
      </c>
      <c r="AD388" s="366">
        <f>'4.  2011-2014 LRAM'!AD527*AD384</f>
        <v>0</v>
      </c>
      <c r="AE388" s="366">
        <f>'4.  2011-2014 LRAM'!AE527*AE384</f>
        <v>0</v>
      </c>
      <c r="AF388" s="366">
        <f>'4.  2011-2014 LRAM'!AF527*AF384</f>
        <v>0</v>
      </c>
      <c r="AG388" s="366">
        <f>'4.  2011-2014 LRAM'!AG527*AG384</f>
        <v>0</v>
      </c>
      <c r="AH388" s="366">
        <f>'4.  2011-2014 LRAM'!AH527*AH384</f>
        <v>0</v>
      </c>
      <c r="AI388" s="366">
        <f>'4.  2011-2014 LRAM'!AI527*AI384</f>
        <v>0</v>
      </c>
      <c r="AJ388" s="366">
        <f>'4.  2011-2014 LRAM'!AJ527*AJ384</f>
        <v>0</v>
      </c>
      <c r="AK388" s="366">
        <f>'4.  2011-2014 LRAM'!AK527*AK384</f>
        <v>0</v>
      </c>
      <c r="AL388" s="366">
        <f>'4.  2011-2014 LRAM'!AL527*AL384</f>
        <v>0</v>
      </c>
      <c r="AM388" s="602">
        <f t="shared" si="58"/>
        <v>0</v>
      </c>
    </row>
    <row r="389" spans="2:39" ht="15.5">
      <c r="B389" s="312" t="s">
        <v>279</v>
      </c>
      <c r="C389" s="333"/>
      <c r="D389" s="298"/>
      <c r="E389" s="268"/>
      <c r="F389" s="268"/>
      <c r="G389" s="268"/>
      <c r="H389" s="268"/>
      <c r="I389" s="268"/>
      <c r="J389" s="268"/>
      <c r="K389" s="268"/>
      <c r="L389" s="268"/>
      <c r="M389" s="268"/>
      <c r="N389" s="268"/>
      <c r="O389" s="280"/>
      <c r="P389" s="268"/>
      <c r="Q389" s="268"/>
      <c r="R389" s="268"/>
      <c r="S389" s="298"/>
      <c r="T389" s="298"/>
      <c r="U389" s="298"/>
      <c r="V389" s="298"/>
      <c r="W389" s="268"/>
      <c r="X389" s="268"/>
      <c r="Y389" s="366">
        <f t="shared" ref="Y389:AL389" si="59">Y208*Y384</f>
        <v>0</v>
      </c>
      <c r="Z389" s="366">
        <f t="shared" si="59"/>
        <v>0</v>
      </c>
      <c r="AA389" s="366">
        <f t="shared" si="59"/>
        <v>0</v>
      </c>
      <c r="AB389" s="366">
        <f t="shared" si="59"/>
        <v>0</v>
      </c>
      <c r="AC389" s="366">
        <f t="shared" si="59"/>
        <v>0</v>
      </c>
      <c r="AD389" s="366">
        <f t="shared" si="59"/>
        <v>0</v>
      </c>
      <c r="AE389" s="366">
        <f t="shared" si="59"/>
        <v>0</v>
      </c>
      <c r="AF389" s="366">
        <f t="shared" si="59"/>
        <v>0</v>
      </c>
      <c r="AG389" s="366">
        <f t="shared" si="59"/>
        <v>0</v>
      </c>
      <c r="AH389" s="366">
        <f t="shared" si="59"/>
        <v>0</v>
      </c>
      <c r="AI389" s="366">
        <f t="shared" si="59"/>
        <v>0</v>
      </c>
      <c r="AJ389" s="366">
        <f t="shared" si="59"/>
        <v>0</v>
      </c>
      <c r="AK389" s="366">
        <f t="shared" si="59"/>
        <v>0</v>
      </c>
      <c r="AL389" s="366">
        <f t="shared" si="59"/>
        <v>0</v>
      </c>
      <c r="AM389" s="602">
        <f t="shared" si="58"/>
        <v>0</v>
      </c>
    </row>
    <row r="390" spans="2:39" ht="15.5">
      <c r="B390" s="312" t="s">
        <v>288</v>
      </c>
      <c r="C390" s="333"/>
      <c r="D390" s="298"/>
      <c r="E390" s="268"/>
      <c r="F390" s="268"/>
      <c r="G390" s="268"/>
      <c r="H390" s="268"/>
      <c r="I390" s="268"/>
      <c r="J390" s="268"/>
      <c r="K390" s="268"/>
      <c r="L390" s="268"/>
      <c r="M390" s="268"/>
      <c r="N390" s="268"/>
      <c r="O390" s="280"/>
      <c r="P390" s="268"/>
      <c r="Q390" s="268"/>
      <c r="R390" s="268"/>
      <c r="S390" s="298"/>
      <c r="T390" s="298"/>
      <c r="U390" s="298"/>
      <c r="V390" s="298"/>
      <c r="W390" s="268"/>
      <c r="X390" s="268"/>
      <c r="Y390" s="366">
        <f>Y381*Y384</f>
        <v>0</v>
      </c>
      <c r="Z390" s="366">
        <f t="shared" ref="Z390:AL390" si="60">Z381*Z384</f>
        <v>0</v>
      </c>
      <c r="AA390" s="366">
        <f t="shared" si="60"/>
        <v>0</v>
      </c>
      <c r="AB390" s="366">
        <f t="shared" si="60"/>
        <v>0</v>
      </c>
      <c r="AC390" s="366">
        <f t="shared" si="60"/>
        <v>0</v>
      </c>
      <c r="AD390" s="366">
        <f t="shared" si="60"/>
        <v>0</v>
      </c>
      <c r="AE390" s="366">
        <f t="shared" si="60"/>
        <v>0</v>
      </c>
      <c r="AF390" s="366">
        <f t="shared" si="60"/>
        <v>0</v>
      </c>
      <c r="AG390" s="366">
        <f t="shared" si="60"/>
        <v>0</v>
      </c>
      <c r="AH390" s="366">
        <f t="shared" si="60"/>
        <v>0</v>
      </c>
      <c r="AI390" s="366">
        <f t="shared" si="60"/>
        <v>0</v>
      </c>
      <c r="AJ390" s="366">
        <f t="shared" si="60"/>
        <v>0</v>
      </c>
      <c r="AK390" s="366">
        <f t="shared" si="60"/>
        <v>0</v>
      </c>
      <c r="AL390" s="366">
        <f t="shared" si="60"/>
        <v>0</v>
      </c>
      <c r="AM390" s="602">
        <f t="shared" si="58"/>
        <v>0</v>
      </c>
    </row>
    <row r="391" spans="2:39" ht="15.5">
      <c r="B391" s="337" t="s">
        <v>280</v>
      </c>
      <c r="C391" s="333"/>
      <c r="D391" s="324"/>
      <c r="E391" s="322"/>
      <c r="F391" s="322"/>
      <c r="G391" s="322"/>
      <c r="H391" s="322"/>
      <c r="I391" s="322"/>
      <c r="J391" s="322"/>
      <c r="K391" s="322"/>
      <c r="L391" s="322"/>
      <c r="M391" s="322"/>
      <c r="N391" s="322"/>
      <c r="O391" s="289"/>
      <c r="P391" s="322"/>
      <c r="Q391" s="322"/>
      <c r="R391" s="322"/>
      <c r="S391" s="324"/>
      <c r="T391" s="324"/>
      <c r="U391" s="324"/>
      <c r="V391" s="324"/>
      <c r="W391" s="322"/>
      <c r="X391" s="322"/>
      <c r="Y391" s="334">
        <f>SUM(Y385:Y390)</f>
        <v>0</v>
      </c>
      <c r="Z391" s="334">
        <f t="shared" ref="Z391:AE391" si="61">SUM(Z385:Z390)</f>
        <v>0</v>
      </c>
      <c r="AA391" s="334">
        <f t="shared" si="61"/>
        <v>0</v>
      </c>
      <c r="AB391" s="334">
        <f t="shared" si="61"/>
        <v>0</v>
      </c>
      <c r="AC391" s="334">
        <f t="shared" si="61"/>
        <v>0</v>
      </c>
      <c r="AD391" s="334">
        <f t="shared" si="61"/>
        <v>0</v>
      </c>
      <c r="AE391" s="334">
        <f t="shared" si="61"/>
        <v>0</v>
      </c>
      <c r="AF391" s="334">
        <f>SUM(AF385:AF390)</f>
        <v>0</v>
      </c>
      <c r="AG391" s="334">
        <f t="shared" ref="AG391:AL391" si="62">SUM(AG385:AG390)</f>
        <v>0</v>
      </c>
      <c r="AH391" s="334">
        <f t="shared" si="62"/>
        <v>0</v>
      </c>
      <c r="AI391" s="334">
        <f t="shared" si="62"/>
        <v>0</v>
      </c>
      <c r="AJ391" s="334">
        <f t="shared" si="62"/>
        <v>0</v>
      </c>
      <c r="AK391" s="334">
        <f t="shared" si="62"/>
        <v>0</v>
      </c>
      <c r="AL391" s="334">
        <f t="shared" si="62"/>
        <v>0</v>
      </c>
      <c r="AM391" s="393">
        <f>SUM(AM385:AM390)</f>
        <v>0</v>
      </c>
    </row>
    <row r="392" spans="2:39" ht="15.5">
      <c r="B392" s="337" t="s">
        <v>281</v>
      </c>
      <c r="C392" s="333"/>
      <c r="D392" s="338"/>
      <c r="E392" s="322"/>
      <c r="F392" s="322"/>
      <c r="G392" s="322"/>
      <c r="H392" s="322"/>
      <c r="I392" s="322"/>
      <c r="J392" s="322"/>
      <c r="K392" s="322"/>
      <c r="L392" s="322"/>
      <c r="M392" s="322"/>
      <c r="N392" s="322"/>
      <c r="O392" s="289"/>
      <c r="P392" s="322"/>
      <c r="Q392" s="322"/>
      <c r="R392" s="322"/>
      <c r="S392" s="324"/>
      <c r="T392" s="324"/>
      <c r="U392" s="324"/>
      <c r="V392" s="324"/>
      <c r="W392" s="322"/>
      <c r="X392" s="322"/>
      <c r="Y392" s="335">
        <f>Y382*Y384</f>
        <v>0</v>
      </c>
      <c r="Z392" s="335">
        <f t="shared" ref="Z392:AE392" si="63">Z382*Z384</f>
        <v>0</v>
      </c>
      <c r="AA392" s="335">
        <f t="shared" si="63"/>
        <v>0</v>
      </c>
      <c r="AB392" s="335">
        <f t="shared" si="63"/>
        <v>0</v>
      </c>
      <c r="AC392" s="335">
        <f t="shared" si="63"/>
        <v>0</v>
      </c>
      <c r="AD392" s="335">
        <f t="shared" si="63"/>
        <v>0</v>
      </c>
      <c r="AE392" s="335">
        <f t="shared" si="63"/>
        <v>0</v>
      </c>
      <c r="AF392" s="335">
        <f>AF382*AF384</f>
        <v>0</v>
      </c>
      <c r="AG392" s="335">
        <f t="shared" ref="AG392:AL392" si="64">AG382*AG384</f>
        <v>0</v>
      </c>
      <c r="AH392" s="335">
        <f t="shared" si="64"/>
        <v>0</v>
      </c>
      <c r="AI392" s="335">
        <f t="shared" si="64"/>
        <v>0</v>
      </c>
      <c r="AJ392" s="335">
        <f t="shared" si="64"/>
        <v>0</v>
      </c>
      <c r="AK392" s="335">
        <f t="shared" si="64"/>
        <v>0</v>
      </c>
      <c r="AL392" s="335">
        <f t="shared" si="64"/>
        <v>0</v>
      </c>
      <c r="AM392" s="393">
        <f>SUM(Y392:AL392)</f>
        <v>0</v>
      </c>
    </row>
    <row r="393" spans="2:39" ht="15.5">
      <c r="B393" s="337" t="s">
        <v>282</v>
      </c>
      <c r="C393" s="333"/>
      <c r="D393" s="338"/>
      <c r="E393" s="322"/>
      <c r="F393" s="322"/>
      <c r="G393" s="322"/>
      <c r="H393" s="322"/>
      <c r="I393" s="322"/>
      <c r="J393" s="322"/>
      <c r="K393" s="322"/>
      <c r="L393" s="322"/>
      <c r="M393" s="322"/>
      <c r="N393" s="322"/>
      <c r="O393" s="289"/>
      <c r="P393" s="322"/>
      <c r="Q393" s="322"/>
      <c r="R393" s="322"/>
      <c r="S393" s="338"/>
      <c r="T393" s="338"/>
      <c r="U393" s="338"/>
      <c r="V393" s="338"/>
      <c r="W393" s="322"/>
      <c r="X393" s="322"/>
      <c r="Y393" s="339"/>
      <c r="Z393" s="339"/>
      <c r="AA393" s="339"/>
      <c r="AB393" s="339"/>
      <c r="AC393" s="339"/>
      <c r="AD393" s="339"/>
      <c r="AE393" s="339"/>
      <c r="AF393" s="339"/>
      <c r="AG393" s="339"/>
      <c r="AH393" s="339"/>
      <c r="AI393" s="339"/>
      <c r="AJ393" s="339"/>
      <c r="AK393" s="339"/>
      <c r="AL393" s="339"/>
      <c r="AM393" s="393">
        <f>AM391-AM392</f>
        <v>0</v>
      </c>
    </row>
    <row r="394" spans="2:39" ht="15.5">
      <c r="B394" s="312"/>
      <c r="C394" s="338"/>
      <c r="D394" s="338"/>
      <c r="E394" s="322"/>
      <c r="F394" s="322"/>
      <c r="G394" s="322"/>
      <c r="H394" s="322"/>
      <c r="I394" s="322"/>
      <c r="J394" s="322"/>
      <c r="K394" s="322"/>
      <c r="L394" s="322"/>
      <c r="M394" s="322"/>
      <c r="N394" s="322"/>
      <c r="O394" s="289"/>
      <c r="P394" s="322"/>
      <c r="Q394" s="322"/>
      <c r="R394" s="322"/>
      <c r="S394" s="338"/>
      <c r="T394" s="333"/>
      <c r="U394" s="338"/>
      <c r="V394" s="338"/>
      <c r="W394" s="322"/>
      <c r="X394" s="322"/>
      <c r="Y394" s="340"/>
      <c r="Z394" s="340"/>
      <c r="AA394" s="340"/>
      <c r="AB394" s="340"/>
      <c r="AC394" s="340"/>
      <c r="AD394" s="340"/>
      <c r="AE394" s="340"/>
      <c r="AF394" s="340"/>
      <c r="AG394" s="340"/>
      <c r="AH394" s="340"/>
      <c r="AI394" s="340"/>
      <c r="AJ394" s="340"/>
      <c r="AK394" s="340"/>
      <c r="AL394" s="340"/>
      <c r="AM394" s="336"/>
    </row>
    <row r="395" spans="2:39" ht="15.5">
      <c r="B395" s="420" t="s">
        <v>283</v>
      </c>
      <c r="C395" s="293"/>
      <c r="D395" s="268"/>
      <c r="E395" s="268"/>
      <c r="F395" s="268"/>
      <c r="G395" s="268"/>
      <c r="H395" s="268"/>
      <c r="I395" s="268"/>
      <c r="J395" s="268"/>
      <c r="K395" s="268"/>
      <c r="L395" s="268"/>
      <c r="M395" s="268"/>
      <c r="N395" s="268"/>
      <c r="O395" s="345"/>
      <c r="P395" s="268"/>
      <c r="Q395" s="268"/>
      <c r="R395" s="268"/>
      <c r="S395" s="293"/>
      <c r="T395" s="298"/>
      <c r="U395" s="298"/>
      <c r="V395" s="268"/>
      <c r="W395" s="268"/>
      <c r="X395" s="298"/>
      <c r="Y395" s="280">
        <f>SUMPRODUCT(E221:E379,Y221:Y379)</f>
        <v>2860581</v>
      </c>
      <c r="Z395" s="280">
        <f>SUMPRODUCT(E221:E379,Z221:Z379)</f>
        <v>740280.7</v>
      </c>
      <c r="AA395" s="280">
        <f t="shared" ref="AA395:AL395" si="65">IF(AA219="kw",SUMPRODUCT($N$221:$N$379,$P$221:$P$379,AA221:AA379),SUMPRODUCT($E$221:$E$379,AA221:AA379))</f>
        <v>11532</v>
      </c>
      <c r="AB395" s="280">
        <f t="shared" si="65"/>
        <v>180</v>
      </c>
      <c r="AC395" s="280">
        <f t="shared" si="65"/>
        <v>0</v>
      </c>
      <c r="AD395" s="280">
        <f t="shared" si="65"/>
        <v>0</v>
      </c>
      <c r="AE395" s="280">
        <f t="shared" si="65"/>
        <v>0</v>
      </c>
      <c r="AF395" s="280">
        <f t="shared" si="65"/>
        <v>0</v>
      </c>
      <c r="AG395" s="280">
        <f t="shared" si="65"/>
        <v>0</v>
      </c>
      <c r="AH395" s="280">
        <f t="shared" si="65"/>
        <v>0</v>
      </c>
      <c r="AI395" s="280">
        <f t="shared" si="65"/>
        <v>0</v>
      </c>
      <c r="AJ395" s="280">
        <f t="shared" si="65"/>
        <v>0</v>
      </c>
      <c r="AK395" s="280">
        <f t="shared" si="65"/>
        <v>0</v>
      </c>
      <c r="AL395" s="280">
        <f t="shared" si="65"/>
        <v>0</v>
      </c>
      <c r="AM395" s="336"/>
    </row>
    <row r="396" spans="2:39" ht="15.5">
      <c r="B396" s="420" t="s">
        <v>284</v>
      </c>
      <c r="C396" s="293"/>
      <c r="D396" s="268"/>
      <c r="E396" s="268"/>
      <c r="F396" s="268"/>
      <c r="G396" s="268"/>
      <c r="H396" s="268"/>
      <c r="I396" s="268"/>
      <c r="J396" s="268"/>
      <c r="K396" s="268"/>
      <c r="L396" s="268"/>
      <c r="M396" s="268"/>
      <c r="N396" s="268"/>
      <c r="O396" s="345"/>
      <c r="P396" s="268"/>
      <c r="Q396" s="268"/>
      <c r="R396" s="268"/>
      <c r="S396" s="293"/>
      <c r="T396" s="298"/>
      <c r="U396" s="298"/>
      <c r="V396" s="268"/>
      <c r="W396" s="268"/>
      <c r="X396" s="298"/>
      <c r="Y396" s="280">
        <f>SUMPRODUCT(F221:F379,Y221:Y379)</f>
        <v>0</v>
      </c>
      <c r="Z396" s="280">
        <f>SUMPRODUCT(F221:F379,Z221:Z379)</f>
        <v>0</v>
      </c>
      <c r="AA396" s="280">
        <f t="shared" ref="AA396:AL396" si="66">IF(AA219="kw",SUMPRODUCT($N$221:$N$379,$Q$221:$Q$379,AA221:AA379),SUMPRODUCT($F$221:$F$379,AA221:AA379))</f>
        <v>0</v>
      </c>
      <c r="AB396" s="280">
        <f t="shared" si="66"/>
        <v>0</v>
      </c>
      <c r="AC396" s="280">
        <f t="shared" si="66"/>
        <v>0</v>
      </c>
      <c r="AD396" s="280">
        <f t="shared" si="66"/>
        <v>0</v>
      </c>
      <c r="AE396" s="280">
        <f t="shared" si="66"/>
        <v>0</v>
      </c>
      <c r="AF396" s="280">
        <f t="shared" si="66"/>
        <v>0</v>
      </c>
      <c r="AG396" s="280">
        <f t="shared" si="66"/>
        <v>0</v>
      </c>
      <c r="AH396" s="280">
        <f t="shared" si="66"/>
        <v>0</v>
      </c>
      <c r="AI396" s="280">
        <f t="shared" si="66"/>
        <v>0</v>
      </c>
      <c r="AJ396" s="280">
        <f t="shared" si="66"/>
        <v>0</v>
      </c>
      <c r="AK396" s="280">
        <f t="shared" si="66"/>
        <v>0</v>
      </c>
      <c r="AL396" s="280">
        <f t="shared" si="66"/>
        <v>0</v>
      </c>
      <c r="AM396" s="325"/>
    </row>
    <row r="397" spans="2:39" ht="15.5">
      <c r="B397" s="420" t="s">
        <v>285</v>
      </c>
      <c r="C397" s="293"/>
      <c r="D397" s="268"/>
      <c r="E397" s="268"/>
      <c r="F397" s="268"/>
      <c r="G397" s="268"/>
      <c r="H397" s="268"/>
      <c r="I397" s="268"/>
      <c r="J397" s="268"/>
      <c r="K397" s="268"/>
      <c r="L397" s="268"/>
      <c r="M397" s="268"/>
      <c r="N397" s="268"/>
      <c r="O397" s="345"/>
      <c r="P397" s="268"/>
      <c r="Q397" s="268"/>
      <c r="R397" s="268"/>
      <c r="S397" s="293"/>
      <c r="T397" s="298"/>
      <c r="U397" s="298"/>
      <c r="V397" s="268"/>
      <c r="W397" s="268"/>
      <c r="X397" s="298"/>
      <c r="Y397" s="280">
        <f>SUMPRODUCT(G221:G379,Y221:Y379)</f>
        <v>0</v>
      </c>
      <c r="Z397" s="280">
        <f>SUMPRODUCT(G221:G379,Z221:Z379)</f>
        <v>0</v>
      </c>
      <c r="AA397" s="280">
        <f t="shared" ref="AA397:AL397" si="67">IF(AA219="kw",SUMPRODUCT($N$221:$N$379,$R$221:$R$379,AA221:AA379),SUMPRODUCT($G$221:$G$379,AA221:AA379))</f>
        <v>0</v>
      </c>
      <c r="AB397" s="280">
        <f t="shared" si="67"/>
        <v>0</v>
      </c>
      <c r="AC397" s="280">
        <f t="shared" si="67"/>
        <v>0</v>
      </c>
      <c r="AD397" s="280">
        <f t="shared" si="67"/>
        <v>0</v>
      </c>
      <c r="AE397" s="280">
        <f t="shared" si="67"/>
        <v>0</v>
      </c>
      <c r="AF397" s="280">
        <f t="shared" si="67"/>
        <v>0</v>
      </c>
      <c r="AG397" s="280">
        <f t="shared" si="67"/>
        <v>0</v>
      </c>
      <c r="AH397" s="280">
        <f t="shared" si="67"/>
        <v>0</v>
      </c>
      <c r="AI397" s="280">
        <f t="shared" si="67"/>
        <v>0</v>
      </c>
      <c r="AJ397" s="280">
        <f t="shared" si="67"/>
        <v>0</v>
      </c>
      <c r="AK397" s="280">
        <f t="shared" si="67"/>
        <v>0</v>
      </c>
      <c r="AL397" s="280">
        <f t="shared" si="67"/>
        <v>0</v>
      </c>
      <c r="AM397" s="325"/>
    </row>
    <row r="398" spans="2:39" ht="15.5">
      <c r="B398" s="421" t="s">
        <v>286</v>
      </c>
      <c r="C398" s="352"/>
      <c r="D398" s="372"/>
      <c r="E398" s="372"/>
      <c r="F398" s="372"/>
      <c r="G398" s="372"/>
      <c r="H398" s="372"/>
      <c r="I398" s="372"/>
      <c r="J398" s="372"/>
      <c r="K398" s="372"/>
      <c r="L398" s="372"/>
      <c r="M398" s="372"/>
      <c r="N398" s="372"/>
      <c r="O398" s="371"/>
      <c r="P398" s="372"/>
      <c r="Q398" s="372"/>
      <c r="R398" s="372"/>
      <c r="S398" s="352"/>
      <c r="T398" s="373"/>
      <c r="U398" s="373"/>
      <c r="V398" s="372"/>
      <c r="W398" s="372"/>
      <c r="X398" s="373"/>
      <c r="Y398" s="314">
        <f>SUMPRODUCT(H221:H379,Y221:Y379)</f>
        <v>0</v>
      </c>
      <c r="Z398" s="314">
        <f>SUMPRODUCT(H221:H379,Z221:Z379)</f>
        <v>0</v>
      </c>
      <c r="AA398" s="314">
        <f t="shared" ref="AA398:AL398" si="68">IF(AA219="kw",SUMPRODUCT($N$221:$N$379,$S$221:$S$379,AA221:AA379),SUMPRODUCT($H$221:$H$379,AA221:AA379))</f>
        <v>0</v>
      </c>
      <c r="AB398" s="314">
        <f t="shared" si="68"/>
        <v>0</v>
      </c>
      <c r="AC398" s="314">
        <f t="shared" si="68"/>
        <v>0</v>
      </c>
      <c r="AD398" s="314">
        <f t="shared" si="68"/>
        <v>0</v>
      </c>
      <c r="AE398" s="314">
        <f t="shared" si="68"/>
        <v>0</v>
      </c>
      <c r="AF398" s="314">
        <f t="shared" si="68"/>
        <v>0</v>
      </c>
      <c r="AG398" s="314">
        <f t="shared" si="68"/>
        <v>0</v>
      </c>
      <c r="AH398" s="314">
        <f t="shared" si="68"/>
        <v>0</v>
      </c>
      <c r="AI398" s="314">
        <f t="shared" si="68"/>
        <v>0</v>
      </c>
      <c r="AJ398" s="314">
        <f t="shared" si="68"/>
        <v>0</v>
      </c>
      <c r="AK398" s="314">
        <f t="shared" si="68"/>
        <v>0</v>
      </c>
      <c r="AL398" s="314">
        <f t="shared" si="68"/>
        <v>0</v>
      </c>
      <c r="AM398" s="374"/>
    </row>
    <row r="399" spans="2:39" ht="15.5">
      <c r="B399" s="356" t="s">
        <v>583</v>
      </c>
      <c r="C399" s="375"/>
      <c r="D399" s="376"/>
      <c r="E399" s="376"/>
      <c r="F399" s="376"/>
      <c r="G399" s="376"/>
      <c r="H399" s="376"/>
      <c r="I399" s="376"/>
      <c r="J399" s="376"/>
      <c r="K399" s="376"/>
      <c r="L399" s="376"/>
      <c r="M399" s="376"/>
      <c r="N399" s="376"/>
      <c r="O399" s="376"/>
      <c r="P399" s="376"/>
      <c r="Q399" s="376"/>
      <c r="R399" s="376"/>
      <c r="S399" s="359"/>
      <c r="T399" s="360"/>
      <c r="U399" s="376"/>
      <c r="V399" s="376"/>
      <c r="W399" s="376"/>
      <c r="X399" s="376"/>
      <c r="Y399" s="395"/>
      <c r="Z399" s="395"/>
      <c r="AA399" s="395"/>
      <c r="AB399" s="395"/>
      <c r="AC399" s="395"/>
      <c r="AD399" s="395"/>
      <c r="AE399" s="395"/>
      <c r="AF399" s="395"/>
      <c r="AG399" s="395"/>
      <c r="AH399" s="395"/>
      <c r="AI399" s="395"/>
      <c r="AJ399" s="395"/>
      <c r="AK399" s="395"/>
      <c r="AL399" s="395"/>
      <c r="AM399" s="377"/>
    </row>
    <row r="402" spans="1:39" ht="15.5">
      <c r="B402" s="269" t="s">
        <v>289</v>
      </c>
      <c r="C402" s="270"/>
      <c r="D402" s="567" t="s">
        <v>522</v>
      </c>
      <c r="E402" s="243"/>
      <c r="F402" s="569"/>
      <c r="G402" s="243"/>
      <c r="H402" s="243"/>
      <c r="I402" s="243"/>
      <c r="J402" s="243"/>
      <c r="K402" s="243"/>
      <c r="L402" s="243"/>
      <c r="M402" s="243"/>
      <c r="N402" s="243"/>
      <c r="O402" s="270"/>
      <c r="P402" s="243"/>
      <c r="Q402" s="243"/>
      <c r="R402" s="243"/>
      <c r="S402" s="243"/>
      <c r="T402" s="243"/>
      <c r="U402" s="243"/>
      <c r="V402" s="243"/>
      <c r="W402" s="243"/>
      <c r="X402" s="243"/>
      <c r="Y402" s="260"/>
      <c r="Z402" s="257"/>
      <c r="AA402" s="257"/>
      <c r="AB402" s="257"/>
      <c r="AC402" s="257"/>
      <c r="AD402" s="257"/>
      <c r="AE402" s="257"/>
      <c r="AF402" s="257"/>
      <c r="AG402" s="257"/>
      <c r="AH402" s="257"/>
      <c r="AI402" s="257"/>
      <c r="AJ402" s="257"/>
      <c r="AK402" s="257"/>
      <c r="AL402" s="257"/>
      <c r="AM402" s="271"/>
    </row>
    <row r="403" spans="1:39" ht="28" customHeight="1">
      <c r="B403" s="829" t="s">
        <v>209</v>
      </c>
      <c r="C403" s="837" t="s">
        <v>32</v>
      </c>
      <c r="D403" s="273" t="s">
        <v>419</v>
      </c>
      <c r="E403" s="831" t="s">
        <v>207</v>
      </c>
      <c r="F403" s="832"/>
      <c r="G403" s="832"/>
      <c r="H403" s="832"/>
      <c r="I403" s="832"/>
      <c r="J403" s="832"/>
      <c r="K403" s="832"/>
      <c r="L403" s="832"/>
      <c r="M403" s="839"/>
      <c r="N403" s="840" t="s">
        <v>211</v>
      </c>
      <c r="O403" s="273" t="s">
        <v>420</v>
      </c>
      <c r="P403" s="831" t="s">
        <v>210</v>
      </c>
      <c r="Q403" s="832"/>
      <c r="R403" s="832"/>
      <c r="S403" s="832"/>
      <c r="T403" s="832"/>
      <c r="U403" s="832"/>
      <c r="V403" s="832"/>
      <c r="W403" s="832"/>
      <c r="X403" s="839"/>
      <c r="Y403" s="834" t="s">
        <v>241</v>
      </c>
      <c r="Z403" s="835"/>
      <c r="AA403" s="835"/>
      <c r="AB403" s="835"/>
      <c r="AC403" s="835"/>
      <c r="AD403" s="835"/>
      <c r="AE403" s="835"/>
      <c r="AF403" s="835"/>
      <c r="AG403" s="835"/>
      <c r="AH403" s="835"/>
      <c r="AI403" s="835"/>
      <c r="AJ403" s="835"/>
      <c r="AK403" s="835"/>
      <c r="AL403" s="835"/>
      <c r="AM403" s="836"/>
    </row>
    <row r="404" spans="1:39" ht="28">
      <c r="B404" s="830"/>
      <c r="C404" s="838"/>
      <c r="D404" s="274">
        <v>2017</v>
      </c>
      <c r="E404" s="274">
        <v>2018</v>
      </c>
      <c r="F404" s="274">
        <v>2019</v>
      </c>
      <c r="G404" s="274">
        <v>2020</v>
      </c>
      <c r="H404" s="274">
        <v>2021</v>
      </c>
      <c r="I404" s="274">
        <v>2022</v>
      </c>
      <c r="J404" s="274">
        <v>2023</v>
      </c>
      <c r="K404" s="274">
        <v>2024</v>
      </c>
      <c r="L404" s="274">
        <v>2025</v>
      </c>
      <c r="M404" s="274">
        <v>2026</v>
      </c>
      <c r="N404" s="841"/>
      <c r="O404" s="274">
        <v>2017</v>
      </c>
      <c r="P404" s="274">
        <v>2018</v>
      </c>
      <c r="Q404" s="274">
        <v>2019</v>
      </c>
      <c r="R404" s="274">
        <v>2020</v>
      </c>
      <c r="S404" s="274">
        <v>2021</v>
      </c>
      <c r="T404" s="274">
        <v>2022</v>
      </c>
      <c r="U404" s="274">
        <v>2023</v>
      </c>
      <c r="V404" s="274">
        <v>2024</v>
      </c>
      <c r="W404" s="274">
        <v>2025</v>
      </c>
      <c r="X404" s="274">
        <v>2026</v>
      </c>
      <c r="Y404" s="274" t="str">
        <f>'1.  LRAMVA Summary'!D52</f>
        <v>Residential</v>
      </c>
      <c r="Z404" s="274" t="str">
        <f>'1.  LRAMVA Summary'!E52</f>
        <v>GS&lt;50 kW</v>
      </c>
      <c r="AA404" s="274" t="str">
        <f>'1.  LRAMVA Summary'!F52</f>
        <v>GS&gt;50 kW - Thermal Demand Meter</v>
      </c>
      <c r="AB404" s="274" t="str">
        <f>'1.  LRAMVA Summary'!G52</f>
        <v>GS&gt;50 kW - Interval Meter</v>
      </c>
      <c r="AC404" s="274" t="str">
        <f>'1.  LRAMVA Summary'!H52</f>
        <v>Street Lighting</v>
      </c>
      <c r="AD404" s="274" t="str">
        <f>'1.  LRAMVA Summary'!I52</f>
        <v/>
      </c>
      <c r="AE404" s="274" t="str">
        <f>'1.  LRAMVA Summary'!J52</f>
        <v/>
      </c>
      <c r="AF404" s="274" t="str">
        <f>'1.  LRAMVA Summary'!K52</f>
        <v/>
      </c>
      <c r="AG404" s="274" t="str">
        <f>'1.  LRAMVA Summary'!L52</f>
        <v/>
      </c>
      <c r="AH404" s="274" t="str">
        <f>'1.  LRAMVA Summary'!M52</f>
        <v/>
      </c>
      <c r="AI404" s="274" t="str">
        <f>'1.  LRAMVA Summary'!N52</f>
        <v/>
      </c>
      <c r="AJ404" s="274" t="str">
        <f>'1.  LRAMVA Summary'!O52</f>
        <v/>
      </c>
      <c r="AK404" s="274" t="str">
        <f>'1.  LRAMVA Summary'!P52</f>
        <v/>
      </c>
      <c r="AL404" s="274" t="str">
        <f>'1.  LRAMVA Summary'!Q52</f>
        <v/>
      </c>
      <c r="AM404" s="276" t="str">
        <f>'1.  LRAMVA Summary'!R52</f>
        <v>Total</v>
      </c>
    </row>
    <row r="405" spans="1:39" ht="15.5">
      <c r="A405" s="510"/>
      <c r="B405" s="502" t="s">
        <v>500</v>
      </c>
      <c r="C405" s="278"/>
      <c r="D405" s="278"/>
      <c r="E405" s="278"/>
      <c r="F405" s="278"/>
      <c r="G405" s="278"/>
      <c r="H405" s="278"/>
      <c r="I405" s="278"/>
      <c r="J405" s="278"/>
      <c r="K405" s="278"/>
      <c r="L405" s="278"/>
      <c r="M405" s="278"/>
      <c r="N405" s="279"/>
      <c r="O405" s="278"/>
      <c r="P405" s="278"/>
      <c r="Q405" s="278"/>
      <c r="R405" s="278"/>
      <c r="S405" s="278"/>
      <c r="T405" s="278"/>
      <c r="U405" s="278"/>
      <c r="V405" s="278"/>
      <c r="W405" s="278"/>
      <c r="X405" s="278"/>
      <c r="Y405" s="280" t="str">
        <f>'1.  LRAMVA Summary'!D53</f>
        <v>kWh</v>
      </c>
      <c r="Z405" s="280" t="str">
        <f>'1.  LRAMVA Summary'!E53</f>
        <v>kWh</v>
      </c>
      <c r="AA405" s="280" t="str">
        <f>'1.  LRAMVA Summary'!F53</f>
        <v>kW</v>
      </c>
      <c r="AB405" s="280" t="str">
        <f>'1.  LRAMVA Summary'!G53</f>
        <v>kW</v>
      </c>
      <c r="AC405" s="280" t="str">
        <f>'1.  LRAMVA Summary'!H53</f>
        <v>kW</v>
      </c>
      <c r="AD405" s="280">
        <f>'1.  LRAMVA Summary'!I53</f>
        <v>0</v>
      </c>
      <c r="AE405" s="280">
        <f>'1.  LRAMVA Summary'!J53</f>
        <v>0</v>
      </c>
      <c r="AF405" s="280">
        <f>'1.  LRAMVA Summary'!K53</f>
        <v>0</v>
      </c>
      <c r="AG405" s="280">
        <f>'1.  LRAMVA Summary'!L53</f>
        <v>0</v>
      </c>
      <c r="AH405" s="280">
        <f>'1.  LRAMVA Summary'!M53</f>
        <v>0</v>
      </c>
      <c r="AI405" s="280">
        <f>'1.  LRAMVA Summary'!N53</f>
        <v>0</v>
      </c>
      <c r="AJ405" s="280">
        <f>'1.  LRAMVA Summary'!O53</f>
        <v>0</v>
      </c>
      <c r="AK405" s="280">
        <f>'1.  LRAMVA Summary'!P53</f>
        <v>0</v>
      </c>
      <c r="AL405" s="280">
        <f>'1.  LRAMVA Summary'!Q53</f>
        <v>0</v>
      </c>
      <c r="AM405" s="281"/>
    </row>
    <row r="406" spans="1:39" ht="15.5" outlineLevel="1">
      <c r="A406" s="510"/>
      <c r="B406" s="482" t="s">
        <v>493</v>
      </c>
      <c r="C406" s="278"/>
      <c r="D406" s="278"/>
      <c r="E406" s="278"/>
      <c r="F406" s="278"/>
      <c r="G406" s="278"/>
      <c r="H406" s="278"/>
      <c r="I406" s="278"/>
      <c r="J406" s="278"/>
      <c r="K406" s="278"/>
      <c r="L406" s="278"/>
      <c r="M406" s="278"/>
      <c r="N406" s="279"/>
      <c r="O406" s="278"/>
      <c r="P406" s="278"/>
      <c r="Q406" s="278"/>
      <c r="R406" s="278"/>
      <c r="S406" s="278"/>
      <c r="T406" s="278"/>
      <c r="U406" s="278"/>
      <c r="V406" s="278"/>
      <c r="W406" s="278"/>
      <c r="X406" s="278"/>
      <c r="Y406" s="280"/>
      <c r="Z406" s="280"/>
      <c r="AA406" s="280"/>
      <c r="AB406" s="280"/>
      <c r="AC406" s="280"/>
      <c r="AD406" s="280"/>
      <c r="AE406" s="280"/>
      <c r="AF406" s="280"/>
      <c r="AG406" s="280"/>
      <c r="AH406" s="280"/>
      <c r="AI406" s="280"/>
      <c r="AJ406" s="280"/>
      <c r="AK406" s="280"/>
      <c r="AL406" s="280"/>
      <c r="AM406" s="281"/>
    </row>
    <row r="407" spans="1:39" ht="15.5" outlineLevel="1">
      <c r="A407" s="510">
        <v>1</v>
      </c>
      <c r="B407" s="414" t="s">
        <v>94</v>
      </c>
      <c r="C407" s="280" t="s">
        <v>586</v>
      </c>
      <c r="D407" s="284">
        <v>2646605</v>
      </c>
      <c r="E407" s="284"/>
      <c r="F407" s="284"/>
      <c r="G407" s="284"/>
      <c r="H407" s="284"/>
      <c r="I407" s="284"/>
      <c r="J407" s="284"/>
      <c r="K407" s="284"/>
      <c r="L407" s="284"/>
      <c r="M407" s="284"/>
      <c r="N407" s="280"/>
      <c r="O407" s="284">
        <v>182</v>
      </c>
      <c r="P407" s="284"/>
      <c r="Q407" s="284"/>
      <c r="R407" s="284"/>
      <c r="S407" s="284"/>
      <c r="T407" s="284"/>
      <c r="U407" s="284"/>
      <c r="V407" s="284"/>
      <c r="W407" s="284"/>
      <c r="X407" s="284"/>
      <c r="Y407" s="396">
        <v>1</v>
      </c>
      <c r="Z407" s="396"/>
      <c r="AA407" s="396"/>
      <c r="AB407" s="396"/>
      <c r="AC407" s="396"/>
      <c r="AD407" s="396"/>
      <c r="AE407" s="396"/>
      <c r="AF407" s="396"/>
      <c r="AG407" s="396"/>
      <c r="AH407" s="396"/>
      <c r="AI407" s="396"/>
      <c r="AJ407" s="396"/>
      <c r="AK407" s="396"/>
      <c r="AL407" s="396"/>
      <c r="AM407" s="285">
        <f>SUM(Y407:AL407)</f>
        <v>1</v>
      </c>
    </row>
    <row r="408" spans="1:39" ht="15.5" outlineLevel="1">
      <c r="A408" s="510"/>
      <c r="B408" s="417" t="s">
        <v>306</v>
      </c>
      <c r="C408" s="280" t="s">
        <v>580</v>
      </c>
      <c r="D408" s="284" t="s">
        <v>752</v>
      </c>
      <c r="E408" s="284"/>
      <c r="F408" s="284"/>
      <c r="G408" s="284"/>
      <c r="H408" s="284"/>
      <c r="I408" s="284"/>
      <c r="J408" s="284"/>
      <c r="K408" s="284"/>
      <c r="L408" s="284"/>
      <c r="M408" s="284"/>
      <c r="N408" s="448"/>
      <c r="O408" s="284" t="s">
        <v>752</v>
      </c>
      <c r="P408" s="284"/>
      <c r="Q408" s="284"/>
      <c r="R408" s="284"/>
      <c r="S408" s="284"/>
      <c r="T408" s="284"/>
      <c r="U408" s="284"/>
      <c r="V408" s="284"/>
      <c r="W408" s="284"/>
      <c r="X408" s="284"/>
      <c r="Y408" s="397">
        <v>1</v>
      </c>
      <c r="Z408" s="397">
        <v>0</v>
      </c>
      <c r="AA408" s="397">
        <v>0</v>
      </c>
      <c r="AB408" s="397">
        <v>0</v>
      </c>
      <c r="AC408" s="397">
        <v>0</v>
      </c>
      <c r="AD408" s="397">
        <f t="shared" ref="AD408:AL408" si="69">AD407</f>
        <v>0</v>
      </c>
      <c r="AE408" s="397">
        <f t="shared" si="69"/>
        <v>0</v>
      </c>
      <c r="AF408" s="397">
        <f t="shared" si="69"/>
        <v>0</v>
      </c>
      <c r="AG408" s="397">
        <f t="shared" si="69"/>
        <v>0</v>
      </c>
      <c r="AH408" s="397">
        <f t="shared" si="69"/>
        <v>0</v>
      </c>
      <c r="AI408" s="397">
        <f t="shared" si="69"/>
        <v>0</v>
      </c>
      <c r="AJ408" s="397">
        <f t="shared" si="69"/>
        <v>0</v>
      </c>
      <c r="AK408" s="397">
        <f t="shared" si="69"/>
        <v>0</v>
      </c>
      <c r="AL408" s="397">
        <f t="shared" si="69"/>
        <v>0</v>
      </c>
      <c r="AM408" s="286"/>
    </row>
    <row r="409" spans="1:39" ht="15.5" outlineLevel="1">
      <c r="A409" s="510"/>
      <c r="B409" s="503"/>
      <c r="C409" s="288"/>
      <c r="D409" s="288"/>
      <c r="E409" s="288"/>
      <c r="F409" s="288"/>
      <c r="G409" s="288"/>
      <c r="H409" s="288"/>
      <c r="I409" s="288"/>
      <c r="J409" s="288"/>
      <c r="K409" s="288"/>
      <c r="L409" s="288"/>
      <c r="M409" s="288"/>
      <c r="N409" s="289"/>
      <c r="O409" s="288"/>
      <c r="P409" s="288"/>
      <c r="Q409" s="288"/>
      <c r="R409" s="288"/>
      <c r="S409" s="288"/>
      <c r="T409" s="288"/>
      <c r="U409" s="288"/>
      <c r="V409" s="288"/>
      <c r="W409" s="288"/>
      <c r="X409" s="288"/>
      <c r="Y409" s="398"/>
      <c r="Z409" s="399"/>
      <c r="AA409" s="399"/>
      <c r="AB409" s="399"/>
      <c r="AC409" s="399"/>
      <c r="AD409" s="399"/>
      <c r="AE409" s="399"/>
      <c r="AF409" s="399"/>
      <c r="AG409" s="399"/>
      <c r="AH409" s="399"/>
      <c r="AI409" s="399"/>
      <c r="AJ409" s="399"/>
      <c r="AK409" s="399"/>
      <c r="AL409" s="399"/>
      <c r="AM409" s="291"/>
    </row>
    <row r="410" spans="1:39" ht="15.5" outlineLevel="1">
      <c r="A410" s="510">
        <v>2</v>
      </c>
      <c r="B410" s="414" t="s">
        <v>95</v>
      </c>
      <c r="C410" s="280" t="s">
        <v>586</v>
      </c>
      <c r="D410" s="284">
        <v>0</v>
      </c>
      <c r="E410" s="284"/>
      <c r="F410" s="284"/>
      <c r="G410" s="284"/>
      <c r="H410" s="284"/>
      <c r="I410" s="284"/>
      <c r="J410" s="284"/>
      <c r="K410" s="284"/>
      <c r="L410" s="284"/>
      <c r="M410" s="284"/>
      <c r="N410" s="280"/>
      <c r="O410" s="284">
        <v>0</v>
      </c>
      <c r="P410" s="284"/>
      <c r="Q410" s="284"/>
      <c r="R410" s="284"/>
      <c r="S410" s="284"/>
      <c r="T410" s="284"/>
      <c r="U410" s="284"/>
      <c r="V410" s="284"/>
      <c r="W410" s="284"/>
      <c r="X410" s="284"/>
      <c r="Y410" s="396">
        <v>1</v>
      </c>
      <c r="Z410" s="396"/>
      <c r="AA410" s="396"/>
      <c r="AB410" s="396"/>
      <c r="AC410" s="396"/>
      <c r="AD410" s="396"/>
      <c r="AE410" s="396"/>
      <c r="AF410" s="396"/>
      <c r="AG410" s="396"/>
      <c r="AH410" s="396"/>
      <c r="AI410" s="396"/>
      <c r="AJ410" s="396"/>
      <c r="AK410" s="396"/>
      <c r="AL410" s="396"/>
      <c r="AM410" s="285">
        <f>SUM(Y410:AL410)</f>
        <v>1</v>
      </c>
    </row>
    <row r="411" spans="1:39" ht="15.5" outlineLevel="1">
      <c r="A411" s="510"/>
      <c r="B411" s="417" t="s">
        <v>306</v>
      </c>
      <c r="C411" s="280" t="s">
        <v>580</v>
      </c>
      <c r="D411" s="284" t="s">
        <v>752</v>
      </c>
      <c r="E411" s="284"/>
      <c r="F411" s="284"/>
      <c r="G411" s="284"/>
      <c r="H411" s="284"/>
      <c r="I411" s="284"/>
      <c r="J411" s="284"/>
      <c r="K411" s="284"/>
      <c r="L411" s="284"/>
      <c r="M411" s="284"/>
      <c r="N411" s="448"/>
      <c r="O411" s="284" t="s">
        <v>752</v>
      </c>
      <c r="P411" s="284"/>
      <c r="Q411" s="284"/>
      <c r="R411" s="284"/>
      <c r="S411" s="284"/>
      <c r="T411" s="284"/>
      <c r="U411" s="284"/>
      <c r="V411" s="284"/>
      <c r="W411" s="284"/>
      <c r="X411" s="284"/>
      <c r="Y411" s="397">
        <v>1</v>
      </c>
      <c r="Z411" s="397">
        <v>0</v>
      </c>
      <c r="AA411" s="397">
        <v>0</v>
      </c>
      <c r="AB411" s="397">
        <v>0</v>
      </c>
      <c r="AC411" s="397">
        <v>0</v>
      </c>
      <c r="AD411" s="397">
        <f t="shared" ref="AD411:AL411" si="70">AD410</f>
        <v>0</v>
      </c>
      <c r="AE411" s="397">
        <f t="shared" si="70"/>
        <v>0</v>
      </c>
      <c r="AF411" s="397">
        <f t="shared" si="70"/>
        <v>0</v>
      </c>
      <c r="AG411" s="397">
        <f t="shared" si="70"/>
        <v>0</v>
      </c>
      <c r="AH411" s="397">
        <f t="shared" si="70"/>
        <v>0</v>
      </c>
      <c r="AI411" s="397">
        <f t="shared" si="70"/>
        <v>0</v>
      </c>
      <c r="AJ411" s="397">
        <f t="shared" si="70"/>
        <v>0</v>
      </c>
      <c r="AK411" s="397">
        <f t="shared" si="70"/>
        <v>0</v>
      </c>
      <c r="AL411" s="397">
        <f t="shared" si="70"/>
        <v>0</v>
      </c>
      <c r="AM411" s="286"/>
    </row>
    <row r="412" spans="1:39" ht="15.5" outlineLevel="1">
      <c r="A412" s="510"/>
      <c r="B412" s="503"/>
      <c r="C412" s="288"/>
      <c r="D412" s="293"/>
      <c r="E412" s="293"/>
      <c r="F412" s="293"/>
      <c r="G412" s="293"/>
      <c r="H412" s="293"/>
      <c r="I412" s="293"/>
      <c r="J412" s="293"/>
      <c r="K412" s="293"/>
      <c r="L412" s="293"/>
      <c r="M412" s="293"/>
      <c r="N412" s="289"/>
      <c r="O412" s="293"/>
      <c r="P412" s="293"/>
      <c r="Q412" s="293"/>
      <c r="R412" s="293"/>
      <c r="S412" s="293"/>
      <c r="T412" s="293"/>
      <c r="U412" s="293"/>
      <c r="V412" s="293"/>
      <c r="W412" s="293"/>
      <c r="X412" s="293"/>
      <c r="Y412" s="398"/>
      <c r="Z412" s="399"/>
      <c r="AA412" s="399"/>
      <c r="AB412" s="399"/>
      <c r="AC412" s="399"/>
      <c r="AD412" s="399"/>
      <c r="AE412" s="399"/>
      <c r="AF412" s="399"/>
      <c r="AG412" s="399"/>
      <c r="AH412" s="399"/>
      <c r="AI412" s="399"/>
      <c r="AJ412" s="399"/>
      <c r="AK412" s="399"/>
      <c r="AL412" s="399"/>
      <c r="AM412" s="291"/>
    </row>
    <row r="413" spans="1:39" ht="15.5" outlineLevel="1">
      <c r="A413" s="510">
        <v>3</v>
      </c>
      <c r="B413" s="414" t="s">
        <v>96</v>
      </c>
      <c r="C413" s="280" t="s">
        <v>586</v>
      </c>
      <c r="D413" s="284">
        <v>0</v>
      </c>
      <c r="E413" s="284"/>
      <c r="F413" s="284"/>
      <c r="G413" s="284"/>
      <c r="H413" s="284"/>
      <c r="I413" s="284"/>
      <c r="J413" s="284"/>
      <c r="K413" s="284"/>
      <c r="L413" s="284"/>
      <c r="M413" s="284"/>
      <c r="N413" s="280"/>
      <c r="O413" s="284">
        <v>0</v>
      </c>
      <c r="P413" s="284"/>
      <c r="Q413" s="284"/>
      <c r="R413" s="284"/>
      <c r="S413" s="284"/>
      <c r="T413" s="284"/>
      <c r="U413" s="284"/>
      <c r="V413" s="284"/>
      <c r="W413" s="284"/>
      <c r="X413" s="284"/>
      <c r="Y413" s="396">
        <v>1</v>
      </c>
      <c r="Z413" s="396"/>
      <c r="AA413" s="396"/>
      <c r="AB413" s="396"/>
      <c r="AC413" s="396"/>
      <c r="AD413" s="396"/>
      <c r="AE413" s="396"/>
      <c r="AF413" s="396"/>
      <c r="AG413" s="396"/>
      <c r="AH413" s="396"/>
      <c r="AI413" s="396"/>
      <c r="AJ413" s="396"/>
      <c r="AK413" s="396"/>
      <c r="AL413" s="396"/>
      <c r="AM413" s="285">
        <f>SUM(Y413:AL413)</f>
        <v>1</v>
      </c>
    </row>
    <row r="414" spans="1:39" ht="15.5" outlineLevel="1">
      <c r="A414" s="510"/>
      <c r="B414" s="417" t="s">
        <v>306</v>
      </c>
      <c r="C414" s="280" t="s">
        <v>580</v>
      </c>
      <c r="D414" s="284" t="s">
        <v>752</v>
      </c>
      <c r="E414" s="284"/>
      <c r="F414" s="284"/>
      <c r="G414" s="284"/>
      <c r="H414" s="284"/>
      <c r="I414" s="284"/>
      <c r="J414" s="284"/>
      <c r="K414" s="284"/>
      <c r="L414" s="284"/>
      <c r="M414" s="284"/>
      <c r="N414" s="448"/>
      <c r="O414" s="284" t="s">
        <v>752</v>
      </c>
      <c r="P414" s="284"/>
      <c r="Q414" s="284"/>
      <c r="R414" s="284"/>
      <c r="S414" s="284"/>
      <c r="T414" s="284"/>
      <c r="U414" s="284"/>
      <c r="V414" s="284"/>
      <c r="W414" s="284"/>
      <c r="X414" s="284"/>
      <c r="Y414" s="397">
        <v>1</v>
      </c>
      <c r="Z414" s="397">
        <v>0</v>
      </c>
      <c r="AA414" s="397">
        <v>0</v>
      </c>
      <c r="AB414" s="397">
        <v>0</v>
      </c>
      <c r="AC414" s="397">
        <v>0</v>
      </c>
      <c r="AD414" s="397">
        <f t="shared" ref="AD414:AL414" si="71">AD413</f>
        <v>0</v>
      </c>
      <c r="AE414" s="397">
        <f t="shared" si="71"/>
        <v>0</v>
      </c>
      <c r="AF414" s="397">
        <f t="shared" si="71"/>
        <v>0</v>
      </c>
      <c r="AG414" s="397">
        <f t="shared" si="71"/>
        <v>0</v>
      </c>
      <c r="AH414" s="397">
        <f t="shared" si="71"/>
        <v>0</v>
      </c>
      <c r="AI414" s="397">
        <f t="shared" si="71"/>
        <v>0</v>
      </c>
      <c r="AJ414" s="397">
        <f t="shared" si="71"/>
        <v>0</v>
      </c>
      <c r="AK414" s="397">
        <f t="shared" si="71"/>
        <v>0</v>
      </c>
      <c r="AL414" s="397">
        <f t="shared" si="71"/>
        <v>0</v>
      </c>
      <c r="AM414" s="286"/>
    </row>
    <row r="415" spans="1:39" ht="15.5" outlineLevel="1">
      <c r="A415" s="510"/>
      <c r="B415" s="417"/>
      <c r="C415" s="294"/>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398"/>
      <c r="Z415" s="398"/>
      <c r="AA415" s="398"/>
      <c r="AB415" s="398"/>
      <c r="AC415" s="398"/>
      <c r="AD415" s="398"/>
      <c r="AE415" s="398"/>
      <c r="AF415" s="398"/>
      <c r="AG415" s="398"/>
      <c r="AH415" s="398"/>
      <c r="AI415" s="398"/>
      <c r="AJ415" s="398"/>
      <c r="AK415" s="398"/>
      <c r="AL415" s="398"/>
      <c r="AM415" s="295"/>
    </row>
    <row r="416" spans="1:39" ht="15.5" outlineLevel="1">
      <c r="A416" s="510">
        <v>4</v>
      </c>
      <c r="B416" s="498" t="s">
        <v>672</v>
      </c>
      <c r="C416" s="280" t="s">
        <v>586</v>
      </c>
      <c r="D416" s="284">
        <v>0</v>
      </c>
      <c r="E416" s="284"/>
      <c r="F416" s="284"/>
      <c r="G416" s="284"/>
      <c r="H416" s="284"/>
      <c r="I416" s="284"/>
      <c r="J416" s="284"/>
      <c r="K416" s="284"/>
      <c r="L416" s="284"/>
      <c r="M416" s="284"/>
      <c r="N416" s="280"/>
      <c r="O416" s="284">
        <v>0</v>
      </c>
      <c r="P416" s="284"/>
      <c r="Q416" s="284"/>
      <c r="R416" s="284"/>
      <c r="S416" s="284"/>
      <c r="T416" s="284"/>
      <c r="U416" s="284"/>
      <c r="V416" s="284"/>
      <c r="W416" s="284"/>
      <c r="X416" s="284"/>
      <c r="Y416" s="396">
        <v>1</v>
      </c>
      <c r="Z416" s="396"/>
      <c r="AA416" s="396"/>
      <c r="AB416" s="396"/>
      <c r="AC416" s="396"/>
      <c r="AD416" s="396"/>
      <c r="AE416" s="396"/>
      <c r="AF416" s="396"/>
      <c r="AG416" s="396"/>
      <c r="AH416" s="396"/>
      <c r="AI416" s="396"/>
      <c r="AJ416" s="396"/>
      <c r="AK416" s="396"/>
      <c r="AL416" s="396"/>
      <c r="AM416" s="285">
        <f>SUM(Y416:AL416)</f>
        <v>1</v>
      </c>
    </row>
    <row r="417" spans="1:39" ht="15.5" outlineLevel="1">
      <c r="A417" s="510"/>
      <c r="B417" s="417" t="s">
        <v>306</v>
      </c>
      <c r="C417" s="280" t="s">
        <v>580</v>
      </c>
      <c r="D417" s="284" t="s">
        <v>752</v>
      </c>
      <c r="E417" s="284"/>
      <c r="F417" s="284"/>
      <c r="G417" s="284"/>
      <c r="H417" s="284"/>
      <c r="I417" s="284"/>
      <c r="J417" s="284"/>
      <c r="K417" s="284"/>
      <c r="L417" s="284"/>
      <c r="M417" s="284"/>
      <c r="N417" s="448"/>
      <c r="O417" s="284" t="s">
        <v>752</v>
      </c>
      <c r="P417" s="284"/>
      <c r="Q417" s="284"/>
      <c r="R417" s="284"/>
      <c r="S417" s="284"/>
      <c r="T417" s="284"/>
      <c r="U417" s="284"/>
      <c r="V417" s="284"/>
      <c r="W417" s="284"/>
      <c r="X417" s="284"/>
      <c r="Y417" s="397">
        <v>1</v>
      </c>
      <c r="Z417" s="397">
        <v>0</v>
      </c>
      <c r="AA417" s="397">
        <v>0</v>
      </c>
      <c r="AB417" s="397">
        <v>0</v>
      </c>
      <c r="AC417" s="397">
        <v>0</v>
      </c>
      <c r="AD417" s="397">
        <f t="shared" ref="AD417:AL417" si="72">AD416</f>
        <v>0</v>
      </c>
      <c r="AE417" s="397">
        <f t="shared" si="72"/>
        <v>0</v>
      </c>
      <c r="AF417" s="397">
        <f t="shared" si="72"/>
        <v>0</v>
      </c>
      <c r="AG417" s="397">
        <f t="shared" si="72"/>
        <v>0</v>
      </c>
      <c r="AH417" s="397">
        <f t="shared" si="72"/>
        <v>0</v>
      </c>
      <c r="AI417" s="397">
        <f t="shared" si="72"/>
        <v>0</v>
      </c>
      <c r="AJ417" s="397">
        <f t="shared" si="72"/>
        <v>0</v>
      </c>
      <c r="AK417" s="397">
        <f t="shared" si="72"/>
        <v>0</v>
      </c>
      <c r="AL417" s="397">
        <f t="shared" si="72"/>
        <v>0</v>
      </c>
      <c r="AM417" s="286"/>
    </row>
    <row r="418" spans="1:39" ht="15.5" outlineLevel="1">
      <c r="A418" s="510"/>
      <c r="B418" s="417"/>
      <c r="C418" s="294"/>
      <c r="D418" s="293"/>
      <c r="E418" s="293"/>
      <c r="F418" s="293"/>
      <c r="G418" s="293"/>
      <c r="H418" s="293"/>
      <c r="I418" s="293"/>
      <c r="J418" s="293"/>
      <c r="K418" s="293"/>
      <c r="L418" s="293"/>
      <c r="M418" s="293"/>
      <c r="N418" s="280"/>
      <c r="O418" s="293"/>
      <c r="P418" s="293"/>
      <c r="Q418" s="293"/>
      <c r="R418" s="293"/>
      <c r="S418" s="293"/>
      <c r="T418" s="293"/>
      <c r="U418" s="293"/>
      <c r="V418" s="293"/>
      <c r="W418" s="293"/>
      <c r="X418" s="293"/>
      <c r="Y418" s="398"/>
      <c r="Z418" s="398"/>
      <c r="AA418" s="398"/>
      <c r="AB418" s="398"/>
      <c r="AC418" s="398"/>
      <c r="AD418" s="398"/>
      <c r="AE418" s="398"/>
      <c r="AF418" s="398"/>
      <c r="AG418" s="398"/>
      <c r="AH418" s="398"/>
      <c r="AI418" s="398"/>
      <c r="AJ418" s="398"/>
      <c r="AK418" s="398"/>
      <c r="AL418" s="398"/>
      <c r="AM418" s="295"/>
    </row>
    <row r="419" spans="1:39" ht="15.5" outlineLevel="1">
      <c r="A419" s="510">
        <v>5</v>
      </c>
      <c r="B419" s="414" t="s">
        <v>97</v>
      </c>
      <c r="C419" s="280" t="s">
        <v>586</v>
      </c>
      <c r="D419" s="284">
        <v>0</v>
      </c>
      <c r="E419" s="284"/>
      <c r="F419" s="284"/>
      <c r="G419" s="284"/>
      <c r="H419" s="284"/>
      <c r="I419" s="284"/>
      <c r="J419" s="284"/>
      <c r="K419" s="284"/>
      <c r="L419" s="284"/>
      <c r="M419" s="284"/>
      <c r="N419" s="280"/>
      <c r="O419" s="284">
        <v>0</v>
      </c>
      <c r="P419" s="284"/>
      <c r="Q419" s="284"/>
      <c r="R419" s="284"/>
      <c r="S419" s="284"/>
      <c r="T419" s="284"/>
      <c r="U419" s="284"/>
      <c r="V419" s="284"/>
      <c r="W419" s="284"/>
      <c r="X419" s="284"/>
      <c r="Y419" s="396">
        <v>1</v>
      </c>
      <c r="Z419" s="396"/>
      <c r="AA419" s="396"/>
      <c r="AB419" s="396"/>
      <c r="AC419" s="396"/>
      <c r="AD419" s="396"/>
      <c r="AE419" s="396"/>
      <c r="AF419" s="396"/>
      <c r="AG419" s="396"/>
      <c r="AH419" s="396"/>
      <c r="AI419" s="396"/>
      <c r="AJ419" s="396"/>
      <c r="AK419" s="396"/>
      <c r="AL419" s="396"/>
      <c r="AM419" s="285">
        <f>SUM(Y419:AL419)</f>
        <v>1</v>
      </c>
    </row>
    <row r="420" spans="1:39" ht="15.5" outlineLevel="1">
      <c r="A420" s="510"/>
      <c r="B420" s="417" t="s">
        <v>306</v>
      </c>
      <c r="C420" s="280" t="s">
        <v>580</v>
      </c>
      <c r="D420" s="284" t="s">
        <v>752</v>
      </c>
      <c r="E420" s="284"/>
      <c r="F420" s="284"/>
      <c r="G420" s="284"/>
      <c r="H420" s="284"/>
      <c r="I420" s="284"/>
      <c r="J420" s="284"/>
      <c r="K420" s="284"/>
      <c r="L420" s="284"/>
      <c r="M420" s="284"/>
      <c r="N420" s="448"/>
      <c r="O420" s="284" t="s">
        <v>752</v>
      </c>
      <c r="P420" s="284"/>
      <c r="Q420" s="284"/>
      <c r="R420" s="284"/>
      <c r="S420" s="284"/>
      <c r="T420" s="284"/>
      <c r="U420" s="284"/>
      <c r="V420" s="284"/>
      <c r="W420" s="284"/>
      <c r="X420" s="284"/>
      <c r="Y420" s="397">
        <v>1</v>
      </c>
      <c r="Z420" s="397">
        <v>0</v>
      </c>
      <c r="AA420" s="397">
        <v>0</v>
      </c>
      <c r="AB420" s="397">
        <v>0</v>
      </c>
      <c r="AC420" s="397">
        <v>0</v>
      </c>
      <c r="AD420" s="397">
        <f t="shared" ref="AD420:AL420" si="73">AD419</f>
        <v>0</v>
      </c>
      <c r="AE420" s="397">
        <f t="shared" si="73"/>
        <v>0</v>
      </c>
      <c r="AF420" s="397">
        <f t="shared" si="73"/>
        <v>0</v>
      </c>
      <c r="AG420" s="397">
        <f t="shared" si="73"/>
        <v>0</v>
      </c>
      <c r="AH420" s="397">
        <f t="shared" si="73"/>
        <v>0</v>
      </c>
      <c r="AI420" s="397">
        <f t="shared" si="73"/>
        <v>0</v>
      </c>
      <c r="AJ420" s="397">
        <f t="shared" si="73"/>
        <v>0</v>
      </c>
      <c r="AK420" s="397">
        <f t="shared" si="73"/>
        <v>0</v>
      </c>
      <c r="AL420" s="397">
        <f t="shared" si="73"/>
        <v>0</v>
      </c>
      <c r="AM420" s="286"/>
    </row>
    <row r="421" spans="1:39" ht="15.5" outlineLevel="1">
      <c r="A421" s="510"/>
      <c r="B421" s="417"/>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408"/>
      <c r="Z421" s="409"/>
      <c r="AA421" s="409"/>
      <c r="AB421" s="409"/>
      <c r="AC421" s="409"/>
      <c r="AD421" s="409"/>
      <c r="AE421" s="409"/>
      <c r="AF421" s="409"/>
      <c r="AG421" s="409"/>
      <c r="AH421" s="409"/>
      <c r="AI421" s="409"/>
      <c r="AJ421" s="409"/>
      <c r="AK421" s="409"/>
      <c r="AL421" s="409"/>
      <c r="AM421" s="286"/>
    </row>
    <row r="422" spans="1:39" ht="15.5" outlineLevel="1">
      <c r="A422" s="510"/>
      <c r="B422" s="492" t="s">
        <v>494</v>
      </c>
      <c r="C422" s="278"/>
      <c r="D422" s="278"/>
      <c r="E422" s="278"/>
      <c r="F422" s="278"/>
      <c r="G422" s="278"/>
      <c r="H422" s="278"/>
      <c r="I422" s="278"/>
      <c r="J422" s="278"/>
      <c r="K422" s="278"/>
      <c r="L422" s="278"/>
      <c r="M422" s="278"/>
      <c r="N422" s="279"/>
      <c r="O422" s="278"/>
      <c r="P422" s="278"/>
      <c r="Q422" s="278"/>
      <c r="R422" s="278"/>
      <c r="S422" s="278"/>
      <c r="T422" s="278"/>
      <c r="U422" s="278"/>
      <c r="V422" s="278"/>
      <c r="W422" s="278"/>
      <c r="X422" s="278"/>
      <c r="Y422" s="400"/>
      <c r="Z422" s="400"/>
      <c r="AA422" s="400"/>
      <c r="AB422" s="400"/>
      <c r="AC422" s="400"/>
      <c r="AD422" s="400"/>
      <c r="AE422" s="400"/>
      <c r="AF422" s="400"/>
      <c r="AG422" s="400"/>
      <c r="AH422" s="400"/>
      <c r="AI422" s="400"/>
      <c r="AJ422" s="400"/>
      <c r="AK422" s="400"/>
      <c r="AL422" s="400"/>
      <c r="AM422" s="281"/>
    </row>
    <row r="423" spans="1:39" ht="15.5" outlineLevel="1">
      <c r="A423" s="510">
        <v>6</v>
      </c>
      <c r="B423" s="414" t="s">
        <v>98</v>
      </c>
      <c r="C423" s="280" t="s">
        <v>586</v>
      </c>
      <c r="D423" s="284">
        <v>0</v>
      </c>
      <c r="E423" s="284"/>
      <c r="F423" s="284"/>
      <c r="G423" s="284"/>
      <c r="H423" s="284"/>
      <c r="I423" s="284"/>
      <c r="J423" s="284"/>
      <c r="K423" s="284"/>
      <c r="L423" s="284"/>
      <c r="M423" s="284"/>
      <c r="N423" s="284">
        <v>12</v>
      </c>
      <c r="O423" s="284">
        <v>0</v>
      </c>
      <c r="P423" s="284"/>
      <c r="Q423" s="284"/>
      <c r="R423" s="284"/>
      <c r="S423" s="284"/>
      <c r="T423" s="284"/>
      <c r="U423" s="284"/>
      <c r="V423" s="284"/>
      <c r="W423" s="284"/>
      <c r="X423" s="284"/>
      <c r="Y423" s="401"/>
      <c r="Z423" s="396"/>
      <c r="AA423" s="396">
        <v>1</v>
      </c>
      <c r="AB423" s="396"/>
      <c r="AC423" s="396"/>
      <c r="AD423" s="396"/>
      <c r="AE423" s="396"/>
      <c r="AF423" s="401"/>
      <c r="AG423" s="401"/>
      <c r="AH423" s="401"/>
      <c r="AI423" s="401"/>
      <c r="AJ423" s="401"/>
      <c r="AK423" s="401"/>
      <c r="AL423" s="401"/>
      <c r="AM423" s="285">
        <f>SUM(Y423:AL423)</f>
        <v>1</v>
      </c>
    </row>
    <row r="424" spans="1:39" ht="15.5" outlineLevel="1">
      <c r="A424" s="510"/>
      <c r="B424" s="417" t="s">
        <v>306</v>
      </c>
      <c r="C424" s="280" t="s">
        <v>580</v>
      </c>
      <c r="D424" s="284" t="s">
        <v>752</v>
      </c>
      <c r="E424" s="284"/>
      <c r="F424" s="284"/>
      <c r="G424" s="284"/>
      <c r="H424" s="284"/>
      <c r="I424" s="284"/>
      <c r="J424" s="284"/>
      <c r="K424" s="284"/>
      <c r="L424" s="284"/>
      <c r="M424" s="284"/>
      <c r="N424" s="284">
        <v>12</v>
      </c>
      <c r="O424" s="284" t="s">
        <v>752</v>
      </c>
      <c r="P424" s="284"/>
      <c r="Q424" s="284"/>
      <c r="R424" s="284"/>
      <c r="S424" s="284"/>
      <c r="T424" s="284"/>
      <c r="U424" s="284"/>
      <c r="V424" s="284"/>
      <c r="W424" s="284"/>
      <c r="X424" s="284"/>
      <c r="Y424" s="397">
        <v>0</v>
      </c>
      <c r="Z424" s="397">
        <v>0</v>
      </c>
      <c r="AA424" s="397">
        <v>1</v>
      </c>
      <c r="AB424" s="397">
        <v>0</v>
      </c>
      <c r="AC424" s="397">
        <v>0</v>
      </c>
      <c r="AD424" s="397">
        <f t="shared" ref="AD424:AL424" si="74">AD423</f>
        <v>0</v>
      </c>
      <c r="AE424" s="397">
        <f t="shared" si="74"/>
        <v>0</v>
      </c>
      <c r="AF424" s="397">
        <f t="shared" si="74"/>
        <v>0</v>
      </c>
      <c r="AG424" s="397">
        <f t="shared" si="74"/>
        <v>0</v>
      </c>
      <c r="AH424" s="397">
        <f t="shared" si="74"/>
        <v>0</v>
      </c>
      <c r="AI424" s="397">
        <f t="shared" si="74"/>
        <v>0</v>
      </c>
      <c r="AJ424" s="397">
        <f t="shared" si="74"/>
        <v>0</v>
      </c>
      <c r="AK424" s="397">
        <f t="shared" si="74"/>
        <v>0</v>
      </c>
      <c r="AL424" s="397">
        <f t="shared" si="74"/>
        <v>0</v>
      </c>
      <c r="AM424" s="300"/>
    </row>
    <row r="425" spans="1:39" ht="15.5" outlineLevel="1">
      <c r="A425" s="510"/>
      <c r="B425" s="504"/>
      <c r="C425" s="301"/>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402"/>
      <c r="Z425" s="402"/>
      <c r="AA425" s="402"/>
      <c r="AB425" s="402"/>
      <c r="AC425" s="402"/>
      <c r="AD425" s="402"/>
      <c r="AE425" s="402"/>
      <c r="AF425" s="402"/>
      <c r="AG425" s="402"/>
      <c r="AH425" s="402"/>
      <c r="AI425" s="402"/>
      <c r="AJ425" s="402"/>
      <c r="AK425" s="402"/>
      <c r="AL425" s="402"/>
      <c r="AM425" s="302"/>
    </row>
    <row r="426" spans="1:39" ht="15.5" outlineLevel="1">
      <c r="A426" s="510">
        <v>7</v>
      </c>
      <c r="B426" s="498" t="s">
        <v>746</v>
      </c>
      <c r="C426" s="280" t="s">
        <v>586</v>
      </c>
      <c r="D426" s="284" t="s">
        <v>752</v>
      </c>
      <c r="E426" s="284"/>
      <c r="F426" s="284"/>
      <c r="G426" s="284"/>
      <c r="H426" s="284"/>
      <c r="I426" s="284"/>
      <c r="J426" s="284"/>
      <c r="K426" s="284"/>
      <c r="L426" s="284"/>
      <c r="M426" s="284"/>
      <c r="N426" s="284">
        <v>12</v>
      </c>
      <c r="O426" s="284" t="s">
        <v>752</v>
      </c>
      <c r="P426" s="284"/>
      <c r="Q426" s="284"/>
      <c r="R426" s="284"/>
      <c r="S426" s="284"/>
      <c r="T426" s="284"/>
      <c r="U426" s="284"/>
      <c r="V426" s="284"/>
      <c r="W426" s="284"/>
      <c r="X426" s="284"/>
      <c r="Y426" s="709"/>
      <c r="Z426" s="709">
        <v>1</v>
      </c>
      <c r="AA426" s="396"/>
      <c r="AB426" s="396"/>
      <c r="AC426" s="396"/>
      <c r="AD426" s="396"/>
      <c r="AE426" s="396"/>
      <c r="AF426" s="401"/>
      <c r="AG426" s="401"/>
      <c r="AH426" s="401"/>
      <c r="AI426" s="401"/>
      <c r="AJ426" s="401"/>
      <c r="AK426" s="401"/>
      <c r="AL426" s="401"/>
      <c r="AM426" s="285">
        <f>SUM(Y426:AL426)</f>
        <v>1</v>
      </c>
    </row>
    <row r="427" spans="1:39" ht="15.5" outlineLevel="1">
      <c r="A427" s="510"/>
      <c r="B427" s="417" t="s">
        <v>306</v>
      </c>
      <c r="C427" s="280" t="s">
        <v>580</v>
      </c>
      <c r="D427" s="284" t="s">
        <v>752</v>
      </c>
      <c r="E427" s="284"/>
      <c r="F427" s="284"/>
      <c r="G427" s="284"/>
      <c r="H427" s="284"/>
      <c r="I427" s="284"/>
      <c r="J427" s="284"/>
      <c r="K427" s="284"/>
      <c r="L427" s="284"/>
      <c r="M427" s="284"/>
      <c r="N427" s="284">
        <v>12</v>
      </c>
      <c r="O427" s="284" t="s">
        <v>752</v>
      </c>
      <c r="P427" s="284"/>
      <c r="Q427" s="284"/>
      <c r="R427" s="284"/>
      <c r="S427" s="284"/>
      <c r="T427" s="284"/>
      <c r="U427" s="284"/>
      <c r="V427" s="284"/>
      <c r="W427" s="284"/>
      <c r="X427" s="284"/>
      <c r="Y427" s="397">
        <v>0</v>
      </c>
      <c r="Z427" s="397">
        <v>1</v>
      </c>
      <c r="AA427" s="397">
        <v>0</v>
      </c>
      <c r="AB427" s="397">
        <v>0</v>
      </c>
      <c r="AC427" s="397">
        <v>0</v>
      </c>
      <c r="AD427" s="397">
        <f t="shared" ref="AD427:AL427" si="75">AD426</f>
        <v>0</v>
      </c>
      <c r="AE427" s="397">
        <f t="shared" si="75"/>
        <v>0</v>
      </c>
      <c r="AF427" s="397">
        <f t="shared" si="75"/>
        <v>0</v>
      </c>
      <c r="AG427" s="397">
        <f t="shared" si="75"/>
        <v>0</v>
      </c>
      <c r="AH427" s="397">
        <f t="shared" si="75"/>
        <v>0</v>
      </c>
      <c r="AI427" s="397">
        <f t="shared" si="75"/>
        <v>0</v>
      </c>
      <c r="AJ427" s="397">
        <f t="shared" si="75"/>
        <v>0</v>
      </c>
      <c r="AK427" s="397">
        <f t="shared" si="75"/>
        <v>0</v>
      </c>
      <c r="AL427" s="397">
        <f t="shared" si="75"/>
        <v>0</v>
      </c>
      <c r="AM427" s="300"/>
    </row>
    <row r="428" spans="1:39" ht="15.5" outlineLevel="1">
      <c r="A428" s="510"/>
      <c r="B428" s="505"/>
      <c r="C428" s="301"/>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402"/>
      <c r="Z428" s="403"/>
      <c r="AA428" s="402"/>
      <c r="AB428" s="402"/>
      <c r="AC428" s="402"/>
      <c r="AD428" s="402"/>
      <c r="AE428" s="402"/>
      <c r="AF428" s="402"/>
      <c r="AG428" s="402"/>
      <c r="AH428" s="402"/>
      <c r="AI428" s="402"/>
      <c r="AJ428" s="402"/>
      <c r="AK428" s="402"/>
      <c r="AL428" s="402"/>
      <c r="AM428" s="302"/>
    </row>
    <row r="429" spans="1:39" ht="15.5" outlineLevel="1">
      <c r="A429" s="510">
        <v>8</v>
      </c>
      <c r="B429" s="414" t="s">
        <v>100</v>
      </c>
      <c r="C429" s="280" t="s">
        <v>586</v>
      </c>
      <c r="D429" s="284">
        <v>0</v>
      </c>
      <c r="E429" s="284"/>
      <c r="F429" s="284"/>
      <c r="G429" s="284"/>
      <c r="H429" s="284"/>
      <c r="I429" s="284"/>
      <c r="J429" s="284"/>
      <c r="K429" s="284"/>
      <c r="L429" s="284"/>
      <c r="M429" s="284"/>
      <c r="N429" s="284">
        <v>12</v>
      </c>
      <c r="O429" s="284">
        <v>0</v>
      </c>
      <c r="P429" s="284"/>
      <c r="Q429" s="284"/>
      <c r="R429" s="284"/>
      <c r="S429" s="284"/>
      <c r="T429" s="284"/>
      <c r="U429" s="284"/>
      <c r="V429" s="284"/>
      <c r="W429" s="284"/>
      <c r="X429" s="284"/>
      <c r="Y429" s="401"/>
      <c r="Z429" s="709">
        <v>1</v>
      </c>
      <c r="AA429" s="396"/>
      <c r="AB429" s="396"/>
      <c r="AC429" s="396"/>
      <c r="AD429" s="396"/>
      <c r="AE429" s="396"/>
      <c r="AF429" s="401"/>
      <c r="AG429" s="401"/>
      <c r="AH429" s="401"/>
      <c r="AI429" s="401"/>
      <c r="AJ429" s="401"/>
      <c r="AK429" s="401"/>
      <c r="AL429" s="401"/>
      <c r="AM429" s="285">
        <f>SUM(Y429:AL429)</f>
        <v>1</v>
      </c>
    </row>
    <row r="430" spans="1:39" ht="15.5" outlineLevel="1">
      <c r="A430" s="510"/>
      <c r="B430" s="417" t="s">
        <v>306</v>
      </c>
      <c r="C430" s="280" t="s">
        <v>580</v>
      </c>
      <c r="D430" s="284" t="s">
        <v>752</v>
      </c>
      <c r="E430" s="284"/>
      <c r="F430" s="284"/>
      <c r="G430" s="284"/>
      <c r="H430" s="284"/>
      <c r="I430" s="284"/>
      <c r="J430" s="284"/>
      <c r="K430" s="284"/>
      <c r="L430" s="284"/>
      <c r="M430" s="284"/>
      <c r="N430" s="284">
        <v>12</v>
      </c>
      <c r="O430" s="284" t="s">
        <v>752</v>
      </c>
      <c r="P430" s="284"/>
      <c r="Q430" s="284"/>
      <c r="R430" s="284"/>
      <c r="S430" s="284"/>
      <c r="T430" s="284"/>
      <c r="U430" s="284"/>
      <c r="V430" s="284"/>
      <c r="W430" s="284"/>
      <c r="X430" s="284"/>
      <c r="Y430" s="397">
        <v>0</v>
      </c>
      <c r="Z430" s="397">
        <v>1</v>
      </c>
      <c r="AA430" s="397">
        <v>0</v>
      </c>
      <c r="AB430" s="397">
        <v>0</v>
      </c>
      <c r="AC430" s="397">
        <v>0</v>
      </c>
      <c r="AD430" s="397">
        <f t="shared" ref="AD430:AL430" si="76">AD429</f>
        <v>0</v>
      </c>
      <c r="AE430" s="397">
        <f t="shared" si="76"/>
        <v>0</v>
      </c>
      <c r="AF430" s="397">
        <f t="shared" si="76"/>
        <v>0</v>
      </c>
      <c r="AG430" s="397">
        <f t="shared" si="76"/>
        <v>0</v>
      </c>
      <c r="AH430" s="397">
        <f t="shared" si="76"/>
        <v>0</v>
      </c>
      <c r="AI430" s="397">
        <f t="shared" si="76"/>
        <v>0</v>
      </c>
      <c r="AJ430" s="397">
        <f t="shared" si="76"/>
        <v>0</v>
      </c>
      <c r="AK430" s="397">
        <f t="shared" si="76"/>
        <v>0</v>
      </c>
      <c r="AL430" s="397">
        <f t="shared" si="76"/>
        <v>0</v>
      </c>
      <c r="AM430" s="300"/>
    </row>
    <row r="431" spans="1:39" ht="15.5" outlineLevel="1">
      <c r="A431" s="510"/>
      <c r="B431" s="505"/>
      <c r="C431" s="301"/>
      <c r="D431" s="305"/>
      <c r="E431" s="305"/>
      <c r="F431" s="305"/>
      <c r="G431" s="305"/>
      <c r="H431" s="305"/>
      <c r="I431" s="305"/>
      <c r="J431" s="305"/>
      <c r="K431" s="305"/>
      <c r="L431" s="305"/>
      <c r="M431" s="305"/>
      <c r="N431" s="280"/>
      <c r="O431" s="305"/>
      <c r="P431" s="305"/>
      <c r="Q431" s="305"/>
      <c r="R431" s="305"/>
      <c r="S431" s="305"/>
      <c r="T431" s="305"/>
      <c r="U431" s="305"/>
      <c r="V431" s="305"/>
      <c r="W431" s="305"/>
      <c r="X431" s="305"/>
      <c r="Y431" s="402"/>
      <c r="Z431" s="403"/>
      <c r="AA431" s="402"/>
      <c r="AB431" s="402"/>
      <c r="AC431" s="402"/>
      <c r="AD431" s="402"/>
      <c r="AE431" s="402"/>
      <c r="AF431" s="402"/>
      <c r="AG431" s="402"/>
      <c r="AH431" s="402"/>
      <c r="AI431" s="402"/>
      <c r="AJ431" s="402"/>
      <c r="AK431" s="402"/>
      <c r="AL431" s="402"/>
      <c r="AM431" s="302"/>
    </row>
    <row r="432" spans="1:39" ht="15.5" outlineLevel="1">
      <c r="A432" s="510">
        <v>9</v>
      </c>
      <c r="B432" s="414" t="s">
        <v>101</v>
      </c>
      <c r="C432" s="280" t="s">
        <v>586</v>
      </c>
      <c r="D432" s="284">
        <v>0</v>
      </c>
      <c r="E432" s="284"/>
      <c r="F432" s="284"/>
      <c r="G432" s="284"/>
      <c r="H432" s="284"/>
      <c r="I432" s="284"/>
      <c r="J432" s="284"/>
      <c r="K432" s="284"/>
      <c r="L432" s="284"/>
      <c r="M432" s="284"/>
      <c r="N432" s="284">
        <v>12</v>
      </c>
      <c r="O432" s="284">
        <v>0</v>
      </c>
      <c r="P432" s="284"/>
      <c r="Q432" s="284"/>
      <c r="R432" s="284"/>
      <c r="S432" s="284"/>
      <c r="T432" s="284"/>
      <c r="U432" s="284"/>
      <c r="V432" s="284"/>
      <c r="W432" s="284"/>
      <c r="X432" s="284"/>
      <c r="Y432" s="401"/>
      <c r="Z432" s="396"/>
      <c r="AA432" s="396">
        <v>1</v>
      </c>
      <c r="AB432" s="396"/>
      <c r="AC432" s="396"/>
      <c r="AD432" s="396"/>
      <c r="AE432" s="396"/>
      <c r="AF432" s="401"/>
      <c r="AG432" s="401"/>
      <c r="AH432" s="401"/>
      <c r="AI432" s="401"/>
      <c r="AJ432" s="401"/>
      <c r="AK432" s="401"/>
      <c r="AL432" s="401"/>
      <c r="AM432" s="285">
        <f>SUM(Y432:AL432)</f>
        <v>1</v>
      </c>
    </row>
    <row r="433" spans="1:39" ht="15.5" outlineLevel="1">
      <c r="A433" s="510"/>
      <c r="B433" s="417" t="s">
        <v>306</v>
      </c>
      <c r="C433" s="280" t="s">
        <v>580</v>
      </c>
      <c r="D433" s="284" t="s">
        <v>752</v>
      </c>
      <c r="E433" s="284"/>
      <c r="F433" s="284"/>
      <c r="G433" s="284"/>
      <c r="H433" s="284"/>
      <c r="I433" s="284"/>
      <c r="J433" s="284"/>
      <c r="K433" s="284"/>
      <c r="L433" s="284"/>
      <c r="M433" s="284"/>
      <c r="N433" s="284">
        <v>12</v>
      </c>
      <c r="O433" s="284" t="s">
        <v>752</v>
      </c>
      <c r="P433" s="284"/>
      <c r="Q433" s="284"/>
      <c r="R433" s="284"/>
      <c r="S433" s="284"/>
      <c r="T433" s="284"/>
      <c r="U433" s="284"/>
      <c r="V433" s="284"/>
      <c r="W433" s="284"/>
      <c r="X433" s="284"/>
      <c r="Y433" s="397">
        <v>0</v>
      </c>
      <c r="Z433" s="397">
        <v>0</v>
      </c>
      <c r="AA433" s="397">
        <v>1</v>
      </c>
      <c r="AB433" s="397">
        <v>0</v>
      </c>
      <c r="AC433" s="397">
        <v>0</v>
      </c>
      <c r="AD433" s="397">
        <f t="shared" ref="AD433:AL433" si="77">AD432</f>
        <v>0</v>
      </c>
      <c r="AE433" s="397">
        <f t="shared" si="77"/>
        <v>0</v>
      </c>
      <c r="AF433" s="397">
        <f t="shared" si="77"/>
        <v>0</v>
      </c>
      <c r="AG433" s="397">
        <f t="shared" si="77"/>
        <v>0</v>
      </c>
      <c r="AH433" s="397">
        <f t="shared" si="77"/>
        <v>0</v>
      </c>
      <c r="AI433" s="397">
        <f t="shared" si="77"/>
        <v>0</v>
      </c>
      <c r="AJ433" s="397">
        <f t="shared" si="77"/>
        <v>0</v>
      </c>
      <c r="AK433" s="397">
        <f t="shared" si="77"/>
        <v>0</v>
      </c>
      <c r="AL433" s="397">
        <f t="shared" si="77"/>
        <v>0</v>
      </c>
      <c r="AM433" s="300"/>
    </row>
    <row r="434" spans="1:39" ht="15.5" outlineLevel="1">
      <c r="A434" s="510"/>
      <c r="B434" s="505"/>
      <c r="C434" s="301"/>
      <c r="D434" s="305"/>
      <c r="E434" s="305"/>
      <c r="F434" s="305"/>
      <c r="G434" s="305"/>
      <c r="H434" s="305"/>
      <c r="I434" s="305"/>
      <c r="J434" s="305"/>
      <c r="K434" s="305"/>
      <c r="L434" s="305"/>
      <c r="M434" s="305"/>
      <c r="N434" s="280"/>
      <c r="O434" s="305"/>
      <c r="P434" s="305"/>
      <c r="Q434" s="305"/>
      <c r="R434" s="305"/>
      <c r="S434" s="305"/>
      <c r="T434" s="305"/>
      <c r="U434" s="305"/>
      <c r="V434" s="305"/>
      <c r="W434" s="305"/>
      <c r="X434" s="305"/>
      <c r="Y434" s="402"/>
      <c r="Z434" s="402"/>
      <c r="AA434" s="402"/>
      <c r="AB434" s="402"/>
      <c r="AC434" s="402"/>
      <c r="AD434" s="402"/>
      <c r="AE434" s="402"/>
      <c r="AF434" s="402"/>
      <c r="AG434" s="402"/>
      <c r="AH434" s="402"/>
      <c r="AI434" s="402"/>
      <c r="AJ434" s="402"/>
      <c r="AK434" s="402"/>
      <c r="AL434" s="402"/>
      <c r="AM434" s="302"/>
    </row>
    <row r="435" spans="1:39" ht="15.5" outlineLevel="1">
      <c r="A435" s="510">
        <v>10</v>
      </c>
      <c r="B435" s="414" t="s">
        <v>102</v>
      </c>
      <c r="C435" s="280" t="s">
        <v>586</v>
      </c>
      <c r="D435" s="284">
        <v>0</v>
      </c>
      <c r="E435" s="284"/>
      <c r="F435" s="284"/>
      <c r="G435" s="284"/>
      <c r="H435" s="284"/>
      <c r="I435" s="284"/>
      <c r="J435" s="284"/>
      <c r="K435" s="284"/>
      <c r="L435" s="284"/>
      <c r="M435" s="284"/>
      <c r="N435" s="284">
        <v>3</v>
      </c>
      <c r="O435" s="284">
        <v>0</v>
      </c>
      <c r="P435" s="284"/>
      <c r="Q435" s="284"/>
      <c r="R435" s="284"/>
      <c r="S435" s="284"/>
      <c r="T435" s="284"/>
      <c r="U435" s="284"/>
      <c r="V435" s="284"/>
      <c r="W435" s="284"/>
      <c r="X435" s="284"/>
      <c r="Y435" s="401"/>
      <c r="Z435" s="396"/>
      <c r="AA435" s="396">
        <v>1</v>
      </c>
      <c r="AB435" s="396"/>
      <c r="AC435" s="396"/>
      <c r="AD435" s="396"/>
      <c r="AE435" s="396"/>
      <c r="AF435" s="401"/>
      <c r="AG435" s="401"/>
      <c r="AH435" s="401"/>
      <c r="AI435" s="401"/>
      <c r="AJ435" s="401"/>
      <c r="AK435" s="401"/>
      <c r="AL435" s="401"/>
      <c r="AM435" s="285">
        <f>SUM(Y435:AL435)</f>
        <v>1</v>
      </c>
    </row>
    <row r="436" spans="1:39" ht="15.5" outlineLevel="1">
      <c r="A436" s="510"/>
      <c r="B436" s="417" t="s">
        <v>306</v>
      </c>
      <c r="C436" s="280" t="s">
        <v>580</v>
      </c>
      <c r="D436" s="284" t="s">
        <v>752</v>
      </c>
      <c r="E436" s="284"/>
      <c r="F436" s="284"/>
      <c r="G436" s="284"/>
      <c r="H436" s="284"/>
      <c r="I436" s="284"/>
      <c r="J436" s="284"/>
      <c r="K436" s="284"/>
      <c r="L436" s="284"/>
      <c r="M436" s="284"/>
      <c r="N436" s="284">
        <v>3</v>
      </c>
      <c r="O436" s="284" t="s">
        <v>752</v>
      </c>
      <c r="P436" s="284"/>
      <c r="Q436" s="284"/>
      <c r="R436" s="284"/>
      <c r="S436" s="284"/>
      <c r="T436" s="284"/>
      <c r="U436" s="284"/>
      <c r="V436" s="284"/>
      <c r="W436" s="284"/>
      <c r="X436" s="284"/>
      <c r="Y436" s="397">
        <v>0</v>
      </c>
      <c r="Z436" s="397">
        <v>0</v>
      </c>
      <c r="AA436" s="397">
        <v>1</v>
      </c>
      <c r="AB436" s="397">
        <v>0</v>
      </c>
      <c r="AC436" s="397">
        <v>0</v>
      </c>
      <c r="AD436" s="397">
        <f t="shared" ref="AD436:AL436" si="78">AD435</f>
        <v>0</v>
      </c>
      <c r="AE436" s="397">
        <f t="shared" si="78"/>
        <v>0</v>
      </c>
      <c r="AF436" s="397">
        <f t="shared" si="78"/>
        <v>0</v>
      </c>
      <c r="AG436" s="397">
        <f t="shared" si="78"/>
        <v>0</v>
      </c>
      <c r="AH436" s="397">
        <f t="shared" si="78"/>
        <v>0</v>
      </c>
      <c r="AI436" s="397">
        <f t="shared" si="78"/>
        <v>0</v>
      </c>
      <c r="AJ436" s="397">
        <f t="shared" si="78"/>
        <v>0</v>
      </c>
      <c r="AK436" s="397">
        <f t="shared" si="78"/>
        <v>0</v>
      </c>
      <c r="AL436" s="397">
        <f t="shared" si="78"/>
        <v>0</v>
      </c>
      <c r="AM436" s="300"/>
    </row>
    <row r="437" spans="1:39" ht="15.5" outlineLevel="1">
      <c r="A437" s="510"/>
      <c r="B437" s="505"/>
      <c r="C437" s="301"/>
      <c r="D437" s="305"/>
      <c r="E437" s="305"/>
      <c r="F437" s="305"/>
      <c r="G437" s="305"/>
      <c r="H437" s="305"/>
      <c r="I437" s="305"/>
      <c r="J437" s="305"/>
      <c r="K437" s="305"/>
      <c r="L437" s="305"/>
      <c r="M437" s="305"/>
      <c r="N437" s="280"/>
      <c r="O437" s="305"/>
      <c r="P437" s="305"/>
      <c r="Q437" s="305"/>
      <c r="R437" s="305"/>
      <c r="S437" s="305"/>
      <c r="T437" s="305"/>
      <c r="U437" s="305"/>
      <c r="V437" s="305"/>
      <c r="W437" s="305"/>
      <c r="X437" s="305"/>
      <c r="Y437" s="402"/>
      <c r="Z437" s="403"/>
      <c r="AA437" s="402"/>
      <c r="AB437" s="402"/>
      <c r="AC437" s="402"/>
      <c r="AD437" s="402"/>
      <c r="AE437" s="402"/>
      <c r="AF437" s="402"/>
      <c r="AG437" s="402"/>
      <c r="AH437" s="402"/>
      <c r="AI437" s="402"/>
      <c r="AJ437" s="402"/>
      <c r="AK437" s="402"/>
      <c r="AL437" s="402"/>
      <c r="AM437" s="302"/>
    </row>
    <row r="438" spans="1:39" ht="15.5" outlineLevel="1">
      <c r="A438" s="510"/>
      <c r="B438" s="482" t="s">
        <v>10</v>
      </c>
      <c r="C438" s="278"/>
      <c r="D438" s="278"/>
      <c r="E438" s="278"/>
      <c r="F438" s="278"/>
      <c r="G438" s="278"/>
      <c r="H438" s="278"/>
      <c r="I438" s="278"/>
      <c r="J438" s="278"/>
      <c r="K438" s="278"/>
      <c r="L438" s="278"/>
      <c r="M438" s="278"/>
      <c r="N438" s="279"/>
      <c r="O438" s="278"/>
      <c r="P438" s="278"/>
      <c r="Q438" s="278"/>
      <c r="R438" s="278"/>
      <c r="S438" s="278"/>
      <c r="T438" s="278"/>
      <c r="U438" s="278"/>
      <c r="V438" s="278"/>
      <c r="W438" s="278"/>
      <c r="X438" s="278"/>
      <c r="Y438" s="400"/>
      <c r="Z438" s="400"/>
      <c r="AA438" s="400"/>
      <c r="AB438" s="400"/>
      <c r="AC438" s="400"/>
      <c r="AD438" s="400"/>
      <c r="AE438" s="400"/>
      <c r="AF438" s="400"/>
      <c r="AG438" s="400"/>
      <c r="AH438" s="400"/>
      <c r="AI438" s="400"/>
      <c r="AJ438" s="400"/>
      <c r="AK438" s="400"/>
      <c r="AL438" s="400"/>
      <c r="AM438" s="281"/>
    </row>
    <row r="439" spans="1:39" ht="15.5" outlineLevel="1">
      <c r="A439" s="510">
        <v>11</v>
      </c>
      <c r="B439" s="414" t="s">
        <v>103</v>
      </c>
      <c r="C439" s="280" t="s">
        <v>586</v>
      </c>
      <c r="D439" s="284">
        <v>0</v>
      </c>
      <c r="E439" s="284"/>
      <c r="F439" s="284"/>
      <c r="G439" s="284"/>
      <c r="H439" s="284"/>
      <c r="I439" s="284"/>
      <c r="J439" s="284"/>
      <c r="K439" s="284"/>
      <c r="L439" s="284"/>
      <c r="M439" s="284"/>
      <c r="N439" s="284">
        <v>12</v>
      </c>
      <c r="O439" s="284">
        <v>0</v>
      </c>
      <c r="P439" s="284"/>
      <c r="Q439" s="284"/>
      <c r="R439" s="284"/>
      <c r="S439" s="284"/>
      <c r="T439" s="284"/>
      <c r="U439" s="284"/>
      <c r="V439" s="284"/>
      <c r="W439" s="284"/>
      <c r="X439" s="284"/>
      <c r="Y439" s="412"/>
      <c r="Z439" s="396"/>
      <c r="AA439" s="396">
        <v>1</v>
      </c>
      <c r="AB439" s="396"/>
      <c r="AC439" s="396"/>
      <c r="AD439" s="396"/>
      <c r="AE439" s="396"/>
      <c r="AF439" s="401"/>
      <c r="AG439" s="401"/>
      <c r="AH439" s="401"/>
      <c r="AI439" s="401"/>
      <c r="AJ439" s="401"/>
      <c r="AK439" s="401"/>
      <c r="AL439" s="401"/>
      <c r="AM439" s="285">
        <f>SUM(Y439:AL439)</f>
        <v>1</v>
      </c>
    </row>
    <row r="440" spans="1:39" ht="15.5" outlineLevel="1">
      <c r="A440" s="510"/>
      <c r="B440" s="417" t="s">
        <v>306</v>
      </c>
      <c r="C440" s="280" t="s">
        <v>580</v>
      </c>
      <c r="D440" s="284" t="s">
        <v>752</v>
      </c>
      <c r="E440" s="284"/>
      <c r="F440" s="284"/>
      <c r="G440" s="284"/>
      <c r="H440" s="284"/>
      <c r="I440" s="284"/>
      <c r="J440" s="284"/>
      <c r="K440" s="284"/>
      <c r="L440" s="284"/>
      <c r="M440" s="284"/>
      <c r="N440" s="284">
        <v>12</v>
      </c>
      <c r="O440" s="284" t="s">
        <v>752</v>
      </c>
      <c r="P440" s="284"/>
      <c r="Q440" s="284"/>
      <c r="R440" s="284"/>
      <c r="S440" s="284"/>
      <c r="T440" s="284"/>
      <c r="U440" s="284"/>
      <c r="V440" s="284"/>
      <c r="W440" s="284"/>
      <c r="X440" s="284"/>
      <c r="Y440" s="397">
        <v>0</v>
      </c>
      <c r="Z440" s="397">
        <v>0</v>
      </c>
      <c r="AA440" s="397">
        <v>1</v>
      </c>
      <c r="AB440" s="397">
        <v>0</v>
      </c>
      <c r="AC440" s="397">
        <v>0</v>
      </c>
      <c r="AD440" s="397">
        <f t="shared" ref="AD440:AL440" si="79">AD439</f>
        <v>0</v>
      </c>
      <c r="AE440" s="397">
        <f t="shared" si="79"/>
        <v>0</v>
      </c>
      <c r="AF440" s="397">
        <f t="shared" si="79"/>
        <v>0</v>
      </c>
      <c r="AG440" s="397">
        <f t="shared" si="79"/>
        <v>0</v>
      </c>
      <c r="AH440" s="397">
        <f t="shared" si="79"/>
        <v>0</v>
      </c>
      <c r="AI440" s="397">
        <f t="shared" si="79"/>
        <v>0</v>
      </c>
      <c r="AJ440" s="397">
        <f t="shared" si="79"/>
        <v>0</v>
      </c>
      <c r="AK440" s="397">
        <f t="shared" si="79"/>
        <v>0</v>
      </c>
      <c r="AL440" s="397">
        <f t="shared" si="79"/>
        <v>0</v>
      </c>
      <c r="AM440" s="286"/>
    </row>
    <row r="441" spans="1:39" ht="15.5" outlineLevel="1">
      <c r="A441" s="510"/>
      <c r="B441" s="506"/>
      <c r="C441" s="294"/>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398"/>
      <c r="Z441" s="409"/>
      <c r="AA441" s="409"/>
      <c r="AB441" s="409"/>
      <c r="AC441" s="409"/>
      <c r="AD441" s="409"/>
      <c r="AE441" s="409"/>
      <c r="AF441" s="409"/>
      <c r="AG441" s="409"/>
      <c r="AH441" s="409"/>
      <c r="AI441" s="409"/>
      <c r="AJ441" s="409"/>
      <c r="AK441" s="409"/>
      <c r="AL441" s="409"/>
      <c r="AM441" s="295"/>
    </row>
    <row r="442" spans="1:39" ht="15.5" outlineLevel="1">
      <c r="A442" s="510">
        <v>12</v>
      </c>
      <c r="B442" s="414" t="s">
        <v>104</v>
      </c>
      <c r="C442" s="280" t="s">
        <v>586</v>
      </c>
      <c r="D442" s="284">
        <v>0</v>
      </c>
      <c r="E442" s="284"/>
      <c r="F442" s="284"/>
      <c r="G442" s="284"/>
      <c r="H442" s="284"/>
      <c r="I442" s="284"/>
      <c r="J442" s="284"/>
      <c r="K442" s="284"/>
      <c r="L442" s="284"/>
      <c r="M442" s="284"/>
      <c r="N442" s="284">
        <v>12</v>
      </c>
      <c r="O442" s="284">
        <v>0</v>
      </c>
      <c r="P442" s="284"/>
      <c r="Q442" s="284"/>
      <c r="R442" s="284"/>
      <c r="S442" s="284"/>
      <c r="T442" s="284"/>
      <c r="U442" s="284"/>
      <c r="V442" s="284"/>
      <c r="W442" s="284"/>
      <c r="X442" s="284"/>
      <c r="Y442" s="396"/>
      <c r="Z442" s="396"/>
      <c r="AA442" s="396">
        <v>1</v>
      </c>
      <c r="AB442" s="396"/>
      <c r="AC442" s="396"/>
      <c r="AD442" s="396"/>
      <c r="AE442" s="396"/>
      <c r="AF442" s="401"/>
      <c r="AG442" s="401"/>
      <c r="AH442" s="401"/>
      <c r="AI442" s="401"/>
      <c r="AJ442" s="401"/>
      <c r="AK442" s="401"/>
      <c r="AL442" s="401"/>
      <c r="AM442" s="285">
        <f>SUM(Y442:AL442)</f>
        <v>1</v>
      </c>
    </row>
    <row r="443" spans="1:39" ht="15.5" outlineLevel="1">
      <c r="A443" s="510"/>
      <c r="B443" s="417" t="s">
        <v>306</v>
      </c>
      <c r="C443" s="280" t="s">
        <v>580</v>
      </c>
      <c r="D443" s="284" t="s">
        <v>752</v>
      </c>
      <c r="E443" s="284"/>
      <c r="F443" s="284"/>
      <c r="G443" s="284"/>
      <c r="H443" s="284"/>
      <c r="I443" s="284"/>
      <c r="J443" s="284"/>
      <c r="K443" s="284"/>
      <c r="L443" s="284"/>
      <c r="M443" s="284"/>
      <c r="N443" s="284">
        <v>12</v>
      </c>
      <c r="O443" s="284" t="s">
        <v>752</v>
      </c>
      <c r="P443" s="284"/>
      <c r="Q443" s="284"/>
      <c r="R443" s="284"/>
      <c r="S443" s="284"/>
      <c r="T443" s="284"/>
      <c r="U443" s="284"/>
      <c r="V443" s="284"/>
      <c r="W443" s="284"/>
      <c r="X443" s="284"/>
      <c r="Y443" s="397">
        <v>0</v>
      </c>
      <c r="Z443" s="397">
        <v>0</v>
      </c>
      <c r="AA443" s="397">
        <v>1</v>
      </c>
      <c r="AB443" s="397">
        <v>0</v>
      </c>
      <c r="AC443" s="397">
        <v>0</v>
      </c>
      <c r="AD443" s="397">
        <f t="shared" ref="AD443:AL443" si="80">AD442</f>
        <v>0</v>
      </c>
      <c r="AE443" s="397">
        <f t="shared" si="80"/>
        <v>0</v>
      </c>
      <c r="AF443" s="397">
        <f t="shared" si="80"/>
        <v>0</v>
      </c>
      <c r="AG443" s="397">
        <f t="shared" si="80"/>
        <v>0</v>
      </c>
      <c r="AH443" s="397">
        <f t="shared" si="80"/>
        <v>0</v>
      </c>
      <c r="AI443" s="397">
        <f t="shared" si="80"/>
        <v>0</v>
      </c>
      <c r="AJ443" s="397">
        <f t="shared" si="80"/>
        <v>0</v>
      </c>
      <c r="AK443" s="397">
        <f t="shared" si="80"/>
        <v>0</v>
      </c>
      <c r="AL443" s="397">
        <f t="shared" si="80"/>
        <v>0</v>
      </c>
      <c r="AM443" s="286"/>
    </row>
    <row r="444" spans="1:39" ht="15.5" outlineLevel="1">
      <c r="A444" s="510"/>
      <c r="B444" s="506"/>
      <c r="C444" s="294"/>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408"/>
      <c r="Z444" s="408"/>
      <c r="AA444" s="398"/>
      <c r="AB444" s="398"/>
      <c r="AC444" s="398"/>
      <c r="AD444" s="398"/>
      <c r="AE444" s="398"/>
      <c r="AF444" s="398"/>
      <c r="AG444" s="398"/>
      <c r="AH444" s="398"/>
      <c r="AI444" s="398"/>
      <c r="AJ444" s="398"/>
      <c r="AK444" s="398"/>
      <c r="AL444" s="398"/>
      <c r="AM444" s="295"/>
    </row>
    <row r="445" spans="1:39" ht="15.5" outlineLevel="1">
      <c r="A445" s="510">
        <v>13</v>
      </c>
      <c r="B445" s="414" t="s">
        <v>105</v>
      </c>
      <c r="C445" s="280" t="s">
        <v>586</v>
      </c>
      <c r="D445" s="284">
        <v>8841</v>
      </c>
      <c r="E445" s="284"/>
      <c r="F445" s="284"/>
      <c r="G445" s="284"/>
      <c r="H445" s="284"/>
      <c r="I445" s="284"/>
      <c r="J445" s="284"/>
      <c r="K445" s="284"/>
      <c r="L445" s="284"/>
      <c r="M445" s="284"/>
      <c r="N445" s="284">
        <v>12</v>
      </c>
      <c r="O445" s="284">
        <v>0</v>
      </c>
      <c r="P445" s="284"/>
      <c r="Q445" s="284"/>
      <c r="R445" s="284"/>
      <c r="S445" s="284"/>
      <c r="T445" s="284"/>
      <c r="U445" s="284"/>
      <c r="V445" s="284"/>
      <c r="W445" s="284"/>
      <c r="X445" s="284"/>
      <c r="Y445" s="396"/>
      <c r="Z445" s="396"/>
      <c r="AA445" s="396">
        <v>1</v>
      </c>
      <c r="AB445" s="396"/>
      <c r="AC445" s="396"/>
      <c r="AD445" s="396"/>
      <c r="AE445" s="396"/>
      <c r="AF445" s="401"/>
      <c r="AG445" s="401"/>
      <c r="AH445" s="401"/>
      <c r="AI445" s="401"/>
      <c r="AJ445" s="401"/>
      <c r="AK445" s="401"/>
      <c r="AL445" s="401"/>
      <c r="AM445" s="285">
        <f>SUM(Y445:AL445)</f>
        <v>1</v>
      </c>
    </row>
    <row r="446" spans="1:39" ht="15.5" outlineLevel="1">
      <c r="A446" s="510"/>
      <c r="B446" s="417" t="s">
        <v>306</v>
      </c>
      <c r="C446" s="280" t="s">
        <v>580</v>
      </c>
      <c r="D446" s="284" t="s">
        <v>752</v>
      </c>
      <c r="E446" s="284"/>
      <c r="F446" s="284"/>
      <c r="G446" s="284"/>
      <c r="H446" s="284"/>
      <c r="I446" s="284"/>
      <c r="J446" s="284"/>
      <c r="K446" s="284"/>
      <c r="L446" s="284"/>
      <c r="M446" s="284"/>
      <c r="N446" s="284">
        <v>12</v>
      </c>
      <c r="O446" s="284" t="s">
        <v>752</v>
      </c>
      <c r="P446" s="284"/>
      <c r="Q446" s="284"/>
      <c r="R446" s="284"/>
      <c r="S446" s="284"/>
      <c r="T446" s="284"/>
      <c r="U446" s="284"/>
      <c r="V446" s="284"/>
      <c r="W446" s="284"/>
      <c r="X446" s="284"/>
      <c r="Y446" s="397">
        <v>0</v>
      </c>
      <c r="Z446" s="397">
        <v>0</v>
      </c>
      <c r="AA446" s="397">
        <v>1</v>
      </c>
      <c r="AB446" s="397">
        <v>0</v>
      </c>
      <c r="AC446" s="397">
        <v>0</v>
      </c>
      <c r="AD446" s="397">
        <f t="shared" ref="AD446:AL446" si="81">AD445</f>
        <v>0</v>
      </c>
      <c r="AE446" s="397">
        <f t="shared" si="81"/>
        <v>0</v>
      </c>
      <c r="AF446" s="397">
        <f t="shared" si="81"/>
        <v>0</v>
      </c>
      <c r="AG446" s="397">
        <f t="shared" si="81"/>
        <v>0</v>
      </c>
      <c r="AH446" s="397">
        <f t="shared" si="81"/>
        <v>0</v>
      </c>
      <c r="AI446" s="397">
        <f t="shared" si="81"/>
        <v>0</v>
      </c>
      <c r="AJ446" s="397">
        <f t="shared" si="81"/>
        <v>0</v>
      </c>
      <c r="AK446" s="397">
        <f t="shared" si="81"/>
        <v>0</v>
      </c>
      <c r="AL446" s="397">
        <f t="shared" si="81"/>
        <v>0</v>
      </c>
      <c r="AM446" s="295"/>
    </row>
    <row r="447" spans="1:39" ht="15.5" outlineLevel="1">
      <c r="A447" s="510"/>
      <c r="B447" s="506"/>
      <c r="C447" s="294"/>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398"/>
      <c r="Z447" s="398"/>
      <c r="AA447" s="398"/>
      <c r="AB447" s="398"/>
      <c r="AC447" s="398"/>
      <c r="AD447" s="398"/>
      <c r="AE447" s="398"/>
      <c r="AF447" s="398"/>
      <c r="AG447" s="398"/>
      <c r="AH447" s="398"/>
      <c r="AI447" s="398"/>
      <c r="AJ447" s="398"/>
      <c r="AK447" s="398"/>
      <c r="AL447" s="398"/>
      <c r="AM447" s="295"/>
    </row>
    <row r="448" spans="1:39" ht="15.5" outlineLevel="1">
      <c r="A448" s="510"/>
      <c r="B448" s="482" t="s">
        <v>106</v>
      </c>
      <c r="C448" s="278"/>
      <c r="D448" s="279"/>
      <c r="E448" s="279"/>
      <c r="F448" s="279"/>
      <c r="G448" s="279"/>
      <c r="H448" s="279"/>
      <c r="I448" s="279"/>
      <c r="J448" s="279"/>
      <c r="K448" s="279"/>
      <c r="L448" s="279"/>
      <c r="M448" s="279"/>
      <c r="N448" s="279"/>
      <c r="O448" s="279"/>
      <c r="P448" s="279"/>
      <c r="Q448" s="279"/>
      <c r="R448" s="279"/>
      <c r="S448" s="279"/>
      <c r="T448" s="279"/>
      <c r="U448" s="279"/>
      <c r="V448" s="279"/>
      <c r="W448" s="279"/>
      <c r="X448" s="279"/>
      <c r="Y448" s="400"/>
      <c r="Z448" s="400"/>
      <c r="AA448" s="400"/>
      <c r="AB448" s="400"/>
      <c r="AC448" s="400"/>
      <c r="AD448" s="400"/>
      <c r="AE448" s="400"/>
      <c r="AF448" s="400"/>
      <c r="AG448" s="400"/>
      <c r="AH448" s="400"/>
      <c r="AI448" s="400"/>
      <c r="AJ448" s="400"/>
      <c r="AK448" s="400"/>
      <c r="AL448" s="400"/>
      <c r="AM448" s="281"/>
    </row>
    <row r="449" spans="1:39" ht="15.5" outlineLevel="1">
      <c r="A449" s="510">
        <v>14</v>
      </c>
      <c r="B449" s="506" t="s">
        <v>107</v>
      </c>
      <c r="C449" s="280" t="s">
        <v>586</v>
      </c>
      <c r="D449" s="284">
        <v>0</v>
      </c>
      <c r="E449" s="284"/>
      <c r="F449" s="284"/>
      <c r="G449" s="284"/>
      <c r="H449" s="284"/>
      <c r="I449" s="284"/>
      <c r="J449" s="284"/>
      <c r="K449" s="284"/>
      <c r="L449" s="284"/>
      <c r="M449" s="284"/>
      <c r="N449" s="284">
        <v>12</v>
      </c>
      <c r="O449" s="284">
        <v>0</v>
      </c>
      <c r="P449" s="284"/>
      <c r="Q449" s="284"/>
      <c r="R449" s="284"/>
      <c r="S449" s="284"/>
      <c r="T449" s="284"/>
      <c r="U449" s="284"/>
      <c r="V449" s="284"/>
      <c r="W449" s="284"/>
      <c r="X449" s="284"/>
      <c r="Y449" s="396">
        <v>1</v>
      </c>
      <c r="Z449" s="396"/>
      <c r="AA449" s="396"/>
      <c r="AB449" s="396"/>
      <c r="AC449" s="396"/>
      <c r="AD449" s="396"/>
      <c r="AE449" s="396"/>
      <c r="AF449" s="396"/>
      <c r="AG449" s="396"/>
      <c r="AH449" s="396"/>
      <c r="AI449" s="396"/>
      <c r="AJ449" s="396"/>
      <c r="AK449" s="396"/>
      <c r="AL449" s="396"/>
      <c r="AM449" s="285">
        <f>SUM(Y449:AL449)</f>
        <v>1</v>
      </c>
    </row>
    <row r="450" spans="1:39" ht="15.5" outlineLevel="1">
      <c r="A450" s="510"/>
      <c r="B450" s="417" t="s">
        <v>306</v>
      </c>
      <c r="C450" s="280" t="s">
        <v>580</v>
      </c>
      <c r="D450" s="284" t="s">
        <v>752</v>
      </c>
      <c r="E450" s="284"/>
      <c r="F450" s="284"/>
      <c r="G450" s="284"/>
      <c r="H450" s="284"/>
      <c r="I450" s="284"/>
      <c r="J450" s="284"/>
      <c r="K450" s="284"/>
      <c r="L450" s="284"/>
      <c r="M450" s="284"/>
      <c r="N450" s="284">
        <v>12</v>
      </c>
      <c r="O450" s="284" t="s">
        <v>752</v>
      </c>
      <c r="P450" s="284"/>
      <c r="Q450" s="284"/>
      <c r="R450" s="284"/>
      <c r="S450" s="284"/>
      <c r="T450" s="284"/>
      <c r="U450" s="284"/>
      <c r="V450" s="284"/>
      <c r="W450" s="284"/>
      <c r="X450" s="284"/>
      <c r="Y450" s="397">
        <v>1</v>
      </c>
      <c r="Z450" s="397">
        <v>0</v>
      </c>
      <c r="AA450" s="397">
        <v>0</v>
      </c>
      <c r="AB450" s="397">
        <v>0</v>
      </c>
      <c r="AC450" s="397">
        <v>0</v>
      </c>
      <c r="AD450" s="397">
        <f t="shared" ref="AD450:AL450" si="82">AD449</f>
        <v>0</v>
      </c>
      <c r="AE450" s="397">
        <f t="shared" si="82"/>
        <v>0</v>
      </c>
      <c r="AF450" s="397">
        <f t="shared" si="82"/>
        <v>0</v>
      </c>
      <c r="AG450" s="397">
        <f t="shared" si="82"/>
        <v>0</v>
      </c>
      <c r="AH450" s="397">
        <f t="shared" si="82"/>
        <v>0</v>
      </c>
      <c r="AI450" s="397">
        <f t="shared" si="82"/>
        <v>0</v>
      </c>
      <c r="AJ450" s="397">
        <f t="shared" si="82"/>
        <v>0</v>
      </c>
      <c r="AK450" s="397">
        <f t="shared" si="82"/>
        <v>0</v>
      </c>
      <c r="AL450" s="397">
        <f t="shared" si="82"/>
        <v>0</v>
      </c>
      <c r="AM450" s="286"/>
    </row>
    <row r="451" spans="1:39" ht="15.5" outlineLevel="1">
      <c r="A451" s="510"/>
      <c r="B451" s="506"/>
      <c r="C451" s="294"/>
      <c r="D451" s="280"/>
      <c r="E451" s="280"/>
      <c r="F451" s="280"/>
      <c r="G451" s="280"/>
      <c r="H451" s="280"/>
      <c r="I451" s="280"/>
      <c r="J451" s="280"/>
      <c r="K451" s="280"/>
      <c r="L451" s="280"/>
      <c r="M451" s="280"/>
      <c r="N451" s="448"/>
      <c r="O451" s="280"/>
      <c r="P451" s="280"/>
      <c r="Q451" s="280"/>
      <c r="R451" s="280"/>
      <c r="S451" s="280"/>
      <c r="T451" s="280"/>
      <c r="U451" s="280"/>
      <c r="V451" s="280"/>
      <c r="W451" s="280"/>
      <c r="X451" s="280"/>
      <c r="Y451" s="397"/>
      <c r="Z451" s="397"/>
      <c r="AA451" s="397"/>
      <c r="AB451" s="397"/>
      <c r="AC451" s="398"/>
      <c r="AD451" s="398"/>
      <c r="AE451" s="398"/>
      <c r="AF451" s="398"/>
      <c r="AG451" s="398"/>
      <c r="AH451" s="398"/>
      <c r="AI451" s="398"/>
      <c r="AJ451" s="398"/>
      <c r="AK451" s="398"/>
      <c r="AL451" s="398"/>
      <c r="AM451" s="290"/>
    </row>
    <row r="452" spans="1:39" s="298" customFormat="1" ht="15.5" outlineLevel="1">
      <c r="A452" s="510"/>
      <c r="B452" s="482" t="s">
        <v>486</v>
      </c>
      <c r="C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398"/>
      <c r="Z452" s="398"/>
      <c r="AA452" s="398"/>
      <c r="AB452" s="398"/>
      <c r="AC452" s="398"/>
      <c r="AD452" s="398"/>
      <c r="AE452" s="402"/>
      <c r="AF452" s="402"/>
      <c r="AG452" s="402"/>
      <c r="AH452" s="402"/>
      <c r="AI452" s="402"/>
      <c r="AJ452" s="402"/>
      <c r="AK452" s="402"/>
      <c r="AL452" s="402"/>
      <c r="AM452" s="495"/>
    </row>
    <row r="453" spans="1:39" ht="15.5" outlineLevel="1">
      <c r="A453" s="510">
        <v>15</v>
      </c>
      <c r="B453" s="417" t="s">
        <v>491</v>
      </c>
      <c r="C453" s="280" t="s">
        <v>586</v>
      </c>
      <c r="D453" s="284">
        <v>0</v>
      </c>
      <c r="E453" s="284"/>
      <c r="F453" s="284"/>
      <c r="G453" s="284"/>
      <c r="H453" s="284"/>
      <c r="I453" s="284"/>
      <c r="J453" s="284"/>
      <c r="K453" s="284"/>
      <c r="L453" s="284"/>
      <c r="M453" s="284"/>
      <c r="N453" s="284">
        <v>0</v>
      </c>
      <c r="O453" s="284">
        <v>0</v>
      </c>
      <c r="P453" s="284"/>
      <c r="Q453" s="284"/>
      <c r="R453" s="284"/>
      <c r="S453" s="284"/>
      <c r="T453" s="284"/>
      <c r="U453" s="284"/>
      <c r="V453" s="284"/>
      <c r="W453" s="284"/>
      <c r="X453" s="284"/>
      <c r="Y453" s="396"/>
      <c r="Z453" s="396"/>
      <c r="AA453" s="396"/>
      <c r="AB453" s="396"/>
      <c r="AC453" s="396"/>
      <c r="AD453" s="396"/>
      <c r="AE453" s="396"/>
      <c r="AF453" s="396"/>
      <c r="AG453" s="396"/>
      <c r="AH453" s="396"/>
      <c r="AI453" s="396"/>
      <c r="AJ453" s="396"/>
      <c r="AK453" s="396"/>
      <c r="AL453" s="396"/>
      <c r="AM453" s="285">
        <f>SUM(Y453:AL453)</f>
        <v>0</v>
      </c>
    </row>
    <row r="454" spans="1:39" ht="15.5" outlineLevel="1">
      <c r="A454" s="510"/>
      <c r="B454" s="417" t="s">
        <v>306</v>
      </c>
      <c r="C454" s="280" t="s">
        <v>580</v>
      </c>
      <c r="D454" s="284" t="s">
        <v>752</v>
      </c>
      <c r="E454" s="284"/>
      <c r="F454" s="284"/>
      <c r="G454" s="284"/>
      <c r="H454" s="284"/>
      <c r="I454" s="284"/>
      <c r="J454" s="284"/>
      <c r="K454" s="284"/>
      <c r="L454" s="284"/>
      <c r="M454" s="284"/>
      <c r="N454" s="284">
        <v>0</v>
      </c>
      <c r="O454" s="284" t="s">
        <v>752</v>
      </c>
      <c r="P454" s="284"/>
      <c r="Q454" s="284"/>
      <c r="R454" s="284"/>
      <c r="S454" s="284"/>
      <c r="T454" s="284"/>
      <c r="U454" s="284"/>
      <c r="V454" s="284"/>
      <c r="W454" s="284"/>
      <c r="X454" s="284"/>
      <c r="Y454" s="397">
        <v>0</v>
      </c>
      <c r="Z454" s="397">
        <v>0</v>
      </c>
      <c r="AA454" s="397">
        <v>0</v>
      </c>
      <c r="AB454" s="397">
        <v>0</v>
      </c>
      <c r="AC454" s="397">
        <v>0</v>
      </c>
      <c r="AD454" s="397">
        <f t="shared" ref="AD454:AL454" si="83">AD453</f>
        <v>0</v>
      </c>
      <c r="AE454" s="397">
        <f t="shared" si="83"/>
        <v>0</v>
      </c>
      <c r="AF454" s="397">
        <f t="shared" si="83"/>
        <v>0</v>
      </c>
      <c r="AG454" s="397">
        <f t="shared" si="83"/>
        <v>0</v>
      </c>
      <c r="AH454" s="397">
        <f t="shared" si="83"/>
        <v>0</v>
      </c>
      <c r="AI454" s="397">
        <f t="shared" si="83"/>
        <v>0</v>
      </c>
      <c r="AJ454" s="397">
        <f t="shared" si="83"/>
        <v>0</v>
      </c>
      <c r="AK454" s="397">
        <f t="shared" si="83"/>
        <v>0</v>
      </c>
      <c r="AL454" s="397">
        <f t="shared" si="83"/>
        <v>0</v>
      </c>
      <c r="AM454" s="286"/>
    </row>
    <row r="455" spans="1:39" ht="15.5" outlineLevel="1">
      <c r="A455" s="510"/>
      <c r="B455" s="506"/>
      <c r="C455" s="294"/>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398"/>
      <c r="Z455" s="398"/>
      <c r="AA455" s="398"/>
      <c r="AB455" s="398"/>
      <c r="AC455" s="398"/>
      <c r="AD455" s="398"/>
      <c r="AE455" s="398"/>
      <c r="AF455" s="398"/>
      <c r="AG455" s="398"/>
      <c r="AH455" s="398"/>
      <c r="AI455" s="398"/>
      <c r="AJ455" s="398"/>
      <c r="AK455" s="398"/>
      <c r="AL455" s="398"/>
      <c r="AM455" s="295"/>
    </row>
    <row r="456" spans="1:39" s="272" customFormat="1" ht="15.5" outlineLevel="1">
      <c r="A456" s="510">
        <v>16</v>
      </c>
      <c r="B456" s="507" t="s">
        <v>487</v>
      </c>
      <c r="C456" s="280" t="s">
        <v>586</v>
      </c>
      <c r="D456" s="284">
        <v>0</v>
      </c>
      <c r="E456" s="284"/>
      <c r="F456" s="284"/>
      <c r="G456" s="284"/>
      <c r="H456" s="284"/>
      <c r="I456" s="284"/>
      <c r="J456" s="284"/>
      <c r="K456" s="284"/>
      <c r="L456" s="284"/>
      <c r="M456" s="284"/>
      <c r="N456" s="284">
        <v>0</v>
      </c>
      <c r="O456" s="284">
        <v>0</v>
      </c>
      <c r="P456" s="284"/>
      <c r="Q456" s="284"/>
      <c r="R456" s="284"/>
      <c r="S456" s="284"/>
      <c r="T456" s="284"/>
      <c r="U456" s="284"/>
      <c r="V456" s="284"/>
      <c r="W456" s="284"/>
      <c r="X456" s="284"/>
      <c r="Y456" s="396"/>
      <c r="Z456" s="396"/>
      <c r="AA456" s="396"/>
      <c r="AB456" s="396"/>
      <c r="AC456" s="396"/>
      <c r="AD456" s="396"/>
      <c r="AE456" s="396"/>
      <c r="AF456" s="396"/>
      <c r="AG456" s="396"/>
      <c r="AH456" s="396"/>
      <c r="AI456" s="396"/>
      <c r="AJ456" s="396"/>
      <c r="AK456" s="396"/>
      <c r="AL456" s="396"/>
      <c r="AM456" s="285">
        <f>SUM(Y456:AL456)</f>
        <v>0</v>
      </c>
    </row>
    <row r="457" spans="1:39" s="272" customFormat="1" ht="15.5" outlineLevel="1">
      <c r="A457" s="510"/>
      <c r="B457" s="507" t="s">
        <v>306</v>
      </c>
      <c r="C457" s="280" t="s">
        <v>580</v>
      </c>
      <c r="D457" s="284" t="s">
        <v>752</v>
      </c>
      <c r="E457" s="284"/>
      <c r="F457" s="284"/>
      <c r="G457" s="284"/>
      <c r="H457" s="284"/>
      <c r="I457" s="284"/>
      <c r="J457" s="284"/>
      <c r="K457" s="284"/>
      <c r="L457" s="284"/>
      <c r="M457" s="284"/>
      <c r="N457" s="284">
        <v>0</v>
      </c>
      <c r="O457" s="284" t="s">
        <v>752</v>
      </c>
      <c r="P457" s="284"/>
      <c r="Q457" s="284"/>
      <c r="R457" s="284"/>
      <c r="S457" s="284"/>
      <c r="T457" s="284"/>
      <c r="U457" s="284"/>
      <c r="V457" s="284"/>
      <c r="W457" s="284"/>
      <c r="X457" s="284"/>
      <c r="Y457" s="397">
        <v>0</v>
      </c>
      <c r="Z457" s="397">
        <v>0</v>
      </c>
      <c r="AA457" s="397">
        <v>0</v>
      </c>
      <c r="AB457" s="397">
        <v>0</v>
      </c>
      <c r="AC457" s="397">
        <v>0</v>
      </c>
      <c r="AD457" s="397">
        <f t="shared" ref="AD457:AL457" si="84">AD456</f>
        <v>0</v>
      </c>
      <c r="AE457" s="397">
        <f t="shared" si="84"/>
        <v>0</v>
      </c>
      <c r="AF457" s="397">
        <f t="shared" si="84"/>
        <v>0</v>
      </c>
      <c r="AG457" s="397">
        <f t="shared" si="84"/>
        <v>0</v>
      </c>
      <c r="AH457" s="397">
        <f t="shared" si="84"/>
        <v>0</v>
      </c>
      <c r="AI457" s="397">
        <f t="shared" si="84"/>
        <v>0</v>
      </c>
      <c r="AJ457" s="397">
        <f t="shared" si="84"/>
        <v>0</v>
      </c>
      <c r="AK457" s="397">
        <f t="shared" si="84"/>
        <v>0</v>
      </c>
      <c r="AL457" s="397">
        <f t="shared" si="84"/>
        <v>0</v>
      </c>
      <c r="AM457" s="286"/>
    </row>
    <row r="458" spans="1:39" s="272" customFormat="1" ht="15.5" outlineLevel="1">
      <c r="A458" s="510"/>
      <c r="B458" s="507"/>
      <c r="C458" s="280"/>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398"/>
      <c r="Z458" s="398"/>
      <c r="AA458" s="398"/>
      <c r="AB458" s="398"/>
      <c r="AC458" s="398"/>
      <c r="AD458" s="398"/>
      <c r="AE458" s="402"/>
      <c r="AF458" s="402"/>
      <c r="AG458" s="402"/>
      <c r="AH458" s="402"/>
      <c r="AI458" s="402"/>
      <c r="AJ458" s="402"/>
      <c r="AK458" s="402"/>
      <c r="AL458" s="402"/>
      <c r="AM458" s="302"/>
    </row>
    <row r="459" spans="1:39" ht="15.5" outlineLevel="1">
      <c r="A459" s="510"/>
      <c r="B459" s="508" t="s">
        <v>492</v>
      </c>
      <c r="C459" s="308"/>
      <c r="D459" s="279"/>
      <c r="E459" s="278"/>
      <c r="F459" s="278"/>
      <c r="G459" s="278"/>
      <c r="H459" s="278"/>
      <c r="I459" s="278"/>
      <c r="J459" s="278"/>
      <c r="K459" s="278"/>
      <c r="L459" s="278"/>
      <c r="M459" s="278"/>
      <c r="N459" s="279"/>
      <c r="O459" s="278"/>
      <c r="P459" s="278"/>
      <c r="Q459" s="278"/>
      <c r="R459" s="278"/>
      <c r="S459" s="278"/>
      <c r="T459" s="278"/>
      <c r="U459" s="278"/>
      <c r="V459" s="278"/>
      <c r="W459" s="278"/>
      <c r="X459" s="278"/>
      <c r="Y459" s="400"/>
      <c r="Z459" s="400"/>
      <c r="AA459" s="400"/>
      <c r="AB459" s="400"/>
      <c r="AC459" s="400"/>
      <c r="AD459" s="400"/>
      <c r="AE459" s="400"/>
      <c r="AF459" s="400"/>
      <c r="AG459" s="400"/>
      <c r="AH459" s="400"/>
      <c r="AI459" s="400"/>
      <c r="AJ459" s="400"/>
      <c r="AK459" s="400"/>
      <c r="AL459" s="400"/>
      <c r="AM459" s="281"/>
    </row>
    <row r="460" spans="1:39" ht="15.5" outlineLevel="1">
      <c r="A460" s="510">
        <v>17</v>
      </c>
      <c r="B460" s="414" t="s">
        <v>111</v>
      </c>
      <c r="C460" s="280" t="s">
        <v>586</v>
      </c>
      <c r="D460" s="284" t="s">
        <v>752</v>
      </c>
      <c r="E460" s="284"/>
      <c r="F460" s="284"/>
      <c r="G460" s="284"/>
      <c r="H460" s="284"/>
      <c r="I460" s="284"/>
      <c r="J460" s="284"/>
      <c r="K460" s="284"/>
      <c r="L460" s="284"/>
      <c r="M460" s="284"/>
      <c r="N460" s="284">
        <v>0</v>
      </c>
      <c r="O460" s="284" t="s">
        <v>752</v>
      </c>
      <c r="P460" s="284"/>
      <c r="Q460" s="284"/>
      <c r="R460" s="284"/>
      <c r="S460" s="284"/>
      <c r="T460" s="284"/>
      <c r="U460" s="284"/>
      <c r="V460" s="284"/>
      <c r="W460" s="284"/>
      <c r="X460" s="284"/>
      <c r="Y460" s="412">
        <v>1</v>
      </c>
      <c r="Z460" s="396"/>
      <c r="AA460" s="396"/>
      <c r="AB460" s="396"/>
      <c r="AC460" s="396"/>
      <c r="AD460" s="396"/>
      <c r="AE460" s="396"/>
      <c r="AF460" s="401"/>
      <c r="AG460" s="401"/>
      <c r="AH460" s="401"/>
      <c r="AI460" s="401"/>
      <c r="AJ460" s="401"/>
      <c r="AK460" s="401"/>
      <c r="AL460" s="401"/>
      <c r="AM460" s="285">
        <f>SUM(Y460:AL460)</f>
        <v>1</v>
      </c>
    </row>
    <row r="461" spans="1:39" ht="15.5" outlineLevel="1">
      <c r="A461" s="510"/>
      <c r="B461" s="417" t="s">
        <v>306</v>
      </c>
      <c r="C461" s="280" t="s">
        <v>580</v>
      </c>
      <c r="D461" s="284" t="s">
        <v>752</v>
      </c>
      <c r="E461" s="284"/>
      <c r="F461" s="284"/>
      <c r="G461" s="284"/>
      <c r="H461" s="284"/>
      <c r="I461" s="284"/>
      <c r="J461" s="284"/>
      <c r="K461" s="284"/>
      <c r="L461" s="284"/>
      <c r="M461" s="284"/>
      <c r="N461" s="284">
        <v>0</v>
      </c>
      <c r="O461" s="284" t="s">
        <v>752</v>
      </c>
      <c r="P461" s="284"/>
      <c r="Q461" s="284"/>
      <c r="R461" s="284"/>
      <c r="S461" s="284"/>
      <c r="T461" s="284"/>
      <c r="U461" s="284"/>
      <c r="V461" s="284"/>
      <c r="W461" s="284"/>
      <c r="X461" s="284"/>
      <c r="Y461" s="397">
        <v>1</v>
      </c>
      <c r="Z461" s="397">
        <v>0</v>
      </c>
      <c r="AA461" s="397">
        <v>0</v>
      </c>
      <c r="AB461" s="397">
        <v>0</v>
      </c>
      <c r="AC461" s="397">
        <v>0</v>
      </c>
      <c r="AD461" s="397">
        <f t="shared" ref="AD461:AL461" si="85">AD460</f>
        <v>0</v>
      </c>
      <c r="AE461" s="397">
        <f t="shared" si="85"/>
        <v>0</v>
      </c>
      <c r="AF461" s="397">
        <f t="shared" si="85"/>
        <v>0</v>
      </c>
      <c r="AG461" s="397">
        <f t="shared" si="85"/>
        <v>0</v>
      </c>
      <c r="AH461" s="397">
        <f t="shared" si="85"/>
        <v>0</v>
      </c>
      <c r="AI461" s="397">
        <f t="shared" si="85"/>
        <v>0</v>
      </c>
      <c r="AJ461" s="397">
        <f t="shared" si="85"/>
        <v>0</v>
      </c>
      <c r="AK461" s="397">
        <f t="shared" si="85"/>
        <v>0</v>
      </c>
      <c r="AL461" s="397">
        <f t="shared" si="85"/>
        <v>0</v>
      </c>
      <c r="AM461" s="295"/>
    </row>
    <row r="462" spans="1:39" ht="15.5" outlineLevel="1">
      <c r="A462" s="510"/>
      <c r="B462" s="417"/>
      <c r="C462" s="280"/>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408"/>
      <c r="Z462" s="411"/>
      <c r="AA462" s="411"/>
      <c r="AB462" s="411"/>
      <c r="AC462" s="411"/>
      <c r="AD462" s="411"/>
      <c r="AE462" s="411"/>
      <c r="AF462" s="411"/>
      <c r="AG462" s="411"/>
      <c r="AH462" s="411"/>
      <c r="AI462" s="411"/>
      <c r="AJ462" s="411"/>
      <c r="AK462" s="411"/>
      <c r="AL462" s="411"/>
      <c r="AM462" s="295"/>
    </row>
    <row r="463" spans="1:39" ht="15.5" outlineLevel="1">
      <c r="A463" s="510">
        <v>18</v>
      </c>
      <c r="B463" s="414" t="s">
        <v>108</v>
      </c>
      <c r="C463" s="280" t="s">
        <v>586</v>
      </c>
      <c r="D463" s="284" t="s">
        <v>752</v>
      </c>
      <c r="E463" s="284"/>
      <c r="F463" s="284"/>
      <c r="G463" s="284"/>
      <c r="H463" s="284"/>
      <c r="I463" s="284"/>
      <c r="J463" s="284"/>
      <c r="K463" s="284"/>
      <c r="L463" s="284"/>
      <c r="M463" s="284"/>
      <c r="N463" s="284">
        <v>0</v>
      </c>
      <c r="O463" s="284" t="s">
        <v>752</v>
      </c>
      <c r="P463" s="284"/>
      <c r="Q463" s="284"/>
      <c r="R463" s="284"/>
      <c r="S463" s="284"/>
      <c r="T463" s="284"/>
      <c r="U463" s="284"/>
      <c r="V463" s="284"/>
      <c r="W463" s="284"/>
      <c r="X463" s="284"/>
      <c r="Y463" s="412"/>
      <c r="Z463" s="396"/>
      <c r="AA463" s="396"/>
      <c r="AB463" s="396"/>
      <c r="AC463" s="396"/>
      <c r="AD463" s="396"/>
      <c r="AE463" s="396"/>
      <c r="AF463" s="401"/>
      <c r="AG463" s="401"/>
      <c r="AH463" s="401"/>
      <c r="AI463" s="401"/>
      <c r="AJ463" s="401"/>
      <c r="AK463" s="401"/>
      <c r="AL463" s="401"/>
      <c r="AM463" s="285">
        <f>SUM(Y463:AL463)</f>
        <v>0</v>
      </c>
    </row>
    <row r="464" spans="1:39" ht="15.5" outlineLevel="1">
      <c r="A464" s="510"/>
      <c r="B464" s="417" t="s">
        <v>306</v>
      </c>
      <c r="C464" s="280" t="s">
        <v>580</v>
      </c>
      <c r="D464" s="284" t="s">
        <v>752</v>
      </c>
      <c r="E464" s="284"/>
      <c r="F464" s="284"/>
      <c r="G464" s="284"/>
      <c r="H464" s="284"/>
      <c r="I464" s="284"/>
      <c r="J464" s="284"/>
      <c r="K464" s="284"/>
      <c r="L464" s="284"/>
      <c r="M464" s="284"/>
      <c r="N464" s="284">
        <v>0</v>
      </c>
      <c r="O464" s="284" t="s">
        <v>752</v>
      </c>
      <c r="P464" s="284"/>
      <c r="Q464" s="284"/>
      <c r="R464" s="284"/>
      <c r="S464" s="284"/>
      <c r="T464" s="284"/>
      <c r="U464" s="284"/>
      <c r="V464" s="284"/>
      <c r="W464" s="284"/>
      <c r="X464" s="284"/>
      <c r="Y464" s="397">
        <v>0</v>
      </c>
      <c r="Z464" s="397">
        <v>0</v>
      </c>
      <c r="AA464" s="397">
        <v>0</v>
      </c>
      <c r="AB464" s="397">
        <v>0</v>
      </c>
      <c r="AC464" s="397">
        <v>0</v>
      </c>
      <c r="AD464" s="397">
        <f t="shared" ref="AD464:AL464" si="86">AD463</f>
        <v>0</v>
      </c>
      <c r="AE464" s="397">
        <f t="shared" si="86"/>
        <v>0</v>
      </c>
      <c r="AF464" s="397">
        <f t="shared" si="86"/>
        <v>0</v>
      </c>
      <c r="AG464" s="397">
        <f t="shared" si="86"/>
        <v>0</v>
      </c>
      <c r="AH464" s="397">
        <f t="shared" si="86"/>
        <v>0</v>
      </c>
      <c r="AI464" s="397">
        <f t="shared" si="86"/>
        <v>0</v>
      </c>
      <c r="AJ464" s="397">
        <f t="shared" si="86"/>
        <v>0</v>
      </c>
      <c r="AK464" s="397">
        <f t="shared" si="86"/>
        <v>0</v>
      </c>
      <c r="AL464" s="397">
        <f t="shared" si="86"/>
        <v>0</v>
      </c>
      <c r="AM464" s="295"/>
    </row>
    <row r="465" spans="1:39" ht="15.5" outlineLevel="1">
      <c r="A465" s="510"/>
      <c r="B465" s="416"/>
      <c r="C465" s="280"/>
      <c r="D465" s="280"/>
      <c r="E465" s="280"/>
      <c r="F465" s="280"/>
      <c r="G465" s="280"/>
      <c r="H465" s="280"/>
      <c r="I465" s="280"/>
      <c r="J465" s="280"/>
      <c r="K465" s="280"/>
      <c r="L465" s="280"/>
      <c r="M465" s="280"/>
      <c r="N465" s="280"/>
      <c r="O465" s="280"/>
      <c r="P465" s="280"/>
      <c r="Q465" s="280"/>
      <c r="R465" s="280"/>
      <c r="S465" s="280"/>
      <c r="T465" s="280"/>
      <c r="U465" s="280"/>
      <c r="V465" s="280"/>
      <c r="W465" s="280"/>
      <c r="X465" s="280"/>
      <c r="Y465" s="409"/>
      <c r="Z465" s="410"/>
      <c r="AA465" s="410"/>
      <c r="AB465" s="410"/>
      <c r="AC465" s="410"/>
      <c r="AD465" s="410"/>
      <c r="AE465" s="410"/>
      <c r="AF465" s="410"/>
      <c r="AG465" s="410"/>
      <c r="AH465" s="410"/>
      <c r="AI465" s="410"/>
      <c r="AJ465" s="410"/>
      <c r="AK465" s="410"/>
      <c r="AL465" s="410"/>
      <c r="AM465" s="286"/>
    </row>
    <row r="466" spans="1:39" ht="15.5" outlineLevel="1">
      <c r="A466" s="510">
        <v>19</v>
      </c>
      <c r="B466" s="414" t="s">
        <v>110</v>
      </c>
      <c r="C466" s="280" t="s">
        <v>586</v>
      </c>
      <c r="D466" s="284" t="s">
        <v>752</v>
      </c>
      <c r="E466" s="284"/>
      <c r="F466" s="284"/>
      <c r="G466" s="284"/>
      <c r="H466" s="284"/>
      <c r="I466" s="284"/>
      <c r="J466" s="284"/>
      <c r="K466" s="284"/>
      <c r="L466" s="284"/>
      <c r="M466" s="284"/>
      <c r="N466" s="284">
        <v>0</v>
      </c>
      <c r="O466" s="284" t="s">
        <v>752</v>
      </c>
      <c r="P466" s="284"/>
      <c r="Q466" s="284"/>
      <c r="R466" s="284"/>
      <c r="S466" s="284"/>
      <c r="T466" s="284"/>
      <c r="U466" s="284"/>
      <c r="V466" s="284"/>
      <c r="W466" s="284"/>
      <c r="X466" s="284"/>
      <c r="Y466" s="412"/>
      <c r="Z466" s="396"/>
      <c r="AA466" s="396"/>
      <c r="AB466" s="396"/>
      <c r="AC466" s="396"/>
      <c r="AD466" s="396"/>
      <c r="AE466" s="396"/>
      <c r="AF466" s="401"/>
      <c r="AG466" s="401"/>
      <c r="AH466" s="401"/>
      <c r="AI466" s="401"/>
      <c r="AJ466" s="401"/>
      <c r="AK466" s="401"/>
      <c r="AL466" s="401"/>
      <c r="AM466" s="285">
        <f>SUM(Y466:AL466)</f>
        <v>0</v>
      </c>
    </row>
    <row r="467" spans="1:39" ht="15.5" outlineLevel="1">
      <c r="A467" s="510"/>
      <c r="B467" s="417" t="s">
        <v>306</v>
      </c>
      <c r="C467" s="280" t="s">
        <v>580</v>
      </c>
      <c r="D467" s="284" t="s">
        <v>752</v>
      </c>
      <c r="E467" s="284"/>
      <c r="F467" s="284"/>
      <c r="G467" s="284"/>
      <c r="H467" s="284"/>
      <c r="I467" s="284"/>
      <c r="J467" s="284"/>
      <c r="K467" s="284"/>
      <c r="L467" s="284"/>
      <c r="M467" s="284"/>
      <c r="N467" s="284">
        <v>0</v>
      </c>
      <c r="O467" s="284" t="s">
        <v>752</v>
      </c>
      <c r="P467" s="284"/>
      <c r="Q467" s="284"/>
      <c r="R467" s="284"/>
      <c r="S467" s="284"/>
      <c r="T467" s="284"/>
      <c r="U467" s="284"/>
      <c r="V467" s="284"/>
      <c r="W467" s="284"/>
      <c r="X467" s="284"/>
      <c r="Y467" s="397">
        <v>0</v>
      </c>
      <c r="Z467" s="397">
        <v>0</v>
      </c>
      <c r="AA467" s="397">
        <v>0</v>
      </c>
      <c r="AB467" s="397">
        <v>0</v>
      </c>
      <c r="AC467" s="397">
        <v>0</v>
      </c>
      <c r="AD467" s="397">
        <f t="shared" ref="AD467:AL467" si="87">AD466</f>
        <v>0</v>
      </c>
      <c r="AE467" s="397">
        <f t="shared" si="87"/>
        <v>0</v>
      </c>
      <c r="AF467" s="397">
        <f t="shared" si="87"/>
        <v>0</v>
      </c>
      <c r="AG467" s="397">
        <f t="shared" si="87"/>
        <v>0</v>
      </c>
      <c r="AH467" s="397">
        <f t="shared" si="87"/>
        <v>0</v>
      </c>
      <c r="AI467" s="397">
        <f t="shared" si="87"/>
        <v>0</v>
      </c>
      <c r="AJ467" s="397">
        <f t="shared" si="87"/>
        <v>0</v>
      </c>
      <c r="AK467" s="397">
        <f t="shared" si="87"/>
        <v>0</v>
      </c>
      <c r="AL467" s="397">
        <f t="shared" si="87"/>
        <v>0</v>
      </c>
      <c r="AM467" s="286"/>
    </row>
    <row r="468" spans="1:39" ht="15.5" outlineLevel="1">
      <c r="A468" s="510"/>
      <c r="B468" s="416"/>
      <c r="C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398"/>
      <c r="Z468" s="398"/>
      <c r="AA468" s="398"/>
      <c r="AB468" s="398"/>
      <c r="AC468" s="398"/>
      <c r="AD468" s="398"/>
      <c r="AE468" s="398"/>
      <c r="AF468" s="398"/>
      <c r="AG468" s="398"/>
      <c r="AH468" s="398"/>
      <c r="AI468" s="398"/>
      <c r="AJ468" s="398"/>
      <c r="AK468" s="398"/>
      <c r="AL468" s="398"/>
      <c r="AM468" s="295"/>
    </row>
    <row r="469" spans="1:39" ht="15.5" outlineLevel="1">
      <c r="A469" s="510">
        <v>20</v>
      </c>
      <c r="B469" s="414" t="s">
        <v>109</v>
      </c>
      <c r="C469" s="280" t="s">
        <v>586</v>
      </c>
      <c r="D469" s="284" t="s">
        <v>752</v>
      </c>
      <c r="E469" s="284"/>
      <c r="F469" s="284"/>
      <c r="G469" s="284"/>
      <c r="H469" s="284"/>
      <c r="I469" s="284"/>
      <c r="J469" s="284"/>
      <c r="K469" s="284"/>
      <c r="L469" s="284"/>
      <c r="M469" s="284"/>
      <c r="N469" s="284">
        <v>0</v>
      </c>
      <c r="O469" s="284" t="s">
        <v>752</v>
      </c>
      <c r="P469" s="284"/>
      <c r="Q469" s="284"/>
      <c r="R469" s="284"/>
      <c r="S469" s="284"/>
      <c r="T469" s="284"/>
      <c r="U469" s="284"/>
      <c r="V469" s="284"/>
      <c r="W469" s="284"/>
      <c r="X469" s="284"/>
      <c r="Y469" s="412"/>
      <c r="Z469" s="396"/>
      <c r="AA469" s="396"/>
      <c r="AB469" s="396"/>
      <c r="AC469" s="396"/>
      <c r="AD469" s="396"/>
      <c r="AE469" s="396"/>
      <c r="AF469" s="401"/>
      <c r="AG469" s="401"/>
      <c r="AH469" s="401"/>
      <c r="AI469" s="401"/>
      <c r="AJ469" s="401"/>
      <c r="AK469" s="401"/>
      <c r="AL469" s="401"/>
      <c r="AM469" s="285">
        <f>SUM(Y469:AL469)</f>
        <v>0</v>
      </c>
    </row>
    <row r="470" spans="1:39" ht="15.5" outlineLevel="1">
      <c r="A470" s="510"/>
      <c r="B470" s="417" t="s">
        <v>306</v>
      </c>
      <c r="C470" s="280" t="s">
        <v>580</v>
      </c>
      <c r="D470" s="284" t="s">
        <v>752</v>
      </c>
      <c r="E470" s="284"/>
      <c r="F470" s="284"/>
      <c r="G470" s="284"/>
      <c r="H470" s="284"/>
      <c r="I470" s="284"/>
      <c r="J470" s="284"/>
      <c r="K470" s="284"/>
      <c r="L470" s="284"/>
      <c r="M470" s="284"/>
      <c r="N470" s="284">
        <v>0</v>
      </c>
      <c r="O470" s="284" t="s">
        <v>752</v>
      </c>
      <c r="P470" s="284"/>
      <c r="Q470" s="284"/>
      <c r="R470" s="284"/>
      <c r="S470" s="284"/>
      <c r="T470" s="284"/>
      <c r="U470" s="284"/>
      <c r="V470" s="284"/>
      <c r="W470" s="284"/>
      <c r="X470" s="284"/>
      <c r="Y470" s="397">
        <v>0</v>
      </c>
      <c r="Z470" s="397">
        <v>0</v>
      </c>
      <c r="AA470" s="397">
        <v>0</v>
      </c>
      <c r="AB470" s="397">
        <v>0</v>
      </c>
      <c r="AC470" s="397">
        <v>0</v>
      </c>
      <c r="AD470" s="397">
        <f t="shared" ref="AD470:AL470" si="88">AD469</f>
        <v>0</v>
      </c>
      <c r="AE470" s="397">
        <f t="shared" si="88"/>
        <v>0</v>
      </c>
      <c r="AF470" s="397">
        <f t="shared" si="88"/>
        <v>0</v>
      </c>
      <c r="AG470" s="397">
        <f t="shared" si="88"/>
        <v>0</v>
      </c>
      <c r="AH470" s="397">
        <f t="shared" si="88"/>
        <v>0</v>
      </c>
      <c r="AI470" s="397">
        <f t="shared" si="88"/>
        <v>0</v>
      </c>
      <c r="AJ470" s="397">
        <f t="shared" si="88"/>
        <v>0</v>
      </c>
      <c r="AK470" s="397">
        <f t="shared" si="88"/>
        <v>0</v>
      </c>
      <c r="AL470" s="397">
        <f t="shared" si="88"/>
        <v>0</v>
      </c>
      <c r="AM470" s="295"/>
    </row>
    <row r="471" spans="1:39" ht="15.5" outlineLevel="1">
      <c r="A471" s="510"/>
      <c r="B471" s="509"/>
      <c r="C471" s="289"/>
      <c r="D471" s="280"/>
      <c r="E471" s="280"/>
      <c r="F471" s="280"/>
      <c r="G471" s="280"/>
      <c r="H471" s="280"/>
      <c r="I471" s="280"/>
      <c r="J471" s="280"/>
      <c r="K471" s="280"/>
      <c r="L471" s="280"/>
      <c r="M471" s="280"/>
      <c r="N471" s="289"/>
      <c r="O471" s="280"/>
      <c r="P471" s="280"/>
      <c r="Q471" s="280"/>
      <c r="R471" s="280"/>
      <c r="S471" s="280"/>
      <c r="T471" s="280"/>
      <c r="U471" s="280"/>
      <c r="V471" s="280"/>
      <c r="W471" s="280"/>
      <c r="X471" s="280"/>
      <c r="Y471" s="398"/>
      <c r="Z471" s="398"/>
      <c r="AA471" s="398"/>
      <c r="AB471" s="398"/>
      <c r="AC471" s="398"/>
      <c r="AD471" s="398"/>
      <c r="AE471" s="398"/>
      <c r="AF471" s="398"/>
      <c r="AG471" s="398"/>
      <c r="AH471" s="398"/>
      <c r="AI471" s="398"/>
      <c r="AJ471" s="398"/>
      <c r="AK471" s="398"/>
      <c r="AL471" s="398"/>
      <c r="AM471" s="295"/>
    </row>
    <row r="472" spans="1:39" ht="15.5" outlineLevel="1">
      <c r="A472" s="510"/>
      <c r="B472" s="502" t="s">
        <v>499</v>
      </c>
      <c r="C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408"/>
      <c r="Z472" s="411"/>
      <c r="AA472" s="411"/>
      <c r="AB472" s="411"/>
      <c r="AC472" s="411"/>
      <c r="AD472" s="411"/>
      <c r="AE472" s="411"/>
      <c r="AF472" s="411"/>
      <c r="AG472" s="411"/>
      <c r="AH472" s="411"/>
      <c r="AI472" s="411"/>
      <c r="AJ472" s="411"/>
      <c r="AK472" s="411"/>
      <c r="AL472" s="411"/>
      <c r="AM472" s="295"/>
    </row>
    <row r="473" spans="1:39" ht="15.5" outlineLevel="1">
      <c r="A473" s="510"/>
      <c r="B473" s="482" t="s">
        <v>495</v>
      </c>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408"/>
      <c r="Z473" s="411"/>
      <c r="AA473" s="411"/>
      <c r="AB473" s="411"/>
      <c r="AC473" s="411"/>
      <c r="AD473" s="411"/>
      <c r="AE473" s="411"/>
      <c r="AF473" s="411"/>
      <c r="AG473" s="411"/>
      <c r="AH473" s="411"/>
      <c r="AI473" s="411"/>
      <c r="AJ473" s="411"/>
      <c r="AK473" s="411"/>
      <c r="AL473" s="411"/>
      <c r="AM473" s="295"/>
    </row>
    <row r="474" spans="1:39" ht="15.5" outlineLevel="1">
      <c r="A474" s="510">
        <v>21</v>
      </c>
      <c r="B474" s="414" t="s">
        <v>112</v>
      </c>
      <c r="C474" s="280" t="s">
        <v>586</v>
      </c>
      <c r="D474" s="284">
        <v>2810606</v>
      </c>
      <c r="E474" s="284"/>
      <c r="F474" s="284"/>
      <c r="G474" s="284"/>
      <c r="H474" s="284"/>
      <c r="I474" s="284"/>
      <c r="J474" s="284"/>
      <c r="K474" s="284"/>
      <c r="L474" s="284"/>
      <c r="M474" s="284"/>
      <c r="N474" s="280"/>
      <c r="O474" s="284">
        <v>195</v>
      </c>
      <c r="P474" s="284"/>
      <c r="Q474" s="284"/>
      <c r="R474" s="284"/>
      <c r="S474" s="284"/>
      <c r="T474" s="284"/>
      <c r="U474" s="284"/>
      <c r="V474" s="284"/>
      <c r="W474" s="284"/>
      <c r="X474" s="284"/>
      <c r="Y474" s="396">
        <v>1</v>
      </c>
      <c r="Z474" s="396"/>
      <c r="AA474" s="396"/>
      <c r="AB474" s="396"/>
      <c r="AC474" s="396"/>
      <c r="AD474" s="396"/>
      <c r="AE474" s="396"/>
      <c r="AF474" s="396"/>
      <c r="AG474" s="396"/>
      <c r="AH474" s="396"/>
      <c r="AI474" s="396"/>
      <c r="AJ474" s="396"/>
      <c r="AK474" s="396"/>
      <c r="AL474" s="396"/>
      <c r="AM474" s="285">
        <f>SUM(Y474:AL474)</f>
        <v>1</v>
      </c>
    </row>
    <row r="475" spans="1:39" ht="15.5" outlineLevel="1">
      <c r="A475" s="510"/>
      <c r="B475" s="417" t="s">
        <v>306</v>
      </c>
      <c r="C475" s="280" t="s">
        <v>580</v>
      </c>
      <c r="D475" s="284" t="s">
        <v>752</v>
      </c>
      <c r="E475" s="284"/>
      <c r="F475" s="284"/>
      <c r="G475" s="284"/>
      <c r="H475" s="284"/>
      <c r="I475" s="284"/>
      <c r="J475" s="284"/>
      <c r="K475" s="284"/>
      <c r="L475" s="284"/>
      <c r="M475" s="284"/>
      <c r="N475" s="280"/>
      <c r="O475" s="284" t="s">
        <v>752</v>
      </c>
      <c r="P475" s="284"/>
      <c r="Q475" s="284"/>
      <c r="R475" s="284"/>
      <c r="S475" s="284"/>
      <c r="T475" s="284"/>
      <c r="U475" s="284"/>
      <c r="V475" s="284"/>
      <c r="W475" s="284"/>
      <c r="X475" s="284"/>
      <c r="Y475" s="397">
        <v>1</v>
      </c>
      <c r="Z475" s="397">
        <v>0</v>
      </c>
      <c r="AA475" s="397">
        <v>0</v>
      </c>
      <c r="AB475" s="397">
        <v>0</v>
      </c>
      <c r="AC475" s="397">
        <v>0</v>
      </c>
      <c r="AD475" s="397">
        <f t="shared" ref="AD475:AL475" si="89">AD474</f>
        <v>0</v>
      </c>
      <c r="AE475" s="397">
        <f t="shared" si="89"/>
        <v>0</v>
      </c>
      <c r="AF475" s="397">
        <f t="shared" si="89"/>
        <v>0</v>
      </c>
      <c r="AG475" s="397">
        <f t="shared" si="89"/>
        <v>0</v>
      </c>
      <c r="AH475" s="397">
        <f t="shared" si="89"/>
        <v>0</v>
      </c>
      <c r="AI475" s="397">
        <f t="shared" si="89"/>
        <v>0</v>
      </c>
      <c r="AJ475" s="397">
        <f t="shared" si="89"/>
        <v>0</v>
      </c>
      <c r="AK475" s="397">
        <f t="shared" si="89"/>
        <v>0</v>
      </c>
      <c r="AL475" s="397">
        <f t="shared" si="89"/>
        <v>0</v>
      </c>
      <c r="AM475" s="295"/>
    </row>
    <row r="476" spans="1:39" ht="15.5" outlineLevel="1">
      <c r="A476" s="510"/>
      <c r="B476" s="417"/>
      <c r="C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408"/>
      <c r="Z476" s="411"/>
      <c r="AA476" s="411"/>
      <c r="AB476" s="411"/>
      <c r="AC476" s="411"/>
      <c r="AD476" s="411"/>
      <c r="AE476" s="411"/>
      <c r="AF476" s="411"/>
      <c r="AG476" s="411"/>
      <c r="AH476" s="411"/>
      <c r="AI476" s="411"/>
      <c r="AJ476" s="411"/>
      <c r="AK476" s="411"/>
      <c r="AL476" s="411"/>
      <c r="AM476" s="295"/>
    </row>
    <row r="477" spans="1:39" ht="15.5" outlineLevel="1">
      <c r="A477" s="510">
        <v>22</v>
      </c>
      <c r="B477" s="498" t="s">
        <v>687</v>
      </c>
      <c r="C477" s="280" t="s">
        <v>586</v>
      </c>
      <c r="D477" s="284">
        <v>507855</v>
      </c>
      <c r="E477" s="284"/>
      <c r="F477" s="284"/>
      <c r="G477" s="284"/>
      <c r="H477" s="284"/>
      <c r="I477" s="284"/>
      <c r="J477" s="284"/>
      <c r="K477" s="284"/>
      <c r="L477" s="284"/>
      <c r="M477" s="284"/>
      <c r="N477" s="280"/>
      <c r="O477" s="284">
        <v>150</v>
      </c>
      <c r="P477" s="284"/>
      <c r="Q477" s="284"/>
      <c r="R477" s="284"/>
      <c r="S477" s="284"/>
      <c r="T477" s="284"/>
      <c r="U477" s="284"/>
      <c r="V477" s="284"/>
      <c r="W477" s="284"/>
      <c r="X477" s="284"/>
      <c r="Y477" s="396">
        <v>1</v>
      </c>
      <c r="Z477" s="396"/>
      <c r="AA477" s="396"/>
      <c r="AB477" s="396"/>
      <c r="AC477" s="396"/>
      <c r="AD477" s="396"/>
      <c r="AE477" s="396"/>
      <c r="AF477" s="396"/>
      <c r="AG477" s="396"/>
      <c r="AH477" s="396"/>
      <c r="AI477" s="396"/>
      <c r="AJ477" s="396"/>
      <c r="AK477" s="396"/>
      <c r="AL477" s="396"/>
      <c r="AM477" s="285">
        <f>SUM(Y477:AL477)</f>
        <v>1</v>
      </c>
    </row>
    <row r="478" spans="1:39" ht="15.5" outlineLevel="1">
      <c r="A478" s="510"/>
      <c r="B478" s="417" t="s">
        <v>306</v>
      </c>
      <c r="C478" s="280" t="s">
        <v>580</v>
      </c>
      <c r="D478" s="284" t="s">
        <v>752</v>
      </c>
      <c r="E478" s="284"/>
      <c r="F478" s="284"/>
      <c r="G478" s="284"/>
      <c r="H478" s="284"/>
      <c r="I478" s="284"/>
      <c r="J478" s="284"/>
      <c r="K478" s="284"/>
      <c r="L478" s="284"/>
      <c r="M478" s="284"/>
      <c r="N478" s="280"/>
      <c r="O478" s="284" t="s">
        <v>752</v>
      </c>
      <c r="P478" s="284"/>
      <c r="Q478" s="284"/>
      <c r="R478" s="284"/>
      <c r="S478" s="284"/>
      <c r="T478" s="284"/>
      <c r="U478" s="284"/>
      <c r="V478" s="284"/>
      <c r="W478" s="284"/>
      <c r="X478" s="284"/>
      <c r="Y478" s="397">
        <v>1</v>
      </c>
      <c r="Z478" s="397">
        <v>0</v>
      </c>
      <c r="AA478" s="397">
        <v>0</v>
      </c>
      <c r="AB478" s="397">
        <v>0</v>
      </c>
      <c r="AC478" s="397">
        <v>0</v>
      </c>
      <c r="AD478" s="397">
        <f t="shared" ref="AD478:AL478" si="90">AD477</f>
        <v>0</v>
      </c>
      <c r="AE478" s="397">
        <f t="shared" si="90"/>
        <v>0</v>
      </c>
      <c r="AF478" s="397">
        <f t="shared" si="90"/>
        <v>0</v>
      </c>
      <c r="AG478" s="397">
        <f t="shared" si="90"/>
        <v>0</v>
      </c>
      <c r="AH478" s="397">
        <f t="shared" si="90"/>
        <v>0</v>
      </c>
      <c r="AI478" s="397">
        <f t="shared" si="90"/>
        <v>0</v>
      </c>
      <c r="AJ478" s="397">
        <f t="shared" si="90"/>
        <v>0</v>
      </c>
      <c r="AK478" s="397">
        <f t="shared" si="90"/>
        <v>0</v>
      </c>
      <c r="AL478" s="397">
        <f t="shared" si="90"/>
        <v>0</v>
      </c>
      <c r="AM478" s="295"/>
    </row>
    <row r="479" spans="1:39" ht="15.5" outlineLevel="1">
      <c r="A479" s="510"/>
      <c r="B479" s="417"/>
      <c r="C479" s="280"/>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408"/>
      <c r="Z479" s="411"/>
      <c r="AA479" s="411"/>
      <c r="AB479" s="411"/>
      <c r="AC479" s="411"/>
      <c r="AD479" s="411"/>
      <c r="AE479" s="411"/>
      <c r="AF479" s="411"/>
      <c r="AG479" s="411"/>
      <c r="AH479" s="411"/>
      <c r="AI479" s="411"/>
      <c r="AJ479" s="411"/>
      <c r="AK479" s="411"/>
      <c r="AL479" s="411"/>
      <c r="AM479" s="295"/>
    </row>
    <row r="480" spans="1:39" ht="15.5" outlineLevel="1">
      <c r="A480" s="510">
        <v>23</v>
      </c>
      <c r="B480" s="414" t="s">
        <v>114</v>
      </c>
      <c r="C480" s="280" t="s">
        <v>586</v>
      </c>
      <c r="D480" s="284">
        <v>0</v>
      </c>
      <c r="E480" s="284"/>
      <c r="F480" s="284"/>
      <c r="G480" s="284"/>
      <c r="H480" s="284"/>
      <c r="I480" s="284"/>
      <c r="J480" s="284"/>
      <c r="K480" s="284"/>
      <c r="L480" s="284"/>
      <c r="M480" s="284"/>
      <c r="N480" s="280"/>
      <c r="O480" s="284">
        <v>0</v>
      </c>
      <c r="P480" s="284"/>
      <c r="Q480" s="284"/>
      <c r="R480" s="284"/>
      <c r="S480" s="284"/>
      <c r="T480" s="284"/>
      <c r="U480" s="284"/>
      <c r="V480" s="284"/>
      <c r="W480" s="284"/>
      <c r="X480" s="284"/>
      <c r="Y480" s="396">
        <v>1</v>
      </c>
      <c r="Z480" s="396"/>
      <c r="AA480" s="396"/>
      <c r="AB480" s="396"/>
      <c r="AC480" s="396"/>
      <c r="AD480" s="396"/>
      <c r="AE480" s="396"/>
      <c r="AF480" s="396"/>
      <c r="AG480" s="396"/>
      <c r="AH480" s="396"/>
      <c r="AI480" s="396"/>
      <c r="AJ480" s="396"/>
      <c r="AK480" s="396"/>
      <c r="AL480" s="396"/>
      <c r="AM480" s="285">
        <f>SUM(Y480:AL480)</f>
        <v>1</v>
      </c>
    </row>
    <row r="481" spans="1:39" ht="15.5" outlineLevel="1">
      <c r="A481" s="510"/>
      <c r="B481" s="417" t="s">
        <v>306</v>
      </c>
      <c r="C481" s="280" t="s">
        <v>580</v>
      </c>
      <c r="D481" s="284" t="s">
        <v>752</v>
      </c>
      <c r="E481" s="284"/>
      <c r="F481" s="284"/>
      <c r="G481" s="284"/>
      <c r="H481" s="284"/>
      <c r="I481" s="284"/>
      <c r="J481" s="284"/>
      <c r="K481" s="284"/>
      <c r="L481" s="284"/>
      <c r="M481" s="284"/>
      <c r="N481" s="280"/>
      <c r="O481" s="284" t="s">
        <v>752</v>
      </c>
      <c r="P481" s="284"/>
      <c r="Q481" s="284"/>
      <c r="R481" s="284"/>
      <c r="S481" s="284"/>
      <c r="T481" s="284"/>
      <c r="U481" s="284"/>
      <c r="V481" s="284"/>
      <c r="W481" s="284"/>
      <c r="X481" s="284"/>
      <c r="Y481" s="397">
        <v>1</v>
      </c>
      <c r="Z481" s="397">
        <v>0</v>
      </c>
      <c r="AA481" s="397">
        <v>0</v>
      </c>
      <c r="AB481" s="397">
        <v>0</v>
      </c>
      <c r="AC481" s="397">
        <v>0</v>
      </c>
      <c r="AD481" s="397">
        <f t="shared" ref="AD481:AL481" si="91">AD480</f>
        <v>0</v>
      </c>
      <c r="AE481" s="397">
        <f t="shared" si="91"/>
        <v>0</v>
      </c>
      <c r="AF481" s="397">
        <f t="shared" si="91"/>
        <v>0</v>
      </c>
      <c r="AG481" s="397">
        <f t="shared" si="91"/>
        <v>0</v>
      </c>
      <c r="AH481" s="397">
        <f t="shared" si="91"/>
        <v>0</v>
      </c>
      <c r="AI481" s="397">
        <f t="shared" si="91"/>
        <v>0</v>
      </c>
      <c r="AJ481" s="397">
        <f t="shared" si="91"/>
        <v>0</v>
      </c>
      <c r="AK481" s="397">
        <f t="shared" si="91"/>
        <v>0</v>
      </c>
      <c r="AL481" s="397">
        <f t="shared" si="91"/>
        <v>0</v>
      </c>
      <c r="AM481" s="295"/>
    </row>
    <row r="482" spans="1:39" ht="15.5" outlineLevel="1">
      <c r="A482" s="510"/>
      <c r="B482" s="416"/>
      <c r="C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408"/>
      <c r="Z482" s="411"/>
      <c r="AA482" s="411"/>
      <c r="AB482" s="411"/>
      <c r="AC482" s="411"/>
      <c r="AD482" s="411"/>
      <c r="AE482" s="411"/>
      <c r="AF482" s="411"/>
      <c r="AG482" s="411"/>
      <c r="AH482" s="411"/>
      <c r="AI482" s="411"/>
      <c r="AJ482" s="411"/>
      <c r="AK482" s="411"/>
      <c r="AL482" s="411"/>
      <c r="AM482" s="295"/>
    </row>
    <row r="483" spans="1:39" ht="15.5" outlineLevel="1">
      <c r="A483" s="510">
        <v>24</v>
      </c>
      <c r="B483" s="414" t="s">
        <v>115</v>
      </c>
      <c r="C483" s="280" t="s">
        <v>586</v>
      </c>
      <c r="D483" s="284">
        <v>0</v>
      </c>
      <c r="E483" s="284"/>
      <c r="F483" s="284"/>
      <c r="G483" s="284"/>
      <c r="H483" s="284"/>
      <c r="I483" s="284"/>
      <c r="J483" s="284"/>
      <c r="K483" s="284"/>
      <c r="L483" s="284"/>
      <c r="M483" s="284"/>
      <c r="N483" s="280"/>
      <c r="O483" s="284">
        <v>0</v>
      </c>
      <c r="P483" s="284"/>
      <c r="Q483" s="284"/>
      <c r="R483" s="284"/>
      <c r="S483" s="284"/>
      <c r="T483" s="284"/>
      <c r="U483" s="284"/>
      <c r="V483" s="284"/>
      <c r="W483" s="284"/>
      <c r="X483" s="284"/>
      <c r="Y483" s="396">
        <v>1</v>
      </c>
      <c r="Z483" s="396"/>
      <c r="AA483" s="396"/>
      <c r="AB483" s="396"/>
      <c r="AC483" s="396"/>
      <c r="AD483" s="396"/>
      <c r="AE483" s="396"/>
      <c r="AF483" s="396"/>
      <c r="AG483" s="396"/>
      <c r="AH483" s="396"/>
      <c r="AI483" s="396"/>
      <c r="AJ483" s="396"/>
      <c r="AK483" s="396"/>
      <c r="AL483" s="396"/>
      <c r="AM483" s="285">
        <f>SUM(Y483:AL483)</f>
        <v>1</v>
      </c>
    </row>
    <row r="484" spans="1:39" ht="15.5" outlineLevel="1">
      <c r="A484" s="510"/>
      <c r="B484" s="417" t="s">
        <v>306</v>
      </c>
      <c r="C484" s="280" t="s">
        <v>580</v>
      </c>
      <c r="D484" s="284" t="s">
        <v>752</v>
      </c>
      <c r="E484" s="284"/>
      <c r="F484" s="284"/>
      <c r="G484" s="284"/>
      <c r="H484" s="284"/>
      <c r="I484" s="284"/>
      <c r="J484" s="284"/>
      <c r="K484" s="284"/>
      <c r="L484" s="284"/>
      <c r="M484" s="284"/>
      <c r="N484" s="280"/>
      <c r="O484" s="284" t="s">
        <v>752</v>
      </c>
      <c r="P484" s="284"/>
      <c r="Q484" s="284"/>
      <c r="R484" s="284"/>
      <c r="S484" s="284"/>
      <c r="T484" s="284"/>
      <c r="U484" s="284"/>
      <c r="V484" s="284"/>
      <c r="W484" s="284"/>
      <c r="X484" s="284"/>
      <c r="Y484" s="397">
        <v>1</v>
      </c>
      <c r="Z484" s="397">
        <v>0</v>
      </c>
      <c r="AA484" s="397">
        <v>0</v>
      </c>
      <c r="AB484" s="397">
        <v>0</v>
      </c>
      <c r="AC484" s="397">
        <v>0</v>
      </c>
      <c r="AD484" s="397">
        <f t="shared" ref="AD484:AL484" si="92">AD483</f>
        <v>0</v>
      </c>
      <c r="AE484" s="397">
        <f t="shared" si="92"/>
        <v>0</v>
      </c>
      <c r="AF484" s="397">
        <f t="shared" si="92"/>
        <v>0</v>
      </c>
      <c r="AG484" s="397">
        <f t="shared" si="92"/>
        <v>0</v>
      </c>
      <c r="AH484" s="397">
        <f t="shared" si="92"/>
        <v>0</v>
      </c>
      <c r="AI484" s="397">
        <f t="shared" si="92"/>
        <v>0</v>
      </c>
      <c r="AJ484" s="397">
        <f t="shared" si="92"/>
        <v>0</v>
      </c>
      <c r="AK484" s="397">
        <f t="shared" si="92"/>
        <v>0</v>
      </c>
      <c r="AL484" s="397">
        <f t="shared" si="92"/>
        <v>0</v>
      </c>
      <c r="AM484" s="295"/>
    </row>
    <row r="485" spans="1:39" ht="15.5" outlineLevel="1">
      <c r="A485" s="510"/>
      <c r="B485" s="417"/>
      <c r="C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398"/>
      <c r="Z485" s="411"/>
      <c r="AA485" s="411"/>
      <c r="AB485" s="411"/>
      <c r="AC485" s="411"/>
      <c r="AD485" s="411"/>
      <c r="AE485" s="411"/>
      <c r="AF485" s="411"/>
      <c r="AG485" s="411"/>
      <c r="AH485" s="411"/>
      <c r="AI485" s="411"/>
      <c r="AJ485" s="411"/>
      <c r="AK485" s="411"/>
      <c r="AL485" s="411"/>
      <c r="AM485" s="295"/>
    </row>
    <row r="486" spans="1:39" ht="15.5" outlineLevel="1">
      <c r="A486" s="510"/>
      <c r="B486" s="482" t="s">
        <v>496</v>
      </c>
      <c r="C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398"/>
      <c r="Z486" s="411"/>
      <c r="AA486" s="411"/>
      <c r="AB486" s="411"/>
      <c r="AC486" s="411"/>
      <c r="AD486" s="411"/>
      <c r="AE486" s="411"/>
      <c r="AF486" s="411"/>
      <c r="AG486" s="411"/>
      <c r="AH486" s="411"/>
      <c r="AI486" s="411"/>
      <c r="AJ486" s="411"/>
      <c r="AK486" s="411"/>
      <c r="AL486" s="411"/>
      <c r="AM486" s="295"/>
    </row>
    <row r="487" spans="1:39" ht="15.5" outlineLevel="1">
      <c r="A487" s="510">
        <v>25</v>
      </c>
      <c r="B487" s="414" t="s">
        <v>116</v>
      </c>
      <c r="C487" s="280" t="s">
        <v>586</v>
      </c>
      <c r="D487" s="284">
        <v>0</v>
      </c>
      <c r="E487" s="284"/>
      <c r="F487" s="284"/>
      <c r="G487" s="284"/>
      <c r="H487" s="284"/>
      <c r="I487" s="284"/>
      <c r="J487" s="284"/>
      <c r="K487" s="284"/>
      <c r="L487" s="284"/>
      <c r="M487" s="284"/>
      <c r="N487" s="284">
        <v>12</v>
      </c>
      <c r="O487" s="284">
        <v>0</v>
      </c>
      <c r="P487" s="284"/>
      <c r="Q487" s="284"/>
      <c r="R487" s="284"/>
      <c r="S487" s="284"/>
      <c r="T487" s="284"/>
      <c r="U487" s="284"/>
      <c r="V487" s="284"/>
      <c r="W487" s="284"/>
      <c r="X487" s="284"/>
      <c r="Y487" s="412"/>
      <c r="Z487" s="396"/>
      <c r="AA487" s="396">
        <v>1</v>
      </c>
      <c r="AB487" s="396"/>
      <c r="AC487" s="396"/>
      <c r="AD487" s="396"/>
      <c r="AE487" s="396"/>
      <c r="AF487" s="396"/>
      <c r="AG487" s="401"/>
      <c r="AH487" s="401"/>
      <c r="AI487" s="401"/>
      <c r="AJ487" s="401"/>
      <c r="AK487" s="401"/>
      <c r="AL487" s="401"/>
      <c r="AM487" s="285">
        <f>SUM(Y487:AL487)</f>
        <v>1</v>
      </c>
    </row>
    <row r="488" spans="1:39" ht="15.5" outlineLevel="1">
      <c r="A488" s="510"/>
      <c r="B488" s="417" t="s">
        <v>306</v>
      </c>
      <c r="C488" s="280" t="s">
        <v>580</v>
      </c>
      <c r="D488" s="284" t="s">
        <v>752</v>
      </c>
      <c r="E488" s="284"/>
      <c r="F488" s="284"/>
      <c r="G488" s="284"/>
      <c r="H488" s="284"/>
      <c r="I488" s="284"/>
      <c r="J488" s="284"/>
      <c r="K488" s="284"/>
      <c r="L488" s="284"/>
      <c r="M488" s="284"/>
      <c r="N488" s="284">
        <v>12</v>
      </c>
      <c r="O488" s="284" t="s">
        <v>752</v>
      </c>
      <c r="P488" s="284"/>
      <c r="Q488" s="284"/>
      <c r="R488" s="284"/>
      <c r="S488" s="284"/>
      <c r="T488" s="284"/>
      <c r="U488" s="284"/>
      <c r="V488" s="284"/>
      <c r="W488" s="284"/>
      <c r="X488" s="284"/>
      <c r="Y488" s="397">
        <v>0</v>
      </c>
      <c r="Z488" s="397">
        <v>0</v>
      </c>
      <c r="AA488" s="397">
        <v>1</v>
      </c>
      <c r="AB488" s="397">
        <v>0</v>
      </c>
      <c r="AC488" s="397">
        <v>0</v>
      </c>
      <c r="AD488" s="397">
        <f t="shared" ref="AD488:AL488" si="93">AD487</f>
        <v>0</v>
      </c>
      <c r="AE488" s="397">
        <f t="shared" si="93"/>
        <v>0</v>
      </c>
      <c r="AF488" s="397">
        <f t="shared" si="93"/>
        <v>0</v>
      </c>
      <c r="AG488" s="397">
        <f t="shared" si="93"/>
        <v>0</v>
      </c>
      <c r="AH488" s="397">
        <f t="shared" si="93"/>
        <v>0</v>
      </c>
      <c r="AI488" s="397">
        <f t="shared" si="93"/>
        <v>0</v>
      </c>
      <c r="AJ488" s="397">
        <f t="shared" si="93"/>
        <v>0</v>
      </c>
      <c r="AK488" s="397">
        <f t="shared" si="93"/>
        <v>0</v>
      </c>
      <c r="AL488" s="397">
        <f t="shared" si="93"/>
        <v>0</v>
      </c>
      <c r="AM488" s="295"/>
    </row>
    <row r="489" spans="1:39" ht="15.5" outlineLevel="1">
      <c r="A489" s="510"/>
      <c r="B489" s="417"/>
      <c r="C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398"/>
      <c r="Z489" s="411"/>
      <c r="AA489" s="411"/>
      <c r="AB489" s="411"/>
      <c r="AC489" s="411"/>
      <c r="AD489" s="411"/>
      <c r="AE489" s="411"/>
      <c r="AF489" s="411"/>
      <c r="AG489" s="411"/>
      <c r="AH489" s="411"/>
      <c r="AI489" s="411"/>
      <c r="AJ489" s="411"/>
      <c r="AK489" s="411"/>
      <c r="AL489" s="411"/>
      <c r="AM489" s="295"/>
    </row>
    <row r="490" spans="1:39" ht="15.5" outlineLevel="1">
      <c r="A490" s="510">
        <v>26</v>
      </c>
      <c r="B490" s="414" t="s">
        <v>117</v>
      </c>
      <c r="C490" s="280" t="s">
        <v>586</v>
      </c>
      <c r="D490" s="284">
        <v>3419512</v>
      </c>
      <c r="E490" s="284"/>
      <c r="F490" s="284"/>
      <c r="G490" s="284"/>
      <c r="H490" s="284"/>
      <c r="I490" s="284"/>
      <c r="J490" s="284"/>
      <c r="K490" s="284"/>
      <c r="L490" s="284"/>
      <c r="M490" s="284"/>
      <c r="N490" s="284">
        <v>12</v>
      </c>
      <c r="O490" s="284">
        <v>628</v>
      </c>
      <c r="P490" s="284"/>
      <c r="Q490" s="284"/>
      <c r="R490" s="284"/>
      <c r="S490" s="284"/>
      <c r="T490" s="284"/>
      <c r="U490" s="284"/>
      <c r="V490" s="284"/>
      <c r="W490" s="284"/>
      <c r="X490" s="284"/>
      <c r="Y490" s="412"/>
      <c r="Z490" s="412">
        <v>0.3</v>
      </c>
      <c r="AA490" s="412">
        <v>0.65</v>
      </c>
      <c r="AB490" s="412">
        <v>0.05</v>
      </c>
      <c r="AC490" s="396"/>
      <c r="AD490" s="396"/>
      <c r="AE490" s="396"/>
      <c r="AF490" s="396"/>
      <c r="AG490" s="401"/>
      <c r="AH490" s="401"/>
      <c r="AI490" s="401"/>
      <c r="AJ490" s="401"/>
      <c r="AK490" s="401"/>
      <c r="AL490" s="401"/>
      <c r="AM490" s="285">
        <f>SUM(Y490:AL490)</f>
        <v>1</v>
      </c>
    </row>
    <row r="491" spans="1:39" ht="15.5" outlineLevel="1">
      <c r="A491" s="510"/>
      <c r="B491" s="417" t="s">
        <v>306</v>
      </c>
      <c r="C491" s="280" t="s">
        <v>580</v>
      </c>
      <c r="D491" s="284" t="s">
        <v>752</v>
      </c>
      <c r="E491" s="284"/>
      <c r="F491" s="284"/>
      <c r="G491" s="284"/>
      <c r="H491" s="284"/>
      <c r="I491" s="284"/>
      <c r="J491" s="284"/>
      <c r="K491" s="284"/>
      <c r="L491" s="284"/>
      <c r="M491" s="284"/>
      <c r="N491" s="284">
        <v>12</v>
      </c>
      <c r="O491" s="284" t="s">
        <v>752</v>
      </c>
      <c r="P491" s="284"/>
      <c r="Q491" s="284"/>
      <c r="R491" s="284"/>
      <c r="S491" s="284"/>
      <c r="T491" s="284"/>
      <c r="U491" s="284"/>
      <c r="V491" s="284"/>
      <c r="W491" s="284"/>
      <c r="X491" s="284"/>
      <c r="Y491" s="397">
        <v>0</v>
      </c>
      <c r="Z491" s="397">
        <v>0.3</v>
      </c>
      <c r="AA491" s="397">
        <v>0.65</v>
      </c>
      <c r="AB491" s="397">
        <v>0.05</v>
      </c>
      <c r="AC491" s="397">
        <v>0</v>
      </c>
      <c r="AD491" s="397">
        <f t="shared" ref="AD491:AL491" si="94">AD490</f>
        <v>0</v>
      </c>
      <c r="AE491" s="397">
        <f t="shared" si="94"/>
        <v>0</v>
      </c>
      <c r="AF491" s="397">
        <f t="shared" si="94"/>
        <v>0</v>
      </c>
      <c r="AG491" s="397">
        <f t="shared" si="94"/>
        <v>0</v>
      </c>
      <c r="AH491" s="397">
        <f t="shared" si="94"/>
        <v>0</v>
      </c>
      <c r="AI491" s="397">
        <f t="shared" si="94"/>
        <v>0</v>
      </c>
      <c r="AJ491" s="397">
        <f t="shared" si="94"/>
        <v>0</v>
      </c>
      <c r="AK491" s="397">
        <f t="shared" si="94"/>
        <v>0</v>
      </c>
      <c r="AL491" s="397">
        <f t="shared" si="94"/>
        <v>0</v>
      </c>
      <c r="AM491" s="295"/>
    </row>
    <row r="492" spans="1:39" ht="15.5" outlineLevel="1">
      <c r="A492" s="510"/>
      <c r="B492" s="417"/>
      <c r="C492" s="280"/>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398"/>
      <c r="Z492" s="411"/>
      <c r="AA492" s="411"/>
      <c r="AB492" s="411"/>
      <c r="AC492" s="411"/>
      <c r="AD492" s="411"/>
      <c r="AE492" s="411"/>
      <c r="AF492" s="411"/>
      <c r="AG492" s="411"/>
      <c r="AH492" s="411"/>
      <c r="AI492" s="411"/>
      <c r="AJ492" s="411"/>
      <c r="AK492" s="411"/>
      <c r="AL492" s="411"/>
      <c r="AM492" s="295"/>
    </row>
    <row r="493" spans="1:39" ht="15.5" outlineLevel="1">
      <c r="A493" s="510">
        <v>27</v>
      </c>
      <c r="B493" s="414" t="s">
        <v>118</v>
      </c>
      <c r="C493" s="280" t="s">
        <v>586</v>
      </c>
      <c r="D493" s="284">
        <v>0</v>
      </c>
      <c r="E493" s="284"/>
      <c r="F493" s="284"/>
      <c r="G493" s="284"/>
      <c r="H493" s="284"/>
      <c r="I493" s="284"/>
      <c r="J493" s="284"/>
      <c r="K493" s="284"/>
      <c r="L493" s="284"/>
      <c r="M493" s="284"/>
      <c r="N493" s="284">
        <v>12</v>
      </c>
      <c r="O493" s="284">
        <v>0</v>
      </c>
      <c r="P493" s="284"/>
      <c r="Q493" s="284"/>
      <c r="R493" s="284"/>
      <c r="S493" s="284"/>
      <c r="T493" s="284"/>
      <c r="U493" s="284"/>
      <c r="V493" s="284"/>
      <c r="W493" s="284"/>
      <c r="X493" s="284"/>
      <c r="Y493" s="412"/>
      <c r="Z493" s="396">
        <v>1</v>
      </c>
      <c r="AA493" s="396"/>
      <c r="AB493" s="396"/>
      <c r="AC493" s="396"/>
      <c r="AD493" s="396"/>
      <c r="AE493" s="396"/>
      <c r="AF493" s="396"/>
      <c r="AG493" s="401"/>
      <c r="AH493" s="401"/>
      <c r="AI493" s="401"/>
      <c r="AJ493" s="401"/>
      <c r="AK493" s="401"/>
      <c r="AL493" s="401"/>
      <c r="AM493" s="285">
        <f>SUM(Y493:AL493)</f>
        <v>1</v>
      </c>
    </row>
    <row r="494" spans="1:39" ht="15.5" outlineLevel="1">
      <c r="A494" s="510"/>
      <c r="B494" s="417" t="s">
        <v>306</v>
      </c>
      <c r="C494" s="280" t="s">
        <v>580</v>
      </c>
      <c r="D494" s="284" t="s">
        <v>752</v>
      </c>
      <c r="E494" s="284"/>
      <c r="F494" s="284"/>
      <c r="G494" s="284"/>
      <c r="H494" s="284"/>
      <c r="I494" s="284"/>
      <c r="J494" s="284"/>
      <c r="K494" s="284"/>
      <c r="L494" s="284"/>
      <c r="M494" s="284"/>
      <c r="N494" s="284">
        <v>12</v>
      </c>
      <c r="O494" s="284" t="s">
        <v>752</v>
      </c>
      <c r="P494" s="284"/>
      <c r="Q494" s="284"/>
      <c r="R494" s="284"/>
      <c r="S494" s="284"/>
      <c r="T494" s="284"/>
      <c r="U494" s="284"/>
      <c r="V494" s="284"/>
      <c r="W494" s="284"/>
      <c r="X494" s="284"/>
      <c r="Y494" s="397">
        <v>0</v>
      </c>
      <c r="Z494" s="397">
        <v>1</v>
      </c>
      <c r="AA494" s="397">
        <v>0</v>
      </c>
      <c r="AB494" s="397">
        <v>0</v>
      </c>
      <c r="AC494" s="397">
        <v>0</v>
      </c>
      <c r="AD494" s="397">
        <f t="shared" ref="AD494:AL494" si="95">AD493</f>
        <v>0</v>
      </c>
      <c r="AE494" s="397">
        <f t="shared" si="95"/>
        <v>0</v>
      </c>
      <c r="AF494" s="397">
        <f t="shared" si="95"/>
        <v>0</v>
      </c>
      <c r="AG494" s="397">
        <f t="shared" si="95"/>
        <v>0</v>
      </c>
      <c r="AH494" s="397">
        <f t="shared" si="95"/>
        <v>0</v>
      </c>
      <c r="AI494" s="397">
        <f t="shared" si="95"/>
        <v>0</v>
      </c>
      <c r="AJ494" s="397">
        <f t="shared" si="95"/>
        <v>0</v>
      </c>
      <c r="AK494" s="397">
        <f t="shared" si="95"/>
        <v>0</v>
      </c>
      <c r="AL494" s="397">
        <f t="shared" si="95"/>
        <v>0</v>
      </c>
      <c r="AM494" s="295"/>
    </row>
    <row r="495" spans="1:39" ht="15.5" outlineLevel="1">
      <c r="A495" s="510"/>
      <c r="B495" s="417"/>
      <c r="C495" s="280"/>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398"/>
      <c r="Z495" s="411"/>
      <c r="AA495" s="411"/>
      <c r="AB495" s="411"/>
      <c r="AC495" s="411"/>
      <c r="AD495" s="411"/>
      <c r="AE495" s="411"/>
      <c r="AF495" s="411"/>
      <c r="AG495" s="411"/>
      <c r="AH495" s="411"/>
      <c r="AI495" s="411"/>
      <c r="AJ495" s="411"/>
      <c r="AK495" s="411"/>
      <c r="AL495" s="411"/>
      <c r="AM495" s="295"/>
    </row>
    <row r="496" spans="1:39" ht="15.5" outlineLevel="1">
      <c r="A496" s="510">
        <v>28</v>
      </c>
      <c r="B496" s="414" t="s">
        <v>119</v>
      </c>
      <c r="C496" s="280" t="s">
        <v>586</v>
      </c>
      <c r="D496" s="284">
        <v>0</v>
      </c>
      <c r="E496" s="284"/>
      <c r="F496" s="284"/>
      <c r="G496" s="284"/>
      <c r="H496" s="284"/>
      <c r="I496" s="284"/>
      <c r="J496" s="284"/>
      <c r="K496" s="284"/>
      <c r="L496" s="284"/>
      <c r="M496" s="284"/>
      <c r="N496" s="284">
        <v>12</v>
      </c>
      <c r="O496" s="284">
        <v>0</v>
      </c>
      <c r="P496" s="284"/>
      <c r="Q496" s="284"/>
      <c r="R496" s="284"/>
      <c r="S496" s="284"/>
      <c r="T496" s="284"/>
      <c r="U496" s="284"/>
      <c r="V496" s="284"/>
      <c r="W496" s="284"/>
      <c r="X496" s="284"/>
      <c r="Y496" s="412"/>
      <c r="Z496" s="396"/>
      <c r="AA496" s="396">
        <v>1</v>
      </c>
      <c r="AB496" s="396"/>
      <c r="AC496" s="396"/>
      <c r="AD496" s="396"/>
      <c r="AE496" s="396"/>
      <c r="AF496" s="396"/>
      <c r="AG496" s="401"/>
      <c r="AH496" s="401"/>
      <c r="AI496" s="401"/>
      <c r="AJ496" s="401"/>
      <c r="AK496" s="401"/>
      <c r="AL496" s="401"/>
      <c r="AM496" s="285">
        <f>SUM(Y496:AL496)</f>
        <v>1</v>
      </c>
    </row>
    <row r="497" spans="1:39" ht="15.5" outlineLevel="1">
      <c r="A497" s="510"/>
      <c r="B497" s="417" t="s">
        <v>306</v>
      </c>
      <c r="C497" s="280" t="s">
        <v>580</v>
      </c>
      <c r="D497" s="284" t="s">
        <v>752</v>
      </c>
      <c r="E497" s="284"/>
      <c r="F497" s="284"/>
      <c r="G497" s="284"/>
      <c r="H497" s="284"/>
      <c r="I497" s="284"/>
      <c r="J497" s="284"/>
      <c r="K497" s="284"/>
      <c r="L497" s="284"/>
      <c r="M497" s="284"/>
      <c r="N497" s="284">
        <v>12</v>
      </c>
      <c r="O497" s="284" t="s">
        <v>752</v>
      </c>
      <c r="P497" s="284"/>
      <c r="Q497" s="284"/>
      <c r="R497" s="284"/>
      <c r="S497" s="284"/>
      <c r="T497" s="284"/>
      <c r="U497" s="284"/>
      <c r="V497" s="284"/>
      <c r="W497" s="284"/>
      <c r="X497" s="284"/>
      <c r="Y497" s="397">
        <v>0</v>
      </c>
      <c r="Z497" s="397">
        <v>0</v>
      </c>
      <c r="AA497" s="397">
        <v>1</v>
      </c>
      <c r="AB497" s="397">
        <v>0</v>
      </c>
      <c r="AC497" s="397">
        <v>0</v>
      </c>
      <c r="AD497" s="397">
        <f t="shared" ref="AD497:AL497" si="96">AD496</f>
        <v>0</v>
      </c>
      <c r="AE497" s="397">
        <f t="shared" si="96"/>
        <v>0</v>
      </c>
      <c r="AF497" s="397">
        <f t="shared" si="96"/>
        <v>0</v>
      </c>
      <c r="AG497" s="397">
        <f t="shared" si="96"/>
        <v>0</v>
      </c>
      <c r="AH497" s="397">
        <f t="shared" si="96"/>
        <v>0</v>
      </c>
      <c r="AI497" s="397">
        <f t="shared" si="96"/>
        <v>0</v>
      </c>
      <c r="AJ497" s="397">
        <f t="shared" si="96"/>
        <v>0</v>
      </c>
      <c r="AK497" s="397">
        <f t="shared" si="96"/>
        <v>0</v>
      </c>
      <c r="AL497" s="397">
        <f t="shared" si="96"/>
        <v>0</v>
      </c>
      <c r="AM497" s="295"/>
    </row>
    <row r="498" spans="1:39" ht="15.5" outlineLevel="1">
      <c r="A498" s="510"/>
      <c r="B498" s="417"/>
      <c r="C498" s="280"/>
      <c r="D498" s="280"/>
      <c r="E498" s="280"/>
      <c r="F498" s="280"/>
      <c r="G498" s="280"/>
      <c r="H498" s="280"/>
      <c r="I498" s="280"/>
      <c r="J498" s="280"/>
      <c r="K498" s="280"/>
      <c r="L498" s="280"/>
      <c r="M498" s="280"/>
      <c r="N498" s="280"/>
      <c r="O498" s="280"/>
      <c r="P498" s="280"/>
      <c r="Q498" s="280"/>
      <c r="R498" s="280"/>
      <c r="S498" s="280"/>
      <c r="T498" s="280"/>
      <c r="U498" s="280"/>
      <c r="V498" s="280"/>
      <c r="W498" s="280"/>
      <c r="X498" s="280"/>
      <c r="Y498" s="398"/>
      <c r="Z498" s="411"/>
      <c r="AA498" s="411"/>
      <c r="AB498" s="411"/>
      <c r="AC498" s="411"/>
      <c r="AD498" s="411"/>
      <c r="AE498" s="411"/>
      <c r="AF498" s="411"/>
      <c r="AG498" s="411"/>
      <c r="AH498" s="411"/>
      <c r="AI498" s="411"/>
      <c r="AJ498" s="411"/>
      <c r="AK498" s="411"/>
      <c r="AL498" s="411"/>
      <c r="AM498" s="295"/>
    </row>
    <row r="499" spans="1:39" ht="15.5" outlineLevel="1">
      <c r="A499" s="510">
        <v>29</v>
      </c>
      <c r="B499" s="414" t="s">
        <v>120</v>
      </c>
      <c r="C499" s="280" t="s">
        <v>586</v>
      </c>
      <c r="D499" s="284">
        <v>0</v>
      </c>
      <c r="E499" s="284"/>
      <c r="F499" s="284"/>
      <c r="G499" s="284"/>
      <c r="H499" s="284"/>
      <c r="I499" s="284"/>
      <c r="J499" s="284"/>
      <c r="K499" s="284"/>
      <c r="L499" s="284"/>
      <c r="M499" s="284"/>
      <c r="N499" s="284">
        <v>3</v>
      </c>
      <c r="O499" s="284">
        <v>0</v>
      </c>
      <c r="P499" s="284"/>
      <c r="Q499" s="284"/>
      <c r="R499" s="284"/>
      <c r="S499" s="284"/>
      <c r="T499" s="284"/>
      <c r="U499" s="284"/>
      <c r="V499" s="284"/>
      <c r="W499" s="284"/>
      <c r="X499" s="284"/>
      <c r="Y499" s="412"/>
      <c r="Z499" s="396"/>
      <c r="AA499" s="396">
        <v>1</v>
      </c>
      <c r="AB499" s="396"/>
      <c r="AC499" s="396"/>
      <c r="AD499" s="396"/>
      <c r="AE499" s="396"/>
      <c r="AF499" s="396"/>
      <c r="AG499" s="401"/>
      <c r="AH499" s="401"/>
      <c r="AI499" s="401"/>
      <c r="AJ499" s="401"/>
      <c r="AK499" s="401"/>
      <c r="AL499" s="401"/>
      <c r="AM499" s="285">
        <f>SUM(Y499:AL499)</f>
        <v>1</v>
      </c>
    </row>
    <row r="500" spans="1:39" ht="15.5" outlineLevel="1">
      <c r="A500" s="510"/>
      <c r="B500" s="417" t="s">
        <v>306</v>
      </c>
      <c r="C500" s="280" t="s">
        <v>580</v>
      </c>
      <c r="D500" s="284" t="s">
        <v>752</v>
      </c>
      <c r="E500" s="284"/>
      <c r="F500" s="284"/>
      <c r="G500" s="284"/>
      <c r="H500" s="284"/>
      <c r="I500" s="284"/>
      <c r="J500" s="284"/>
      <c r="K500" s="284"/>
      <c r="L500" s="284"/>
      <c r="M500" s="284"/>
      <c r="N500" s="284">
        <v>3</v>
      </c>
      <c r="O500" s="284" t="s">
        <v>752</v>
      </c>
      <c r="P500" s="284"/>
      <c r="Q500" s="284"/>
      <c r="R500" s="284"/>
      <c r="S500" s="284"/>
      <c r="T500" s="284"/>
      <c r="U500" s="284"/>
      <c r="V500" s="284"/>
      <c r="W500" s="284"/>
      <c r="X500" s="284"/>
      <c r="Y500" s="397">
        <v>0</v>
      </c>
      <c r="Z500" s="397">
        <v>0</v>
      </c>
      <c r="AA500" s="397">
        <v>1</v>
      </c>
      <c r="AB500" s="397">
        <v>0</v>
      </c>
      <c r="AC500" s="397">
        <v>0</v>
      </c>
      <c r="AD500" s="397">
        <f t="shared" ref="AD500:AL500" si="97">AD499</f>
        <v>0</v>
      </c>
      <c r="AE500" s="397">
        <f t="shared" si="97"/>
        <v>0</v>
      </c>
      <c r="AF500" s="397">
        <f t="shared" si="97"/>
        <v>0</v>
      </c>
      <c r="AG500" s="397">
        <f t="shared" si="97"/>
        <v>0</v>
      </c>
      <c r="AH500" s="397">
        <f t="shared" si="97"/>
        <v>0</v>
      </c>
      <c r="AI500" s="397">
        <f t="shared" si="97"/>
        <v>0</v>
      </c>
      <c r="AJ500" s="397">
        <f t="shared" si="97"/>
        <v>0</v>
      </c>
      <c r="AK500" s="397">
        <f t="shared" si="97"/>
        <v>0</v>
      </c>
      <c r="AL500" s="397">
        <f t="shared" si="97"/>
        <v>0</v>
      </c>
      <c r="AM500" s="295"/>
    </row>
    <row r="501" spans="1:39" ht="15.5" outlineLevel="1">
      <c r="A501" s="510"/>
      <c r="B501" s="417"/>
      <c r="C501" s="280"/>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398"/>
      <c r="Z501" s="411"/>
      <c r="AA501" s="411"/>
      <c r="AB501" s="411"/>
      <c r="AC501" s="411"/>
      <c r="AD501" s="411"/>
      <c r="AE501" s="411"/>
      <c r="AF501" s="411"/>
      <c r="AG501" s="411"/>
      <c r="AH501" s="411"/>
      <c r="AI501" s="411"/>
      <c r="AJ501" s="411"/>
      <c r="AK501" s="411"/>
      <c r="AL501" s="411"/>
      <c r="AM501" s="295"/>
    </row>
    <row r="502" spans="1:39" ht="15.5" outlineLevel="1">
      <c r="A502" s="510">
        <v>30</v>
      </c>
      <c r="B502" s="414" t="s">
        <v>121</v>
      </c>
      <c r="C502" s="280" t="s">
        <v>586</v>
      </c>
      <c r="D502" s="284">
        <v>0</v>
      </c>
      <c r="E502" s="284"/>
      <c r="F502" s="284"/>
      <c r="G502" s="284"/>
      <c r="H502" s="284"/>
      <c r="I502" s="284"/>
      <c r="J502" s="284"/>
      <c r="K502" s="284"/>
      <c r="L502" s="284"/>
      <c r="M502" s="284"/>
      <c r="N502" s="284">
        <v>12</v>
      </c>
      <c r="O502" s="284">
        <v>0</v>
      </c>
      <c r="P502" s="284"/>
      <c r="Q502" s="284"/>
      <c r="R502" s="284"/>
      <c r="S502" s="284"/>
      <c r="T502" s="284"/>
      <c r="U502" s="284"/>
      <c r="V502" s="284"/>
      <c r="W502" s="284"/>
      <c r="X502" s="284"/>
      <c r="Y502" s="412"/>
      <c r="Z502" s="396"/>
      <c r="AA502" s="396">
        <v>1</v>
      </c>
      <c r="AB502" s="396"/>
      <c r="AC502" s="396"/>
      <c r="AD502" s="396"/>
      <c r="AE502" s="396"/>
      <c r="AF502" s="396"/>
      <c r="AG502" s="401"/>
      <c r="AH502" s="401"/>
      <c r="AI502" s="401"/>
      <c r="AJ502" s="401"/>
      <c r="AK502" s="401"/>
      <c r="AL502" s="401"/>
      <c r="AM502" s="285">
        <f>SUM(Y502:AL502)</f>
        <v>1</v>
      </c>
    </row>
    <row r="503" spans="1:39" ht="15.5" outlineLevel="1">
      <c r="A503" s="510"/>
      <c r="B503" s="417" t="s">
        <v>306</v>
      </c>
      <c r="C503" s="280" t="s">
        <v>580</v>
      </c>
      <c r="D503" s="284" t="s">
        <v>752</v>
      </c>
      <c r="E503" s="284"/>
      <c r="F503" s="284"/>
      <c r="G503" s="284"/>
      <c r="H503" s="284"/>
      <c r="I503" s="284"/>
      <c r="J503" s="284"/>
      <c r="K503" s="284"/>
      <c r="L503" s="284"/>
      <c r="M503" s="284"/>
      <c r="N503" s="284">
        <v>12</v>
      </c>
      <c r="O503" s="284" t="s">
        <v>752</v>
      </c>
      <c r="P503" s="284"/>
      <c r="Q503" s="284"/>
      <c r="R503" s="284"/>
      <c r="S503" s="284"/>
      <c r="T503" s="284"/>
      <c r="U503" s="284"/>
      <c r="V503" s="284"/>
      <c r="W503" s="284"/>
      <c r="X503" s="284"/>
      <c r="Y503" s="397">
        <v>0</v>
      </c>
      <c r="Z503" s="397">
        <v>0</v>
      </c>
      <c r="AA503" s="397">
        <v>1</v>
      </c>
      <c r="AB503" s="397">
        <v>0</v>
      </c>
      <c r="AC503" s="397">
        <v>0</v>
      </c>
      <c r="AD503" s="397">
        <f t="shared" ref="AD503:AL503" si="98">AD502</f>
        <v>0</v>
      </c>
      <c r="AE503" s="397">
        <f t="shared" si="98"/>
        <v>0</v>
      </c>
      <c r="AF503" s="397">
        <f t="shared" si="98"/>
        <v>0</v>
      </c>
      <c r="AG503" s="397">
        <f t="shared" si="98"/>
        <v>0</v>
      </c>
      <c r="AH503" s="397">
        <f t="shared" si="98"/>
        <v>0</v>
      </c>
      <c r="AI503" s="397">
        <f t="shared" si="98"/>
        <v>0</v>
      </c>
      <c r="AJ503" s="397">
        <f t="shared" si="98"/>
        <v>0</v>
      </c>
      <c r="AK503" s="397">
        <f t="shared" si="98"/>
        <v>0</v>
      </c>
      <c r="AL503" s="397">
        <f t="shared" si="98"/>
        <v>0</v>
      </c>
      <c r="AM503" s="295"/>
    </row>
    <row r="504" spans="1:39" ht="15.5" outlineLevel="1">
      <c r="A504" s="510"/>
      <c r="B504" s="417"/>
      <c r="C504" s="280"/>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398"/>
      <c r="Z504" s="411"/>
      <c r="AA504" s="411"/>
      <c r="AB504" s="411"/>
      <c r="AC504" s="411"/>
      <c r="AD504" s="411"/>
      <c r="AE504" s="411"/>
      <c r="AF504" s="411"/>
      <c r="AG504" s="411"/>
      <c r="AH504" s="411"/>
      <c r="AI504" s="411"/>
      <c r="AJ504" s="411"/>
      <c r="AK504" s="411"/>
      <c r="AL504" s="411"/>
      <c r="AM504" s="295"/>
    </row>
    <row r="505" spans="1:39" ht="15.5" outlineLevel="1">
      <c r="A505" s="510">
        <v>31</v>
      </c>
      <c r="B505" s="414" t="s">
        <v>122</v>
      </c>
      <c r="C505" s="280" t="s">
        <v>586</v>
      </c>
      <c r="D505" s="284">
        <v>0</v>
      </c>
      <c r="E505" s="284"/>
      <c r="F505" s="284"/>
      <c r="G505" s="284"/>
      <c r="H505" s="284"/>
      <c r="I505" s="284"/>
      <c r="J505" s="284"/>
      <c r="K505" s="284"/>
      <c r="L505" s="284"/>
      <c r="M505" s="284"/>
      <c r="N505" s="284">
        <v>12</v>
      </c>
      <c r="O505" s="284">
        <v>0</v>
      </c>
      <c r="P505" s="284"/>
      <c r="Q505" s="284"/>
      <c r="R505" s="284"/>
      <c r="S505" s="284"/>
      <c r="T505" s="284"/>
      <c r="U505" s="284"/>
      <c r="V505" s="284"/>
      <c r="W505" s="284"/>
      <c r="X505" s="284"/>
      <c r="Y505" s="412"/>
      <c r="Z505" s="396"/>
      <c r="AA505" s="396">
        <v>1</v>
      </c>
      <c r="AB505" s="396"/>
      <c r="AC505" s="396"/>
      <c r="AD505" s="396"/>
      <c r="AE505" s="396"/>
      <c r="AF505" s="396"/>
      <c r="AG505" s="401"/>
      <c r="AH505" s="401"/>
      <c r="AI505" s="401"/>
      <c r="AJ505" s="401"/>
      <c r="AK505" s="401"/>
      <c r="AL505" s="401"/>
      <c r="AM505" s="285">
        <f>SUM(Y505:AL505)</f>
        <v>1</v>
      </c>
    </row>
    <row r="506" spans="1:39" ht="15.5" outlineLevel="1">
      <c r="A506" s="510"/>
      <c r="B506" s="417" t="s">
        <v>306</v>
      </c>
      <c r="C506" s="280" t="s">
        <v>580</v>
      </c>
      <c r="D506" s="284" t="s">
        <v>752</v>
      </c>
      <c r="E506" s="284"/>
      <c r="F506" s="284"/>
      <c r="G506" s="284"/>
      <c r="H506" s="284"/>
      <c r="I506" s="284"/>
      <c r="J506" s="284"/>
      <c r="K506" s="284"/>
      <c r="L506" s="284"/>
      <c r="M506" s="284"/>
      <c r="N506" s="284">
        <v>12</v>
      </c>
      <c r="O506" s="284" t="s">
        <v>752</v>
      </c>
      <c r="P506" s="284"/>
      <c r="Q506" s="284"/>
      <c r="R506" s="284"/>
      <c r="S506" s="284"/>
      <c r="T506" s="284"/>
      <c r="U506" s="284"/>
      <c r="V506" s="284"/>
      <c r="W506" s="284"/>
      <c r="X506" s="284"/>
      <c r="Y506" s="397">
        <v>0</v>
      </c>
      <c r="Z506" s="397">
        <v>0</v>
      </c>
      <c r="AA506" s="397">
        <v>1</v>
      </c>
      <c r="AB506" s="397">
        <v>0</v>
      </c>
      <c r="AC506" s="397">
        <v>0</v>
      </c>
      <c r="AD506" s="397">
        <f t="shared" ref="AD506:AL506" si="99">AD505</f>
        <v>0</v>
      </c>
      <c r="AE506" s="397">
        <f t="shared" si="99"/>
        <v>0</v>
      </c>
      <c r="AF506" s="397">
        <f t="shared" si="99"/>
        <v>0</v>
      </c>
      <c r="AG506" s="397">
        <f t="shared" si="99"/>
        <v>0</v>
      </c>
      <c r="AH506" s="397">
        <f t="shared" si="99"/>
        <v>0</v>
      </c>
      <c r="AI506" s="397">
        <f t="shared" si="99"/>
        <v>0</v>
      </c>
      <c r="AJ506" s="397">
        <f t="shared" si="99"/>
        <v>0</v>
      </c>
      <c r="AK506" s="397">
        <f t="shared" si="99"/>
        <v>0</v>
      </c>
      <c r="AL506" s="397">
        <f t="shared" si="99"/>
        <v>0</v>
      </c>
      <c r="AM506" s="295"/>
    </row>
    <row r="507" spans="1:39" ht="15.5" outlineLevel="1">
      <c r="A507" s="510"/>
      <c r="B507" s="414"/>
      <c r="C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398"/>
      <c r="Z507" s="411"/>
      <c r="AA507" s="411"/>
      <c r="AB507" s="411"/>
      <c r="AC507" s="411"/>
      <c r="AD507" s="411"/>
      <c r="AE507" s="411"/>
      <c r="AF507" s="411"/>
      <c r="AG507" s="411"/>
      <c r="AH507" s="411"/>
      <c r="AI507" s="411"/>
      <c r="AJ507" s="411"/>
      <c r="AK507" s="411"/>
      <c r="AL507" s="411"/>
      <c r="AM507" s="295"/>
    </row>
    <row r="508" spans="1:39" ht="15.5" outlineLevel="1">
      <c r="A508" s="510">
        <v>32</v>
      </c>
      <c r="B508" s="414" t="s">
        <v>123</v>
      </c>
      <c r="C508" s="280" t="s">
        <v>586</v>
      </c>
      <c r="D508" s="284">
        <v>653</v>
      </c>
      <c r="E508" s="284"/>
      <c r="F508" s="284"/>
      <c r="G508" s="284"/>
      <c r="H508" s="284"/>
      <c r="I508" s="284"/>
      <c r="J508" s="284"/>
      <c r="K508" s="284"/>
      <c r="L508" s="284"/>
      <c r="M508" s="284"/>
      <c r="N508" s="284">
        <v>12</v>
      </c>
      <c r="O508" s="284">
        <v>0</v>
      </c>
      <c r="P508" s="284"/>
      <c r="Q508" s="284"/>
      <c r="R508" s="284"/>
      <c r="S508" s="284"/>
      <c r="T508" s="284"/>
      <c r="U508" s="284"/>
      <c r="V508" s="284"/>
      <c r="W508" s="284"/>
      <c r="X508" s="284"/>
      <c r="Y508" s="412"/>
      <c r="Z508" s="396"/>
      <c r="AA508" s="396">
        <v>1</v>
      </c>
      <c r="AB508" s="396"/>
      <c r="AC508" s="396"/>
      <c r="AD508" s="396"/>
      <c r="AE508" s="396"/>
      <c r="AF508" s="396"/>
      <c r="AG508" s="401"/>
      <c r="AH508" s="401"/>
      <c r="AI508" s="401"/>
      <c r="AJ508" s="401"/>
      <c r="AK508" s="401"/>
      <c r="AL508" s="401"/>
      <c r="AM508" s="285">
        <f>SUM(Y508:AL508)</f>
        <v>1</v>
      </c>
    </row>
    <row r="509" spans="1:39" ht="15.5" outlineLevel="1">
      <c r="A509" s="510"/>
      <c r="B509" s="417" t="s">
        <v>306</v>
      </c>
      <c r="C509" s="280" t="s">
        <v>580</v>
      </c>
      <c r="D509" s="284" t="s">
        <v>752</v>
      </c>
      <c r="E509" s="284"/>
      <c r="F509" s="284"/>
      <c r="G509" s="284"/>
      <c r="H509" s="284"/>
      <c r="I509" s="284"/>
      <c r="J509" s="284"/>
      <c r="K509" s="284"/>
      <c r="L509" s="284"/>
      <c r="M509" s="284"/>
      <c r="N509" s="284">
        <v>12</v>
      </c>
      <c r="O509" s="284" t="s">
        <v>752</v>
      </c>
      <c r="P509" s="284"/>
      <c r="Q509" s="284"/>
      <c r="R509" s="284"/>
      <c r="S509" s="284"/>
      <c r="T509" s="284"/>
      <c r="U509" s="284"/>
      <c r="V509" s="284"/>
      <c r="W509" s="284"/>
      <c r="X509" s="284"/>
      <c r="Y509" s="397">
        <v>0</v>
      </c>
      <c r="Z509" s="397">
        <v>0</v>
      </c>
      <c r="AA509" s="397">
        <v>1</v>
      </c>
      <c r="AB509" s="397">
        <v>0</v>
      </c>
      <c r="AC509" s="397">
        <v>0</v>
      </c>
      <c r="AD509" s="397">
        <f t="shared" ref="AD509:AL509" si="100">AD508</f>
        <v>0</v>
      </c>
      <c r="AE509" s="397">
        <f t="shared" si="100"/>
        <v>0</v>
      </c>
      <c r="AF509" s="397">
        <f t="shared" si="100"/>
        <v>0</v>
      </c>
      <c r="AG509" s="397">
        <f t="shared" si="100"/>
        <v>0</v>
      </c>
      <c r="AH509" s="397">
        <f t="shared" si="100"/>
        <v>0</v>
      </c>
      <c r="AI509" s="397">
        <f t="shared" si="100"/>
        <v>0</v>
      </c>
      <c r="AJ509" s="397">
        <f t="shared" si="100"/>
        <v>0</v>
      </c>
      <c r="AK509" s="397">
        <f t="shared" si="100"/>
        <v>0</v>
      </c>
      <c r="AL509" s="397">
        <f t="shared" si="100"/>
        <v>0</v>
      </c>
      <c r="AM509" s="295"/>
    </row>
    <row r="510" spans="1:39" ht="15.5" outlineLevel="1">
      <c r="A510" s="510"/>
      <c r="B510" s="414"/>
      <c r="C510" s="280"/>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398"/>
      <c r="Z510" s="411"/>
      <c r="AA510" s="411"/>
      <c r="AB510" s="411"/>
      <c r="AC510" s="411"/>
      <c r="AD510" s="411"/>
      <c r="AE510" s="411"/>
      <c r="AF510" s="411"/>
      <c r="AG510" s="411"/>
      <c r="AH510" s="411"/>
      <c r="AI510" s="411"/>
      <c r="AJ510" s="411"/>
      <c r="AK510" s="411"/>
      <c r="AL510" s="411"/>
      <c r="AM510" s="295"/>
    </row>
    <row r="511" spans="1:39" ht="15.5" outlineLevel="1">
      <c r="A511" s="510"/>
      <c r="B511" s="482" t="s">
        <v>497</v>
      </c>
      <c r="C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398"/>
      <c r="Z511" s="411"/>
      <c r="AA511" s="411"/>
      <c r="AB511" s="411"/>
      <c r="AC511" s="411"/>
      <c r="AD511" s="411"/>
      <c r="AE511" s="411"/>
      <c r="AF511" s="411"/>
      <c r="AG511" s="411"/>
      <c r="AH511" s="411"/>
      <c r="AI511" s="411"/>
      <c r="AJ511" s="411"/>
      <c r="AK511" s="411"/>
      <c r="AL511" s="411"/>
      <c r="AM511" s="295"/>
    </row>
    <row r="512" spans="1:39" ht="15.5" outlineLevel="1">
      <c r="A512" s="510">
        <v>33</v>
      </c>
      <c r="B512" s="414" t="s">
        <v>124</v>
      </c>
      <c r="C512" s="280" t="s">
        <v>586</v>
      </c>
      <c r="D512" s="284" t="s">
        <v>752</v>
      </c>
      <c r="E512" s="284"/>
      <c r="F512" s="284"/>
      <c r="G512" s="284"/>
      <c r="H512" s="284"/>
      <c r="I512" s="284"/>
      <c r="J512" s="284"/>
      <c r="K512" s="284"/>
      <c r="L512" s="284"/>
      <c r="M512" s="284"/>
      <c r="N512" s="284">
        <v>0</v>
      </c>
      <c r="O512" s="284" t="s">
        <v>752</v>
      </c>
      <c r="P512" s="284"/>
      <c r="Q512" s="284"/>
      <c r="R512" s="284"/>
      <c r="S512" s="284"/>
      <c r="T512" s="284"/>
      <c r="U512" s="284"/>
      <c r="V512" s="284"/>
      <c r="W512" s="284"/>
      <c r="X512" s="284"/>
      <c r="Y512" s="412"/>
      <c r="Z512" s="396"/>
      <c r="AA512" s="396"/>
      <c r="AB512" s="396"/>
      <c r="AC512" s="396"/>
      <c r="AD512" s="396"/>
      <c r="AE512" s="396"/>
      <c r="AF512" s="396"/>
      <c r="AG512" s="401"/>
      <c r="AH512" s="401"/>
      <c r="AI512" s="401"/>
      <c r="AJ512" s="401"/>
      <c r="AK512" s="401"/>
      <c r="AL512" s="401"/>
      <c r="AM512" s="285">
        <f>SUM(Y512:AL512)</f>
        <v>0</v>
      </c>
    </row>
    <row r="513" spans="1:39" ht="15.5" outlineLevel="1">
      <c r="A513" s="510"/>
      <c r="B513" s="417" t="s">
        <v>306</v>
      </c>
      <c r="C513" s="280" t="s">
        <v>580</v>
      </c>
      <c r="D513" s="284" t="s">
        <v>752</v>
      </c>
      <c r="E513" s="284"/>
      <c r="F513" s="284"/>
      <c r="G513" s="284"/>
      <c r="H513" s="284"/>
      <c r="I513" s="284"/>
      <c r="J513" s="284"/>
      <c r="K513" s="284"/>
      <c r="L513" s="284"/>
      <c r="M513" s="284"/>
      <c r="N513" s="284">
        <v>0</v>
      </c>
      <c r="O513" s="284" t="s">
        <v>752</v>
      </c>
      <c r="P513" s="284"/>
      <c r="Q513" s="284"/>
      <c r="R513" s="284"/>
      <c r="S513" s="284"/>
      <c r="T513" s="284"/>
      <c r="U513" s="284"/>
      <c r="V513" s="284"/>
      <c r="W513" s="284"/>
      <c r="X513" s="284"/>
      <c r="Y513" s="397">
        <v>0</v>
      </c>
      <c r="Z513" s="397">
        <v>0</v>
      </c>
      <c r="AA513" s="397">
        <v>0</v>
      </c>
      <c r="AB513" s="397">
        <v>0</v>
      </c>
      <c r="AC513" s="397">
        <v>0</v>
      </c>
      <c r="AD513" s="397">
        <f t="shared" ref="AD513:AL513" si="101">AD512</f>
        <v>0</v>
      </c>
      <c r="AE513" s="397">
        <f t="shared" si="101"/>
        <v>0</v>
      </c>
      <c r="AF513" s="397">
        <f t="shared" si="101"/>
        <v>0</v>
      </c>
      <c r="AG513" s="397">
        <f t="shared" si="101"/>
        <v>0</v>
      </c>
      <c r="AH513" s="397">
        <f t="shared" si="101"/>
        <v>0</v>
      </c>
      <c r="AI513" s="397">
        <f t="shared" si="101"/>
        <v>0</v>
      </c>
      <c r="AJ513" s="397">
        <f t="shared" si="101"/>
        <v>0</v>
      </c>
      <c r="AK513" s="397">
        <f t="shared" si="101"/>
        <v>0</v>
      </c>
      <c r="AL513" s="397">
        <f t="shared" si="101"/>
        <v>0</v>
      </c>
      <c r="AM513" s="295"/>
    </row>
    <row r="514" spans="1:39" ht="15.5" outlineLevel="1">
      <c r="A514" s="510"/>
      <c r="B514" s="414"/>
      <c r="C514" s="280"/>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398"/>
      <c r="Z514" s="411"/>
      <c r="AA514" s="411"/>
      <c r="AB514" s="411"/>
      <c r="AC514" s="411"/>
      <c r="AD514" s="411"/>
      <c r="AE514" s="411"/>
      <c r="AF514" s="411"/>
      <c r="AG514" s="411"/>
      <c r="AH514" s="411"/>
      <c r="AI514" s="411"/>
      <c r="AJ514" s="411"/>
      <c r="AK514" s="411"/>
      <c r="AL514" s="411"/>
      <c r="AM514" s="295"/>
    </row>
    <row r="515" spans="1:39" ht="15.5" outlineLevel="1">
      <c r="A515" s="510">
        <v>34</v>
      </c>
      <c r="B515" s="414" t="s">
        <v>125</v>
      </c>
      <c r="C515" s="280" t="s">
        <v>586</v>
      </c>
      <c r="D515" s="284" t="s">
        <v>752</v>
      </c>
      <c r="E515" s="284"/>
      <c r="F515" s="284"/>
      <c r="G515" s="284"/>
      <c r="H515" s="284"/>
      <c r="I515" s="284"/>
      <c r="J515" s="284"/>
      <c r="K515" s="284"/>
      <c r="L515" s="284"/>
      <c r="M515" s="284"/>
      <c r="N515" s="284">
        <v>0</v>
      </c>
      <c r="O515" s="284" t="s">
        <v>752</v>
      </c>
      <c r="P515" s="284"/>
      <c r="Q515" s="284"/>
      <c r="R515" s="284"/>
      <c r="S515" s="284"/>
      <c r="T515" s="284"/>
      <c r="U515" s="284"/>
      <c r="V515" s="284"/>
      <c r="W515" s="284"/>
      <c r="X515" s="284"/>
      <c r="Y515" s="412"/>
      <c r="Z515" s="396"/>
      <c r="AA515" s="396"/>
      <c r="AB515" s="396"/>
      <c r="AC515" s="396"/>
      <c r="AD515" s="396"/>
      <c r="AE515" s="396"/>
      <c r="AF515" s="396"/>
      <c r="AG515" s="401"/>
      <c r="AH515" s="401"/>
      <c r="AI515" s="401"/>
      <c r="AJ515" s="401"/>
      <c r="AK515" s="401"/>
      <c r="AL515" s="401"/>
      <c r="AM515" s="285">
        <f>SUM(Y515:AL515)</f>
        <v>0</v>
      </c>
    </row>
    <row r="516" spans="1:39" ht="15.5" outlineLevel="1">
      <c r="A516" s="510"/>
      <c r="B516" s="417" t="s">
        <v>306</v>
      </c>
      <c r="C516" s="280" t="s">
        <v>580</v>
      </c>
      <c r="D516" s="284" t="s">
        <v>752</v>
      </c>
      <c r="E516" s="284"/>
      <c r="F516" s="284"/>
      <c r="G516" s="284"/>
      <c r="H516" s="284"/>
      <c r="I516" s="284"/>
      <c r="J516" s="284"/>
      <c r="K516" s="284"/>
      <c r="L516" s="284"/>
      <c r="M516" s="284"/>
      <c r="N516" s="284">
        <v>0</v>
      </c>
      <c r="O516" s="284" t="s">
        <v>752</v>
      </c>
      <c r="P516" s="284"/>
      <c r="Q516" s="284"/>
      <c r="R516" s="284"/>
      <c r="S516" s="284"/>
      <c r="T516" s="284"/>
      <c r="U516" s="284"/>
      <c r="V516" s="284"/>
      <c r="W516" s="284"/>
      <c r="X516" s="284"/>
      <c r="Y516" s="397">
        <v>0</v>
      </c>
      <c r="Z516" s="397">
        <v>0</v>
      </c>
      <c r="AA516" s="397">
        <v>0</v>
      </c>
      <c r="AB516" s="397">
        <v>0</v>
      </c>
      <c r="AC516" s="397">
        <v>0</v>
      </c>
      <c r="AD516" s="397">
        <f t="shared" ref="AD516:AL516" si="102">AD515</f>
        <v>0</v>
      </c>
      <c r="AE516" s="397">
        <f t="shared" si="102"/>
        <v>0</v>
      </c>
      <c r="AF516" s="397">
        <f t="shared" si="102"/>
        <v>0</v>
      </c>
      <c r="AG516" s="397">
        <f t="shared" si="102"/>
        <v>0</v>
      </c>
      <c r="AH516" s="397">
        <f t="shared" si="102"/>
        <v>0</v>
      </c>
      <c r="AI516" s="397">
        <f t="shared" si="102"/>
        <v>0</v>
      </c>
      <c r="AJ516" s="397">
        <f t="shared" si="102"/>
        <v>0</v>
      </c>
      <c r="AK516" s="397">
        <f t="shared" si="102"/>
        <v>0</v>
      </c>
      <c r="AL516" s="397">
        <f t="shared" si="102"/>
        <v>0</v>
      </c>
      <c r="AM516" s="295"/>
    </row>
    <row r="517" spans="1:39" ht="15.5" outlineLevel="1">
      <c r="A517" s="510"/>
      <c r="B517" s="414"/>
      <c r="C517" s="280"/>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398"/>
      <c r="Z517" s="411"/>
      <c r="AA517" s="411"/>
      <c r="AB517" s="411"/>
      <c r="AC517" s="411"/>
      <c r="AD517" s="411"/>
      <c r="AE517" s="411"/>
      <c r="AF517" s="411"/>
      <c r="AG517" s="411"/>
      <c r="AH517" s="411"/>
      <c r="AI517" s="411"/>
      <c r="AJ517" s="411"/>
      <c r="AK517" s="411"/>
      <c r="AL517" s="411"/>
      <c r="AM517" s="295"/>
    </row>
    <row r="518" spans="1:39" ht="15.5" outlineLevel="1">
      <c r="A518" s="510">
        <v>35</v>
      </c>
      <c r="B518" s="414" t="s">
        <v>126</v>
      </c>
      <c r="C518" s="280" t="s">
        <v>586</v>
      </c>
      <c r="D518" s="284">
        <v>0</v>
      </c>
      <c r="E518" s="284"/>
      <c r="F518" s="284"/>
      <c r="G518" s="284"/>
      <c r="H518" s="284"/>
      <c r="I518" s="284"/>
      <c r="J518" s="284"/>
      <c r="K518" s="284"/>
      <c r="L518" s="284"/>
      <c r="M518" s="284"/>
      <c r="N518" s="284">
        <v>0</v>
      </c>
      <c r="O518" s="284">
        <v>0</v>
      </c>
      <c r="P518" s="284"/>
      <c r="Q518" s="284"/>
      <c r="R518" s="284"/>
      <c r="S518" s="284"/>
      <c r="T518" s="284"/>
      <c r="U518" s="284"/>
      <c r="V518" s="284"/>
      <c r="W518" s="284"/>
      <c r="X518" s="284"/>
      <c r="Y518" s="412">
        <v>1</v>
      </c>
      <c r="Z518" s="396"/>
      <c r="AA518" s="396"/>
      <c r="AB518" s="396"/>
      <c r="AC518" s="396"/>
      <c r="AD518" s="396"/>
      <c r="AE518" s="396"/>
      <c r="AF518" s="396"/>
      <c r="AG518" s="401"/>
      <c r="AH518" s="401"/>
      <c r="AI518" s="401"/>
      <c r="AJ518" s="401"/>
      <c r="AK518" s="401"/>
      <c r="AL518" s="401"/>
      <c r="AM518" s="285">
        <f>SUM(Y518:AL518)</f>
        <v>1</v>
      </c>
    </row>
    <row r="519" spans="1:39" ht="15.5" outlineLevel="1">
      <c r="A519" s="510"/>
      <c r="B519" s="417" t="s">
        <v>306</v>
      </c>
      <c r="C519" s="280" t="s">
        <v>580</v>
      </c>
      <c r="D519" s="284" t="s">
        <v>752</v>
      </c>
      <c r="E519" s="284"/>
      <c r="F519" s="284"/>
      <c r="G519" s="284"/>
      <c r="H519" s="284"/>
      <c r="I519" s="284"/>
      <c r="J519" s="284"/>
      <c r="K519" s="284"/>
      <c r="L519" s="284"/>
      <c r="M519" s="284"/>
      <c r="N519" s="284">
        <v>0</v>
      </c>
      <c r="O519" s="284" t="s">
        <v>752</v>
      </c>
      <c r="P519" s="284"/>
      <c r="Q519" s="284"/>
      <c r="R519" s="284"/>
      <c r="S519" s="284"/>
      <c r="T519" s="284"/>
      <c r="U519" s="284"/>
      <c r="V519" s="284"/>
      <c r="W519" s="284"/>
      <c r="X519" s="284"/>
      <c r="Y519" s="397">
        <v>1</v>
      </c>
      <c r="Z519" s="397">
        <v>0</v>
      </c>
      <c r="AA519" s="397">
        <v>0</v>
      </c>
      <c r="AB519" s="397">
        <v>0</v>
      </c>
      <c r="AC519" s="397">
        <v>0</v>
      </c>
      <c r="AD519" s="397">
        <f t="shared" ref="AD519:AL519" si="103">AD518</f>
        <v>0</v>
      </c>
      <c r="AE519" s="397">
        <f t="shared" si="103"/>
        <v>0</v>
      </c>
      <c r="AF519" s="397">
        <f t="shared" si="103"/>
        <v>0</v>
      </c>
      <c r="AG519" s="397">
        <f t="shared" si="103"/>
        <v>0</v>
      </c>
      <c r="AH519" s="397">
        <f t="shared" si="103"/>
        <v>0</v>
      </c>
      <c r="AI519" s="397">
        <f t="shared" si="103"/>
        <v>0</v>
      </c>
      <c r="AJ519" s="397">
        <f t="shared" si="103"/>
        <v>0</v>
      </c>
      <c r="AK519" s="397">
        <f t="shared" si="103"/>
        <v>0</v>
      </c>
      <c r="AL519" s="397">
        <f t="shared" si="103"/>
        <v>0</v>
      </c>
      <c r="AM519" s="295"/>
    </row>
    <row r="520" spans="1:39" ht="15.5" outlineLevel="1">
      <c r="A520" s="510"/>
      <c r="B520" s="417"/>
      <c r="C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398"/>
      <c r="Z520" s="411"/>
      <c r="AA520" s="411"/>
      <c r="AB520" s="411"/>
      <c r="AC520" s="411"/>
      <c r="AD520" s="411"/>
      <c r="AE520" s="411"/>
      <c r="AF520" s="411"/>
      <c r="AG520" s="411"/>
      <c r="AH520" s="411"/>
      <c r="AI520" s="411"/>
      <c r="AJ520" s="411"/>
      <c r="AK520" s="411"/>
      <c r="AL520" s="411"/>
      <c r="AM520" s="295"/>
    </row>
    <row r="521" spans="1:39" ht="15.5" outlineLevel="1">
      <c r="A521" s="510"/>
      <c r="B521" s="482" t="s">
        <v>498</v>
      </c>
      <c r="C521" s="280"/>
      <c r="D521" s="280"/>
      <c r="E521" s="280"/>
      <c r="F521" s="280"/>
      <c r="G521" s="280"/>
      <c r="H521" s="280"/>
      <c r="I521" s="280"/>
      <c r="J521" s="280"/>
      <c r="K521" s="280"/>
      <c r="L521" s="280"/>
      <c r="M521" s="280"/>
      <c r="N521" s="280"/>
      <c r="O521" s="280"/>
      <c r="P521" s="280"/>
      <c r="Q521" s="280"/>
      <c r="R521" s="280"/>
      <c r="S521" s="280"/>
      <c r="T521" s="280"/>
      <c r="U521" s="280"/>
      <c r="V521" s="280"/>
      <c r="W521" s="280"/>
      <c r="X521" s="280"/>
      <c r="Y521" s="398"/>
      <c r="Z521" s="411"/>
      <c r="AA521" s="411"/>
      <c r="AB521" s="411"/>
      <c r="AC521" s="411"/>
      <c r="AD521" s="411"/>
      <c r="AE521" s="411"/>
      <c r="AF521" s="411"/>
      <c r="AG521" s="411"/>
      <c r="AH521" s="411"/>
      <c r="AI521" s="411"/>
      <c r="AJ521" s="411"/>
      <c r="AK521" s="411"/>
      <c r="AL521" s="411"/>
      <c r="AM521" s="295"/>
    </row>
    <row r="522" spans="1:39" ht="31" outlineLevel="1">
      <c r="A522" s="510">
        <v>36</v>
      </c>
      <c r="B522" s="414" t="s">
        <v>127</v>
      </c>
      <c r="C522" s="280" t="s">
        <v>586</v>
      </c>
      <c r="D522" s="284" t="s">
        <v>752</v>
      </c>
      <c r="E522" s="284"/>
      <c r="F522" s="284"/>
      <c r="G522" s="284"/>
      <c r="H522" s="284"/>
      <c r="I522" s="284"/>
      <c r="J522" s="284"/>
      <c r="K522" s="284"/>
      <c r="L522" s="284"/>
      <c r="M522" s="284"/>
      <c r="N522" s="284">
        <v>0</v>
      </c>
      <c r="O522" s="284" t="s">
        <v>752</v>
      </c>
      <c r="P522" s="284"/>
      <c r="Q522" s="284"/>
      <c r="R522" s="284"/>
      <c r="S522" s="284"/>
      <c r="T522" s="284"/>
      <c r="U522" s="284"/>
      <c r="V522" s="284"/>
      <c r="W522" s="284"/>
      <c r="X522" s="284"/>
      <c r="Y522" s="412"/>
      <c r="Z522" s="396"/>
      <c r="AA522" s="396"/>
      <c r="AB522" s="396"/>
      <c r="AC522" s="396"/>
      <c r="AD522" s="396"/>
      <c r="AE522" s="396"/>
      <c r="AF522" s="396"/>
      <c r="AG522" s="401"/>
      <c r="AH522" s="401"/>
      <c r="AI522" s="401"/>
      <c r="AJ522" s="401"/>
      <c r="AK522" s="401"/>
      <c r="AL522" s="401"/>
      <c r="AM522" s="285">
        <f>SUM(Y522:AL522)</f>
        <v>0</v>
      </c>
    </row>
    <row r="523" spans="1:39" ht="15.5" outlineLevel="1">
      <c r="A523" s="510"/>
      <c r="B523" s="417" t="s">
        <v>306</v>
      </c>
      <c r="C523" s="280" t="s">
        <v>580</v>
      </c>
      <c r="D523" s="284" t="s">
        <v>752</v>
      </c>
      <c r="E523" s="284"/>
      <c r="F523" s="284"/>
      <c r="G523" s="284"/>
      <c r="H523" s="284"/>
      <c r="I523" s="284"/>
      <c r="J523" s="284"/>
      <c r="K523" s="284"/>
      <c r="L523" s="284"/>
      <c r="M523" s="284"/>
      <c r="N523" s="284">
        <v>0</v>
      </c>
      <c r="O523" s="284" t="s">
        <v>752</v>
      </c>
      <c r="P523" s="284"/>
      <c r="Q523" s="284"/>
      <c r="R523" s="284"/>
      <c r="S523" s="284"/>
      <c r="T523" s="284"/>
      <c r="U523" s="284"/>
      <c r="V523" s="284"/>
      <c r="W523" s="284"/>
      <c r="X523" s="284"/>
      <c r="Y523" s="397">
        <v>0</v>
      </c>
      <c r="Z523" s="397">
        <v>0</v>
      </c>
      <c r="AA523" s="397">
        <v>0</v>
      </c>
      <c r="AB523" s="397">
        <v>0</v>
      </c>
      <c r="AC523" s="397">
        <v>0</v>
      </c>
      <c r="AD523" s="397">
        <f t="shared" ref="AD523:AL523" si="104">AD522</f>
        <v>0</v>
      </c>
      <c r="AE523" s="397">
        <f t="shared" si="104"/>
        <v>0</v>
      </c>
      <c r="AF523" s="397">
        <f t="shared" si="104"/>
        <v>0</v>
      </c>
      <c r="AG523" s="397">
        <f t="shared" si="104"/>
        <v>0</v>
      </c>
      <c r="AH523" s="397">
        <f t="shared" si="104"/>
        <v>0</v>
      </c>
      <c r="AI523" s="397">
        <f t="shared" si="104"/>
        <v>0</v>
      </c>
      <c r="AJ523" s="397">
        <f t="shared" si="104"/>
        <v>0</v>
      </c>
      <c r="AK523" s="397">
        <f t="shared" si="104"/>
        <v>0</v>
      </c>
      <c r="AL523" s="397">
        <f t="shared" si="104"/>
        <v>0</v>
      </c>
      <c r="AM523" s="295"/>
    </row>
    <row r="524" spans="1:39" ht="15.5" outlineLevel="1">
      <c r="A524" s="510"/>
      <c r="B524" s="414"/>
      <c r="C524" s="280"/>
      <c r="D524" s="280"/>
      <c r="E524" s="280"/>
      <c r="F524" s="280"/>
      <c r="G524" s="280"/>
      <c r="H524" s="280"/>
      <c r="I524" s="280"/>
      <c r="J524" s="280"/>
      <c r="K524" s="280"/>
      <c r="L524" s="280"/>
      <c r="M524" s="280"/>
      <c r="N524" s="280"/>
      <c r="O524" s="280"/>
      <c r="P524" s="280"/>
      <c r="Q524" s="280"/>
      <c r="R524" s="280"/>
      <c r="S524" s="280"/>
      <c r="T524" s="280"/>
      <c r="U524" s="280"/>
      <c r="V524" s="280"/>
      <c r="W524" s="280"/>
      <c r="X524" s="280"/>
      <c r="Y524" s="398"/>
      <c r="Z524" s="411"/>
      <c r="AA524" s="411"/>
      <c r="AB524" s="411"/>
      <c r="AC524" s="411"/>
      <c r="AD524" s="411"/>
      <c r="AE524" s="411"/>
      <c r="AF524" s="411"/>
      <c r="AG524" s="411"/>
      <c r="AH524" s="411"/>
      <c r="AI524" s="411"/>
      <c r="AJ524" s="411"/>
      <c r="AK524" s="411"/>
      <c r="AL524" s="411"/>
      <c r="AM524" s="295"/>
    </row>
    <row r="525" spans="1:39" ht="15.5" outlineLevel="1">
      <c r="A525" s="510">
        <v>37</v>
      </c>
      <c r="B525" s="414" t="s">
        <v>128</v>
      </c>
      <c r="C525" s="280" t="s">
        <v>586</v>
      </c>
      <c r="D525" s="284" t="s">
        <v>752</v>
      </c>
      <c r="E525" s="284"/>
      <c r="F525" s="284"/>
      <c r="G525" s="284"/>
      <c r="H525" s="284"/>
      <c r="I525" s="284"/>
      <c r="J525" s="284"/>
      <c r="K525" s="284"/>
      <c r="L525" s="284"/>
      <c r="M525" s="284"/>
      <c r="N525" s="284">
        <v>0</v>
      </c>
      <c r="O525" s="284" t="s">
        <v>752</v>
      </c>
      <c r="P525" s="284"/>
      <c r="Q525" s="284"/>
      <c r="R525" s="284"/>
      <c r="S525" s="284"/>
      <c r="T525" s="284"/>
      <c r="U525" s="284"/>
      <c r="V525" s="284"/>
      <c r="W525" s="284"/>
      <c r="X525" s="284"/>
      <c r="Y525" s="412"/>
      <c r="Z525" s="396"/>
      <c r="AA525" s="396"/>
      <c r="AB525" s="396"/>
      <c r="AC525" s="396"/>
      <c r="AD525" s="396"/>
      <c r="AE525" s="396"/>
      <c r="AF525" s="396"/>
      <c r="AG525" s="401"/>
      <c r="AH525" s="401"/>
      <c r="AI525" s="401"/>
      <c r="AJ525" s="401"/>
      <c r="AK525" s="401"/>
      <c r="AL525" s="401"/>
      <c r="AM525" s="285">
        <f>SUM(Y525:AL525)</f>
        <v>0</v>
      </c>
    </row>
    <row r="526" spans="1:39" ht="15.5" outlineLevel="1">
      <c r="A526" s="510"/>
      <c r="B526" s="417" t="s">
        <v>306</v>
      </c>
      <c r="C526" s="280" t="s">
        <v>580</v>
      </c>
      <c r="D526" s="284" t="s">
        <v>752</v>
      </c>
      <c r="E526" s="284"/>
      <c r="F526" s="284"/>
      <c r="G526" s="284"/>
      <c r="H526" s="284"/>
      <c r="I526" s="284"/>
      <c r="J526" s="284"/>
      <c r="K526" s="284"/>
      <c r="L526" s="284"/>
      <c r="M526" s="284"/>
      <c r="N526" s="284">
        <v>0</v>
      </c>
      <c r="O526" s="284" t="s">
        <v>752</v>
      </c>
      <c r="P526" s="284"/>
      <c r="Q526" s="284"/>
      <c r="R526" s="284"/>
      <c r="S526" s="284"/>
      <c r="T526" s="284"/>
      <c r="U526" s="284"/>
      <c r="V526" s="284"/>
      <c r="W526" s="284"/>
      <c r="X526" s="284"/>
      <c r="Y526" s="397">
        <v>0</v>
      </c>
      <c r="Z526" s="397">
        <v>0</v>
      </c>
      <c r="AA526" s="397">
        <v>0</v>
      </c>
      <c r="AB526" s="397">
        <v>0</v>
      </c>
      <c r="AC526" s="397">
        <v>0</v>
      </c>
      <c r="AD526" s="397">
        <f t="shared" ref="AD526:AL526" si="105">AD525</f>
        <v>0</v>
      </c>
      <c r="AE526" s="397">
        <f t="shared" si="105"/>
        <v>0</v>
      </c>
      <c r="AF526" s="397">
        <f t="shared" si="105"/>
        <v>0</v>
      </c>
      <c r="AG526" s="397">
        <f t="shared" si="105"/>
        <v>0</v>
      </c>
      <c r="AH526" s="397">
        <f t="shared" si="105"/>
        <v>0</v>
      </c>
      <c r="AI526" s="397">
        <f t="shared" si="105"/>
        <v>0</v>
      </c>
      <c r="AJ526" s="397">
        <f t="shared" si="105"/>
        <v>0</v>
      </c>
      <c r="AK526" s="397">
        <f t="shared" si="105"/>
        <v>0</v>
      </c>
      <c r="AL526" s="397">
        <f t="shared" si="105"/>
        <v>0</v>
      </c>
      <c r="AM526" s="295"/>
    </row>
    <row r="527" spans="1:39" ht="15.5" outlineLevel="1">
      <c r="A527" s="510"/>
      <c r="B527" s="414"/>
      <c r="C527" s="280"/>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398"/>
      <c r="Z527" s="411"/>
      <c r="AA527" s="411"/>
      <c r="AB527" s="411"/>
      <c r="AC527" s="411"/>
      <c r="AD527" s="411"/>
      <c r="AE527" s="411"/>
      <c r="AF527" s="411"/>
      <c r="AG527" s="411"/>
      <c r="AH527" s="411"/>
      <c r="AI527" s="411"/>
      <c r="AJ527" s="411"/>
      <c r="AK527" s="411"/>
      <c r="AL527" s="411"/>
      <c r="AM527" s="295"/>
    </row>
    <row r="528" spans="1:39" ht="15.5" outlineLevel="1">
      <c r="A528" s="510">
        <v>38</v>
      </c>
      <c r="B528" s="414" t="s">
        <v>129</v>
      </c>
      <c r="C528" s="280" t="s">
        <v>586</v>
      </c>
      <c r="D528" s="284" t="s">
        <v>752</v>
      </c>
      <c r="E528" s="284"/>
      <c r="F528" s="284"/>
      <c r="G528" s="284"/>
      <c r="H528" s="284"/>
      <c r="I528" s="284"/>
      <c r="J528" s="284"/>
      <c r="K528" s="284"/>
      <c r="L528" s="284"/>
      <c r="M528" s="284"/>
      <c r="N528" s="284">
        <v>0</v>
      </c>
      <c r="O528" s="284" t="s">
        <v>752</v>
      </c>
      <c r="P528" s="284"/>
      <c r="Q528" s="284"/>
      <c r="R528" s="284"/>
      <c r="S528" s="284"/>
      <c r="T528" s="284"/>
      <c r="U528" s="284"/>
      <c r="V528" s="284"/>
      <c r="W528" s="284"/>
      <c r="X528" s="284"/>
      <c r="Y528" s="412"/>
      <c r="Z528" s="396"/>
      <c r="AA528" s="396"/>
      <c r="AB528" s="396"/>
      <c r="AC528" s="396"/>
      <c r="AD528" s="396"/>
      <c r="AE528" s="396"/>
      <c r="AF528" s="396"/>
      <c r="AG528" s="401"/>
      <c r="AH528" s="401"/>
      <c r="AI528" s="401"/>
      <c r="AJ528" s="401"/>
      <c r="AK528" s="401"/>
      <c r="AL528" s="401"/>
      <c r="AM528" s="285">
        <f>SUM(Y528:AL528)</f>
        <v>0</v>
      </c>
    </row>
    <row r="529" spans="1:39" ht="15.5" outlineLevel="1">
      <c r="A529" s="510"/>
      <c r="B529" s="417" t="s">
        <v>306</v>
      </c>
      <c r="C529" s="280" t="s">
        <v>580</v>
      </c>
      <c r="D529" s="284" t="s">
        <v>752</v>
      </c>
      <c r="E529" s="284"/>
      <c r="F529" s="284"/>
      <c r="G529" s="284"/>
      <c r="H529" s="284"/>
      <c r="I529" s="284"/>
      <c r="J529" s="284"/>
      <c r="K529" s="284"/>
      <c r="L529" s="284"/>
      <c r="M529" s="284"/>
      <c r="N529" s="284">
        <v>0</v>
      </c>
      <c r="O529" s="284" t="s">
        <v>752</v>
      </c>
      <c r="P529" s="284"/>
      <c r="Q529" s="284"/>
      <c r="R529" s="284"/>
      <c r="S529" s="284"/>
      <c r="T529" s="284"/>
      <c r="U529" s="284"/>
      <c r="V529" s="284"/>
      <c r="W529" s="284"/>
      <c r="X529" s="284"/>
      <c r="Y529" s="397">
        <v>0</v>
      </c>
      <c r="Z529" s="397">
        <v>0</v>
      </c>
      <c r="AA529" s="397">
        <v>0</v>
      </c>
      <c r="AB529" s="397">
        <v>0</v>
      </c>
      <c r="AC529" s="397">
        <v>0</v>
      </c>
      <c r="AD529" s="397">
        <f t="shared" ref="AD529:AL529" si="106">AD528</f>
        <v>0</v>
      </c>
      <c r="AE529" s="397">
        <f t="shared" si="106"/>
        <v>0</v>
      </c>
      <c r="AF529" s="397">
        <f t="shared" si="106"/>
        <v>0</v>
      </c>
      <c r="AG529" s="397">
        <f t="shared" si="106"/>
        <v>0</v>
      </c>
      <c r="AH529" s="397">
        <f t="shared" si="106"/>
        <v>0</v>
      </c>
      <c r="AI529" s="397">
        <f t="shared" si="106"/>
        <v>0</v>
      </c>
      <c r="AJ529" s="397">
        <f t="shared" si="106"/>
        <v>0</v>
      </c>
      <c r="AK529" s="397">
        <f t="shared" si="106"/>
        <v>0</v>
      </c>
      <c r="AL529" s="397">
        <f t="shared" si="106"/>
        <v>0</v>
      </c>
      <c r="AM529" s="295"/>
    </row>
    <row r="530" spans="1:39" ht="15.5" outlineLevel="1">
      <c r="A530" s="510"/>
      <c r="B530" s="414"/>
      <c r="C530" s="280"/>
      <c r="D530" s="280"/>
      <c r="E530" s="280"/>
      <c r="F530" s="280"/>
      <c r="G530" s="280"/>
      <c r="H530" s="280"/>
      <c r="I530" s="280"/>
      <c r="J530" s="280"/>
      <c r="K530" s="280"/>
      <c r="L530" s="280"/>
      <c r="M530" s="280"/>
      <c r="N530" s="280"/>
      <c r="O530" s="280"/>
      <c r="P530" s="280"/>
      <c r="Q530" s="280"/>
      <c r="R530" s="280"/>
      <c r="S530" s="280"/>
      <c r="T530" s="280"/>
      <c r="U530" s="280"/>
      <c r="V530" s="280"/>
      <c r="W530" s="280"/>
      <c r="X530" s="280"/>
      <c r="Y530" s="398"/>
      <c r="Z530" s="411"/>
      <c r="AA530" s="411"/>
      <c r="AB530" s="411"/>
      <c r="AC530" s="411"/>
      <c r="AD530" s="411"/>
      <c r="AE530" s="411"/>
      <c r="AF530" s="411"/>
      <c r="AG530" s="411"/>
      <c r="AH530" s="411"/>
      <c r="AI530" s="411"/>
      <c r="AJ530" s="411"/>
      <c r="AK530" s="411"/>
      <c r="AL530" s="411"/>
      <c r="AM530" s="295"/>
    </row>
    <row r="531" spans="1:39" ht="15.5" outlineLevel="1">
      <c r="A531" s="510">
        <v>39</v>
      </c>
      <c r="B531" s="414" t="s">
        <v>130</v>
      </c>
      <c r="C531" s="280" t="s">
        <v>586</v>
      </c>
      <c r="D531" s="284" t="s">
        <v>752</v>
      </c>
      <c r="E531" s="284"/>
      <c r="F531" s="284"/>
      <c r="G531" s="284"/>
      <c r="H531" s="284"/>
      <c r="I531" s="284"/>
      <c r="J531" s="284"/>
      <c r="K531" s="284"/>
      <c r="L531" s="284"/>
      <c r="M531" s="284"/>
      <c r="N531" s="284">
        <v>0</v>
      </c>
      <c r="O531" s="284" t="s">
        <v>752</v>
      </c>
      <c r="P531" s="284"/>
      <c r="Q531" s="284"/>
      <c r="R531" s="284"/>
      <c r="S531" s="284"/>
      <c r="T531" s="284"/>
      <c r="U531" s="284"/>
      <c r="V531" s="284"/>
      <c r="W531" s="284"/>
      <c r="X531" s="284"/>
      <c r="Y531" s="412"/>
      <c r="Z531" s="396"/>
      <c r="AA531" s="396"/>
      <c r="AB531" s="396"/>
      <c r="AC531" s="396"/>
      <c r="AD531" s="396"/>
      <c r="AE531" s="396"/>
      <c r="AF531" s="396"/>
      <c r="AG531" s="401"/>
      <c r="AH531" s="401"/>
      <c r="AI531" s="401"/>
      <c r="AJ531" s="401"/>
      <c r="AK531" s="401"/>
      <c r="AL531" s="401"/>
      <c r="AM531" s="285">
        <f>SUM(Y531:AL531)</f>
        <v>0</v>
      </c>
    </row>
    <row r="532" spans="1:39" ht="15.5" outlineLevel="1">
      <c r="A532" s="510"/>
      <c r="B532" s="417" t="s">
        <v>306</v>
      </c>
      <c r="C532" s="280" t="s">
        <v>580</v>
      </c>
      <c r="D532" s="284" t="s">
        <v>752</v>
      </c>
      <c r="E532" s="284"/>
      <c r="F532" s="284"/>
      <c r="G532" s="284"/>
      <c r="H532" s="284"/>
      <c r="I532" s="284"/>
      <c r="J532" s="284"/>
      <c r="K532" s="284"/>
      <c r="L532" s="284"/>
      <c r="M532" s="284"/>
      <c r="N532" s="284">
        <v>0</v>
      </c>
      <c r="O532" s="284" t="s">
        <v>752</v>
      </c>
      <c r="P532" s="284"/>
      <c r="Q532" s="284"/>
      <c r="R532" s="284"/>
      <c r="S532" s="284"/>
      <c r="T532" s="284"/>
      <c r="U532" s="284"/>
      <c r="V532" s="284"/>
      <c r="W532" s="284"/>
      <c r="X532" s="284"/>
      <c r="Y532" s="397">
        <v>0</v>
      </c>
      <c r="Z532" s="397">
        <v>0</v>
      </c>
      <c r="AA532" s="397">
        <v>0</v>
      </c>
      <c r="AB532" s="397">
        <v>0</v>
      </c>
      <c r="AC532" s="397">
        <v>0</v>
      </c>
      <c r="AD532" s="397">
        <f t="shared" ref="AD532:AL532" si="107">AD531</f>
        <v>0</v>
      </c>
      <c r="AE532" s="397">
        <f t="shared" si="107"/>
        <v>0</v>
      </c>
      <c r="AF532" s="397">
        <f t="shared" si="107"/>
        <v>0</v>
      </c>
      <c r="AG532" s="397">
        <f t="shared" si="107"/>
        <v>0</v>
      </c>
      <c r="AH532" s="397">
        <f t="shared" si="107"/>
        <v>0</v>
      </c>
      <c r="AI532" s="397">
        <f t="shared" si="107"/>
        <v>0</v>
      </c>
      <c r="AJ532" s="397">
        <f t="shared" si="107"/>
        <v>0</v>
      </c>
      <c r="AK532" s="397">
        <f t="shared" si="107"/>
        <v>0</v>
      </c>
      <c r="AL532" s="397">
        <f t="shared" si="107"/>
        <v>0</v>
      </c>
      <c r="AM532" s="295"/>
    </row>
    <row r="533" spans="1:39" ht="15.5" outlineLevel="1">
      <c r="A533" s="510"/>
      <c r="B533" s="414"/>
      <c r="C533" s="280"/>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398"/>
      <c r="Z533" s="411"/>
      <c r="AA533" s="411"/>
      <c r="AB533" s="411"/>
      <c r="AC533" s="411"/>
      <c r="AD533" s="411"/>
      <c r="AE533" s="411"/>
      <c r="AF533" s="411"/>
      <c r="AG533" s="411"/>
      <c r="AH533" s="411"/>
      <c r="AI533" s="411"/>
      <c r="AJ533" s="411"/>
      <c r="AK533" s="411"/>
      <c r="AL533" s="411"/>
      <c r="AM533" s="295"/>
    </row>
    <row r="534" spans="1:39" ht="15.5" outlineLevel="1">
      <c r="A534" s="510">
        <v>40</v>
      </c>
      <c r="B534" s="414" t="s">
        <v>131</v>
      </c>
      <c r="C534" s="280" t="s">
        <v>586</v>
      </c>
      <c r="D534" s="284" t="s">
        <v>752</v>
      </c>
      <c r="E534" s="284"/>
      <c r="F534" s="284"/>
      <c r="G534" s="284"/>
      <c r="H534" s="284"/>
      <c r="I534" s="284"/>
      <c r="J534" s="284"/>
      <c r="K534" s="284"/>
      <c r="L534" s="284"/>
      <c r="M534" s="284"/>
      <c r="N534" s="284">
        <v>0</v>
      </c>
      <c r="O534" s="284" t="s">
        <v>752</v>
      </c>
      <c r="P534" s="284"/>
      <c r="Q534" s="284"/>
      <c r="R534" s="284"/>
      <c r="S534" s="284"/>
      <c r="T534" s="284"/>
      <c r="U534" s="284"/>
      <c r="V534" s="284"/>
      <c r="W534" s="284"/>
      <c r="X534" s="284"/>
      <c r="Y534" s="412"/>
      <c r="Z534" s="396"/>
      <c r="AA534" s="396"/>
      <c r="AB534" s="396"/>
      <c r="AC534" s="396"/>
      <c r="AD534" s="396"/>
      <c r="AE534" s="396"/>
      <c r="AF534" s="396"/>
      <c r="AG534" s="401"/>
      <c r="AH534" s="401"/>
      <c r="AI534" s="401"/>
      <c r="AJ534" s="401"/>
      <c r="AK534" s="401"/>
      <c r="AL534" s="401"/>
      <c r="AM534" s="285">
        <f>SUM(Y534:AL534)</f>
        <v>0</v>
      </c>
    </row>
    <row r="535" spans="1:39" ht="15.5" outlineLevel="1">
      <c r="A535" s="510"/>
      <c r="B535" s="417" t="s">
        <v>306</v>
      </c>
      <c r="C535" s="280" t="s">
        <v>580</v>
      </c>
      <c r="D535" s="284" t="s">
        <v>752</v>
      </c>
      <c r="E535" s="284"/>
      <c r="F535" s="284"/>
      <c r="G535" s="284"/>
      <c r="H535" s="284"/>
      <c r="I535" s="284"/>
      <c r="J535" s="284"/>
      <c r="K535" s="284"/>
      <c r="L535" s="284"/>
      <c r="M535" s="284"/>
      <c r="N535" s="284">
        <v>0</v>
      </c>
      <c r="O535" s="284" t="s">
        <v>752</v>
      </c>
      <c r="P535" s="284"/>
      <c r="Q535" s="284"/>
      <c r="R535" s="284"/>
      <c r="S535" s="284"/>
      <c r="T535" s="284"/>
      <c r="U535" s="284"/>
      <c r="V535" s="284"/>
      <c r="W535" s="284"/>
      <c r="X535" s="284"/>
      <c r="Y535" s="397">
        <v>0</v>
      </c>
      <c r="Z535" s="397">
        <v>0</v>
      </c>
      <c r="AA535" s="397">
        <v>0</v>
      </c>
      <c r="AB535" s="397">
        <v>0</v>
      </c>
      <c r="AC535" s="397">
        <v>0</v>
      </c>
      <c r="AD535" s="397">
        <f t="shared" ref="AD535:AL535" si="108">AD534</f>
        <v>0</v>
      </c>
      <c r="AE535" s="397">
        <f t="shared" si="108"/>
        <v>0</v>
      </c>
      <c r="AF535" s="397">
        <f t="shared" si="108"/>
        <v>0</v>
      </c>
      <c r="AG535" s="397">
        <f t="shared" si="108"/>
        <v>0</v>
      </c>
      <c r="AH535" s="397">
        <f t="shared" si="108"/>
        <v>0</v>
      </c>
      <c r="AI535" s="397">
        <f t="shared" si="108"/>
        <v>0</v>
      </c>
      <c r="AJ535" s="397">
        <f t="shared" si="108"/>
        <v>0</v>
      </c>
      <c r="AK535" s="397">
        <f t="shared" si="108"/>
        <v>0</v>
      </c>
      <c r="AL535" s="397">
        <f t="shared" si="108"/>
        <v>0</v>
      </c>
      <c r="AM535" s="295"/>
    </row>
    <row r="536" spans="1:39" ht="15.5" outlineLevel="1">
      <c r="A536" s="510"/>
      <c r="B536" s="414"/>
      <c r="C536" s="280"/>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398"/>
      <c r="Z536" s="411"/>
      <c r="AA536" s="411"/>
      <c r="AB536" s="411"/>
      <c r="AC536" s="411"/>
      <c r="AD536" s="411"/>
      <c r="AE536" s="411"/>
      <c r="AF536" s="411"/>
      <c r="AG536" s="411"/>
      <c r="AH536" s="411"/>
      <c r="AI536" s="411"/>
      <c r="AJ536" s="411"/>
      <c r="AK536" s="411"/>
      <c r="AL536" s="411"/>
      <c r="AM536" s="295"/>
    </row>
    <row r="537" spans="1:39" ht="31" outlineLevel="1">
      <c r="A537" s="510">
        <v>41</v>
      </c>
      <c r="B537" s="414" t="s">
        <v>132</v>
      </c>
      <c r="C537" s="280" t="s">
        <v>586</v>
      </c>
      <c r="D537" s="284" t="s">
        <v>752</v>
      </c>
      <c r="E537" s="284"/>
      <c r="F537" s="284"/>
      <c r="G537" s="284"/>
      <c r="H537" s="284"/>
      <c r="I537" s="284"/>
      <c r="J537" s="284"/>
      <c r="K537" s="284"/>
      <c r="L537" s="284"/>
      <c r="M537" s="284"/>
      <c r="N537" s="284">
        <v>0</v>
      </c>
      <c r="O537" s="284" t="s">
        <v>752</v>
      </c>
      <c r="P537" s="284"/>
      <c r="Q537" s="284"/>
      <c r="R537" s="284"/>
      <c r="S537" s="284"/>
      <c r="T537" s="284"/>
      <c r="U537" s="284"/>
      <c r="V537" s="284"/>
      <c r="W537" s="284"/>
      <c r="X537" s="284"/>
      <c r="Y537" s="412"/>
      <c r="Z537" s="396"/>
      <c r="AA537" s="396"/>
      <c r="AB537" s="396"/>
      <c r="AC537" s="396"/>
      <c r="AD537" s="396"/>
      <c r="AE537" s="396"/>
      <c r="AF537" s="396"/>
      <c r="AG537" s="401"/>
      <c r="AH537" s="401"/>
      <c r="AI537" s="401"/>
      <c r="AJ537" s="401"/>
      <c r="AK537" s="401"/>
      <c r="AL537" s="401"/>
      <c r="AM537" s="285">
        <f>SUM(Y539:AL539)</f>
        <v>0</v>
      </c>
    </row>
    <row r="538" spans="1:39" ht="15.5" outlineLevel="1">
      <c r="A538" s="510"/>
      <c r="B538" s="417" t="s">
        <v>306</v>
      </c>
      <c r="C538" s="280" t="s">
        <v>580</v>
      </c>
      <c r="D538" s="284" t="s">
        <v>752</v>
      </c>
      <c r="E538" s="284"/>
      <c r="F538" s="284"/>
      <c r="G538" s="284"/>
      <c r="H538" s="284"/>
      <c r="I538" s="284"/>
      <c r="J538" s="284"/>
      <c r="K538" s="284"/>
      <c r="L538" s="284"/>
      <c r="M538" s="284"/>
      <c r="N538" s="284">
        <v>0</v>
      </c>
      <c r="O538" s="284" t="s">
        <v>752</v>
      </c>
      <c r="P538" s="284"/>
      <c r="Q538" s="284"/>
      <c r="R538" s="284"/>
      <c r="S538" s="284"/>
      <c r="T538" s="284"/>
      <c r="U538" s="284"/>
      <c r="V538" s="284"/>
      <c r="W538" s="284"/>
      <c r="X538" s="284"/>
      <c r="Y538" s="397">
        <v>0</v>
      </c>
      <c r="Z538" s="397">
        <v>0</v>
      </c>
      <c r="AA538" s="397">
        <v>0</v>
      </c>
      <c r="AB538" s="397">
        <v>0</v>
      </c>
      <c r="AC538" s="397">
        <v>0</v>
      </c>
      <c r="AD538" s="397">
        <f t="shared" ref="AD538:AL538" si="109">AD539</f>
        <v>0</v>
      </c>
      <c r="AE538" s="397">
        <f t="shared" si="109"/>
        <v>0</v>
      </c>
      <c r="AF538" s="397">
        <f t="shared" si="109"/>
        <v>0</v>
      </c>
      <c r="AG538" s="397">
        <f t="shared" si="109"/>
        <v>0</v>
      </c>
      <c r="AH538" s="397">
        <f t="shared" si="109"/>
        <v>0</v>
      </c>
      <c r="AI538" s="397">
        <f t="shared" si="109"/>
        <v>0</v>
      </c>
      <c r="AJ538" s="397">
        <f t="shared" si="109"/>
        <v>0</v>
      </c>
      <c r="AK538" s="397">
        <f t="shared" si="109"/>
        <v>0</v>
      </c>
      <c r="AL538" s="397">
        <f t="shared" si="109"/>
        <v>0</v>
      </c>
      <c r="AM538" s="295"/>
    </row>
    <row r="539" spans="1:39" ht="15.5" outlineLevel="1">
      <c r="A539" s="510"/>
      <c r="B539" s="414"/>
      <c r="C539" s="280"/>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398"/>
      <c r="Z539" s="411"/>
      <c r="AA539" s="411"/>
      <c r="AB539" s="411"/>
      <c r="AC539" s="411"/>
      <c r="AD539" s="411"/>
      <c r="AE539" s="411"/>
      <c r="AF539" s="411"/>
      <c r="AG539" s="411"/>
      <c r="AH539" s="411"/>
      <c r="AI539" s="411"/>
      <c r="AJ539" s="411"/>
      <c r="AK539" s="411"/>
      <c r="AL539" s="411"/>
      <c r="AM539" s="295"/>
    </row>
    <row r="540" spans="1:39" ht="15.5" outlineLevel="1">
      <c r="A540" s="510">
        <v>42</v>
      </c>
      <c r="B540" s="414" t="s">
        <v>133</v>
      </c>
      <c r="C540" s="280" t="s">
        <v>586</v>
      </c>
      <c r="D540" s="284" t="s">
        <v>752</v>
      </c>
      <c r="E540" s="284"/>
      <c r="F540" s="284"/>
      <c r="G540" s="284"/>
      <c r="H540" s="284"/>
      <c r="I540" s="284"/>
      <c r="J540" s="284"/>
      <c r="K540" s="284"/>
      <c r="L540" s="284"/>
      <c r="M540" s="284"/>
      <c r="N540" s="280"/>
      <c r="O540" s="284" t="s">
        <v>752</v>
      </c>
      <c r="P540" s="284"/>
      <c r="Q540" s="284"/>
      <c r="R540" s="284"/>
      <c r="S540" s="284"/>
      <c r="T540" s="284"/>
      <c r="U540" s="284"/>
      <c r="V540" s="284"/>
      <c r="W540" s="284"/>
      <c r="X540" s="284"/>
      <c r="Y540" s="412"/>
      <c r="Z540" s="396"/>
      <c r="AA540" s="396"/>
      <c r="AB540" s="396"/>
      <c r="AC540" s="396"/>
      <c r="AD540" s="396"/>
      <c r="AE540" s="396"/>
      <c r="AF540" s="396"/>
      <c r="AG540" s="401"/>
      <c r="AH540" s="401"/>
      <c r="AI540" s="401"/>
      <c r="AJ540" s="401"/>
      <c r="AK540" s="401"/>
      <c r="AL540" s="401"/>
      <c r="AM540" s="285">
        <f>SUM(Y540:AL540)</f>
        <v>0</v>
      </c>
    </row>
    <row r="541" spans="1:39" ht="15.5" outlineLevel="1">
      <c r="A541" s="510"/>
      <c r="B541" s="417" t="s">
        <v>306</v>
      </c>
      <c r="C541" s="280" t="s">
        <v>580</v>
      </c>
      <c r="D541" s="284" t="s">
        <v>752</v>
      </c>
      <c r="E541" s="284"/>
      <c r="F541" s="284"/>
      <c r="G541" s="284"/>
      <c r="H541" s="284"/>
      <c r="I541" s="284"/>
      <c r="J541" s="284"/>
      <c r="K541" s="284"/>
      <c r="L541" s="284"/>
      <c r="M541" s="284"/>
      <c r="N541" s="448"/>
      <c r="O541" s="284" t="s">
        <v>752</v>
      </c>
      <c r="P541" s="284"/>
      <c r="Q541" s="284"/>
      <c r="R541" s="284"/>
      <c r="S541" s="284"/>
      <c r="T541" s="284"/>
      <c r="U541" s="284"/>
      <c r="V541" s="284"/>
      <c r="W541" s="284"/>
      <c r="X541" s="284"/>
      <c r="Y541" s="397">
        <v>0</v>
      </c>
      <c r="Z541" s="397">
        <v>0</v>
      </c>
      <c r="AA541" s="397">
        <v>0</v>
      </c>
      <c r="AB541" s="397">
        <v>0</v>
      </c>
      <c r="AC541" s="397">
        <v>0</v>
      </c>
      <c r="AD541" s="397">
        <f t="shared" ref="AD541:AL541" si="110">AD540</f>
        <v>0</v>
      </c>
      <c r="AE541" s="397">
        <f t="shared" si="110"/>
        <v>0</v>
      </c>
      <c r="AF541" s="397">
        <f t="shared" si="110"/>
        <v>0</v>
      </c>
      <c r="AG541" s="397">
        <f t="shared" si="110"/>
        <v>0</v>
      </c>
      <c r="AH541" s="397">
        <f t="shared" si="110"/>
        <v>0</v>
      </c>
      <c r="AI541" s="397">
        <f t="shared" si="110"/>
        <v>0</v>
      </c>
      <c r="AJ541" s="397">
        <f t="shared" si="110"/>
        <v>0</v>
      </c>
      <c r="AK541" s="397">
        <f t="shared" si="110"/>
        <v>0</v>
      </c>
      <c r="AL541" s="397">
        <f t="shared" si="110"/>
        <v>0</v>
      </c>
      <c r="AM541" s="295"/>
    </row>
    <row r="542" spans="1:39" ht="15.5" outlineLevel="1">
      <c r="A542" s="510"/>
      <c r="B542" s="414"/>
      <c r="C542" s="280"/>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398"/>
      <c r="Z542" s="411"/>
      <c r="AA542" s="411"/>
      <c r="AB542" s="411"/>
      <c r="AC542" s="411"/>
      <c r="AD542" s="411"/>
      <c r="AE542" s="411"/>
      <c r="AF542" s="411"/>
      <c r="AG542" s="411"/>
      <c r="AH542" s="411"/>
      <c r="AI542" s="411"/>
      <c r="AJ542" s="411"/>
      <c r="AK542" s="411"/>
      <c r="AL542" s="411"/>
      <c r="AM542" s="295"/>
    </row>
    <row r="543" spans="1:39" ht="15.5" outlineLevel="1">
      <c r="A543" s="510">
        <v>43</v>
      </c>
      <c r="B543" s="414" t="s">
        <v>134</v>
      </c>
      <c r="C543" s="280" t="s">
        <v>586</v>
      </c>
      <c r="D543" s="284" t="s">
        <v>752</v>
      </c>
      <c r="E543" s="284"/>
      <c r="F543" s="284"/>
      <c r="G543" s="284"/>
      <c r="H543" s="284"/>
      <c r="I543" s="284"/>
      <c r="J543" s="284"/>
      <c r="K543" s="284"/>
      <c r="L543" s="284"/>
      <c r="M543" s="284"/>
      <c r="N543" s="284">
        <v>0</v>
      </c>
      <c r="O543" s="284" t="s">
        <v>752</v>
      </c>
      <c r="P543" s="284"/>
      <c r="Q543" s="284"/>
      <c r="R543" s="284"/>
      <c r="S543" s="284"/>
      <c r="T543" s="284"/>
      <c r="U543" s="284"/>
      <c r="V543" s="284"/>
      <c r="W543" s="284"/>
      <c r="X543" s="284"/>
      <c r="Y543" s="412"/>
      <c r="Z543" s="396"/>
      <c r="AA543" s="396"/>
      <c r="AB543" s="396"/>
      <c r="AC543" s="396"/>
      <c r="AD543" s="396"/>
      <c r="AE543" s="396"/>
      <c r="AF543" s="396"/>
      <c r="AG543" s="401"/>
      <c r="AH543" s="401"/>
      <c r="AI543" s="401"/>
      <c r="AJ543" s="401"/>
      <c r="AK543" s="401"/>
      <c r="AL543" s="401"/>
      <c r="AM543" s="285">
        <f>SUM(Y543:AL543)</f>
        <v>0</v>
      </c>
    </row>
    <row r="544" spans="1:39" ht="15.5" outlineLevel="1">
      <c r="A544" s="510"/>
      <c r="B544" s="417" t="s">
        <v>306</v>
      </c>
      <c r="C544" s="280" t="s">
        <v>580</v>
      </c>
      <c r="D544" s="284" t="s">
        <v>752</v>
      </c>
      <c r="E544" s="284"/>
      <c r="F544" s="284"/>
      <c r="G544" s="284"/>
      <c r="H544" s="284"/>
      <c r="I544" s="284"/>
      <c r="J544" s="284"/>
      <c r="K544" s="284"/>
      <c r="L544" s="284"/>
      <c r="M544" s="284"/>
      <c r="N544" s="284">
        <v>0</v>
      </c>
      <c r="O544" s="284" t="s">
        <v>752</v>
      </c>
      <c r="P544" s="284"/>
      <c r="Q544" s="284"/>
      <c r="R544" s="284"/>
      <c r="S544" s="284"/>
      <c r="T544" s="284"/>
      <c r="U544" s="284"/>
      <c r="V544" s="284"/>
      <c r="W544" s="284"/>
      <c r="X544" s="284"/>
      <c r="Y544" s="397">
        <v>0</v>
      </c>
      <c r="Z544" s="397">
        <v>0</v>
      </c>
      <c r="AA544" s="397">
        <v>0</v>
      </c>
      <c r="AB544" s="397">
        <v>0</v>
      </c>
      <c r="AC544" s="397">
        <v>0</v>
      </c>
      <c r="AD544" s="397">
        <f t="shared" ref="AD544:AL544" si="111">AD543</f>
        <v>0</v>
      </c>
      <c r="AE544" s="397">
        <f t="shared" si="111"/>
        <v>0</v>
      </c>
      <c r="AF544" s="397">
        <f t="shared" si="111"/>
        <v>0</v>
      </c>
      <c r="AG544" s="397">
        <f t="shared" si="111"/>
        <v>0</v>
      </c>
      <c r="AH544" s="397">
        <f t="shared" si="111"/>
        <v>0</v>
      </c>
      <c r="AI544" s="397">
        <f t="shared" si="111"/>
        <v>0</v>
      </c>
      <c r="AJ544" s="397">
        <f t="shared" si="111"/>
        <v>0</v>
      </c>
      <c r="AK544" s="397">
        <f t="shared" si="111"/>
        <v>0</v>
      </c>
      <c r="AL544" s="397">
        <f t="shared" si="111"/>
        <v>0</v>
      </c>
      <c r="AM544" s="295"/>
    </row>
    <row r="545" spans="1:39" ht="15.5" outlineLevel="1">
      <c r="A545" s="510"/>
      <c r="B545" s="414"/>
      <c r="C545" s="280"/>
      <c r="D545" s="280"/>
      <c r="E545" s="280"/>
      <c r="F545" s="280"/>
      <c r="G545" s="280"/>
      <c r="H545" s="280"/>
      <c r="I545" s="280"/>
      <c r="J545" s="280"/>
      <c r="K545" s="280"/>
      <c r="L545" s="280"/>
      <c r="M545" s="280"/>
      <c r="N545" s="280"/>
      <c r="O545" s="280"/>
      <c r="P545" s="280"/>
      <c r="Q545" s="280"/>
      <c r="R545" s="280"/>
      <c r="S545" s="280"/>
      <c r="T545" s="280"/>
      <c r="U545" s="280"/>
      <c r="V545" s="280"/>
      <c r="W545" s="280"/>
      <c r="X545" s="280"/>
      <c r="Y545" s="398"/>
      <c r="Z545" s="411"/>
      <c r="AA545" s="411"/>
      <c r="AB545" s="411"/>
      <c r="AC545" s="411"/>
      <c r="AD545" s="411"/>
      <c r="AE545" s="411"/>
      <c r="AF545" s="411"/>
      <c r="AG545" s="411"/>
      <c r="AH545" s="411"/>
      <c r="AI545" s="411"/>
      <c r="AJ545" s="411"/>
      <c r="AK545" s="411"/>
      <c r="AL545" s="411"/>
      <c r="AM545" s="295"/>
    </row>
    <row r="546" spans="1:39" ht="31" outlineLevel="1">
      <c r="A546" s="510">
        <v>44</v>
      </c>
      <c r="B546" s="414" t="s">
        <v>135</v>
      </c>
      <c r="C546" s="280" t="s">
        <v>586</v>
      </c>
      <c r="D546" s="284" t="s">
        <v>752</v>
      </c>
      <c r="E546" s="284"/>
      <c r="F546" s="284"/>
      <c r="G546" s="284"/>
      <c r="H546" s="284"/>
      <c r="I546" s="284"/>
      <c r="J546" s="284"/>
      <c r="K546" s="284"/>
      <c r="L546" s="284"/>
      <c r="M546" s="284"/>
      <c r="N546" s="284">
        <v>0</v>
      </c>
      <c r="O546" s="284" t="s">
        <v>752</v>
      </c>
      <c r="P546" s="284"/>
      <c r="Q546" s="284"/>
      <c r="R546" s="284"/>
      <c r="S546" s="284"/>
      <c r="T546" s="284"/>
      <c r="U546" s="284"/>
      <c r="V546" s="284"/>
      <c r="W546" s="284"/>
      <c r="X546" s="284"/>
      <c r="Y546" s="412"/>
      <c r="Z546" s="396"/>
      <c r="AA546" s="396"/>
      <c r="AB546" s="396"/>
      <c r="AC546" s="396"/>
      <c r="AD546" s="396"/>
      <c r="AE546" s="396"/>
      <c r="AF546" s="396"/>
      <c r="AG546" s="401"/>
      <c r="AH546" s="401"/>
      <c r="AI546" s="401"/>
      <c r="AJ546" s="401"/>
      <c r="AK546" s="401"/>
      <c r="AL546" s="401"/>
      <c r="AM546" s="285">
        <f>SUM(Y546:AL546)</f>
        <v>0</v>
      </c>
    </row>
    <row r="547" spans="1:39" ht="15.5" outlineLevel="1">
      <c r="A547" s="510"/>
      <c r="B547" s="417" t="s">
        <v>306</v>
      </c>
      <c r="C547" s="280" t="s">
        <v>580</v>
      </c>
      <c r="D547" s="284" t="s">
        <v>752</v>
      </c>
      <c r="E547" s="284"/>
      <c r="F547" s="284"/>
      <c r="G547" s="284"/>
      <c r="H547" s="284"/>
      <c r="I547" s="284"/>
      <c r="J547" s="284"/>
      <c r="K547" s="284"/>
      <c r="L547" s="284"/>
      <c r="M547" s="284"/>
      <c r="N547" s="284">
        <v>0</v>
      </c>
      <c r="O547" s="284" t="s">
        <v>752</v>
      </c>
      <c r="P547" s="284"/>
      <c r="Q547" s="284"/>
      <c r="R547" s="284"/>
      <c r="S547" s="284"/>
      <c r="T547" s="284"/>
      <c r="U547" s="284"/>
      <c r="V547" s="284"/>
      <c r="W547" s="284"/>
      <c r="X547" s="284"/>
      <c r="Y547" s="397">
        <v>0</v>
      </c>
      <c r="Z547" s="397">
        <v>0</v>
      </c>
      <c r="AA547" s="397">
        <v>0</v>
      </c>
      <c r="AB547" s="397">
        <v>0</v>
      </c>
      <c r="AC547" s="397">
        <v>0</v>
      </c>
      <c r="AD547" s="397">
        <f t="shared" ref="AD547:AL547" si="112">AD546</f>
        <v>0</v>
      </c>
      <c r="AE547" s="397">
        <f t="shared" si="112"/>
        <v>0</v>
      </c>
      <c r="AF547" s="397">
        <f t="shared" si="112"/>
        <v>0</v>
      </c>
      <c r="AG547" s="397">
        <f t="shared" si="112"/>
        <v>0</v>
      </c>
      <c r="AH547" s="397">
        <f t="shared" si="112"/>
        <v>0</v>
      </c>
      <c r="AI547" s="397">
        <f t="shared" si="112"/>
        <v>0</v>
      </c>
      <c r="AJ547" s="397">
        <f t="shared" si="112"/>
        <v>0</v>
      </c>
      <c r="AK547" s="397">
        <f t="shared" si="112"/>
        <v>0</v>
      </c>
      <c r="AL547" s="397">
        <f t="shared" si="112"/>
        <v>0</v>
      </c>
      <c r="AM547" s="295"/>
    </row>
    <row r="548" spans="1:39" ht="15.5" outlineLevel="1">
      <c r="A548" s="510"/>
      <c r="B548" s="414"/>
      <c r="C548" s="280"/>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398"/>
      <c r="Z548" s="411"/>
      <c r="AA548" s="411"/>
      <c r="AB548" s="411"/>
      <c r="AC548" s="411"/>
      <c r="AD548" s="411"/>
      <c r="AE548" s="411"/>
      <c r="AF548" s="411"/>
      <c r="AG548" s="411"/>
      <c r="AH548" s="411"/>
      <c r="AI548" s="411"/>
      <c r="AJ548" s="411"/>
      <c r="AK548" s="411"/>
      <c r="AL548" s="411"/>
      <c r="AM548" s="295"/>
    </row>
    <row r="549" spans="1:39" ht="15.5" outlineLevel="1">
      <c r="A549" s="510">
        <v>45</v>
      </c>
      <c r="B549" s="414" t="s">
        <v>136</v>
      </c>
      <c r="C549" s="280" t="s">
        <v>586</v>
      </c>
      <c r="D549" s="284" t="s">
        <v>752</v>
      </c>
      <c r="E549" s="284"/>
      <c r="F549" s="284"/>
      <c r="G549" s="284"/>
      <c r="H549" s="284"/>
      <c r="I549" s="284"/>
      <c r="J549" s="284"/>
      <c r="K549" s="284"/>
      <c r="L549" s="284"/>
      <c r="M549" s="284"/>
      <c r="N549" s="284">
        <v>0</v>
      </c>
      <c r="O549" s="284" t="s">
        <v>752</v>
      </c>
      <c r="P549" s="284"/>
      <c r="Q549" s="284"/>
      <c r="R549" s="284"/>
      <c r="S549" s="284"/>
      <c r="T549" s="284"/>
      <c r="U549" s="284"/>
      <c r="V549" s="284"/>
      <c r="W549" s="284"/>
      <c r="X549" s="284"/>
      <c r="Y549" s="412"/>
      <c r="Z549" s="396"/>
      <c r="AA549" s="396"/>
      <c r="AB549" s="396"/>
      <c r="AC549" s="396"/>
      <c r="AD549" s="396"/>
      <c r="AE549" s="396"/>
      <c r="AF549" s="396"/>
      <c r="AG549" s="401"/>
      <c r="AH549" s="401"/>
      <c r="AI549" s="401"/>
      <c r="AJ549" s="401"/>
      <c r="AK549" s="401"/>
      <c r="AL549" s="401"/>
      <c r="AM549" s="285">
        <f>SUM(Y549:AL549)</f>
        <v>0</v>
      </c>
    </row>
    <row r="550" spans="1:39" ht="15.5" outlineLevel="1">
      <c r="A550" s="510"/>
      <c r="B550" s="417" t="s">
        <v>306</v>
      </c>
      <c r="C550" s="280" t="s">
        <v>580</v>
      </c>
      <c r="D550" s="284" t="s">
        <v>752</v>
      </c>
      <c r="E550" s="284"/>
      <c r="F550" s="284"/>
      <c r="G550" s="284"/>
      <c r="H550" s="284"/>
      <c r="I550" s="284"/>
      <c r="J550" s="284"/>
      <c r="K550" s="284"/>
      <c r="L550" s="284"/>
      <c r="M550" s="284"/>
      <c r="N550" s="284">
        <v>0</v>
      </c>
      <c r="O550" s="284" t="s">
        <v>752</v>
      </c>
      <c r="P550" s="284"/>
      <c r="Q550" s="284"/>
      <c r="R550" s="284"/>
      <c r="S550" s="284"/>
      <c r="T550" s="284"/>
      <c r="U550" s="284"/>
      <c r="V550" s="284"/>
      <c r="W550" s="284"/>
      <c r="X550" s="284"/>
      <c r="Y550" s="397">
        <v>0</v>
      </c>
      <c r="Z550" s="397">
        <v>0</v>
      </c>
      <c r="AA550" s="397">
        <v>0</v>
      </c>
      <c r="AB550" s="397">
        <v>0</v>
      </c>
      <c r="AC550" s="397">
        <v>0</v>
      </c>
      <c r="AD550" s="397">
        <f t="shared" ref="AD550:AL550" si="113">AD549</f>
        <v>0</v>
      </c>
      <c r="AE550" s="397">
        <f t="shared" si="113"/>
        <v>0</v>
      </c>
      <c r="AF550" s="397">
        <f t="shared" si="113"/>
        <v>0</v>
      </c>
      <c r="AG550" s="397">
        <f t="shared" si="113"/>
        <v>0</v>
      </c>
      <c r="AH550" s="397">
        <f t="shared" si="113"/>
        <v>0</v>
      </c>
      <c r="AI550" s="397">
        <f t="shared" si="113"/>
        <v>0</v>
      </c>
      <c r="AJ550" s="397">
        <f t="shared" si="113"/>
        <v>0</v>
      </c>
      <c r="AK550" s="397">
        <f t="shared" si="113"/>
        <v>0</v>
      </c>
      <c r="AL550" s="397">
        <f t="shared" si="113"/>
        <v>0</v>
      </c>
      <c r="AM550" s="295"/>
    </row>
    <row r="551" spans="1:39" ht="15.5" outlineLevel="1">
      <c r="A551" s="510"/>
      <c r="B551" s="414"/>
      <c r="C551" s="280"/>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398"/>
      <c r="Z551" s="411"/>
      <c r="AA551" s="411"/>
      <c r="AB551" s="411"/>
      <c r="AC551" s="411"/>
      <c r="AD551" s="411"/>
      <c r="AE551" s="411"/>
      <c r="AF551" s="411"/>
      <c r="AG551" s="411"/>
      <c r="AH551" s="411"/>
      <c r="AI551" s="411"/>
      <c r="AJ551" s="411"/>
      <c r="AK551" s="411"/>
      <c r="AL551" s="411"/>
      <c r="AM551" s="295"/>
    </row>
    <row r="552" spans="1:39" ht="15.5" outlineLevel="1">
      <c r="A552" s="510">
        <v>46</v>
      </c>
      <c r="B552" s="414" t="s">
        <v>137</v>
      </c>
      <c r="C552" s="280" t="s">
        <v>586</v>
      </c>
      <c r="D552" s="284" t="s">
        <v>752</v>
      </c>
      <c r="E552" s="284"/>
      <c r="F552" s="284"/>
      <c r="G552" s="284"/>
      <c r="H552" s="284"/>
      <c r="I552" s="284"/>
      <c r="J552" s="284"/>
      <c r="K552" s="284"/>
      <c r="L552" s="284"/>
      <c r="M552" s="284"/>
      <c r="N552" s="284">
        <v>0</v>
      </c>
      <c r="O552" s="284" t="s">
        <v>752</v>
      </c>
      <c r="P552" s="284"/>
      <c r="Q552" s="284"/>
      <c r="R552" s="284"/>
      <c r="S552" s="284"/>
      <c r="T552" s="284"/>
      <c r="U552" s="284"/>
      <c r="V552" s="284"/>
      <c r="W552" s="284"/>
      <c r="X552" s="284"/>
      <c r="Y552" s="412"/>
      <c r="Z552" s="396"/>
      <c r="AA552" s="396"/>
      <c r="AB552" s="396"/>
      <c r="AC552" s="396"/>
      <c r="AD552" s="396"/>
      <c r="AE552" s="396"/>
      <c r="AF552" s="396"/>
      <c r="AG552" s="401"/>
      <c r="AH552" s="401"/>
      <c r="AI552" s="401"/>
      <c r="AJ552" s="401"/>
      <c r="AK552" s="401"/>
      <c r="AL552" s="401"/>
      <c r="AM552" s="285">
        <f>SUM(Y552:AL552)</f>
        <v>0</v>
      </c>
    </row>
    <row r="553" spans="1:39" ht="15.5" outlineLevel="1">
      <c r="A553" s="510"/>
      <c r="B553" s="417" t="s">
        <v>306</v>
      </c>
      <c r="C553" s="280" t="s">
        <v>580</v>
      </c>
      <c r="D553" s="284" t="s">
        <v>752</v>
      </c>
      <c r="E553" s="284"/>
      <c r="F553" s="284"/>
      <c r="G553" s="284"/>
      <c r="H553" s="284"/>
      <c r="I553" s="284"/>
      <c r="J553" s="284"/>
      <c r="K553" s="284"/>
      <c r="L553" s="284"/>
      <c r="M553" s="284"/>
      <c r="N553" s="284">
        <v>0</v>
      </c>
      <c r="O553" s="284" t="s">
        <v>752</v>
      </c>
      <c r="P553" s="284"/>
      <c r="Q553" s="284"/>
      <c r="R553" s="284"/>
      <c r="S553" s="284"/>
      <c r="T553" s="284"/>
      <c r="U553" s="284"/>
      <c r="V553" s="284"/>
      <c r="W553" s="284"/>
      <c r="X553" s="284"/>
      <c r="Y553" s="397">
        <v>0</v>
      </c>
      <c r="Z553" s="397">
        <v>0</v>
      </c>
      <c r="AA553" s="397">
        <v>0</v>
      </c>
      <c r="AB553" s="397">
        <v>0</v>
      </c>
      <c r="AC553" s="397">
        <v>0</v>
      </c>
      <c r="AD553" s="397">
        <f t="shared" ref="AD553:AL553" si="114">AD552</f>
        <v>0</v>
      </c>
      <c r="AE553" s="397">
        <f t="shared" si="114"/>
        <v>0</v>
      </c>
      <c r="AF553" s="397">
        <f t="shared" si="114"/>
        <v>0</v>
      </c>
      <c r="AG553" s="397">
        <f t="shared" si="114"/>
        <v>0</v>
      </c>
      <c r="AH553" s="397">
        <f t="shared" si="114"/>
        <v>0</v>
      </c>
      <c r="AI553" s="397">
        <f t="shared" si="114"/>
        <v>0</v>
      </c>
      <c r="AJ553" s="397">
        <f t="shared" si="114"/>
        <v>0</v>
      </c>
      <c r="AK553" s="397">
        <f t="shared" si="114"/>
        <v>0</v>
      </c>
      <c r="AL553" s="397">
        <f t="shared" si="114"/>
        <v>0</v>
      </c>
      <c r="AM553" s="295"/>
    </row>
    <row r="554" spans="1:39" ht="15.5" outlineLevel="1">
      <c r="A554" s="510"/>
      <c r="B554" s="414"/>
      <c r="C554" s="280"/>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398"/>
      <c r="Z554" s="411"/>
      <c r="AA554" s="411"/>
      <c r="AB554" s="411"/>
      <c r="AC554" s="411"/>
      <c r="AD554" s="411"/>
      <c r="AE554" s="411"/>
      <c r="AF554" s="411"/>
      <c r="AG554" s="411"/>
      <c r="AH554" s="411"/>
      <c r="AI554" s="411"/>
      <c r="AJ554" s="411"/>
      <c r="AK554" s="411"/>
      <c r="AL554" s="411"/>
      <c r="AM554" s="295"/>
    </row>
    <row r="555" spans="1:39" ht="15.5" outlineLevel="1">
      <c r="A555" s="510">
        <v>47</v>
      </c>
      <c r="B555" s="414" t="s">
        <v>138</v>
      </c>
      <c r="C555" s="280" t="s">
        <v>586</v>
      </c>
      <c r="D555" s="284" t="s">
        <v>752</v>
      </c>
      <c r="E555" s="284"/>
      <c r="F555" s="284"/>
      <c r="G555" s="284"/>
      <c r="H555" s="284"/>
      <c r="I555" s="284"/>
      <c r="J555" s="284"/>
      <c r="K555" s="284"/>
      <c r="L555" s="284"/>
      <c r="M555" s="284"/>
      <c r="N555" s="284">
        <v>0</v>
      </c>
      <c r="O555" s="284" t="s">
        <v>752</v>
      </c>
      <c r="P555" s="284"/>
      <c r="Q555" s="284"/>
      <c r="R555" s="284"/>
      <c r="S555" s="284"/>
      <c r="T555" s="284"/>
      <c r="U555" s="284"/>
      <c r="V555" s="284"/>
      <c r="W555" s="284"/>
      <c r="X555" s="284"/>
      <c r="Y555" s="412"/>
      <c r="Z555" s="396"/>
      <c r="AA555" s="396"/>
      <c r="AB555" s="396"/>
      <c r="AC555" s="396"/>
      <c r="AD555" s="396"/>
      <c r="AE555" s="396"/>
      <c r="AF555" s="396"/>
      <c r="AG555" s="401"/>
      <c r="AH555" s="401"/>
      <c r="AI555" s="401"/>
      <c r="AJ555" s="401"/>
      <c r="AK555" s="401"/>
      <c r="AL555" s="401"/>
      <c r="AM555" s="285">
        <f>SUM(Y555:AL555)</f>
        <v>0</v>
      </c>
    </row>
    <row r="556" spans="1:39" ht="15.5" outlineLevel="1">
      <c r="A556" s="510"/>
      <c r="B556" s="417" t="s">
        <v>306</v>
      </c>
      <c r="C556" s="280" t="s">
        <v>580</v>
      </c>
      <c r="D556" s="284" t="s">
        <v>752</v>
      </c>
      <c r="E556" s="284"/>
      <c r="F556" s="284"/>
      <c r="G556" s="284"/>
      <c r="H556" s="284"/>
      <c r="I556" s="284"/>
      <c r="J556" s="284"/>
      <c r="K556" s="284"/>
      <c r="L556" s="284"/>
      <c r="M556" s="284"/>
      <c r="N556" s="284">
        <v>0</v>
      </c>
      <c r="O556" s="284" t="s">
        <v>752</v>
      </c>
      <c r="P556" s="284"/>
      <c r="Q556" s="284"/>
      <c r="R556" s="284"/>
      <c r="S556" s="284"/>
      <c r="T556" s="284"/>
      <c r="U556" s="284"/>
      <c r="V556" s="284"/>
      <c r="W556" s="284"/>
      <c r="X556" s="284"/>
      <c r="Y556" s="397">
        <v>0</v>
      </c>
      <c r="Z556" s="397">
        <v>0</v>
      </c>
      <c r="AA556" s="397">
        <v>0</v>
      </c>
      <c r="AB556" s="397">
        <v>0</v>
      </c>
      <c r="AC556" s="397">
        <v>0</v>
      </c>
      <c r="AD556" s="397">
        <f t="shared" ref="AD556:AL556" si="115">AD555</f>
        <v>0</v>
      </c>
      <c r="AE556" s="397">
        <f t="shared" si="115"/>
        <v>0</v>
      </c>
      <c r="AF556" s="397">
        <f t="shared" si="115"/>
        <v>0</v>
      </c>
      <c r="AG556" s="397">
        <f t="shared" si="115"/>
        <v>0</v>
      </c>
      <c r="AH556" s="397">
        <f t="shared" si="115"/>
        <v>0</v>
      </c>
      <c r="AI556" s="397">
        <f t="shared" si="115"/>
        <v>0</v>
      </c>
      <c r="AJ556" s="397">
        <f t="shared" si="115"/>
        <v>0</v>
      </c>
      <c r="AK556" s="397">
        <f t="shared" si="115"/>
        <v>0</v>
      </c>
      <c r="AL556" s="397">
        <f t="shared" si="115"/>
        <v>0</v>
      </c>
      <c r="AM556" s="295"/>
    </row>
    <row r="557" spans="1:39" ht="15.5" outlineLevel="1">
      <c r="A557" s="510"/>
      <c r="B557" s="414"/>
      <c r="C557" s="280"/>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398"/>
      <c r="Z557" s="411"/>
      <c r="AA557" s="411"/>
      <c r="AB557" s="411"/>
      <c r="AC557" s="411"/>
      <c r="AD557" s="411"/>
      <c r="AE557" s="411"/>
      <c r="AF557" s="411"/>
      <c r="AG557" s="411"/>
      <c r="AH557" s="411"/>
      <c r="AI557" s="411"/>
      <c r="AJ557" s="411"/>
      <c r="AK557" s="411"/>
      <c r="AL557" s="411"/>
      <c r="AM557" s="295"/>
    </row>
    <row r="558" spans="1:39" ht="15.5" outlineLevel="1">
      <c r="A558" s="510">
        <v>48</v>
      </c>
      <c r="B558" s="414" t="s">
        <v>139</v>
      </c>
      <c r="C558" s="280" t="s">
        <v>586</v>
      </c>
      <c r="D558" s="284" t="s">
        <v>752</v>
      </c>
      <c r="E558" s="284"/>
      <c r="F558" s="284"/>
      <c r="G558" s="284"/>
      <c r="H558" s="284"/>
      <c r="I558" s="284"/>
      <c r="J558" s="284"/>
      <c r="K558" s="284"/>
      <c r="L558" s="284"/>
      <c r="M558" s="284"/>
      <c r="N558" s="284">
        <v>0</v>
      </c>
      <c r="O558" s="284" t="s">
        <v>752</v>
      </c>
      <c r="P558" s="284"/>
      <c r="Q558" s="284"/>
      <c r="R558" s="284"/>
      <c r="S558" s="284"/>
      <c r="T558" s="284"/>
      <c r="U558" s="284"/>
      <c r="V558" s="284"/>
      <c r="W558" s="284"/>
      <c r="X558" s="284"/>
      <c r="Y558" s="412"/>
      <c r="Z558" s="396"/>
      <c r="AA558" s="396"/>
      <c r="AB558" s="396"/>
      <c r="AC558" s="396"/>
      <c r="AD558" s="396"/>
      <c r="AE558" s="396"/>
      <c r="AF558" s="396"/>
      <c r="AG558" s="401"/>
      <c r="AH558" s="401"/>
      <c r="AI558" s="401"/>
      <c r="AJ558" s="401"/>
      <c r="AK558" s="401"/>
      <c r="AL558" s="401"/>
      <c r="AM558" s="285">
        <f>SUM(Y558:AL558)</f>
        <v>0</v>
      </c>
    </row>
    <row r="559" spans="1:39" ht="15.5" outlineLevel="1">
      <c r="A559" s="510"/>
      <c r="B559" s="417" t="s">
        <v>306</v>
      </c>
      <c r="C559" s="280" t="s">
        <v>580</v>
      </c>
      <c r="D559" s="284" t="s">
        <v>752</v>
      </c>
      <c r="E559" s="284"/>
      <c r="F559" s="284"/>
      <c r="G559" s="284"/>
      <c r="H559" s="284"/>
      <c r="I559" s="284"/>
      <c r="J559" s="284"/>
      <c r="K559" s="284"/>
      <c r="L559" s="284"/>
      <c r="M559" s="284"/>
      <c r="N559" s="284">
        <v>0</v>
      </c>
      <c r="O559" s="284" t="s">
        <v>752</v>
      </c>
      <c r="P559" s="284"/>
      <c r="Q559" s="284"/>
      <c r="R559" s="284"/>
      <c r="S559" s="284"/>
      <c r="T559" s="284"/>
      <c r="U559" s="284"/>
      <c r="V559" s="284"/>
      <c r="W559" s="284"/>
      <c r="X559" s="284"/>
      <c r="Y559" s="397">
        <v>0</v>
      </c>
      <c r="Z559" s="397">
        <v>0</v>
      </c>
      <c r="AA559" s="397">
        <v>0</v>
      </c>
      <c r="AB559" s="397">
        <v>0</v>
      </c>
      <c r="AC559" s="397">
        <v>0</v>
      </c>
      <c r="AD559" s="397">
        <f t="shared" ref="AD559:AL559" si="116">AD558</f>
        <v>0</v>
      </c>
      <c r="AE559" s="397">
        <f t="shared" si="116"/>
        <v>0</v>
      </c>
      <c r="AF559" s="397">
        <f t="shared" si="116"/>
        <v>0</v>
      </c>
      <c r="AG559" s="397">
        <f t="shared" si="116"/>
        <v>0</v>
      </c>
      <c r="AH559" s="397">
        <f t="shared" si="116"/>
        <v>0</v>
      </c>
      <c r="AI559" s="397">
        <f t="shared" si="116"/>
        <v>0</v>
      </c>
      <c r="AJ559" s="397">
        <f t="shared" si="116"/>
        <v>0</v>
      </c>
      <c r="AK559" s="397">
        <f t="shared" si="116"/>
        <v>0</v>
      </c>
      <c r="AL559" s="397">
        <f t="shared" si="116"/>
        <v>0</v>
      </c>
      <c r="AM559" s="295"/>
    </row>
    <row r="560" spans="1:39" ht="15.5" outlineLevel="1">
      <c r="A560" s="510"/>
      <c r="B560" s="414"/>
      <c r="C560" s="280"/>
      <c r="D560" s="280"/>
      <c r="E560" s="280"/>
      <c r="F560" s="280"/>
      <c r="G560" s="280"/>
      <c r="H560" s="280"/>
      <c r="I560" s="280"/>
      <c r="J560" s="280"/>
      <c r="K560" s="280"/>
      <c r="L560" s="280"/>
      <c r="M560" s="280"/>
      <c r="N560" s="280"/>
      <c r="O560" s="280"/>
      <c r="P560" s="280"/>
      <c r="Q560" s="280"/>
      <c r="R560" s="280"/>
      <c r="S560" s="280"/>
      <c r="T560" s="280"/>
      <c r="U560" s="280"/>
      <c r="V560" s="280"/>
      <c r="W560" s="280"/>
      <c r="X560" s="280"/>
      <c r="Y560" s="398"/>
      <c r="Z560" s="411"/>
      <c r="AA560" s="411"/>
      <c r="AB560" s="411"/>
      <c r="AC560" s="411"/>
      <c r="AD560" s="411"/>
      <c r="AE560" s="411"/>
      <c r="AF560" s="411"/>
      <c r="AG560" s="411"/>
      <c r="AH560" s="411"/>
      <c r="AI560" s="411"/>
      <c r="AJ560" s="411"/>
      <c r="AK560" s="411"/>
      <c r="AL560" s="411"/>
      <c r="AM560" s="295"/>
    </row>
    <row r="561" spans="1:39" ht="15.5" outlineLevel="1">
      <c r="A561" s="510">
        <v>49</v>
      </c>
      <c r="B561" s="414" t="s">
        <v>140</v>
      </c>
      <c r="C561" s="280" t="s">
        <v>586</v>
      </c>
      <c r="D561" s="284" t="s">
        <v>752</v>
      </c>
      <c r="E561" s="284"/>
      <c r="F561" s="284"/>
      <c r="G561" s="284"/>
      <c r="H561" s="284"/>
      <c r="I561" s="284"/>
      <c r="J561" s="284"/>
      <c r="K561" s="284"/>
      <c r="L561" s="284"/>
      <c r="M561" s="284"/>
      <c r="N561" s="284">
        <v>0</v>
      </c>
      <c r="O561" s="284" t="s">
        <v>752</v>
      </c>
      <c r="P561" s="284"/>
      <c r="Q561" s="284"/>
      <c r="R561" s="284"/>
      <c r="S561" s="284"/>
      <c r="T561" s="284"/>
      <c r="U561" s="284"/>
      <c r="V561" s="284"/>
      <c r="W561" s="284"/>
      <c r="X561" s="284"/>
      <c r="Y561" s="412"/>
      <c r="Z561" s="396"/>
      <c r="AA561" s="396"/>
      <c r="AB561" s="396"/>
      <c r="AC561" s="396"/>
      <c r="AD561" s="396"/>
      <c r="AE561" s="396"/>
      <c r="AF561" s="396"/>
      <c r="AG561" s="401"/>
      <c r="AH561" s="401"/>
      <c r="AI561" s="401"/>
      <c r="AJ561" s="401"/>
      <c r="AK561" s="401"/>
      <c r="AL561" s="401"/>
      <c r="AM561" s="285">
        <f>SUM(Y561:AL561)</f>
        <v>0</v>
      </c>
    </row>
    <row r="562" spans="1:39" ht="15.5" outlineLevel="1">
      <c r="A562" s="510"/>
      <c r="B562" s="417" t="s">
        <v>306</v>
      </c>
      <c r="C562" s="280" t="s">
        <v>580</v>
      </c>
      <c r="D562" s="284" t="s">
        <v>752</v>
      </c>
      <c r="E562" s="284"/>
      <c r="F562" s="284"/>
      <c r="G562" s="284"/>
      <c r="H562" s="284"/>
      <c r="I562" s="284"/>
      <c r="J562" s="284"/>
      <c r="K562" s="284"/>
      <c r="L562" s="284"/>
      <c r="M562" s="284"/>
      <c r="N562" s="284">
        <v>0</v>
      </c>
      <c r="O562" s="284" t="s">
        <v>752</v>
      </c>
      <c r="P562" s="284"/>
      <c r="Q562" s="284"/>
      <c r="R562" s="284"/>
      <c r="S562" s="284"/>
      <c r="T562" s="284"/>
      <c r="U562" s="284"/>
      <c r="V562" s="284"/>
      <c r="W562" s="284"/>
      <c r="X562" s="284"/>
      <c r="Y562" s="397">
        <v>0</v>
      </c>
      <c r="Z562" s="397">
        <v>0</v>
      </c>
      <c r="AA562" s="397">
        <v>0</v>
      </c>
      <c r="AB562" s="397">
        <v>0</v>
      </c>
      <c r="AC562" s="397">
        <v>0</v>
      </c>
      <c r="AD562" s="397">
        <f t="shared" ref="AD562:AL562" si="117">AD561</f>
        <v>0</v>
      </c>
      <c r="AE562" s="397">
        <f t="shared" si="117"/>
        <v>0</v>
      </c>
      <c r="AF562" s="397">
        <f t="shared" si="117"/>
        <v>0</v>
      </c>
      <c r="AG562" s="397">
        <f t="shared" si="117"/>
        <v>0</v>
      </c>
      <c r="AH562" s="397">
        <f t="shared" si="117"/>
        <v>0</v>
      </c>
      <c r="AI562" s="397">
        <f t="shared" si="117"/>
        <v>0</v>
      </c>
      <c r="AJ562" s="397">
        <f t="shared" si="117"/>
        <v>0</v>
      </c>
      <c r="AK562" s="397">
        <f t="shared" si="117"/>
        <v>0</v>
      </c>
      <c r="AL562" s="397">
        <f t="shared" si="117"/>
        <v>0</v>
      </c>
      <c r="AM562" s="295"/>
    </row>
    <row r="563" spans="1:39" ht="15.5" outlineLevel="1">
      <c r="A563" s="510"/>
      <c r="B563" s="414"/>
      <c r="C563" s="280"/>
      <c r="D563" s="280"/>
      <c r="E563" s="280"/>
      <c r="F563" s="280"/>
      <c r="G563" s="280"/>
      <c r="H563" s="280"/>
      <c r="I563" s="280"/>
      <c r="J563" s="280"/>
      <c r="K563" s="280"/>
      <c r="L563" s="280"/>
      <c r="M563" s="280"/>
      <c r="N563" s="280"/>
      <c r="O563" s="280"/>
      <c r="P563" s="280"/>
      <c r="Q563" s="280"/>
      <c r="R563" s="280"/>
      <c r="S563" s="280"/>
      <c r="T563" s="280"/>
      <c r="U563" s="280"/>
      <c r="V563" s="280"/>
      <c r="W563" s="280"/>
      <c r="X563" s="280"/>
      <c r="Y563" s="398"/>
      <c r="Z563" s="411"/>
      <c r="AA563" s="411"/>
      <c r="AB563" s="411"/>
      <c r="AC563" s="411"/>
      <c r="AD563" s="411"/>
      <c r="AE563" s="411"/>
      <c r="AF563" s="411"/>
      <c r="AG563" s="411"/>
      <c r="AH563" s="411"/>
      <c r="AI563" s="411"/>
      <c r="AJ563" s="411"/>
      <c r="AK563" s="411"/>
      <c r="AL563" s="411"/>
      <c r="AM563" s="295"/>
    </row>
    <row r="564" spans="1:39" ht="15.5" outlineLevel="1">
      <c r="A564" s="510">
        <v>50</v>
      </c>
      <c r="B564" s="414" t="s">
        <v>726</v>
      </c>
      <c r="C564" s="280" t="s">
        <v>586</v>
      </c>
      <c r="D564" s="284">
        <v>51633</v>
      </c>
      <c r="E564" s="284"/>
      <c r="F564" s="284"/>
      <c r="G564" s="284"/>
      <c r="H564" s="284"/>
      <c r="I564" s="284"/>
      <c r="J564" s="284"/>
      <c r="K564" s="284"/>
      <c r="L564" s="284"/>
      <c r="M564" s="284"/>
      <c r="N564" s="284">
        <v>12</v>
      </c>
      <c r="O564" s="284">
        <v>6</v>
      </c>
      <c r="P564" s="284"/>
      <c r="Q564" s="284"/>
      <c r="R564" s="284"/>
      <c r="S564" s="284"/>
      <c r="T564" s="284"/>
      <c r="U564" s="284"/>
      <c r="V564" s="284"/>
      <c r="W564" s="284"/>
      <c r="X564" s="284"/>
      <c r="Y564" s="412">
        <v>1</v>
      </c>
      <c r="Z564" s="396"/>
      <c r="AA564" s="396"/>
      <c r="AB564" s="396"/>
      <c r="AC564" s="396"/>
      <c r="AD564" s="396"/>
      <c r="AE564" s="396"/>
      <c r="AF564" s="396"/>
      <c r="AG564" s="401"/>
      <c r="AH564" s="401"/>
      <c r="AI564" s="401"/>
      <c r="AJ564" s="401"/>
      <c r="AK564" s="401"/>
      <c r="AL564" s="401"/>
      <c r="AM564" s="285">
        <f>SUM(Y564:AL564)</f>
        <v>1</v>
      </c>
    </row>
    <row r="565" spans="1:39" ht="15.5" outlineLevel="1">
      <c r="A565" s="510"/>
      <c r="B565" s="417" t="s">
        <v>306</v>
      </c>
      <c r="C565" s="280" t="s">
        <v>580</v>
      </c>
      <c r="D565" s="284" t="s">
        <v>752</v>
      </c>
      <c r="E565" s="284"/>
      <c r="F565" s="284"/>
      <c r="G565" s="284"/>
      <c r="H565" s="284"/>
      <c r="I565" s="284"/>
      <c r="J565" s="284"/>
      <c r="K565" s="284"/>
      <c r="L565" s="284"/>
      <c r="M565" s="284"/>
      <c r="N565" s="284">
        <v>12</v>
      </c>
      <c r="O565" s="284" t="s">
        <v>752</v>
      </c>
      <c r="P565" s="284"/>
      <c r="Q565" s="284"/>
      <c r="R565" s="284"/>
      <c r="S565" s="284"/>
      <c r="T565" s="284"/>
      <c r="U565" s="284"/>
      <c r="V565" s="284"/>
      <c r="W565" s="284"/>
      <c r="X565" s="284"/>
      <c r="Y565" s="397">
        <v>1</v>
      </c>
      <c r="Z565" s="397">
        <v>0</v>
      </c>
      <c r="AA565" s="397">
        <v>0</v>
      </c>
      <c r="AB565" s="397">
        <v>0</v>
      </c>
      <c r="AC565" s="397">
        <v>0</v>
      </c>
      <c r="AD565" s="397">
        <f t="shared" ref="AD565:AL565" si="118">AD564</f>
        <v>0</v>
      </c>
      <c r="AE565" s="397">
        <f t="shared" si="118"/>
        <v>0</v>
      </c>
      <c r="AF565" s="397">
        <f t="shared" si="118"/>
        <v>0</v>
      </c>
      <c r="AG565" s="397">
        <f t="shared" si="118"/>
        <v>0</v>
      </c>
      <c r="AH565" s="397">
        <f t="shared" si="118"/>
        <v>0</v>
      </c>
      <c r="AI565" s="397">
        <f t="shared" si="118"/>
        <v>0</v>
      </c>
      <c r="AJ565" s="397">
        <f t="shared" si="118"/>
        <v>0</v>
      </c>
      <c r="AK565" s="397">
        <f t="shared" si="118"/>
        <v>0</v>
      </c>
      <c r="AL565" s="397">
        <f t="shared" si="118"/>
        <v>0</v>
      </c>
      <c r="AM565" s="295"/>
    </row>
    <row r="566" spans="1:39" ht="15.5" outlineLevel="1">
      <c r="A566" s="510"/>
      <c r="B566" s="417"/>
      <c r="C566" s="294"/>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90"/>
      <c r="Z566" s="290"/>
      <c r="AA566" s="290"/>
      <c r="AB566" s="290"/>
      <c r="AC566" s="290"/>
      <c r="AD566" s="290"/>
      <c r="AE566" s="290"/>
      <c r="AF566" s="290"/>
      <c r="AG566" s="290"/>
      <c r="AH566" s="290"/>
      <c r="AI566" s="290"/>
      <c r="AJ566" s="290"/>
      <c r="AK566" s="290"/>
      <c r="AL566" s="290"/>
      <c r="AM566" s="295"/>
    </row>
    <row r="567" spans="1:39" ht="15.5">
      <c r="B567" s="315" t="s">
        <v>290</v>
      </c>
      <c r="C567" s="317"/>
      <c r="D567" s="317">
        <f>SUM(D407:D565)</f>
        <v>9445705</v>
      </c>
      <c r="E567" s="317">
        <f t="shared" ref="E567:M567" si="119">SUM(E407:E565)</f>
        <v>0</v>
      </c>
      <c r="F567" s="317">
        <f t="shared" si="119"/>
        <v>0</v>
      </c>
      <c r="G567" s="317">
        <f t="shared" si="119"/>
        <v>0</v>
      </c>
      <c r="H567" s="317">
        <f t="shared" si="119"/>
        <v>0</v>
      </c>
      <c r="I567" s="317">
        <f t="shared" si="119"/>
        <v>0</v>
      </c>
      <c r="J567" s="317">
        <f t="shared" si="119"/>
        <v>0</v>
      </c>
      <c r="K567" s="317">
        <f t="shared" si="119"/>
        <v>0</v>
      </c>
      <c r="L567" s="317">
        <f t="shared" si="119"/>
        <v>0</v>
      </c>
      <c r="M567" s="317">
        <f t="shared" si="119"/>
        <v>0</v>
      </c>
      <c r="N567" s="317"/>
      <c r="O567" s="317">
        <f>SUM(O407:O565)</f>
        <v>1161</v>
      </c>
      <c r="P567" s="317">
        <f t="shared" ref="P567:X567" si="120">SUM(P407:P565)</f>
        <v>0</v>
      </c>
      <c r="Q567" s="317">
        <f t="shared" si="120"/>
        <v>0</v>
      </c>
      <c r="R567" s="317">
        <f t="shared" si="120"/>
        <v>0</v>
      </c>
      <c r="S567" s="317">
        <f t="shared" si="120"/>
        <v>0</v>
      </c>
      <c r="T567" s="317">
        <f t="shared" si="120"/>
        <v>0</v>
      </c>
      <c r="U567" s="317">
        <f t="shared" si="120"/>
        <v>0</v>
      </c>
      <c r="V567" s="317">
        <f t="shared" si="120"/>
        <v>0</v>
      </c>
      <c r="W567" s="317">
        <f t="shared" si="120"/>
        <v>0</v>
      </c>
      <c r="X567" s="317">
        <f t="shared" si="120"/>
        <v>0</v>
      </c>
      <c r="Y567" s="317">
        <f>IF(Y405="kWh",SUMPRODUCT(D407:D565,Y407:Y565))</f>
        <v>6016699</v>
      </c>
      <c r="Z567" s="317">
        <f>IF(Z405="kWh",SUMPRODUCT(D407:D565,Z407:Z565))</f>
        <v>1025853.6</v>
      </c>
      <c r="AA567" s="317">
        <f>IF(AA405="kw",SUMPRODUCT(N407:N565,O407:O565,AA407:AA565),SUMPRODUCT(D407:D565,AA407:AA565))</f>
        <v>4898.4000000000005</v>
      </c>
      <c r="AB567" s="317">
        <f>IF(AB405="kw",SUMPRODUCT(N407:N565,O407:O565,AB407:AB565),SUMPRODUCT(D407:D565,AB407:AB565))</f>
        <v>376.8</v>
      </c>
      <c r="AC567" s="317">
        <f>IF(AC405="kw",SUMPRODUCT(N407:N565,O407:O565,AC407:AC565),SUMPRODUCT(D407:D565,AC407:AC565))</f>
        <v>0</v>
      </c>
      <c r="AD567" s="317">
        <f>IF(AD405="kw",SUMPRODUCT(N407:N565,O407:O565,AD407:AD565),SUMPRODUCT(D407:D565,AD407:AD565))</f>
        <v>0</v>
      </c>
      <c r="AE567" s="317">
        <f>IF(AE405="kw",SUMPRODUCT(N407:N565,O407:O565,AE407:AE565),SUMPRODUCT(D407:D565,AE407:AE565))</f>
        <v>0</v>
      </c>
      <c r="AF567" s="317">
        <f>IF(AF405="kw",SUMPRODUCT(N407:N565,O407:O565,AF407:AF565),SUMPRODUCT(D407:D565,AF407:AF565))</f>
        <v>0</v>
      </c>
      <c r="AG567" s="317">
        <f>IF(AG405="kw",SUMPRODUCT(N407:N565,O407:O565,AG407:AG565),SUMPRODUCT(D407:D565,AG407:AG565))</f>
        <v>0</v>
      </c>
      <c r="AH567" s="317">
        <f>IF(AH405="kw",SUMPRODUCT(N407:N565,O407:O565,AH407:AH565),SUMPRODUCT(D407:D565,AH407:AH565))</f>
        <v>0</v>
      </c>
      <c r="AI567" s="317">
        <f>IF(AI405="kw",SUMPRODUCT(N407:N565,O407:O565,AI407:AI565),SUMPRODUCT(D407:D565,AI407:AI565))</f>
        <v>0</v>
      </c>
      <c r="AJ567" s="317">
        <f>IF(AJ405="kw",SUMPRODUCT(N407:N565,O407:O565,AJ407:AJ565),SUMPRODUCT(D407:D565,AJ407:AJ565))</f>
        <v>0</v>
      </c>
      <c r="AK567" s="317">
        <f>IF(AK405="kw",SUMPRODUCT(N407:N565,O407:O565,AK407:AK565),SUMPRODUCT(D407:D565,AK407:AK565))</f>
        <v>0</v>
      </c>
      <c r="AL567" s="317">
        <f>IF(AL405="kw",SUMPRODUCT(N407:N565,O407:O565,AL407:AL565),SUMPRODUCT(D407:D565,AL407:AL565))</f>
        <v>0</v>
      </c>
      <c r="AM567" s="318"/>
    </row>
    <row r="568" spans="1:39" ht="15.5">
      <c r="B568" s="379" t="s">
        <v>291</v>
      </c>
      <c r="C568" s="380"/>
      <c r="D568" s="380"/>
      <c r="E568" s="380"/>
      <c r="F568" s="380"/>
      <c r="G568" s="380"/>
      <c r="H568" s="380"/>
      <c r="I568" s="380"/>
      <c r="J568" s="380"/>
      <c r="K568" s="380"/>
      <c r="L568" s="380"/>
      <c r="M568" s="380"/>
      <c r="N568" s="380"/>
      <c r="O568" s="380"/>
      <c r="P568" s="380"/>
      <c r="Q568" s="380"/>
      <c r="R568" s="380"/>
      <c r="S568" s="380"/>
      <c r="T568" s="380"/>
      <c r="U568" s="380"/>
      <c r="V568" s="380"/>
      <c r="W568" s="380"/>
      <c r="X568" s="380"/>
      <c r="Y568" s="380">
        <f>HLOOKUP(Y218,'2. LRAMVA Threshold'!$B$42:$Q$53,9,FALSE)</f>
        <v>0</v>
      </c>
      <c r="Z568" s="380">
        <f>HLOOKUP(Z218,'2. LRAMVA Threshold'!$B$42:$Q$53,9,FALSE)</f>
        <v>0</v>
      </c>
      <c r="AA568" s="380">
        <f>HLOOKUP(AA218,'2. LRAMVA Threshold'!$B$42:$Q$53,9,FALSE)</f>
        <v>0</v>
      </c>
      <c r="AB568" s="380">
        <f>HLOOKUP(AB218,'2. LRAMVA Threshold'!$B$42:$Q$53,9,FALSE)</f>
        <v>0</v>
      </c>
      <c r="AC568" s="380">
        <f>HLOOKUP(AC218,'2. LRAMVA Threshold'!$B$42:$Q$53,9,FALSE)</f>
        <v>0</v>
      </c>
      <c r="AD568" s="380">
        <f>HLOOKUP(AD218,'2. LRAMVA Threshold'!$B$42:$Q$53,9,FALSE)</f>
        <v>0</v>
      </c>
      <c r="AE568" s="380">
        <f>HLOOKUP(AE218,'2. LRAMVA Threshold'!$B$42:$Q$53,9,FALSE)</f>
        <v>0</v>
      </c>
      <c r="AF568" s="380">
        <f>HLOOKUP(AF218,'2. LRAMVA Threshold'!$B$42:$Q$53,9,FALSE)</f>
        <v>0</v>
      </c>
      <c r="AG568" s="380">
        <f>HLOOKUP(AG218,'2. LRAMVA Threshold'!$B$42:$Q$53,9,FALSE)</f>
        <v>0</v>
      </c>
      <c r="AH568" s="380">
        <f>HLOOKUP(AH218,'2. LRAMVA Threshold'!$B$42:$Q$53,9,FALSE)</f>
        <v>0</v>
      </c>
      <c r="AI568" s="380">
        <f>HLOOKUP(AI218,'2. LRAMVA Threshold'!$B$42:$Q$53,9,FALSE)</f>
        <v>0</v>
      </c>
      <c r="AJ568" s="380">
        <f>HLOOKUP(AJ218,'2. LRAMVA Threshold'!$B$42:$Q$53,9,FALSE)</f>
        <v>0</v>
      </c>
      <c r="AK568" s="380">
        <f>HLOOKUP(AK218,'2. LRAMVA Threshold'!$B$42:$Q$53,9,FALSE)</f>
        <v>0</v>
      </c>
      <c r="AL568" s="380">
        <f>HLOOKUP(AL218,'2. LRAMVA Threshold'!$B$42:$Q$53,9,FALSE)</f>
        <v>0</v>
      </c>
      <c r="AM568" s="381"/>
    </row>
    <row r="569" spans="1:39" ht="15.5">
      <c r="B569" s="382"/>
      <c r="C569" s="692"/>
      <c r="D569" s="687"/>
      <c r="E569" s="687"/>
      <c r="F569" s="687"/>
      <c r="G569" s="687"/>
      <c r="H569" s="687"/>
      <c r="I569" s="687"/>
      <c r="J569" s="687"/>
      <c r="K569" s="687"/>
      <c r="L569" s="687"/>
      <c r="M569" s="687"/>
      <c r="N569" s="687"/>
      <c r="O569" s="688"/>
      <c r="P569" s="687"/>
      <c r="Q569" s="687"/>
      <c r="R569" s="687"/>
      <c r="S569" s="689"/>
      <c r="T569" s="689"/>
      <c r="U569" s="689"/>
      <c r="V569" s="689"/>
      <c r="W569" s="687"/>
      <c r="X569" s="687"/>
      <c r="Y569" s="690"/>
      <c r="Z569" s="690"/>
      <c r="AA569" s="690"/>
      <c r="AB569" s="690"/>
      <c r="AC569" s="690"/>
      <c r="AD569" s="690"/>
      <c r="AE569" s="690"/>
      <c r="AF569" s="690"/>
      <c r="AG569" s="690"/>
      <c r="AH569" s="690"/>
      <c r="AI569" s="690"/>
      <c r="AJ569" s="690"/>
      <c r="AK569" s="690"/>
      <c r="AL569" s="690"/>
      <c r="AM569" s="691"/>
    </row>
    <row r="570" spans="1:39" ht="15.5">
      <c r="B570" s="312" t="s">
        <v>292</v>
      </c>
      <c r="C570" s="326"/>
      <c r="D570" s="326"/>
      <c r="E570" s="364"/>
      <c r="F570" s="364"/>
      <c r="G570" s="364"/>
      <c r="H570" s="364"/>
      <c r="I570" s="364"/>
      <c r="J570" s="364"/>
      <c r="K570" s="364"/>
      <c r="L570" s="364"/>
      <c r="M570" s="364"/>
      <c r="N570" s="364"/>
      <c r="O570" s="280"/>
      <c r="P570" s="328"/>
      <c r="Q570" s="328"/>
      <c r="R570" s="328"/>
      <c r="S570" s="327"/>
      <c r="T570" s="327"/>
      <c r="U570" s="327"/>
      <c r="V570" s="327"/>
      <c r="W570" s="328"/>
      <c r="X570" s="328"/>
      <c r="Y570" s="329">
        <f>HLOOKUP(Y$35,'3.  Distribution Rates'!$C$122:$P$133,9,FALSE)</f>
        <v>8.6999999999999994E-3</v>
      </c>
      <c r="Z570" s="329">
        <f>HLOOKUP(Z$35,'3.  Distribution Rates'!$C$122:$P$133,9,FALSE)</f>
        <v>1.9800000000000002E-2</v>
      </c>
      <c r="AA570" s="329">
        <f>HLOOKUP(AA$35,'3.  Distribution Rates'!$C$122:$P$133,9,FALSE)</f>
        <v>4.7404000000000002</v>
      </c>
      <c r="AB570" s="329">
        <f>HLOOKUP(AB$35,'3.  Distribution Rates'!$C$122:$P$133,9,FALSE)</f>
        <v>4.8734999999999999</v>
      </c>
      <c r="AC570" s="329">
        <f>HLOOKUP(AC$35,'3.  Distribution Rates'!$C$122:$P$133,9,FALSE)</f>
        <v>15.617599999999999</v>
      </c>
      <c r="AD570" s="329">
        <f>HLOOKUP(AD$35,'3.  Distribution Rates'!$C$122:$P$133,9,FALSE)</f>
        <v>0</v>
      </c>
      <c r="AE570" s="329">
        <f>HLOOKUP(AE$35,'3.  Distribution Rates'!$C$122:$P$133,9,FALSE)</f>
        <v>0</v>
      </c>
      <c r="AF570" s="329">
        <f>HLOOKUP(AF$35,'3.  Distribution Rates'!$C$122:$P$133,9,FALSE)</f>
        <v>0</v>
      </c>
      <c r="AG570" s="329">
        <f>HLOOKUP(AG$35,'3.  Distribution Rates'!$C$122:$P$133,9,FALSE)</f>
        <v>0</v>
      </c>
      <c r="AH570" s="329">
        <f>HLOOKUP(AH$35,'3.  Distribution Rates'!$C$122:$P$133,9,FALSE)</f>
        <v>0</v>
      </c>
      <c r="AI570" s="329">
        <f>HLOOKUP(AI$35,'3.  Distribution Rates'!$C$122:$P$133,9,FALSE)</f>
        <v>0</v>
      </c>
      <c r="AJ570" s="329">
        <f>HLOOKUP(AJ$35,'3.  Distribution Rates'!$C$122:$P$133,9,FALSE)</f>
        <v>0</v>
      </c>
      <c r="AK570" s="329">
        <f>HLOOKUP(AK$35,'3.  Distribution Rates'!$C$122:$P$133,9,FALSE)</f>
        <v>0</v>
      </c>
      <c r="AL570" s="329">
        <f>HLOOKUP(AL$35,'3.  Distribution Rates'!$C$122:$P$133,9,FALSE)</f>
        <v>0</v>
      </c>
      <c r="AM570" s="422"/>
    </row>
    <row r="571" spans="1:39" ht="15.5">
      <c r="B571" s="312" t="s">
        <v>293</v>
      </c>
      <c r="C571" s="333"/>
      <c r="D571" s="298"/>
      <c r="E571" s="268"/>
      <c r="F571" s="268"/>
      <c r="G571" s="268"/>
      <c r="H571" s="268"/>
      <c r="I571" s="268"/>
      <c r="J571" s="268"/>
      <c r="K571" s="268"/>
      <c r="L571" s="268"/>
      <c r="M571" s="268"/>
      <c r="N571" s="268"/>
      <c r="O571" s="280"/>
      <c r="P571" s="268"/>
      <c r="Q571" s="268"/>
      <c r="R571" s="268"/>
      <c r="S571" s="298"/>
      <c r="T571" s="298"/>
      <c r="U571" s="298"/>
      <c r="V571" s="298"/>
      <c r="W571" s="268"/>
      <c r="X571" s="268"/>
      <c r="Y571" s="366">
        <f>'4.  2011-2014 LRAM'!Y140*Y570</f>
        <v>5142.7128943955104</v>
      </c>
      <c r="Z571" s="366">
        <f>'4.  2011-2014 LRAM'!Z140*Z570</f>
        <v>16586.479843162542</v>
      </c>
      <c r="AA571" s="366">
        <f>'4.  2011-2014 LRAM'!AA140*AA570</f>
        <v>16514.424823464691</v>
      </c>
      <c r="AB571" s="366">
        <f>'4.  2011-2014 LRAM'!AB140*AB570</f>
        <v>866.23414695850943</v>
      </c>
      <c r="AC571" s="366">
        <f>'4.  2011-2014 LRAM'!AC140*AC570</f>
        <v>0</v>
      </c>
      <c r="AD571" s="366">
        <f>'4.  2011-2014 LRAM'!AD140*AD570</f>
        <v>0</v>
      </c>
      <c r="AE571" s="366">
        <f>'4.  2011-2014 LRAM'!AE140*AE570</f>
        <v>0</v>
      </c>
      <c r="AF571" s="366">
        <f>'4.  2011-2014 LRAM'!AF140*AF570</f>
        <v>0</v>
      </c>
      <c r="AG571" s="366">
        <f>'4.  2011-2014 LRAM'!AG140*AG570</f>
        <v>0</v>
      </c>
      <c r="AH571" s="366">
        <f>'4.  2011-2014 LRAM'!AH140*AH570</f>
        <v>0</v>
      </c>
      <c r="AI571" s="366">
        <f>'4.  2011-2014 LRAM'!AI140*AI570</f>
        <v>0</v>
      </c>
      <c r="AJ571" s="366">
        <f>'4.  2011-2014 LRAM'!AJ140*AJ570</f>
        <v>0</v>
      </c>
      <c r="AK571" s="366">
        <f>'4.  2011-2014 LRAM'!AK140*AK570</f>
        <v>0</v>
      </c>
      <c r="AL571" s="366">
        <f>'4.  2011-2014 LRAM'!AL140*AL570</f>
        <v>0</v>
      </c>
      <c r="AM571" s="602">
        <f t="shared" ref="AM571:AM577" si="121">SUM(Y571:AL571)</f>
        <v>39109.851707981252</v>
      </c>
    </row>
    <row r="572" spans="1:39" ht="15.5">
      <c r="B572" s="312" t="s">
        <v>294</v>
      </c>
      <c r="C572" s="333"/>
      <c r="D572" s="298"/>
      <c r="E572" s="268"/>
      <c r="F572" s="268"/>
      <c r="G572" s="268"/>
      <c r="H572" s="268"/>
      <c r="I572" s="268"/>
      <c r="J572" s="268"/>
      <c r="K572" s="268"/>
      <c r="L572" s="268"/>
      <c r="M572" s="268"/>
      <c r="N572" s="268"/>
      <c r="O572" s="280"/>
      <c r="P572" s="268"/>
      <c r="Q572" s="268"/>
      <c r="R572" s="268"/>
      <c r="S572" s="298"/>
      <c r="T572" s="298"/>
      <c r="U572" s="298"/>
      <c r="V572" s="298"/>
      <c r="W572" s="268"/>
      <c r="X572" s="268"/>
      <c r="Y572" s="366">
        <f>'4.  2011-2014 LRAM'!Y269*Y570</f>
        <v>4575.8215529386798</v>
      </c>
      <c r="Z572" s="366">
        <f>'4.  2011-2014 LRAM'!Z269*Z570</f>
        <v>18631.473051596357</v>
      </c>
      <c r="AA572" s="366">
        <f>'4.  2011-2014 LRAM'!AA269*AA570</f>
        <v>15286.637973301406</v>
      </c>
      <c r="AB572" s="366">
        <f>'4.  2011-2014 LRAM'!AB269*AB570</f>
        <v>1205.5533942089096</v>
      </c>
      <c r="AC572" s="366">
        <f>'4.  2011-2014 LRAM'!AC269*AC570</f>
        <v>0</v>
      </c>
      <c r="AD572" s="366">
        <f>'4.  2011-2014 LRAM'!AD269*AD570</f>
        <v>0</v>
      </c>
      <c r="AE572" s="366">
        <f>'4.  2011-2014 LRAM'!AE269*AE570</f>
        <v>0</v>
      </c>
      <c r="AF572" s="366">
        <f>'4.  2011-2014 LRAM'!AF269*AF570</f>
        <v>0</v>
      </c>
      <c r="AG572" s="366">
        <f>'4.  2011-2014 LRAM'!AG269*AG570</f>
        <v>0</v>
      </c>
      <c r="AH572" s="366">
        <f>'4.  2011-2014 LRAM'!AH269*AH570</f>
        <v>0</v>
      </c>
      <c r="AI572" s="366">
        <f>'4.  2011-2014 LRAM'!AI269*AI570</f>
        <v>0</v>
      </c>
      <c r="AJ572" s="366">
        <f>'4.  2011-2014 LRAM'!AJ269*AJ570</f>
        <v>0</v>
      </c>
      <c r="AK572" s="366">
        <f>'4.  2011-2014 LRAM'!AK269*AK570</f>
        <v>0</v>
      </c>
      <c r="AL572" s="366">
        <f>'4.  2011-2014 LRAM'!AL269*AL570</f>
        <v>0</v>
      </c>
      <c r="AM572" s="602">
        <f t="shared" si="121"/>
        <v>39699.485972045353</v>
      </c>
    </row>
    <row r="573" spans="1:39" ht="15.5">
      <c r="B573" s="312" t="s">
        <v>295</v>
      </c>
      <c r="C573" s="333"/>
      <c r="D573" s="298"/>
      <c r="E573" s="268"/>
      <c r="F573" s="268"/>
      <c r="G573" s="268"/>
      <c r="H573" s="268"/>
      <c r="I573" s="268"/>
      <c r="J573" s="268"/>
      <c r="K573" s="268"/>
      <c r="L573" s="268"/>
      <c r="M573" s="268"/>
      <c r="N573" s="268"/>
      <c r="O573" s="280"/>
      <c r="P573" s="268"/>
      <c r="Q573" s="268"/>
      <c r="R573" s="268"/>
      <c r="S573" s="298"/>
      <c r="T573" s="298"/>
      <c r="U573" s="298"/>
      <c r="V573" s="298"/>
      <c r="W573" s="268"/>
      <c r="X573" s="268"/>
      <c r="Y573" s="366">
        <f>'4.  2011-2014 LRAM'!Y398*Y570</f>
        <v>5137.5696875483554</v>
      </c>
      <c r="Z573" s="366">
        <f>'4.  2011-2014 LRAM'!Z398*Z570</f>
        <v>13435.790971080693</v>
      </c>
      <c r="AA573" s="366">
        <f>'4.  2011-2014 LRAM'!AA398*AA570</f>
        <v>12081.529295489454</v>
      </c>
      <c r="AB573" s="366">
        <f>'4.  2011-2014 LRAM'!AB398*AB570</f>
        <v>929.09519979158608</v>
      </c>
      <c r="AC573" s="366">
        <f>'4.  2011-2014 LRAM'!AC398*AC570</f>
        <v>0</v>
      </c>
      <c r="AD573" s="366">
        <f>'4.  2011-2014 LRAM'!AD398*AD570</f>
        <v>0</v>
      </c>
      <c r="AE573" s="366">
        <f>'4.  2011-2014 LRAM'!AE398*AE570</f>
        <v>0</v>
      </c>
      <c r="AF573" s="366">
        <f>'4.  2011-2014 LRAM'!AF398*AF570</f>
        <v>0</v>
      </c>
      <c r="AG573" s="366">
        <f>'4.  2011-2014 LRAM'!AG398*AG570</f>
        <v>0</v>
      </c>
      <c r="AH573" s="366">
        <f>'4.  2011-2014 LRAM'!AH398*AH570</f>
        <v>0</v>
      </c>
      <c r="AI573" s="366">
        <f>'4.  2011-2014 LRAM'!AI398*AI570</f>
        <v>0</v>
      </c>
      <c r="AJ573" s="366">
        <f>'4.  2011-2014 LRAM'!AJ398*AJ570</f>
        <v>0</v>
      </c>
      <c r="AK573" s="366">
        <f>'4.  2011-2014 LRAM'!AK398*AK570</f>
        <v>0</v>
      </c>
      <c r="AL573" s="366">
        <f>'4.  2011-2014 LRAM'!AL398*AL570</f>
        <v>0</v>
      </c>
      <c r="AM573" s="602">
        <f t="shared" si="121"/>
        <v>31583.985153910089</v>
      </c>
    </row>
    <row r="574" spans="1:39" ht="15.5">
      <c r="B574" s="312" t="s">
        <v>296</v>
      </c>
      <c r="C574" s="333"/>
      <c r="D574" s="298"/>
      <c r="E574" s="268"/>
      <c r="F574" s="268"/>
      <c r="G574" s="268"/>
      <c r="H574" s="268"/>
      <c r="I574" s="268"/>
      <c r="J574" s="268"/>
      <c r="K574" s="268"/>
      <c r="L574" s="268"/>
      <c r="M574" s="268"/>
      <c r="N574" s="268"/>
      <c r="O574" s="280"/>
      <c r="P574" s="268"/>
      <c r="Q574" s="268"/>
      <c r="R574" s="268"/>
      <c r="S574" s="298"/>
      <c r="T574" s="298"/>
      <c r="U574" s="298"/>
      <c r="V574" s="298"/>
      <c r="W574" s="268"/>
      <c r="X574" s="268"/>
      <c r="Y574" s="366">
        <f>'4.  2011-2014 LRAM'!Y528*Y570</f>
        <v>11211.632562973477</v>
      </c>
      <c r="Z574" s="366">
        <f>'4.  2011-2014 LRAM'!Z528*Z570</f>
        <v>11034.027339786002</v>
      </c>
      <c r="AA574" s="366">
        <f>'4.  2011-2014 LRAM'!AA528*AA570</f>
        <v>11923.498093453127</v>
      </c>
      <c r="AB574" s="366">
        <f>'4.  2011-2014 LRAM'!AB528*AB570</f>
        <v>942.94489849028992</v>
      </c>
      <c r="AC574" s="366">
        <f>'4.  2011-2014 LRAM'!AC528*AC570</f>
        <v>0</v>
      </c>
      <c r="AD574" s="366">
        <f>'4.  2011-2014 LRAM'!AD528*AD570</f>
        <v>0</v>
      </c>
      <c r="AE574" s="366">
        <f>'4.  2011-2014 LRAM'!AE528*AE570</f>
        <v>0</v>
      </c>
      <c r="AF574" s="366">
        <f>'4.  2011-2014 LRAM'!AF528*AF570</f>
        <v>0</v>
      </c>
      <c r="AG574" s="366">
        <f>'4.  2011-2014 LRAM'!AG528*AG570</f>
        <v>0</v>
      </c>
      <c r="AH574" s="366">
        <f>'4.  2011-2014 LRAM'!AH528*AH570</f>
        <v>0</v>
      </c>
      <c r="AI574" s="366">
        <f>'4.  2011-2014 LRAM'!AI528*AI570</f>
        <v>0</v>
      </c>
      <c r="AJ574" s="366">
        <f>'4.  2011-2014 LRAM'!AJ528*AJ570</f>
        <v>0</v>
      </c>
      <c r="AK574" s="366">
        <f>'4.  2011-2014 LRAM'!AK528*AK570</f>
        <v>0</v>
      </c>
      <c r="AL574" s="366">
        <f>'4.  2011-2014 LRAM'!AL528*AL570</f>
        <v>0</v>
      </c>
      <c r="AM574" s="602">
        <f t="shared" si="121"/>
        <v>35112.102894702897</v>
      </c>
    </row>
    <row r="575" spans="1:39" ht="15.5">
      <c r="B575" s="312" t="s">
        <v>297</v>
      </c>
      <c r="C575" s="333"/>
      <c r="D575" s="298"/>
      <c r="E575" s="268"/>
      <c r="F575" s="268"/>
      <c r="G575" s="268"/>
      <c r="H575" s="268"/>
      <c r="I575" s="268"/>
      <c r="J575" s="268"/>
      <c r="K575" s="268"/>
      <c r="L575" s="268"/>
      <c r="M575" s="268"/>
      <c r="N575" s="268"/>
      <c r="O575" s="280"/>
      <c r="P575" s="268"/>
      <c r="Q575" s="268"/>
      <c r="R575" s="268"/>
      <c r="S575" s="298"/>
      <c r="T575" s="298"/>
      <c r="U575" s="298"/>
      <c r="V575" s="298"/>
      <c r="W575" s="268"/>
      <c r="X575" s="268"/>
      <c r="Y575" s="366">
        <f t="shared" ref="Y575:AL575" si="122">Y209*Y570</f>
        <v>14616.713399999999</v>
      </c>
      <c r="Z575" s="366">
        <f t="shared" si="122"/>
        <v>35781.733072800002</v>
      </c>
      <c r="AA575" s="366">
        <f t="shared" si="122"/>
        <v>24666.500745600002</v>
      </c>
      <c r="AB575" s="366">
        <f t="shared" si="122"/>
        <v>61.406100000000009</v>
      </c>
      <c r="AC575" s="366">
        <f t="shared" si="122"/>
        <v>38801.614847999997</v>
      </c>
      <c r="AD575" s="366">
        <f t="shared" si="122"/>
        <v>0</v>
      </c>
      <c r="AE575" s="366">
        <f t="shared" si="122"/>
        <v>0</v>
      </c>
      <c r="AF575" s="366">
        <f t="shared" si="122"/>
        <v>0</v>
      </c>
      <c r="AG575" s="366">
        <f t="shared" si="122"/>
        <v>0</v>
      </c>
      <c r="AH575" s="366">
        <f t="shared" si="122"/>
        <v>0</v>
      </c>
      <c r="AI575" s="366">
        <f t="shared" si="122"/>
        <v>0</v>
      </c>
      <c r="AJ575" s="366">
        <f t="shared" si="122"/>
        <v>0</v>
      </c>
      <c r="AK575" s="366">
        <f t="shared" si="122"/>
        <v>0</v>
      </c>
      <c r="AL575" s="366">
        <f t="shared" si="122"/>
        <v>0</v>
      </c>
      <c r="AM575" s="602">
        <f t="shared" si="121"/>
        <v>113927.96816639999</v>
      </c>
    </row>
    <row r="576" spans="1:39" ht="15.5">
      <c r="B576" s="312" t="s">
        <v>298</v>
      </c>
      <c r="C576" s="333"/>
      <c r="D576" s="298"/>
      <c r="E576" s="268"/>
      <c r="F576" s="268"/>
      <c r="G576" s="268"/>
      <c r="H576" s="268"/>
      <c r="I576" s="268"/>
      <c r="J576" s="268"/>
      <c r="K576" s="268"/>
      <c r="L576" s="268"/>
      <c r="M576" s="268"/>
      <c r="N576" s="268"/>
      <c r="O576" s="280"/>
      <c r="P576" s="268"/>
      <c r="Q576" s="268"/>
      <c r="R576" s="268"/>
      <c r="S576" s="298"/>
      <c r="T576" s="298"/>
      <c r="U576" s="298"/>
      <c r="V576" s="298"/>
      <c r="W576" s="268"/>
      <c r="X576" s="268"/>
      <c r="Y576" s="366">
        <f t="shared" ref="Y576:AL576" si="123">Y395*Y570</f>
        <v>24887.054699999997</v>
      </c>
      <c r="Z576" s="366">
        <f t="shared" si="123"/>
        <v>14657.557860000001</v>
      </c>
      <c r="AA576" s="366">
        <f t="shared" si="123"/>
        <v>54666.292800000003</v>
      </c>
      <c r="AB576" s="366">
        <f t="shared" si="123"/>
        <v>877.23</v>
      </c>
      <c r="AC576" s="366">
        <f t="shared" si="123"/>
        <v>0</v>
      </c>
      <c r="AD576" s="366">
        <f t="shared" si="123"/>
        <v>0</v>
      </c>
      <c r="AE576" s="366">
        <f t="shared" si="123"/>
        <v>0</v>
      </c>
      <c r="AF576" s="366">
        <f t="shared" si="123"/>
        <v>0</v>
      </c>
      <c r="AG576" s="366">
        <f t="shared" si="123"/>
        <v>0</v>
      </c>
      <c r="AH576" s="366">
        <f t="shared" si="123"/>
        <v>0</v>
      </c>
      <c r="AI576" s="366">
        <f t="shared" si="123"/>
        <v>0</v>
      </c>
      <c r="AJ576" s="366">
        <f t="shared" si="123"/>
        <v>0</v>
      </c>
      <c r="AK576" s="366">
        <f t="shared" si="123"/>
        <v>0</v>
      </c>
      <c r="AL576" s="366">
        <f t="shared" si="123"/>
        <v>0</v>
      </c>
      <c r="AM576" s="602">
        <f t="shared" si="121"/>
        <v>95088.13536</v>
      </c>
    </row>
    <row r="577" spans="1:39" ht="15.5">
      <c r="B577" s="312" t="s">
        <v>299</v>
      </c>
      <c r="C577" s="333"/>
      <c r="D577" s="298"/>
      <c r="E577" s="268"/>
      <c r="F577" s="268"/>
      <c r="G577" s="268"/>
      <c r="H577" s="268"/>
      <c r="I577" s="268"/>
      <c r="J577" s="268"/>
      <c r="K577" s="268"/>
      <c r="L577" s="268"/>
      <c r="M577" s="268"/>
      <c r="N577" s="268"/>
      <c r="O577" s="280"/>
      <c r="P577" s="268"/>
      <c r="Q577" s="268"/>
      <c r="R577" s="268"/>
      <c r="S577" s="298"/>
      <c r="T577" s="298"/>
      <c r="U577" s="298"/>
      <c r="V577" s="298"/>
      <c r="W577" s="268"/>
      <c r="X577" s="268"/>
      <c r="Y577" s="366">
        <f>Y567*Y570</f>
        <v>52345.281299999995</v>
      </c>
      <c r="Z577" s="366">
        <f t="shared" ref="Z577:AL577" si="124">Z567*Z570</f>
        <v>20311.901280000002</v>
      </c>
      <c r="AA577" s="366">
        <f t="shared" si="124"/>
        <v>23220.375360000002</v>
      </c>
      <c r="AB577" s="366">
        <f t="shared" si="124"/>
        <v>1836.3348000000001</v>
      </c>
      <c r="AC577" s="366">
        <f t="shared" si="124"/>
        <v>0</v>
      </c>
      <c r="AD577" s="366">
        <f t="shared" si="124"/>
        <v>0</v>
      </c>
      <c r="AE577" s="366">
        <f t="shared" si="124"/>
        <v>0</v>
      </c>
      <c r="AF577" s="366">
        <f t="shared" si="124"/>
        <v>0</v>
      </c>
      <c r="AG577" s="366">
        <f t="shared" si="124"/>
        <v>0</v>
      </c>
      <c r="AH577" s="366">
        <f t="shared" si="124"/>
        <v>0</v>
      </c>
      <c r="AI577" s="366">
        <f t="shared" si="124"/>
        <v>0</v>
      </c>
      <c r="AJ577" s="366">
        <f t="shared" si="124"/>
        <v>0</v>
      </c>
      <c r="AK577" s="366">
        <f t="shared" si="124"/>
        <v>0</v>
      </c>
      <c r="AL577" s="366">
        <f t="shared" si="124"/>
        <v>0</v>
      </c>
      <c r="AM577" s="602">
        <f t="shared" si="121"/>
        <v>97713.892739999996</v>
      </c>
    </row>
    <row r="578" spans="1:39" ht="15.5">
      <c r="B578" s="337" t="s">
        <v>300</v>
      </c>
      <c r="C578" s="333"/>
      <c r="D578" s="324"/>
      <c r="E578" s="322"/>
      <c r="F578" s="322"/>
      <c r="G578" s="322"/>
      <c r="H578" s="322"/>
      <c r="I578" s="322"/>
      <c r="J578" s="322"/>
      <c r="K578" s="322"/>
      <c r="L578" s="322"/>
      <c r="M578" s="322"/>
      <c r="N578" s="322"/>
      <c r="O578" s="289"/>
      <c r="P578" s="322"/>
      <c r="Q578" s="322"/>
      <c r="R578" s="322"/>
      <c r="S578" s="324"/>
      <c r="T578" s="324"/>
      <c r="U578" s="324"/>
      <c r="V578" s="324"/>
      <c r="W578" s="322"/>
      <c r="X578" s="322"/>
      <c r="Y578" s="334">
        <f>SUM(Y571:Y577)</f>
        <v>117916.78609785601</v>
      </c>
      <c r="Z578" s="334">
        <f>SUM(Z571:Z577)</f>
        <v>130438.9634184256</v>
      </c>
      <c r="AA578" s="334">
        <f t="shared" ref="AA578:AE578" si="125">SUM(AA571:AA577)</f>
        <v>158359.25909130869</v>
      </c>
      <c r="AB578" s="334">
        <f t="shared" si="125"/>
        <v>6718.7985394492953</v>
      </c>
      <c r="AC578" s="334">
        <f t="shared" si="125"/>
        <v>38801.614847999997</v>
      </c>
      <c r="AD578" s="334">
        <f t="shared" si="125"/>
        <v>0</v>
      </c>
      <c r="AE578" s="334">
        <f t="shared" si="125"/>
        <v>0</v>
      </c>
      <c r="AF578" s="334">
        <f>SUM(AF571:AF577)</f>
        <v>0</v>
      </c>
      <c r="AG578" s="334">
        <f>SUM(AG571:AG577)</f>
        <v>0</v>
      </c>
      <c r="AH578" s="334">
        <f t="shared" ref="AH578:AL578" si="126">SUM(AH571:AH577)</f>
        <v>0</v>
      </c>
      <c r="AI578" s="334">
        <f t="shared" si="126"/>
        <v>0</v>
      </c>
      <c r="AJ578" s="334">
        <f t="shared" si="126"/>
        <v>0</v>
      </c>
      <c r="AK578" s="334">
        <f t="shared" si="126"/>
        <v>0</v>
      </c>
      <c r="AL578" s="334">
        <f t="shared" si="126"/>
        <v>0</v>
      </c>
      <c r="AM578" s="393">
        <f>SUM(AM571:AM577)</f>
        <v>452235.42199503956</v>
      </c>
    </row>
    <row r="579" spans="1:39" ht="15.5">
      <c r="B579" s="337" t="s">
        <v>301</v>
      </c>
      <c r="C579" s="333"/>
      <c r="D579" s="338"/>
      <c r="E579" s="322"/>
      <c r="F579" s="322"/>
      <c r="G579" s="322"/>
      <c r="H579" s="322"/>
      <c r="I579" s="322"/>
      <c r="J579" s="322"/>
      <c r="K579" s="322"/>
      <c r="L579" s="322"/>
      <c r="M579" s="322"/>
      <c r="N579" s="322"/>
      <c r="O579" s="289"/>
      <c r="P579" s="322"/>
      <c r="Q579" s="322"/>
      <c r="R579" s="322"/>
      <c r="S579" s="324"/>
      <c r="T579" s="324"/>
      <c r="U579" s="324"/>
      <c r="V579" s="324"/>
      <c r="W579" s="322"/>
      <c r="X579" s="322"/>
      <c r="Y579" s="335">
        <f>Y568*Y570</f>
        <v>0</v>
      </c>
      <c r="Z579" s="335">
        <f t="shared" ref="Z579:AE579" si="127">Z568*Z570</f>
        <v>0</v>
      </c>
      <c r="AA579" s="335">
        <f t="shared" si="127"/>
        <v>0</v>
      </c>
      <c r="AB579" s="335">
        <f t="shared" si="127"/>
        <v>0</v>
      </c>
      <c r="AC579" s="335">
        <f t="shared" si="127"/>
        <v>0</v>
      </c>
      <c r="AD579" s="335">
        <f t="shared" si="127"/>
        <v>0</v>
      </c>
      <c r="AE579" s="335">
        <f t="shared" si="127"/>
        <v>0</v>
      </c>
      <c r="AF579" s="335">
        <f>AF568*AF570</f>
        <v>0</v>
      </c>
      <c r="AG579" s="335">
        <f t="shared" ref="AG579:AL579" si="128">AG568*AG570</f>
        <v>0</v>
      </c>
      <c r="AH579" s="335">
        <f t="shared" si="128"/>
        <v>0</v>
      </c>
      <c r="AI579" s="335">
        <f t="shared" si="128"/>
        <v>0</v>
      </c>
      <c r="AJ579" s="335">
        <f t="shared" si="128"/>
        <v>0</v>
      </c>
      <c r="AK579" s="335">
        <f t="shared" si="128"/>
        <v>0</v>
      </c>
      <c r="AL579" s="335">
        <f t="shared" si="128"/>
        <v>0</v>
      </c>
      <c r="AM579" s="393">
        <f>SUM(Y579:AL579)</f>
        <v>0</v>
      </c>
    </row>
    <row r="580" spans="1:39" ht="15.5">
      <c r="B580" s="337" t="s">
        <v>302</v>
      </c>
      <c r="C580" s="333"/>
      <c r="D580" s="338"/>
      <c r="E580" s="322"/>
      <c r="F580" s="322"/>
      <c r="G580" s="322"/>
      <c r="H580" s="322"/>
      <c r="I580" s="322"/>
      <c r="J580" s="322"/>
      <c r="K580" s="322"/>
      <c r="L580" s="322"/>
      <c r="M580" s="322"/>
      <c r="N580" s="322"/>
      <c r="O580" s="289"/>
      <c r="P580" s="322"/>
      <c r="Q580" s="322"/>
      <c r="R580" s="322"/>
      <c r="S580" s="338"/>
      <c r="T580" s="338"/>
      <c r="U580" s="338"/>
      <c r="V580" s="338"/>
      <c r="W580" s="322"/>
      <c r="X580" s="322"/>
      <c r="Y580" s="339"/>
      <c r="Z580" s="339"/>
      <c r="AA580" s="339"/>
      <c r="AB580" s="339"/>
      <c r="AC580" s="339"/>
      <c r="AD580" s="339"/>
      <c r="AE580" s="339"/>
      <c r="AF580" s="339"/>
      <c r="AG580" s="339"/>
      <c r="AH580" s="339"/>
      <c r="AI580" s="339"/>
      <c r="AJ580" s="339"/>
      <c r="AK580" s="339"/>
      <c r="AL580" s="339"/>
      <c r="AM580" s="393">
        <f>AM578-AM579</f>
        <v>452235.42199503956</v>
      </c>
    </row>
    <row r="581" spans="1:39" ht="15.5">
      <c r="B581" s="312"/>
      <c r="C581" s="338"/>
      <c r="D581" s="338"/>
      <c r="E581" s="322"/>
      <c r="F581" s="322"/>
      <c r="G581" s="322"/>
      <c r="H581" s="322"/>
      <c r="I581" s="322"/>
      <c r="J581" s="322"/>
      <c r="K581" s="322"/>
      <c r="L581" s="322"/>
      <c r="M581" s="322"/>
      <c r="N581" s="322"/>
      <c r="O581" s="289"/>
      <c r="P581" s="322"/>
      <c r="Q581" s="322"/>
      <c r="R581" s="322"/>
      <c r="S581" s="338"/>
      <c r="T581" s="333"/>
      <c r="U581" s="338"/>
      <c r="V581" s="338"/>
      <c r="W581" s="322"/>
      <c r="X581" s="322"/>
      <c r="Y581" s="340"/>
      <c r="Z581" s="340"/>
      <c r="AA581" s="340"/>
      <c r="AB581" s="340"/>
      <c r="AC581" s="340"/>
      <c r="AD581" s="340"/>
      <c r="AE581" s="340"/>
      <c r="AF581" s="340"/>
      <c r="AG581" s="340"/>
      <c r="AH581" s="340"/>
      <c r="AI581" s="340"/>
      <c r="AJ581" s="340"/>
      <c r="AK581" s="340"/>
      <c r="AL581" s="340"/>
      <c r="AM581" s="336"/>
    </row>
    <row r="582" spans="1:39" ht="15.5">
      <c r="B582" s="420" t="s">
        <v>303</v>
      </c>
      <c r="C582" s="293"/>
      <c r="D582" s="268"/>
      <c r="E582" s="268"/>
      <c r="F582" s="268"/>
      <c r="G582" s="268"/>
      <c r="H582" s="268"/>
      <c r="I582" s="268"/>
      <c r="J582" s="268"/>
      <c r="K582" s="268"/>
      <c r="L582" s="268"/>
      <c r="M582" s="268"/>
      <c r="N582" s="268"/>
      <c r="O582" s="345"/>
      <c r="P582" s="268"/>
      <c r="Q582" s="268"/>
      <c r="R582" s="268"/>
      <c r="S582" s="293"/>
      <c r="T582" s="298"/>
      <c r="U582" s="298"/>
      <c r="V582" s="268"/>
      <c r="W582" s="268"/>
      <c r="X582" s="298"/>
      <c r="Y582" s="280">
        <f>SUMPRODUCT(E407:E565,Y407:Y565)</f>
        <v>0</v>
      </c>
      <c r="Z582" s="280">
        <f>SUMPRODUCT(E407:E565,Z407:Z565)</f>
        <v>0</v>
      </c>
      <c r="AA582" s="280">
        <f t="shared" ref="AA582:AL582" si="129">IF(AA405="kw",SUMPRODUCT($N$407:$N$565,$P$407:$P$565,AA407:AA565),SUMPRODUCT($E$407:$E$565,AA407:AA565))</f>
        <v>0</v>
      </c>
      <c r="AB582" s="280">
        <f t="shared" si="129"/>
        <v>0</v>
      </c>
      <c r="AC582" s="280">
        <f t="shared" si="129"/>
        <v>0</v>
      </c>
      <c r="AD582" s="280">
        <f t="shared" si="129"/>
        <v>0</v>
      </c>
      <c r="AE582" s="280">
        <f t="shared" si="129"/>
        <v>0</v>
      </c>
      <c r="AF582" s="280">
        <f t="shared" si="129"/>
        <v>0</v>
      </c>
      <c r="AG582" s="280">
        <f t="shared" si="129"/>
        <v>0</v>
      </c>
      <c r="AH582" s="280">
        <f t="shared" si="129"/>
        <v>0</v>
      </c>
      <c r="AI582" s="280">
        <f t="shared" si="129"/>
        <v>0</v>
      </c>
      <c r="AJ582" s="280">
        <f t="shared" si="129"/>
        <v>0</v>
      </c>
      <c r="AK582" s="280">
        <f t="shared" si="129"/>
        <v>0</v>
      </c>
      <c r="AL582" s="280">
        <f t="shared" si="129"/>
        <v>0</v>
      </c>
      <c r="AM582" s="325"/>
    </row>
    <row r="583" spans="1:39" ht="15.5">
      <c r="B583" s="420" t="s">
        <v>304</v>
      </c>
      <c r="C583" s="293"/>
      <c r="D583" s="268"/>
      <c r="E583" s="268"/>
      <c r="F583" s="268"/>
      <c r="G583" s="268"/>
      <c r="H583" s="268"/>
      <c r="I583" s="268"/>
      <c r="J583" s="268"/>
      <c r="K583" s="268"/>
      <c r="L583" s="268"/>
      <c r="M583" s="268"/>
      <c r="N583" s="268"/>
      <c r="O583" s="345"/>
      <c r="P583" s="268"/>
      <c r="Q583" s="268"/>
      <c r="R583" s="268"/>
      <c r="S583" s="293"/>
      <c r="T583" s="298"/>
      <c r="U583" s="298"/>
      <c r="V583" s="268"/>
      <c r="W583" s="268"/>
      <c r="X583" s="298"/>
      <c r="Y583" s="280">
        <f>SUMPRODUCT(F407:F565,Y407:Y565)</f>
        <v>0</v>
      </c>
      <c r="Z583" s="280">
        <f>SUMPRODUCT(F407:F565,Z407:Z565)</f>
        <v>0</v>
      </c>
      <c r="AA583" s="280">
        <f t="shared" ref="AA583:AL583" si="130">IF(AA405="kw",SUMPRODUCT($N$407:$N$565,$Q$407:$Q$565,AA407:AA565),SUMPRODUCT($F$407:$F$565,AA407:AA565))</f>
        <v>0</v>
      </c>
      <c r="AB583" s="280">
        <f t="shared" si="130"/>
        <v>0</v>
      </c>
      <c r="AC583" s="280">
        <f t="shared" si="130"/>
        <v>0</v>
      </c>
      <c r="AD583" s="280">
        <f t="shared" si="130"/>
        <v>0</v>
      </c>
      <c r="AE583" s="280">
        <f t="shared" si="130"/>
        <v>0</v>
      </c>
      <c r="AF583" s="280">
        <f t="shared" si="130"/>
        <v>0</v>
      </c>
      <c r="AG583" s="280">
        <f t="shared" si="130"/>
        <v>0</v>
      </c>
      <c r="AH583" s="280">
        <f t="shared" si="130"/>
        <v>0</v>
      </c>
      <c r="AI583" s="280">
        <f t="shared" si="130"/>
        <v>0</v>
      </c>
      <c r="AJ583" s="280">
        <f t="shared" si="130"/>
        <v>0</v>
      </c>
      <c r="AK583" s="280">
        <f t="shared" si="130"/>
        <v>0</v>
      </c>
      <c r="AL583" s="280">
        <f t="shared" si="130"/>
        <v>0</v>
      </c>
      <c r="AM583" s="325"/>
    </row>
    <row r="584" spans="1:39" ht="15.5">
      <c r="B584" s="421" t="s">
        <v>305</v>
      </c>
      <c r="C584" s="352"/>
      <c r="D584" s="372"/>
      <c r="E584" s="372"/>
      <c r="F584" s="372"/>
      <c r="G584" s="372"/>
      <c r="H584" s="372"/>
      <c r="I584" s="372"/>
      <c r="J584" s="372"/>
      <c r="K584" s="372"/>
      <c r="L584" s="372"/>
      <c r="M584" s="372"/>
      <c r="N584" s="372"/>
      <c r="O584" s="371"/>
      <c r="P584" s="372"/>
      <c r="Q584" s="372"/>
      <c r="R584" s="372"/>
      <c r="S584" s="352"/>
      <c r="T584" s="373"/>
      <c r="U584" s="373"/>
      <c r="V584" s="372"/>
      <c r="W584" s="372"/>
      <c r="X584" s="373"/>
      <c r="Y584" s="314">
        <f>SUMPRODUCT(G407:G565,Y407:Y565)</f>
        <v>0</v>
      </c>
      <c r="Z584" s="314">
        <f>SUMPRODUCT(G407:G565,Z407:Z565)</f>
        <v>0</v>
      </c>
      <c r="AA584" s="314">
        <f t="shared" ref="AA584:AL584" si="131">IF(AA405="kw",SUMPRODUCT($N$407:$N$565,$R$407:$R$565,AA407:AA565),SUMPRODUCT($G$407:$G$565,AA407:AA565))</f>
        <v>0</v>
      </c>
      <c r="AB584" s="314">
        <f t="shared" si="131"/>
        <v>0</v>
      </c>
      <c r="AC584" s="314">
        <f t="shared" si="131"/>
        <v>0</v>
      </c>
      <c r="AD584" s="314">
        <f t="shared" si="131"/>
        <v>0</v>
      </c>
      <c r="AE584" s="314">
        <f t="shared" si="131"/>
        <v>0</v>
      </c>
      <c r="AF584" s="314">
        <f t="shared" si="131"/>
        <v>0</v>
      </c>
      <c r="AG584" s="314">
        <f t="shared" si="131"/>
        <v>0</v>
      </c>
      <c r="AH584" s="314">
        <f t="shared" si="131"/>
        <v>0</v>
      </c>
      <c r="AI584" s="314">
        <f t="shared" si="131"/>
        <v>0</v>
      </c>
      <c r="AJ584" s="314">
        <f t="shared" si="131"/>
        <v>0</v>
      </c>
      <c r="AK584" s="314">
        <f t="shared" si="131"/>
        <v>0</v>
      </c>
      <c r="AL584" s="314">
        <f t="shared" si="131"/>
        <v>0</v>
      </c>
      <c r="AM584" s="374"/>
    </row>
    <row r="585" spans="1:39" ht="15.5">
      <c r="B585" s="356" t="s">
        <v>583</v>
      </c>
      <c r="C585" s="375"/>
      <c r="D585" s="376"/>
      <c r="E585" s="376"/>
      <c r="F585" s="376"/>
      <c r="G585" s="376"/>
      <c r="H585" s="376"/>
      <c r="I585" s="376"/>
      <c r="J585" s="376"/>
      <c r="K585" s="376"/>
      <c r="L585" s="376"/>
      <c r="M585" s="376"/>
      <c r="N585" s="376"/>
      <c r="O585" s="376"/>
      <c r="P585" s="376"/>
      <c r="Q585" s="376"/>
      <c r="R585" s="376"/>
      <c r="S585" s="359"/>
      <c r="T585" s="360"/>
      <c r="U585" s="376"/>
      <c r="V585" s="376"/>
      <c r="W585" s="376"/>
      <c r="X585" s="376"/>
      <c r="Y585" s="395"/>
      <c r="Z585" s="395"/>
      <c r="AA585" s="395"/>
      <c r="AB585" s="395"/>
      <c r="AC585" s="395"/>
      <c r="AD585" s="395"/>
      <c r="AE585" s="395"/>
      <c r="AF585" s="395"/>
      <c r="AG585" s="395"/>
      <c r="AH585" s="395"/>
      <c r="AI585" s="395"/>
      <c r="AJ585" s="395"/>
      <c r="AK585" s="395"/>
      <c r="AL585" s="395"/>
      <c r="AM585" s="377"/>
    </row>
    <row r="588" spans="1:39" ht="15.5">
      <c r="B588" s="269" t="s">
        <v>307</v>
      </c>
      <c r="C588" s="270"/>
      <c r="D588" s="567" t="s">
        <v>522</v>
      </c>
      <c r="E588" s="243"/>
      <c r="F588" s="567"/>
      <c r="G588" s="243"/>
      <c r="H588" s="243"/>
      <c r="I588" s="243"/>
      <c r="J588" s="243"/>
      <c r="K588" s="243"/>
      <c r="L588" s="243"/>
      <c r="M588" s="243"/>
      <c r="N588" s="243"/>
      <c r="O588" s="270"/>
      <c r="P588" s="243"/>
      <c r="Q588" s="243"/>
      <c r="R588" s="243"/>
      <c r="S588" s="243"/>
      <c r="T588" s="243"/>
      <c r="U588" s="243"/>
      <c r="V588" s="243"/>
      <c r="W588" s="243"/>
      <c r="X588" s="243"/>
      <c r="Y588" s="260"/>
      <c r="Z588" s="257"/>
      <c r="AA588" s="257"/>
      <c r="AB588" s="257"/>
      <c r="AC588" s="257"/>
      <c r="AD588" s="257"/>
      <c r="AE588" s="257"/>
      <c r="AF588" s="257"/>
      <c r="AG588" s="257"/>
      <c r="AH588" s="257"/>
      <c r="AI588" s="257"/>
      <c r="AJ588" s="257"/>
      <c r="AK588" s="257"/>
      <c r="AL588" s="257"/>
    </row>
    <row r="589" spans="1:39" ht="28" customHeight="1">
      <c r="B589" s="829" t="s">
        <v>209</v>
      </c>
      <c r="C589" s="837" t="s">
        <v>32</v>
      </c>
      <c r="D589" s="273" t="s">
        <v>419</v>
      </c>
      <c r="E589" s="831" t="s">
        <v>207</v>
      </c>
      <c r="F589" s="832"/>
      <c r="G589" s="832"/>
      <c r="H589" s="832"/>
      <c r="I589" s="832"/>
      <c r="J589" s="832"/>
      <c r="K589" s="832"/>
      <c r="L589" s="832"/>
      <c r="M589" s="839"/>
      <c r="N589" s="840" t="s">
        <v>211</v>
      </c>
      <c r="O589" s="273" t="s">
        <v>420</v>
      </c>
      <c r="P589" s="831" t="s">
        <v>210</v>
      </c>
      <c r="Q589" s="832"/>
      <c r="R589" s="832"/>
      <c r="S589" s="832"/>
      <c r="T589" s="832"/>
      <c r="U589" s="832"/>
      <c r="V589" s="832"/>
      <c r="W589" s="832"/>
      <c r="X589" s="839"/>
      <c r="Y589" s="834" t="s">
        <v>241</v>
      </c>
      <c r="Z589" s="835"/>
      <c r="AA589" s="835"/>
      <c r="AB589" s="835"/>
      <c r="AC589" s="835"/>
      <c r="AD589" s="835"/>
      <c r="AE589" s="835"/>
      <c r="AF589" s="835"/>
      <c r="AG589" s="835"/>
      <c r="AH589" s="835"/>
      <c r="AI589" s="835"/>
      <c r="AJ589" s="835"/>
      <c r="AK589" s="835"/>
      <c r="AL589" s="835"/>
      <c r="AM589" s="836"/>
    </row>
    <row r="590" spans="1:39" ht="28">
      <c r="B590" s="830"/>
      <c r="C590" s="838"/>
      <c r="D590" s="274">
        <v>2018</v>
      </c>
      <c r="E590" s="274">
        <v>2019</v>
      </c>
      <c r="F590" s="274">
        <v>2020</v>
      </c>
      <c r="G590" s="274">
        <v>2021</v>
      </c>
      <c r="H590" s="274">
        <v>2022</v>
      </c>
      <c r="I590" s="274">
        <v>2023</v>
      </c>
      <c r="J590" s="274">
        <v>2024</v>
      </c>
      <c r="K590" s="274">
        <v>2025</v>
      </c>
      <c r="L590" s="274">
        <v>2026</v>
      </c>
      <c r="M590" s="274">
        <v>2027</v>
      </c>
      <c r="N590" s="841"/>
      <c r="O590" s="274">
        <v>2018</v>
      </c>
      <c r="P590" s="274">
        <v>2019</v>
      </c>
      <c r="Q590" s="274">
        <v>2020</v>
      </c>
      <c r="R590" s="274">
        <v>2021</v>
      </c>
      <c r="S590" s="274">
        <v>2022</v>
      </c>
      <c r="T590" s="274">
        <v>2023</v>
      </c>
      <c r="U590" s="274">
        <v>2024</v>
      </c>
      <c r="V590" s="274">
        <v>2025</v>
      </c>
      <c r="W590" s="274">
        <v>2026</v>
      </c>
      <c r="X590" s="274">
        <v>2027</v>
      </c>
      <c r="Y590" s="274" t="str">
        <f>'1.  LRAMVA Summary'!D52</f>
        <v>Residential</v>
      </c>
      <c r="Z590" s="274" t="str">
        <f>'1.  LRAMVA Summary'!E52</f>
        <v>GS&lt;50 kW</v>
      </c>
      <c r="AA590" s="274" t="str">
        <f>'1.  LRAMVA Summary'!F52</f>
        <v>GS&gt;50 kW - Thermal Demand Meter</v>
      </c>
      <c r="AB590" s="274" t="str">
        <f>'1.  LRAMVA Summary'!G52</f>
        <v>GS&gt;50 kW - Interval Meter</v>
      </c>
      <c r="AC590" s="274" t="str">
        <f>'1.  LRAMVA Summary'!H52</f>
        <v>Street Lighting</v>
      </c>
      <c r="AD590" s="274" t="str">
        <f>'1.  LRAMVA Summary'!I52</f>
        <v/>
      </c>
      <c r="AE590" s="274" t="str">
        <f>'1.  LRAMVA Summary'!J52</f>
        <v/>
      </c>
      <c r="AF590" s="274" t="str">
        <f>'1.  LRAMVA Summary'!K52</f>
        <v/>
      </c>
      <c r="AG590" s="274" t="str">
        <f>'1.  LRAMVA Summary'!L52</f>
        <v/>
      </c>
      <c r="AH590" s="274" t="str">
        <f>'1.  LRAMVA Summary'!M52</f>
        <v/>
      </c>
      <c r="AI590" s="274" t="str">
        <f>'1.  LRAMVA Summary'!N52</f>
        <v/>
      </c>
      <c r="AJ590" s="274" t="str">
        <f>'1.  LRAMVA Summary'!O52</f>
        <v/>
      </c>
      <c r="AK590" s="274" t="str">
        <f>'1.  LRAMVA Summary'!P52</f>
        <v/>
      </c>
      <c r="AL590" s="274" t="str">
        <f>'1.  LRAMVA Summary'!Q52</f>
        <v/>
      </c>
      <c r="AM590" s="276" t="str">
        <f>'1.  LRAMVA Summary'!R52</f>
        <v>Total</v>
      </c>
    </row>
    <row r="591" spans="1:39" ht="15.5">
      <c r="A591" s="510"/>
      <c r="B591" s="496" t="s">
        <v>500</v>
      </c>
      <c r="C591" s="278"/>
      <c r="D591" s="278"/>
      <c r="E591" s="278"/>
      <c r="F591" s="278"/>
      <c r="G591" s="278"/>
      <c r="H591" s="278"/>
      <c r="I591" s="278"/>
      <c r="J591" s="278"/>
      <c r="K591" s="278"/>
      <c r="L591" s="278"/>
      <c r="M591" s="278"/>
      <c r="N591" s="279"/>
      <c r="O591" s="278"/>
      <c r="P591" s="278"/>
      <c r="Q591" s="278"/>
      <c r="R591" s="278"/>
      <c r="S591" s="278"/>
      <c r="T591" s="278"/>
      <c r="U591" s="278"/>
      <c r="V591" s="278"/>
      <c r="W591" s="278"/>
      <c r="X591" s="278"/>
      <c r="Y591" s="280" t="str">
        <f>'1.  LRAMVA Summary'!D53</f>
        <v>kWh</v>
      </c>
      <c r="Z591" s="280" t="str">
        <f>'1.  LRAMVA Summary'!E53</f>
        <v>kWh</v>
      </c>
      <c r="AA591" s="280" t="str">
        <f>'1.  LRAMVA Summary'!F53</f>
        <v>kW</v>
      </c>
      <c r="AB591" s="280" t="str">
        <f>'1.  LRAMVA Summary'!G53</f>
        <v>kW</v>
      </c>
      <c r="AC591" s="280" t="str">
        <f>'1.  LRAMVA Summary'!H53</f>
        <v>kW</v>
      </c>
      <c r="AD591" s="280">
        <f>'1.  LRAMVA Summary'!I53</f>
        <v>0</v>
      </c>
      <c r="AE591" s="280">
        <f>'1.  LRAMVA Summary'!J53</f>
        <v>0</v>
      </c>
      <c r="AF591" s="280">
        <f>'1.  LRAMVA Summary'!K53</f>
        <v>0</v>
      </c>
      <c r="AG591" s="280">
        <f>'1.  LRAMVA Summary'!L53</f>
        <v>0</v>
      </c>
      <c r="AH591" s="280">
        <f>'1.  LRAMVA Summary'!M53</f>
        <v>0</v>
      </c>
      <c r="AI591" s="280">
        <f>'1.  LRAMVA Summary'!N53</f>
        <v>0</v>
      </c>
      <c r="AJ591" s="280">
        <f>'1.  LRAMVA Summary'!O53</f>
        <v>0</v>
      </c>
      <c r="AK591" s="280">
        <f>'1.  LRAMVA Summary'!P53</f>
        <v>0</v>
      </c>
      <c r="AL591" s="280">
        <f>'1.  LRAMVA Summary'!Q53</f>
        <v>0</v>
      </c>
      <c r="AM591" s="281"/>
    </row>
    <row r="592" spans="1:39" ht="15.5" outlineLevel="1">
      <c r="A592" s="510"/>
      <c r="B592" s="482" t="s">
        <v>493</v>
      </c>
      <c r="C592" s="278"/>
      <c r="D592" s="278"/>
      <c r="E592" s="278"/>
      <c r="F592" s="278"/>
      <c r="G592" s="278"/>
      <c r="H592" s="278"/>
      <c r="I592" s="278"/>
      <c r="J592" s="278"/>
      <c r="K592" s="278"/>
      <c r="L592" s="278"/>
      <c r="M592" s="278"/>
      <c r="N592" s="279"/>
      <c r="O592" s="278"/>
      <c r="P592" s="278"/>
      <c r="Q592" s="278"/>
      <c r="R592" s="278"/>
      <c r="S592" s="278"/>
      <c r="T592" s="278"/>
      <c r="U592" s="278"/>
      <c r="V592" s="278"/>
      <c r="W592" s="278"/>
      <c r="X592" s="278"/>
      <c r="Y592" s="280"/>
      <c r="Z592" s="280"/>
      <c r="AA592" s="280"/>
      <c r="AB592" s="280"/>
      <c r="AC592" s="280"/>
      <c r="AD592" s="280"/>
      <c r="AE592" s="280"/>
      <c r="AF592" s="280"/>
      <c r="AG592" s="280"/>
      <c r="AH592" s="280"/>
      <c r="AI592" s="280"/>
      <c r="AJ592" s="280"/>
      <c r="AK592" s="280"/>
      <c r="AL592" s="280"/>
      <c r="AM592" s="281"/>
    </row>
    <row r="593" spans="1:39" ht="15.5" outlineLevel="1">
      <c r="A593" s="510">
        <v>1</v>
      </c>
      <c r="B593" s="414" t="s">
        <v>94</v>
      </c>
      <c r="C593" s="280" t="s">
        <v>586</v>
      </c>
      <c r="D593" s="284"/>
      <c r="E593" s="284"/>
      <c r="F593" s="284"/>
      <c r="G593" s="284"/>
      <c r="H593" s="284"/>
      <c r="I593" s="284"/>
      <c r="J593" s="284"/>
      <c r="K593" s="284"/>
      <c r="L593" s="284"/>
      <c r="M593" s="284"/>
      <c r="N593" s="280"/>
      <c r="O593" s="284"/>
      <c r="P593" s="284"/>
      <c r="Q593" s="284"/>
      <c r="R593" s="284"/>
      <c r="S593" s="284"/>
      <c r="T593" s="284"/>
      <c r="U593" s="284"/>
      <c r="V593" s="284"/>
      <c r="W593" s="284"/>
      <c r="X593" s="284"/>
      <c r="Y593" s="396"/>
      <c r="Z593" s="396"/>
      <c r="AA593" s="396"/>
      <c r="AB593" s="396"/>
      <c r="AC593" s="396"/>
      <c r="AD593" s="396"/>
      <c r="AE593" s="396"/>
      <c r="AF593" s="396"/>
      <c r="AG593" s="396"/>
      <c r="AH593" s="396"/>
      <c r="AI593" s="396"/>
      <c r="AJ593" s="396"/>
      <c r="AK593" s="396"/>
      <c r="AL593" s="396"/>
      <c r="AM593" s="285">
        <f>SUM(Y593:AL593)</f>
        <v>0</v>
      </c>
    </row>
    <row r="594" spans="1:39" ht="15.5" outlineLevel="1">
      <c r="A594" s="510"/>
      <c r="B594" s="283" t="s">
        <v>308</v>
      </c>
      <c r="C594" s="280" t="s">
        <v>580</v>
      </c>
      <c r="D594" s="284"/>
      <c r="E594" s="284"/>
      <c r="F594" s="284"/>
      <c r="G594" s="284"/>
      <c r="H594" s="284"/>
      <c r="I594" s="284"/>
      <c r="J594" s="284"/>
      <c r="K594" s="284"/>
      <c r="L594" s="284"/>
      <c r="M594" s="284"/>
      <c r="N594" s="448"/>
      <c r="O594" s="284"/>
      <c r="P594" s="284"/>
      <c r="Q594" s="284"/>
      <c r="R594" s="284"/>
      <c r="S594" s="284"/>
      <c r="T594" s="284"/>
      <c r="U594" s="284"/>
      <c r="V594" s="284"/>
      <c r="W594" s="284"/>
      <c r="X594" s="284"/>
      <c r="Y594" s="397">
        <f>Y593</f>
        <v>0</v>
      </c>
      <c r="Z594" s="397">
        <f t="shared" ref="Z594:AL594" si="132">Z593</f>
        <v>0</v>
      </c>
      <c r="AA594" s="397">
        <f t="shared" si="132"/>
        <v>0</v>
      </c>
      <c r="AB594" s="397">
        <f t="shared" si="132"/>
        <v>0</v>
      </c>
      <c r="AC594" s="397">
        <f t="shared" si="132"/>
        <v>0</v>
      </c>
      <c r="AD594" s="397">
        <f t="shared" si="132"/>
        <v>0</v>
      </c>
      <c r="AE594" s="397">
        <f t="shared" si="132"/>
        <v>0</v>
      </c>
      <c r="AF594" s="397">
        <f t="shared" si="132"/>
        <v>0</v>
      </c>
      <c r="AG594" s="397">
        <f t="shared" si="132"/>
        <v>0</v>
      </c>
      <c r="AH594" s="397">
        <f t="shared" si="132"/>
        <v>0</v>
      </c>
      <c r="AI594" s="397">
        <f t="shared" si="132"/>
        <v>0</v>
      </c>
      <c r="AJ594" s="397">
        <f t="shared" si="132"/>
        <v>0</v>
      </c>
      <c r="AK594" s="397">
        <f t="shared" si="132"/>
        <v>0</v>
      </c>
      <c r="AL594" s="397">
        <f t="shared" si="132"/>
        <v>0</v>
      </c>
      <c r="AM594" s="286"/>
    </row>
    <row r="595" spans="1:39" ht="15.5" outlineLevel="1">
      <c r="A595" s="510"/>
      <c r="B595" s="287"/>
      <c r="C595" s="288"/>
      <c r="D595" s="288"/>
      <c r="E595" s="288"/>
      <c r="F595" s="288"/>
      <c r="G595" s="288"/>
      <c r="H595" s="288"/>
      <c r="I595" s="288"/>
      <c r="J595" s="288"/>
      <c r="K595" s="288"/>
      <c r="L595" s="288"/>
      <c r="M595" s="288"/>
      <c r="N595" s="289"/>
      <c r="O595" s="288"/>
      <c r="P595" s="288"/>
      <c r="Q595" s="288"/>
      <c r="R595" s="288"/>
      <c r="S595" s="288"/>
      <c r="T595" s="288"/>
      <c r="U595" s="288"/>
      <c r="V595" s="288"/>
      <c r="W595" s="288"/>
      <c r="X595" s="288"/>
      <c r="Y595" s="398"/>
      <c r="Z595" s="399"/>
      <c r="AA595" s="399"/>
      <c r="AB595" s="399"/>
      <c r="AC595" s="399"/>
      <c r="AD595" s="399"/>
      <c r="AE595" s="399"/>
      <c r="AF595" s="399"/>
      <c r="AG595" s="399"/>
      <c r="AH595" s="399"/>
      <c r="AI595" s="399"/>
      <c r="AJ595" s="399"/>
      <c r="AK595" s="399"/>
      <c r="AL595" s="399"/>
      <c r="AM595" s="291"/>
    </row>
    <row r="596" spans="1:39" ht="15.5" outlineLevel="1">
      <c r="A596" s="510">
        <v>2</v>
      </c>
      <c r="B596" s="414" t="s">
        <v>95</v>
      </c>
      <c r="C596" s="280" t="s">
        <v>586</v>
      </c>
      <c r="D596" s="284"/>
      <c r="E596" s="284"/>
      <c r="F596" s="284"/>
      <c r="G596" s="284"/>
      <c r="H596" s="284"/>
      <c r="I596" s="284"/>
      <c r="J596" s="284"/>
      <c r="K596" s="284"/>
      <c r="L596" s="284"/>
      <c r="M596" s="284"/>
      <c r="N596" s="280"/>
      <c r="O596" s="284"/>
      <c r="P596" s="284"/>
      <c r="Q596" s="284"/>
      <c r="R596" s="284"/>
      <c r="S596" s="284"/>
      <c r="T596" s="284"/>
      <c r="U596" s="284"/>
      <c r="V596" s="284"/>
      <c r="W596" s="284"/>
      <c r="X596" s="284"/>
      <c r="Y596" s="396"/>
      <c r="Z596" s="396"/>
      <c r="AA596" s="396"/>
      <c r="AB596" s="396"/>
      <c r="AC596" s="396"/>
      <c r="AD596" s="396"/>
      <c r="AE596" s="396"/>
      <c r="AF596" s="396"/>
      <c r="AG596" s="396"/>
      <c r="AH596" s="396"/>
      <c r="AI596" s="396"/>
      <c r="AJ596" s="396"/>
      <c r="AK596" s="396"/>
      <c r="AL596" s="396"/>
      <c r="AM596" s="285">
        <f>SUM(Y596:AL596)</f>
        <v>0</v>
      </c>
    </row>
    <row r="597" spans="1:39" ht="15.5" outlineLevel="1">
      <c r="A597" s="510"/>
      <c r="B597" s="283" t="s">
        <v>308</v>
      </c>
      <c r="C597" s="280" t="s">
        <v>580</v>
      </c>
      <c r="D597" s="284"/>
      <c r="E597" s="284"/>
      <c r="F597" s="284"/>
      <c r="G597" s="284"/>
      <c r="H597" s="284"/>
      <c r="I597" s="284"/>
      <c r="J597" s="284"/>
      <c r="K597" s="284"/>
      <c r="L597" s="284"/>
      <c r="M597" s="284"/>
      <c r="N597" s="448"/>
      <c r="O597" s="284"/>
      <c r="P597" s="284"/>
      <c r="Q597" s="284"/>
      <c r="R597" s="284"/>
      <c r="S597" s="284"/>
      <c r="T597" s="284"/>
      <c r="U597" s="284"/>
      <c r="V597" s="284"/>
      <c r="W597" s="284"/>
      <c r="X597" s="284"/>
      <c r="Y597" s="397">
        <f>Y596</f>
        <v>0</v>
      </c>
      <c r="Z597" s="397">
        <f t="shared" ref="Z597:AL597" si="133">Z596</f>
        <v>0</v>
      </c>
      <c r="AA597" s="397">
        <f t="shared" si="133"/>
        <v>0</v>
      </c>
      <c r="AB597" s="397">
        <f t="shared" si="133"/>
        <v>0</v>
      </c>
      <c r="AC597" s="397">
        <f t="shared" si="133"/>
        <v>0</v>
      </c>
      <c r="AD597" s="397">
        <f t="shared" si="133"/>
        <v>0</v>
      </c>
      <c r="AE597" s="397">
        <f t="shared" si="133"/>
        <v>0</v>
      </c>
      <c r="AF597" s="397">
        <f t="shared" si="133"/>
        <v>0</v>
      </c>
      <c r="AG597" s="397">
        <f t="shared" si="133"/>
        <v>0</v>
      </c>
      <c r="AH597" s="397">
        <f t="shared" si="133"/>
        <v>0</v>
      </c>
      <c r="AI597" s="397">
        <f t="shared" si="133"/>
        <v>0</v>
      </c>
      <c r="AJ597" s="397">
        <f t="shared" si="133"/>
        <v>0</v>
      </c>
      <c r="AK597" s="397">
        <f t="shared" si="133"/>
        <v>0</v>
      </c>
      <c r="AL597" s="397">
        <f t="shared" si="133"/>
        <v>0</v>
      </c>
      <c r="AM597" s="286"/>
    </row>
    <row r="598" spans="1:39" ht="15.5" outlineLevel="1">
      <c r="A598" s="510"/>
      <c r="B598" s="287"/>
      <c r="C598" s="288"/>
      <c r="D598" s="288"/>
      <c r="E598" s="288"/>
      <c r="F598" s="288"/>
      <c r="G598" s="288"/>
      <c r="H598" s="288"/>
      <c r="I598" s="288"/>
      <c r="J598" s="288"/>
      <c r="K598" s="288"/>
      <c r="L598" s="288"/>
      <c r="M598" s="288"/>
      <c r="N598" s="289"/>
      <c r="O598" s="293"/>
      <c r="P598" s="293"/>
      <c r="Q598" s="293"/>
      <c r="R598" s="293"/>
      <c r="S598" s="293"/>
      <c r="T598" s="293"/>
      <c r="U598" s="293"/>
      <c r="V598" s="293"/>
      <c r="W598" s="293"/>
      <c r="X598" s="293"/>
      <c r="Y598" s="398"/>
      <c r="Z598" s="399"/>
      <c r="AA598" s="399"/>
      <c r="AB598" s="399"/>
      <c r="AC598" s="399"/>
      <c r="AD598" s="399"/>
      <c r="AE598" s="399"/>
      <c r="AF598" s="399"/>
      <c r="AG598" s="399"/>
      <c r="AH598" s="399"/>
      <c r="AI598" s="399"/>
      <c r="AJ598" s="399"/>
      <c r="AK598" s="399"/>
      <c r="AL598" s="399"/>
      <c r="AM598" s="291"/>
    </row>
    <row r="599" spans="1:39" ht="15.5" outlineLevel="1">
      <c r="A599" s="510">
        <v>3</v>
      </c>
      <c r="B599" s="414" t="s">
        <v>96</v>
      </c>
      <c r="C599" s="280" t="s">
        <v>586</v>
      </c>
      <c r="D599" s="284"/>
      <c r="E599" s="284"/>
      <c r="F599" s="284"/>
      <c r="G599" s="284"/>
      <c r="H599" s="284"/>
      <c r="I599" s="284"/>
      <c r="J599" s="284"/>
      <c r="K599" s="284"/>
      <c r="L599" s="284"/>
      <c r="M599" s="284"/>
      <c r="N599" s="280"/>
      <c r="O599" s="284"/>
      <c r="P599" s="284"/>
      <c r="Q599" s="284"/>
      <c r="R599" s="284"/>
      <c r="S599" s="284"/>
      <c r="T599" s="284"/>
      <c r="U599" s="284"/>
      <c r="V599" s="284"/>
      <c r="W599" s="284"/>
      <c r="X599" s="284"/>
      <c r="Y599" s="396"/>
      <c r="Z599" s="396"/>
      <c r="AA599" s="396"/>
      <c r="AB599" s="396"/>
      <c r="AC599" s="396"/>
      <c r="AD599" s="396"/>
      <c r="AE599" s="396"/>
      <c r="AF599" s="396"/>
      <c r="AG599" s="396"/>
      <c r="AH599" s="396"/>
      <c r="AI599" s="396"/>
      <c r="AJ599" s="396"/>
      <c r="AK599" s="396"/>
      <c r="AL599" s="396"/>
      <c r="AM599" s="285">
        <f>SUM(Y599:AL599)</f>
        <v>0</v>
      </c>
    </row>
    <row r="600" spans="1:39" ht="15.5" outlineLevel="1">
      <c r="A600" s="510"/>
      <c r="B600" s="283" t="s">
        <v>308</v>
      </c>
      <c r="C600" s="280" t="s">
        <v>580</v>
      </c>
      <c r="D600" s="284"/>
      <c r="E600" s="284"/>
      <c r="F600" s="284"/>
      <c r="G600" s="284"/>
      <c r="H600" s="284"/>
      <c r="I600" s="284"/>
      <c r="J600" s="284"/>
      <c r="K600" s="284"/>
      <c r="L600" s="284"/>
      <c r="M600" s="284"/>
      <c r="N600" s="448"/>
      <c r="O600" s="284"/>
      <c r="P600" s="284"/>
      <c r="Q600" s="284"/>
      <c r="R600" s="284"/>
      <c r="S600" s="284"/>
      <c r="T600" s="284"/>
      <c r="U600" s="284"/>
      <c r="V600" s="284"/>
      <c r="W600" s="284"/>
      <c r="X600" s="284"/>
      <c r="Y600" s="397">
        <f>Y599</f>
        <v>0</v>
      </c>
      <c r="Z600" s="397">
        <f t="shared" ref="Z600:AL600" si="134">Z599</f>
        <v>0</v>
      </c>
      <c r="AA600" s="397">
        <f t="shared" si="134"/>
        <v>0</v>
      </c>
      <c r="AB600" s="397">
        <f t="shared" si="134"/>
        <v>0</v>
      </c>
      <c r="AC600" s="397">
        <f t="shared" si="134"/>
        <v>0</v>
      </c>
      <c r="AD600" s="397">
        <f t="shared" si="134"/>
        <v>0</v>
      </c>
      <c r="AE600" s="397">
        <f t="shared" si="134"/>
        <v>0</v>
      </c>
      <c r="AF600" s="397">
        <f t="shared" si="134"/>
        <v>0</v>
      </c>
      <c r="AG600" s="397">
        <f t="shared" si="134"/>
        <v>0</v>
      </c>
      <c r="AH600" s="397">
        <f t="shared" si="134"/>
        <v>0</v>
      </c>
      <c r="AI600" s="397">
        <f t="shared" si="134"/>
        <v>0</v>
      </c>
      <c r="AJ600" s="397">
        <f t="shared" si="134"/>
        <v>0</v>
      </c>
      <c r="AK600" s="397">
        <f t="shared" si="134"/>
        <v>0</v>
      </c>
      <c r="AL600" s="397">
        <f t="shared" si="134"/>
        <v>0</v>
      </c>
      <c r="AM600" s="286"/>
    </row>
    <row r="601" spans="1:39" ht="15.5" outlineLevel="1">
      <c r="A601" s="510"/>
      <c r="B601" s="283"/>
      <c r="C601" s="294"/>
      <c r="D601" s="288"/>
      <c r="E601" s="288"/>
      <c r="F601" s="288"/>
      <c r="G601" s="288"/>
      <c r="H601" s="288"/>
      <c r="I601" s="288"/>
      <c r="J601" s="288"/>
      <c r="K601" s="288"/>
      <c r="L601" s="288"/>
      <c r="M601" s="288"/>
      <c r="N601" s="280"/>
      <c r="O601" s="280"/>
      <c r="P601" s="280"/>
      <c r="Q601" s="280"/>
      <c r="R601" s="280"/>
      <c r="S601" s="280"/>
      <c r="T601" s="280"/>
      <c r="U601" s="280"/>
      <c r="V601" s="280"/>
      <c r="W601" s="280"/>
      <c r="X601" s="280"/>
      <c r="Y601" s="398"/>
      <c r="Z601" s="398"/>
      <c r="AA601" s="398"/>
      <c r="AB601" s="398"/>
      <c r="AC601" s="398"/>
      <c r="AD601" s="398"/>
      <c r="AE601" s="398"/>
      <c r="AF601" s="398"/>
      <c r="AG601" s="398"/>
      <c r="AH601" s="398"/>
      <c r="AI601" s="398"/>
      <c r="AJ601" s="398"/>
      <c r="AK601" s="398"/>
      <c r="AL601" s="398"/>
      <c r="AM601" s="295"/>
    </row>
    <row r="602" spans="1:39" ht="15.5" outlineLevel="1">
      <c r="A602" s="510">
        <v>4</v>
      </c>
      <c r="B602" s="498" t="s">
        <v>672</v>
      </c>
      <c r="C602" s="280" t="s">
        <v>586</v>
      </c>
      <c r="D602" s="284"/>
      <c r="E602" s="284"/>
      <c r="F602" s="284"/>
      <c r="G602" s="284"/>
      <c r="H602" s="284"/>
      <c r="I602" s="284"/>
      <c r="J602" s="284"/>
      <c r="K602" s="284"/>
      <c r="L602" s="284"/>
      <c r="M602" s="284"/>
      <c r="N602" s="280"/>
      <c r="O602" s="284"/>
      <c r="P602" s="284"/>
      <c r="Q602" s="284"/>
      <c r="R602" s="284"/>
      <c r="S602" s="284"/>
      <c r="T602" s="284"/>
      <c r="U602" s="284"/>
      <c r="V602" s="284"/>
      <c r="W602" s="284"/>
      <c r="X602" s="284"/>
      <c r="Y602" s="396"/>
      <c r="Z602" s="396"/>
      <c r="AA602" s="396"/>
      <c r="AB602" s="396"/>
      <c r="AC602" s="396"/>
      <c r="AD602" s="396"/>
      <c r="AE602" s="396"/>
      <c r="AF602" s="396"/>
      <c r="AG602" s="396"/>
      <c r="AH602" s="396"/>
      <c r="AI602" s="396"/>
      <c r="AJ602" s="396"/>
      <c r="AK602" s="396"/>
      <c r="AL602" s="396"/>
      <c r="AM602" s="285">
        <f>SUM(Y602:AL602)</f>
        <v>0</v>
      </c>
    </row>
    <row r="603" spans="1:39" ht="15.5" outlineLevel="1">
      <c r="A603" s="510"/>
      <c r="B603" s="283" t="s">
        <v>308</v>
      </c>
      <c r="C603" s="280" t="s">
        <v>580</v>
      </c>
      <c r="D603" s="284"/>
      <c r="E603" s="284"/>
      <c r="F603" s="284"/>
      <c r="G603" s="284"/>
      <c r="H603" s="284"/>
      <c r="I603" s="284"/>
      <c r="J603" s="284"/>
      <c r="K603" s="284"/>
      <c r="L603" s="284"/>
      <c r="M603" s="284"/>
      <c r="N603" s="448"/>
      <c r="O603" s="284"/>
      <c r="P603" s="284"/>
      <c r="Q603" s="284"/>
      <c r="R603" s="284"/>
      <c r="S603" s="284"/>
      <c r="T603" s="284"/>
      <c r="U603" s="284"/>
      <c r="V603" s="284"/>
      <c r="W603" s="284"/>
      <c r="X603" s="284"/>
      <c r="Y603" s="397">
        <f>Y602</f>
        <v>0</v>
      </c>
      <c r="Z603" s="397">
        <f t="shared" ref="Z603:AL603" si="135">Z602</f>
        <v>0</v>
      </c>
      <c r="AA603" s="397">
        <f t="shared" si="135"/>
        <v>0</v>
      </c>
      <c r="AB603" s="397">
        <f t="shared" si="135"/>
        <v>0</v>
      </c>
      <c r="AC603" s="397">
        <f t="shared" si="135"/>
        <v>0</v>
      </c>
      <c r="AD603" s="397">
        <f t="shared" si="135"/>
        <v>0</v>
      </c>
      <c r="AE603" s="397">
        <f t="shared" si="135"/>
        <v>0</v>
      </c>
      <c r="AF603" s="397">
        <f t="shared" si="135"/>
        <v>0</v>
      </c>
      <c r="AG603" s="397">
        <f t="shared" si="135"/>
        <v>0</v>
      </c>
      <c r="AH603" s="397">
        <f t="shared" si="135"/>
        <v>0</v>
      </c>
      <c r="AI603" s="397">
        <f t="shared" si="135"/>
        <v>0</v>
      </c>
      <c r="AJ603" s="397">
        <f t="shared" si="135"/>
        <v>0</v>
      </c>
      <c r="AK603" s="397">
        <f t="shared" si="135"/>
        <v>0</v>
      </c>
      <c r="AL603" s="397">
        <f t="shared" si="135"/>
        <v>0</v>
      </c>
      <c r="AM603" s="286"/>
    </row>
    <row r="604" spans="1:39" ht="15.5" outlineLevel="1">
      <c r="A604" s="510"/>
      <c r="B604" s="283"/>
      <c r="C604" s="294"/>
      <c r="D604" s="288"/>
      <c r="E604" s="288"/>
      <c r="F604" s="288"/>
      <c r="G604" s="288"/>
      <c r="H604" s="288"/>
      <c r="I604" s="288"/>
      <c r="J604" s="288"/>
      <c r="K604" s="288"/>
      <c r="L604" s="288"/>
      <c r="M604" s="288"/>
      <c r="N604" s="280"/>
      <c r="O604" s="293"/>
      <c r="P604" s="293"/>
      <c r="Q604" s="293"/>
      <c r="R604" s="293"/>
      <c r="S604" s="293"/>
      <c r="T604" s="293"/>
      <c r="U604" s="293"/>
      <c r="V604" s="293"/>
      <c r="W604" s="293"/>
      <c r="X604" s="293"/>
      <c r="Y604" s="398"/>
      <c r="Z604" s="398"/>
      <c r="AA604" s="398"/>
      <c r="AB604" s="398"/>
      <c r="AC604" s="398"/>
      <c r="AD604" s="398"/>
      <c r="AE604" s="398"/>
      <c r="AF604" s="398"/>
      <c r="AG604" s="398"/>
      <c r="AH604" s="398"/>
      <c r="AI604" s="398"/>
      <c r="AJ604" s="398"/>
      <c r="AK604" s="398"/>
      <c r="AL604" s="398"/>
      <c r="AM604" s="295"/>
    </row>
    <row r="605" spans="1:39" ht="15.5" outlineLevel="1">
      <c r="A605" s="510">
        <v>5</v>
      </c>
      <c r="B605" s="414" t="s">
        <v>97</v>
      </c>
      <c r="C605" s="280" t="s">
        <v>586</v>
      </c>
      <c r="D605" s="284"/>
      <c r="E605" s="284"/>
      <c r="F605" s="284"/>
      <c r="G605" s="284"/>
      <c r="H605" s="284"/>
      <c r="I605" s="284"/>
      <c r="J605" s="284"/>
      <c r="K605" s="284"/>
      <c r="L605" s="284"/>
      <c r="M605" s="284"/>
      <c r="N605" s="280"/>
      <c r="O605" s="284"/>
      <c r="P605" s="284"/>
      <c r="Q605" s="284"/>
      <c r="R605" s="284"/>
      <c r="S605" s="284"/>
      <c r="T605" s="284"/>
      <c r="U605" s="284"/>
      <c r="V605" s="284"/>
      <c r="W605" s="284"/>
      <c r="X605" s="284"/>
      <c r="Y605" s="396"/>
      <c r="Z605" s="396"/>
      <c r="AA605" s="396"/>
      <c r="AB605" s="396"/>
      <c r="AC605" s="396"/>
      <c r="AD605" s="396"/>
      <c r="AE605" s="396"/>
      <c r="AF605" s="396"/>
      <c r="AG605" s="396"/>
      <c r="AH605" s="396"/>
      <c r="AI605" s="396"/>
      <c r="AJ605" s="396"/>
      <c r="AK605" s="396"/>
      <c r="AL605" s="396"/>
      <c r="AM605" s="285">
        <f>SUM(Y605:AL605)</f>
        <v>0</v>
      </c>
    </row>
    <row r="606" spans="1:39" ht="15.5" outlineLevel="1">
      <c r="A606" s="510"/>
      <c r="B606" s="283" t="s">
        <v>308</v>
      </c>
      <c r="C606" s="280" t="s">
        <v>580</v>
      </c>
      <c r="D606" s="284"/>
      <c r="E606" s="284"/>
      <c r="F606" s="284"/>
      <c r="G606" s="284"/>
      <c r="H606" s="284"/>
      <c r="I606" s="284"/>
      <c r="J606" s="284"/>
      <c r="K606" s="284"/>
      <c r="L606" s="284"/>
      <c r="M606" s="284"/>
      <c r="N606" s="448"/>
      <c r="O606" s="284"/>
      <c r="P606" s="284"/>
      <c r="Q606" s="284"/>
      <c r="R606" s="284"/>
      <c r="S606" s="284"/>
      <c r="T606" s="284"/>
      <c r="U606" s="284"/>
      <c r="V606" s="284"/>
      <c r="W606" s="284"/>
      <c r="X606" s="284"/>
      <c r="Y606" s="397">
        <f>Y605</f>
        <v>0</v>
      </c>
      <c r="Z606" s="397">
        <f t="shared" ref="Z606:AL606" si="136">Z605</f>
        <v>0</v>
      </c>
      <c r="AA606" s="397">
        <f t="shared" si="136"/>
        <v>0</v>
      </c>
      <c r="AB606" s="397">
        <f t="shared" si="136"/>
        <v>0</v>
      </c>
      <c r="AC606" s="397">
        <f t="shared" si="136"/>
        <v>0</v>
      </c>
      <c r="AD606" s="397">
        <f t="shared" si="136"/>
        <v>0</v>
      </c>
      <c r="AE606" s="397">
        <f t="shared" si="136"/>
        <v>0</v>
      </c>
      <c r="AF606" s="397">
        <f t="shared" si="136"/>
        <v>0</v>
      </c>
      <c r="AG606" s="397">
        <f t="shared" si="136"/>
        <v>0</v>
      </c>
      <c r="AH606" s="397">
        <f t="shared" si="136"/>
        <v>0</v>
      </c>
      <c r="AI606" s="397">
        <f t="shared" si="136"/>
        <v>0</v>
      </c>
      <c r="AJ606" s="397">
        <f t="shared" si="136"/>
        <v>0</v>
      </c>
      <c r="AK606" s="397">
        <f t="shared" si="136"/>
        <v>0</v>
      </c>
      <c r="AL606" s="397">
        <f t="shared" si="136"/>
        <v>0</v>
      </c>
      <c r="AM606" s="286"/>
    </row>
    <row r="607" spans="1:39" ht="15.5" outlineLevel="1">
      <c r="A607" s="510"/>
      <c r="B607" s="283"/>
      <c r="C607" s="280"/>
      <c r="D607" s="288"/>
      <c r="E607" s="288"/>
      <c r="F607" s="288"/>
      <c r="G607" s="288"/>
      <c r="H607" s="288"/>
      <c r="I607" s="288"/>
      <c r="J607" s="288"/>
      <c r="K607" s="288"/>
      <c r="L607" s="288"/>
      <c r="M607" s="288"/>
      <c r="N607" s="280"/>
      <c r="O607" s="280"/>
      <c r="P607" s="280"/>
      <c r="Q607" s="280"/>
      <c r="R607" s="280"/>
      <c r="S607" s="280"/>
      <c r="T607" s="280"/>
      <c r="U607" s="280"/>
      <c r="V607" s="280"/>
      <c r="W607" s="280"/>
      <c r="X607" s="280"/>
      <c r="Y607" s="408"/>
      <c r="Z607" s="409"/>
      <c r="AA607" s="409"/>
      <c r="AB607" s="409"/>
      <c r="AC607" s="409"/>
      <c r="AD607" s="409"/>
      <c r="AE607" s="409"/>
      <c r="AF607" s="409"/>
      <c r="AG607" s="409"/>
      <c r="AH607" s="409"/>
      <c r="AI607" s="409"/>
      <c r="AJ607" s="409"/>
      <c r="AK607" s="409"/>
      <c r="AL607" s="409"/>
      <c r="AM607" s="286"/>
    </row>
    <row r="608" spans="1:39" ht="15.5" outlineLevel="1">
      <c r="A608" s="510"/>
      <c r="B608" s="307" t="s">
        <v>494</v>
      </c>
      <c r="C608" s="278"/>
      <c r="D608" s="278"/>
      <c r="E608" s="278"/>
      <c r="F608" s="278"/>
      <c r="G608" s="278"/>
      <c r="H608" s="278"/>
      <c r="I608" s="278"/>
      <c r="J608" s="278"/>
      <c r="K608" s="278"/>
      <c r="L608" s="278"/>
      <c r="M608" s="278"/>
      <c r="N608" s="279"/>
      <c r="O608" s="278"/>
      <c r="P608" s="278"/>
      <c r="Q608" s="278"/>
      <c r="R608" s="278"/>
      <c r="S608" s="278"/>
      <c r="T608" s="278"/>
      <c r="U608" s="278"/>
      <c r="V608" s="278"/>
      <c r="W608" s="278"/>
      <c r="X608" s="278"/>
      <c r="Y608" s="400"/>
      <c r="Z608" s="400"/>
      <c r="AA608" s="400"/>
      <c r="AB608" s="400"/>
      <c r="AC608" s="400"/>
      <c r="AD608" s="400"/>
      <c r="AE608" s="400"/>
      <c r="AF608" s="400"/>
      <c r="AG608" s="400"/>
      <c r="AH608" s="400"/>
      <c r="AI608" s="400"/>
      <c r="AJ608" s="400"/>
      <c r="AK608" s="400"/>
      <c r="AL608" s="400"/>
      <c r="AM608" s="281"/>
    </row>
    <row r="609" spans="1:39" ht="15.5" outlineLevel="1">
      <c r="A609" s="510">
        <v>6</v>
      </c>
      <c r="B609" s="414" t="s">
        <v>98</v>
      </c>
      <c r="C609" s="280" t="s">
        <v>586</v>
      </c>
      <c r="D609" s="284"/>
      <c r="E609" s="284"/>
      <c r="F609" s="284"/>
      <c r="G609" s="284"/>
      <c r="H609" s="284"/>
      <c r="I609" s="284"/>
      <c r="J609" s="284"/>
      <c r="K609" s="284"/>
      <c r="L609" s="284"/>
      <c r="M609" s="284"/>
      <c r="N609" s="284"/>
      <c r="O609" s="284"/>
      <c r="P609" s="284"/>
      <c r="Q609" s="284"/>
      <c r="R609" s="284"/>
      <c r="S609" s="284"/>
      <c r="T609" s="284"/>
      <c r="U609" s="284"/>
      <c r="V609" s="284"/>
      <c r="W609" s="284"/>
      <c r="X609" s="284"/>
      <c r="Y609" s="401"/>
      <c r="Z609" s="396"/>
      <c r="AA609" s="396"/>
      <c r="AB609" s="396"/>
      <c r="AC609" s="396"/>
      <c r="AD609" s="396"/>
      <c r="AE609" s="396"/>
      <c r="AF609" s="401"/>
      <c r="AG609" s="401"/>
      <c r="AH609" s="401"/>
      <c r="AI609" s="401"/>
      <c r="AJ609" s="401"/>
      <c r="AK609" s="401"/>
      <c r="AL609" s="401"/>
      <c r="AM609" s="285">
        <f>SUM(Y609:AL609)</f>
        <v>0</v>
      </c>
    </row>
    <row r="610" spans="1:39" ht="15.5" outlineLevel="1">
      <c r="A610" s="510"/>
      <c r="B610" s="283" t="s">
        <v>308</v>
      </c>
      <c r="C610" s="280" t="s">
        <v>580</v>
      </c>
      <c r="D610" s="284"/>
      <c r="E610" s="284"/>
      <c r="F610" s="284"/>
      <c r="G610" s="284"/>
      <c r="H610" s="284"/>
      <c r="I610" s="284"/>
      <c r="J610" s="284"/>
      <c r="K610" s="284"/>
      <c r="L610" s="284"/>
      <c r="M610" s="284"/>
      <c r="N610" s="284"/>
      <c r="O610" s="284"/>
      <c r="P610" s="284"/>
      <c r="Q610" s="284"/>
      <c r="R610" s="284"/>
      <c r="S610" s="284"/>
      <c r="T610" s="284"/>
      <c r="U610" s="284"/>
      <c r="V610" s="284"/>
      <c r="W610" s="284"/>
      <c r="X610" s="284"/>
      <c r="Y610" s="397">
        <f>Y609</f>
        <v>0</v>
      </c>
      <c r="Z610" s="397">
        <f t="shared" ref="Z610:AL610" si="137">Z609</f>
        <v>0</v>
      </c>
      <c r="AA610" s="397">
        <f t="shared" si="137"/>
        <v>0</v>
      </c>
      <c r="AB610" s="397">
        <f t="shared" si="137"/>
        <v>0</v>
      </c>
      <c r="AC610" s="397">
        <f t="shared" si="137"/>
        <v>0</v>
      </c>
      <c r="AD610" s="397">
        <f t="shared" si="137"/>
        <v>0</v>
      </c>
      <c r="AE610" s="397">
        <f t="shared" si="137"/>
        <v>0</v>
      </c>
      <c r="AF610" s="397">
        <f t="shared" si="137"/>
        <v>0</v>
      </c>
      <c r="AG610" s="397">
        <f t="shared" si="137"/>
        <v>0</v>
      </c>
      <c r="AH610" s="397">
        <f t="shared" si="137"/>
        <v>0</v>
      </c>
      <c r="AI610" s="397">
        <f t="shared" si="137"/>
        <v>0</v>
      </c>
      <c r="AJ610" s="397">
        <f t="shared" si="137"/>
        <v>0</v>
      </c>
      <c r="AK610" s="397">
        <f t="shared" si="137"/>
        <v>0</v>
      </c>
      <c r="AL610" s="397">
        <f t="shared" si="137"/>
        <v>0</v>
      </c>
      <c r="AM610" s="300"/>
    </row>
    <row r="611" spans="1:39" ht="15.5" outlineLevel="1">
      <c r="A611" s="510"/>
      <c r="B611" s="299"/>
      <c r="C611" s="301"/>
      <c r="D611" s="280"/>
      <c r="E611" s="280"/>
      <c r="F611" s="280"/>
      <c r="G611" s="280"/>
      <c r="H611" s="280"/>
      <c r="I611" s="280"/>
      <c r="J611" s="280"/>
      <c r="K611" s="280"/>
      <c r="L611" s="280"/>
      <c r="M611" s="280"/>
      <c r="N611" s="280"/>
      <c r="O611" s="280"/>
      <c r="P611" s="280"/>
      <c r="Q611" s="280"/>
      <c r="R611" s="280"/>
      <c r="S611" s="280"/>
      <c r="T611" s="280"/>
      <c r="U611" s="280"/>
      <c r="V611" s="280"/>
      <c r="W611" s="280"/>
      <c r="X611" s="280"/>
      <c r="Y611" s="402"/>
      <c r="Z611" s="402"/>
      <c r="AA611" s="402"/>
      <c r="AB611" s="402"/>
      <c r="AC611" s="402"/>
      <c r="AD611" s="402"/>
      <c r="AE611" s="402"/>
      <c r="AF611" s="402"/>
      <c r="AG611" s="402"/>
      <c r="AH611" s="402"/>
      <c r="AI611" s="402"/>
      <c r="AJ611" s="402"/>
      <c r="AK611" s="402"/>
      <c r="AL611" s="402"/>
      <c r="AM611" s="302"/>
    </row>
    <row r="612" spans="1:39" ht="15.5" outlineLevel="1">
      <c r="A612" s="510">
        <v>7</v>
      </c>
      <c r="B612" s="414" t="s">
        <v>99</v>
      </c>
      <c r="C612" s="280" t="s">
        <v>586</v>
      </c>
      <c r="D612" s="284"/>
      <c r="E612" s="284"/>
      <c r="F612" s="284"/>
      <c r="G612" s="284"/>
      <c r="H612" s="284"/>
      <c r="I612" s="284"/>
      <c r="J612" s="284"/>
      <c r="K612" s="284"/>
      <c r="L612" s="284"/>
      <c r="M612" s="284"/>
      <c r="N612" s="284"/>
      <c r="O612" s="284"/>
      <c r="P612" s="284"/>
      <c r="Q612" s="284"/>
      <c r="R612" s="284"/>
      <c r="S612" s="284"/>
      <c r="T612" s="284"/>
      <c r="U612" s="284"/>
      <c r="V612" s="284"/>
      <c r="W612" s="284"/>
      <c r="X612" s="284"/>
      <c r="Y612" s="401"/>
      <c r="Z612" s="396"/>
      <c r="AA612" s="396"/>
      <c r="AB612" s="396"/>
      <c r="AC612" s="396"/>
      <c r="AD612" s="396"/>
      <c r="AE612" s="396"/>
      <c r="AF612" s="401"/>
      <c r="AG612" s="401"/>
      <c r="AH612" s="401"/>
      <c r="AI612" s="401"/>
      <c r="AJ612" s="401"/>
      <c r="AK612" s="401"/>
      <c r="AL612" s="401"/>
      <c r="AM612" s="285">
        <f>SUM(Y612:AL612)</f>
        <v>0</v>
      </c>
    </row>
    <row r="613" spans="1:39" ht="15.5" outlineLevel="1">
      <c r="A613" s="510"/>
      <c r="B613" s="283" t="s">
        <v>308</v>
      </c>
      <c r="C613" s="280" t="s">
        <v>580</v>
      </c>
      <c r="D613" s="284"/>
      <c r="E613" s="284"/>
      <c r="F613" s="284"/>
      <c r="G613" s="284"/>
      <c r="H613" s="284"/>
      <c r="I613" s="284"/>
      <c r="J613" s="284"/>
      <c r="K613" s="284"/>
      <c r="L613" s="284"/>
      <c r="M613" s="284"/>
      <c r="N613" s="284"/>
      <c r="O613" s="284"/>
      <c r="P613" s="284"/>
      <c r="Q613" s="284"/>
      <c r="R613" s="284"/>
      <c r="S613" s="284"/>
      <c r="T613" s="284"/>
      <c r="U613" s="284"/>
      <c r="V613" s="284"/>
      <c r="W613" s="284"/>
      <c r="X613" s="284"/>
      <c r="Y613" s="397">
        <f>Y612</f>
        <v>0</v>
      </c>
      <c r="Z613" s="397">
        <f t="shared" ref="Z613:AL613" si="138">Z612</f>
        <v>0</v>
      </c>
      <c r="AA613" s="397">
        <f t="shared" si="138"/>
        <v>0</v>
      </c>
      <c r="AB613" s="397">
        <f t="shared" si="138"/>
        <v>0</v>
      </c>
      <c r="AC613" s="397">
        <f t="shared" si="138"/>
        <v>0</v>
      </c>
      <c r="AD613" s="397">
        <f t="shared" si="138"/>
        <v>0</v>
      </c>
      <c r="AE613" s="397">
        <f t="shared" si="138"/>
        <v>0</v>
      </c>
      <c r="AF613" s="397">
        <f t="shared" si="138"/>
        <v>0</v>
      </c>
      <c r="AG613" s="397">
        <f t="shared" si="138"/>
        <v>0</v>
      </c>
      <c r="AH613" s="397">
        <f t="shared" si="138"/>
        <v>0</v>
      </c>
      <c r="AI613" s="397">
        <f t="shared" si="138"/>
        <v>0</v>
      </c>
      <c r="AJ613" s="397">
        <f t="shared" si="138"/>
        <v>0</v>
      </c>
      <c r="AK613" s="397">
        <f t="shared" si="138"/>
        <v>0</v>
      </c>
      <c r="AL613" s="397">
        <f t="shared" si="138"/>
        <v>0</v>
      </c>
      <c r="AM613" s="300"/>
    </row>
    <row r="614" spans="1:39" ht="15.5" outlineLevel="1">
      <c r="A614" s="510"/>
      <c r="B614" s="303"/>
      <c r="C614" s="301"/>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402"/>
      <c r="Z614" s="403"/>
      <c r="AA614" s="402"/>
      <c r="AB614" s="402"/>
      <c r="AC614" s="402"/>
      <c r="AD614" s="402"/>
      <c r="AE614" s="402"/>
      <c r="AF614" s="402"/>
      <c r="AG614" s="402"/>
      <c r="AH614" s="402"/>
      <c r="AI614" s="402"/>
      <c r="AJ614" s="402"/>
      <c r="AK614" s="402"/>
      <c r="AL614" s="402"/>
      <c r="AM614" s="302"/>
    </row>
    <row r="615" spans="1:39" ht="15.5" outlineLevel="1">
      <c r="A615" s="510">
        <v>8</v>
      </c>
      <c r="B615" s="414" t="s">
        <v>100</v>
      </c>
      <c r="C615" s="280" t="s">
        <v>586</v>
      </c>
      <c r="D615" s="284"/>
      <c r="E615" s="284"/>
      <c r="F615" s="284"/>
      <c r="G615" s="284"/>
      <c r="H615" s="284"/>
      <c r="I615" s="284"/>
      <c r="J615" s="284"/>
      <c r="K615" s="284"/>
      <c r="L615" s="284"/>
      <c r="M615" s="284"/>
      <c r="N615" s="284"/>
      <c r="O615" s="284"/>
      <c r="P615" s="284"/>
      <c r="Q615" s="284"/>
      <c r="R615" s="284"/>
      <c r="S615" s="284"/>
      <c r="T615" s="284"/>
      <c r="U615" s="284"/>
      <c r="V615" s="284"/>
      <c r="W615" s="284"/>
      <c r="X615" s="284"/>
      <c r="Y615" s="401"/>
      <c r="Z615" s="396"/>
      <c r="AA615" s="396"/>
      <c r="AB615" s="396"/>
      <c r="AC615" s="396"/>
      <c r="AD615" s="396"/>
      <c r="AE615" s="396"/>
      <c r="AF615" s="401"/>
      <c r="AG615" s="401"/>
      <c r="AH615" s="401"/>
      <c r="AI615" s="401"/>
      <c r="AJ615" s="401"/>
      <c r="AK615" s="401"/>
      <c r="AL615" s="401"/>
      <c r="AM615" s="285">
        <f>SUM(Y615:AL615)</f>
        <v>0</v>
      </c>
    </row>
    <row r="616" spans="1:39" ht="15.5" outlineLevel="1">
      <c r="A616" s="510"/>
      <c r="B616" s="283" t="s">
        <v>308</v>
      </c>
      <c r="C616" s="280" t="s">
        <v>580</v>
      </c>
      <c r="D616" s="284"/>
      <c r="E616" s="284"/>
      <c r="F616" s="284"/>
      <c r="G616" s="284"/>
      <c r="H616" s="284"/>
      <c r="I616" s="284"/>
      <c r="J616" s="284"/>
      <c r="K616" s="284"/>
      <c r="L616" s="284"/>
      <c r="M616" s="284"/>
      <c r="N616" s="284"/>
      <c r="O616" s="284"/>
      <c r="P616" s="284"/>
      <c r="Q616" s="284"/>
      <c r="R616" s="284"/>
      <c r="S616" s="284"/>
      <c r="T616" s="284"/>
      <c r="U616" s="284"/>
      <c r="V616" s="284"/>
      <c r="W616" s="284"/>
      <c r="X616" s="284"/>
      <c r="Y616" s="397">
        <f>Y615</f>
        <v>0</v>
      </c>
      <c r="Z616" s="397">
        <f t="shared" ref="Z616:AL616" si="139">Z615</f>
        <v>0</v>
      </c>
      <c r="AA616" s="397">
        <f t="shared" si="139"/>
        <v>0</v>
      </c>
      <c r="AB616" s="397">
        <f t="shared" si="139"/>
        <v>0</v>
      </c>
      <c r="AC616" s="397">
        <f t="shared" si="139"/>
        <v>0</v>
      </c>
      <c r="AD616" s="397">
        <f t="shared" si="139"/>
        <v>0</v>
      </c>
      <c r="AE616" s="397">
        <f t="shared" si="139"/>
        <v>0</v>
      </c>
      <c r="AF616" s="397">
        <f t="shared" si="139"/>
        <v>0</v>
      </c>
      <c r="AG616" s="397">
        <f t="shared" si="139"/>
        <v>0</v>
      </c>
      <c r="AH616" s="397">
        <f t="shared" si="139"/>
        <v>0</v>
      </c>
      <c r="AI616" s="397">
        <f t="shared" si="139"/>
        <v>0</v>
      </c>
      <c r="AJ616" s="397">
        <f t="shared" si="139"/>
        <v>0</v>
      </c>
      <c r="AK616" s="397">
        <f t="shared" si="139"/>
        <v>0</v>
      </c>
      <c r="AL616" s="397">
        <f t="shared" si="139"/>
        <v>0</v>
      </c>
      <c r="AM616" s="300"/>
    </row>
    <row r="617" spans="1:39" ht="15.5" outlineLevel="1">
      <c r="A617" s="510"/>
      <c r="B617" s="303"/>
      <c r="C617" s="301"/>
      <c r="D617" s="305"/>
      <c r="E617" s="305"/>
      <c r="F617" s="305"/>
      <c r="G617" s="305"/>
      <c r="H617" s="305"/>
      <c r="I617" s="305"/>
      <c r="J617" s="305"/>
      <c r="K617" s="305"/>
      <c r="L617" s="305"/>
      <c r="M617" s="305"/>
      <c r="N617" s="280"/>
      <c r="O617" s="305"/>
      <c r="P617" s="305"/>
      <c r="Q617" s="305"/>
      <c r="R617" s="305"/>
      <c r="S617" s="305"/>
      <c r="T617" s="305"/>
      <c r="U617" s="305"/>
      <c r="V617" s="305"/>
      <c r="W617" s="305"/>
      <c r="X617" s="305"/>
      <c r="Y617" s="402"/>
      <c r="Z617" s="403"/>
      <c r="AA617" s="402"/>
      <c r="AB617" s="402"/>
      <c r="AC617" s="402"/>
      <c r="AD617" s="402"/>
      <c r="AE617" s="402"/>
      <c r="AF617" s="402"/>
      <c r="AG617" s="402"/>
      <c r="AH617" s="402"/>
      <c r="AI617" s="402"/>
      <c r="AJ617" s="402"/>
      <c r="AK617" s="402"/>
      <c r="AL617" s="402"/>
      <c r="AM617" s="302"/>
    </row>
    <row r="618" spans="1:39" ht="15.5" outlineLevel="1">
      <c r="A618" s="510">
        <v>9</v>
      </c>
      <c r="B618" s="414" t="s">
        <v>101</v>
      </c>
      <c r="C618" s="280" t="s">
        <v>586</v>
      </c>
      <c r="D618" s="284"/>
      <c r="E618" s="284"/>
      <c r="F618" s="284"/>
      <c r="G618" s="284"/>
      <c r="H618" s="284"/>
      <c r="I618" s="284"/>
      <c r="J618" s="284"/>
      <c r="K618" s="284"/>
      <c r="L618" s="284"/>
      <c r="M618" s="284"/>
      <c r="N618" s="284"/>
      <c r="O618" s="284"/>
      <c r="P618" s="284"/>
      <c r="Q618" s="284"/>
      <c r="R618" s="284"/>
      <c r="S618" s="284"/>
      <c r="T618" s="284"/>
      <c r="U618" s="284"/>
      <c r="V618" s="284"/>
      <c r="W618" s="284"/>
      <c r="X618" s="284"/>
      <c r="Y618" s="401"/>
      <c r="Z618" s="396"/>
      <c r="AA618" s="396"/>
      <c r="AB618" s="396"/>
      <c r="AC618" s="396"/>
      <c r="AD618" s="396"/>
      <c r="AE618" s="396"/>
      <c r="AF618" s="401"/>
      <c r="AG618" s="401"/>
      <c r="AH618" s="401"/>
      <c r="AI618" s="401"/>
      <c r="AJ618" s="401"/>
      <c r="AK618" s="401"/>
      <c r="AL618" s="401"/>
      <c r="AM618" s="285">
        <f>SUM(Y618:AL618)</f>
        <v>0</v>
      </c>
    </row>
    <row r="619" spans="1:39" ht="15.5" outlineLevel="1">
      <c r="A619" s="510"/>
      <c r="B619" s="283" t="s">
        <v>308</v>
      </c>
      <c r="C619" s="280" t="s">
        <v>580</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397">
        <f>Y618</f>
        <v>0</v>
      </c>
      <c r="Z619" s="397">
        <f t="shared" ref="Z619:AL619" si="140">Z618</f>
        <v>0</v>
      </c>
      <c r="AA619" s="397">
        <f t="shared" si="140"/>
        <v>0</v>
      </c>
      <c r="AB619" s="397">
        <f t="shared" si="140"/>
        <v>0</v>
      </c>
      <c r="AC619" s="397">
        <f t="shared" si="140"/>
        <v>0</v>
      </c>
      <c r="AD619" s="397">
        <f t="shared" si="140"/>
        <v>0</v>
      </c>
      <c r="AE619" s="397">
        <f t="shared" si="140"/>
        <v>0</v>
      </c>
      <c r="AF619" s="397">
        <f t="shared" si="140"/>
        <v>0</v>
      </c>
      <c r="AG619" s="397">
        <f t="shared" si="140"/>
        <v>0</v>
      </c>
      <c r="AH619" s="397">
        <f t="shared" si="140"/>
        <v>0</v>
      </c>
      <c r="AI619" s="397">
        <f t="shared" si="140"/>
        <v>0</v>
      </c>
      <c r="AJ619" s="397">
        <f t="shared" si="140"/>
        <v>0</v>
      </c>
      <c r="AK619" s="397">
        <f t="shared" si="140"/>
        <v>0</v>
      </c>
      <c r="AL619" s="397">
        <f t="shared" si="140"/>
        <v>0</v>
      </c>
      <c r="AM619" s="300"/>
    </row>
    <row r="620" spans="1:39" ht="15.5" outlineLevel="1">
      <c r="A620" s="510"/>
      <c r="B620" s="303"/>
      <c r="C620" s="301"/>
      <c r="D620" s="305"/>
      <c r="E620" s="305"/>
      <c r="F620" s="305"/>
      <c r="G620" s="305"/>
      <c r="H620" s="305"/>
      <c r="I620" s="305"/>
      <c r="J620" s="305"/>
      <c r="K620" s="305"/>
      <c r="L620" s="305"/>
      <c r="M620" s="305"/>
      <c r="N620" s="280"/>
      <c r="O620" s="305"/>
      <c r="P620" s="305"/>
      <c r="Q620" s="305"/>
      <c r="R620" s="305"/>
      <c r="S620" s="305"/>
      <c r="T620" s="305"/>
      <c r="U620" s="305"/>
      <c r="V620" s="305"/>
      <c r="W620" s="305"/>
      <c r="X620" s="305"/>
      <c r="Y620" s="402"/>
      <c r="Z620" s="402"/>
      <c r="AA620" s="402"/>
      <c r="AB620" s="402"/>
      <c r="AC620" s="402"/>
      <c r="AD620" s="402"/>
      <c r="AE620" s="402"/>
      <c r="AF620" s="402"/>
      <c r="AG620" s="402"/>
      <c r="AH620" s="402"/>
      <c r="AI620" s="402"/>
      <c r="AJ620" s="402"/>
      <c r="AK620" s="402"/>
      <c r="AL620" s="402"/>
      <c r="AM620" s="302"/>
    </row>
    <row r="621" spans="1:39" ht="15.5" outlineLevel="1">
      <c r="A621" s="510">
        <v>10</v>
      </c>
      <c r="B621" s="414" t="s">
        <v>102</v>
      </c>
      <c r="C621" s="280" t="s">
        <v>586</v>
      </c>
      <c r="D621" s="284"/>
      <c r="E621" s="284"/>
      <c r="F621" s="284"/>
      <c r="G621" s="284"/>
      <c r="H621" s="284"/>
      <c r="I621" s="284"/>
      <c r="J621" s="284"/>
      <c r="K621" s="284"/>
      <c r="L621" s="284"/>
      <c r="M621" s="284"/>
      <c r="N621" s="284"/>
      <c r="O621" s="284"/>
      <c r="P621" s="284"/>
      <c r="Q621" s="284"/>
      <c r="R621" s="284"/>
      <c r="S621" s="284"/>
      <c r="T621" s="284"/>
      <c r="U621" s="284"/>
      <c r="V621" s="284"/>
      <c r="W621" s="284"/>
      <c r="X621" s="284"/>
      <c r="Y621" s="401"/>
      <c r="Z621" s="396"/>
      <c r="AA621" s="396"/>
      <c r="AB621" s="396"/>
      <c r="AC621" s="396"/>
      <c r="AD621" s="396"/>
      <c r="AE621" s="396"/>
      <c r="AF621" s="401"/>
      <c r="AG621" s="401"/>
      <c r="AH621" s="401"/>
      <c r="AI621" s="401"/>
      <c r="AJ621" s="401"/>
      <c r="AK621" s="401"/>
      <c r="AL621" s="401"/>
      <c r="AM621" s="285">
        <f>SUM(Y621:AL621)</f>
        <v>0</v>
      </c>
    </row>
    <row r="622" spans="1:39" ht="15.5" outlineLevel="1">
      <c r="A622" s="510"/>
      <c r="B622" s="283" t="s">
        <v>308</v>
      </c>
      <c r="C622" s="280" t="s">
        <v>580</v>
      </c>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397">
        <f>Y621</f>
        <v>0</v>
      </c>
      <c r="Z622" s="397">
        <f t="shared" ref="Z622:AL622" si="141">Z621</f>
        <v>0</v>
      </c>
      <c r="AA622" s="397">
        <f t="shared" si="141"/>
        <v>0</v>
      </c>
      <c r="AB622" s="397">
        <f t="shared" si="141"/>
        <v>0</v>
      </c>
      <c r="AC622" s="397">
        <f t="shared" si="141"/>
        <v>0</v>
      </c>
      <c r="AD622" s="397">
        <f t="shared" si="141"/>
        <v>0</v>
      </c>
      <c r="AE622" s="397">
        <f t="shared" si="141"/>
        <v>0</v>
      </c>
      <c r="AF622" s="397">
        <f t="shared" si="141"/>
        <v>0</v>
      </c>
      <c r="AG622" s="397">
        <f t="shared" si="141"/>
        <v>0</v>
      </c>
      <c r="AH622" s="397">
        <f t="shared" si="141"/>
        <v>0</v>
      </c>
      <c r="AI622" s="397">
        <f t="shared" si="141"/>
        <v>0</v>
      </c>
      <c r="AJ622" s="397">
        <f t="shared" si="141"/>
        <v>0</v>
      </c>
      <c r="AK622" s="397">
        <f t="shared" si="141"/>
        <v>0</v>
      </c>
      <c r="AL622" s="397">
        <f t="shared" si="141"/>
        <v>0</v>
      </c>
      <c r="AM622" s="300"/>
    </row>
    <row r="623" spans="1:39" ht="15.5" outlineLevel="1">
      <c r="A623" s="510"/>
      <c r="B623" s="303"/>
      <c r="C623" s="301"/>
      <c r="D623" s="305"/>
      <c r="E623" s="305"/>
      <c r="F623" s="305"/>
      <c r="G623" s="305"/>
      <c r="H623" s="305"/>
      <c r="I623" s="305"/>
      <c r="J623" s="305"/>
      <c r="K623" s="305"/>
      <c r="L623" s="305"/>
      <c r="M623" s="305"/>
      <c r="N623" s="280"/>
      <c r="O623" s="305"/>
      <c r="P623" s="305"/>
      <c r="Q623" s="305"/>
      <c r="R623" s="305"/>
      <c r="S623" s="305"/>
      <c r="T623" s="305"/>
      <c r="U623" s="305"/>
      <c r="V623" s="305"/>
      <c r="W623" s="305"/>
      <c r="X623" s="305"/>
      <c r="Y623" s="402"/>
      <c r="Z623" s="403"/>
      <c r="AA623" s="402"/>
      <c r="AB623" s="402"/>
      <c r="AC623" s="402"/>
      <c r="AD623" s="402"/>
      <c r="AE623" s="402"/>
      <c r="AF623" s="402"/>
      <c r="AG623" s="402"/>
      <c r="AH623" s="402"/>
      <c r="AI623" s="402"/>
      <c r="AJ623" s="402"/>
      <c r="AK623" s="402"/>
      <c r="AL623" s="402"/>
      <c r="AM623" s="302"/>
    </row>
    <row r="624" spans="1:39" ht="15.5" outlineLevel="1">
      <c r="A624" s="510"/>
      <c r="B624" s="277" t="s">
        <v>10</v>
      </c>
      <c r="C624" s="278"/>
      <c r="D624" s="278"/>
      <c r="E624" s="278"/>
      <c r="F624" s="278"/>
      <c r="G624" s="278"/>
      <c r="H624" s="278"/>
      <c r="I624" s="278"/>
      <c r="J624" s="278"/>
      <c r="K624" s="278"/>
      <c r="L624" s="278"/>
      <c r="M624" s="278"/>
      <c r="N624" s="279"/>
      <c r="O624" s="278"/>
      <c r="P624" s="278"/>
      <c r="Q624" s="278"/>
      <c r="R624" s="278"/>
      <c r="S624" s="278"/>
      <c r="T624" s="278"/>
      <c r="U624" s="278"/>
      <c r="V624" s="278"/>
      <c r="W624" s="278"/>
      <c r="X624" s="278"/>
      <c r="Y624" s="400"/>
      <c r="Z624" s="400"/>
      <c r="AA624" s="400"/>
      <c r="AB624" s="400"/>
      <c r="AC624" s="400"/>
      <c r="AD624" s="400"/>
      <c r="AE624" s="400"/>
      <c r="AF624" s="400"/>
      <c r="AG624" s="400"/>
      <c r="AH624" s="400"/>
      <c r="AI624" s="400"/>
      <c r="AJ624" s="400"/>
      <c r="AK624" s="400"/>
      <c r="AL624" s="400"/>
      <c r="AM624" s="281"/>
    </row>
    <row r="625" spans="1:39" ht="15.5" outlineLevel="1">
      <c r="A625" s="510">
        <v>11</v>
      </c>
      <c r="B625" s="414" t="s">
        <v>103</v>
      </c>
      <c r="C625" s="280" t="s">
        <v>586</v>
      </c>
      <c r="D625" s="284"/>
      <c r="E625" s="284"/>
      <c r="F625" s="284"/>
      <c r="G625" s="284"/>
      <c r="H625" s="284"/>
      <c r="I625" s="284"/>
      <c r="J625" s="284"/>
      <c r="K625" s="284"/>
      <c r="L625" s="284"/>
      <c r="M625" s="284"/>
      <c r="N625" s="284"/>
      <c r="O625" s="284"/>
      <c r="P625" s="284"/>
      <c r="Q625" s="284"/>
      <c r="R625" s="284"/>
      <c r="S625" s="284"/>
      <c r="T625" s="284"/>
      <c r="U625" s="284"/>
      <c r="V625" s="284"/>
      <c r="W625" s="284"/>
      <c r="X625" s="284"/>
      <c r="Y625" s="412"/>
      <c r="Z625" s="396"/>
      <c r="AA625" s="396"/>
      <c r="AB625" s="396"/>
      <c r="AC625" s="396"/>
      <c r="AD625" s="396"/>
      <c r="AE625" s="396"/>
      <c r="AF625" s="401"/>
      <c r="AG625" s="401"/>
      <c r="AH625" s="401"/>
      <c r="AI625" s="401"/>
      <c r="AJ625" s="401"/>
      <c r="AK625" s="401"/>
      <c r="AL625" s="401"/>
      <c r="AM625" s="285">
        <f>SUM(Y625:AL625)</f>
        <v>0</v>
      </c>
    </row>
    <row r="626" spans="1:39" ht="15.5" outlineLevel="1">
      <c r="A626" s="510"/>
      <c r="B626" s="283" t="s">
        <v>308</v>
      </c>
      <c r="C626" s="280" t="s">
        <v>580</v>
      </c>
      <c r="D626" s="284"/>
      <c r="E626" s="284"/>
      <c r="F626" s="284"/>
      <c r="G626" s="284"/>
      <c r="H626" s="284"/>
      <c r="I626" s="284"/>
      <c r="J626" s="284"/>
      <c r="K626" s="284"/>
      <c r="L626" s="284"/>
      <c r="M626" s="284"/>
      <c r="N626" s="284"/>
      <c r="O626" s="284"/>
      <c r="P626" s="284"/>
      <c r="Q626" s="284"/>
      <c r="R626" s="284"/>
      <c r="S626" s="284"/>
      <c r="T626" s="284"/>
      <c r="U626" s="284"/>
      <c r="V626" s="284"/>
      <c r="W626" s="284"/>
      <c r="X626" s="284"/>
      <c r="Y626" s="397">
        <f>Y625</f>
        <v>0</v>
      </c>
      <c r="Z626" s="397">
        <f t="shared" ref="Z626:AL626" si="142">Z625</f>
        <v>0</v>
      </c>
      <c r="AA626" s="397">
        <f t="shared" si="142"/>
        <v>0</v>
      </c>
      <c r="AB626" s="397">
        <f t="shared" si="142"/>
        <v>0</v>
      </c>
      <c r="AC626" s="397">
        <f t="shared" si="142"/>
        <v>0</v>
      </c>
      <c r="AD626" s="397">
        <f t="shared" si="142"/>
        <v>0</v>
      </c>
      <c r="AE626" s="397">
        <f t="shared" si="142"/>
        <v>0</v>
      </c>
      <c r="AF626" s="397">
        <f t="shared" si="142"/>
        <v>0</v>
      </c>
      <c r="AG626" s="397">
        <f t="shared" si="142"/>
        <v>0</v>
      </c>
      <c r="AH626" s="397">
        <f t="shared" si="142"/>
        <v>0</v>
      </c>
      <c r="AI626" s="397">
        <f t="shared" si="142"/>
        <v>0</v>
      </c>
      <c r="AJ626" s="397">
        <f t="shared" si="142"/>
        <v>0</v>
      </c>
      <c r="AK626" s="397">
        <f t="shared" si="142"/>
        <v>0</v>
      </c>
      <c r="AL626" s="397">
        <f t="shared" si="142"/>
        <v>0</v>
      </c>
      <c r="AM626" s="286"/>
    </row>
    <row r="627" spans="1:39" ht="15.5" outlineLevel="1">
      <c r="A627" s="510"/>
      <c r="B627" s="304"/>
      <c r="C627" s="294"/>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398"/>
      <c r="Z627" s="409"/>
      <c r="AA627" s="409"/>
      <c r="AB627" s="409"/>
      <c r="AC627" s="409"/>
      <c r="AD627" s="409"/>
      <c r="AE627" s="409"/>
      <c r="AF627" s="409"/>
      <c r="AG627" s="409"/>
      <c r="AH627" s="409"/>
      <c r="AI627" s="409"/>
      <c r="AJ627" s="409"/>
      <c r="AK627" s="409"/>
      <c r="AL627" s="409"/>
      <c r="AM627" s="295"/>
    </row>
    <row r="628" spans="1:39" ht="15.5" outlineLevel="1">
      <c r="A628" s="510">
        <v>12</v>
      </c>
      <c r="B628" s="414" t="s">
        <v>104</v>
      </c>
      <c r="C628" s="280" t="s">
        <v>586</v>
      </c>
      <c r="D628" s="284"/>
      <c r="E628" s="284"/>
      <c r="F628" s="284"/>
      <c r="G628" s="284"/>
      <c r="H628" s="284"/>
      <c r="I628" s="284"/>
      <c r="J628" s="284"/>
      <c r="K628" s="284"/>
      <c r="L628" s="284"/>
      <c r="M628" s="284"/>
      <c r="N628" s="284"/>
      <c r="O628" s="284"/>
      <c r="P628" s="284"/>
      <c r="Q628" s="284"/>
      <c r="R628" s="284"/>
      <c r="S628" s="284"/>
      <c r="T628" s="284"/>
      <c r="U628" s="284"/>
      <c r="V628" s="284"/>
      <c r="W628" s="284"/>
      <c r="X628" s="284"/>
      <c r="Y628" s="396"/>
      <c r="Z628" s="396"/>
      <c r="AA628" s="396"/>
      <c r="AB628" s="396"/>
      <c r="AC628" s="396"/>
      <c r="AD628" s="396"/>
      <c r="AE628" s="396"/>
      <c r="AF628" s="401"/>
      <c r="AG628" s="401"/>
      <c r="AH628" s="401"/>
      <c r="AI628" s="401"/>
      <c r="AJ628" s="401"/>
      <c r="AK628" s="401"/>
      <c r="AL628" s="401"/>
      <c r="AM628" s="285">
        <f>SUM(Y628:AL628)</f>
        <v>0</v>
      </c>
    </row>
    <row r="629" spans="1:39" ht="15.5" outlineLevel="1">
      <c r="A629" s="510"/>
      <c r="B629" s="283" t="s">
        <v>308</v>
      </c>
      <c r="C629" s="280" t="s">
        <v>580</v>
      </c>
      <c r="D629" s="284"/>
      <c r="E629" s="284"/>
      <c r="F629" s="284"/>
      <c r="G629" s="284"/>
      <c r="H629" s="284"/>
      <c r="I629" s="284"/>
      <c r="J629" s="284"/>
      <c r="K629" s="284"/>
      <c r="L629" s="284"/>
      <c r="M629" s="284"/>
      <c r="N629" s="284"/>
      <c r="O629" s="284"/>
      <c r="P629" s="284"/>
      <c r="Q629" s="284"/>
      <c r="R629" s="284"/>
      <c r="S629" s="284"/>
      <c r="T629" s="284"/>
      <c r="U629" s="284"/>
      <c r="V629" s="284"/>
      <c r="W629" s="284"/>
      <c r="X629" s="284"/>
      <c r="Y629" s="397">
        <f>Y628</f>
        <v>0</v>
      </c>
      <c r="Z629" s="397">
        <f t="shared" ref="Z629:AL629" si="143">Z628</f>
        <v>0</v>
      </c>
      <c r="AA629" s="397">
        <f t="shared" si="143"/>
        <v>0</v>
      </c>
      <c r="AB629" s="397">
        <f t="shared" si="143"/>
        <v>0</v>
      </c>
      <c r="AC629" s="397">
        <f t="shared" si="143"/>
        <v>0</v>
      </c>
      <c r="AD629" s="397">
        <f t="shared" si="143"/>
        <v>0</v>
      </c>
      <c r="AE629" s="397">
        <f t="shared" si="143"/>
        <v>0</v>
      </c>
      <c r="AF629" s="397">
        <f t="shared" si="143"/>
        <v>0</v>
      </c>
      <c r="AG629" s="397">
        <f t="shared" si="143"/>
        <v>0</v>
      </c>
      <c r="AH629" s="397">
        <f t="shared" si="143"/>
        <v>0</v>
      </c>
      <c r="AI629" s="397">
        <f t="shared" si="143"/>
        <v>0</v>
      </c>
      <c r="AJ629" s="397">
        <f t="shared" si="143"/>
        <v>0</v>
      </c>
      <c r="AK629" s="397">
        <f t="shared" si="143"/>
        <v>0</v>
      </c>
      <c r="AL629" s="397">
        <f t="shared" si="143"/>
        <v>0</v>
      </c>
      <c r="AM629" s="286"/>
    </row>
    <row r="630" spans="1:39" ht="15.5" outlineLevel="1">
      <c r="A630" s="510"/>
      <c r="B630" s="304"/>
      <c r="C630" s="294"/>
      <c r="D630" s="280"/>
      <c r="E630" s="280"/>
      <c r="F630" s="280"/>
      <c r="G630" s="280"/>
      <c r="H630" s="280"/>
      <c r="I630" s="280"/>
      <c r="J630" s="280"/>
      <c r="K630" s="280"/>
      <c r="L630" s="280"/>
      <c r="M630" s="280"/>
      <c r="N630" s="280"/>
      <c r="O630" s="280"/>
      <c r="P630" s="280"/>
      <c r="Q630" s="280"/>
      <c r="R630" s="280"/>
      <c r="S630" s="280"/>
      <c r="T630" s="280"/>
      <c r="U630" s="280"/>
      <c r="V630" s="280"/>
      <c r="W630" s="280"/>
      <c r="X630" s="280"/>
      <c r="Y630" s="408"/>
      <c r="Z630" s="408"/>
      <c r="AA630" s="398"/>
      <c r="AB630" s="398"/>
      <c r="AC630" s="398"/>
      <c r="AD630" s="398"/>
      <c r="AE630" s="398"/>
      <c r="AF630" s="398"/>
      <c r="AG630" s="398"/>
      <c r="AH630" s="398"/>
      <c r="AI630" s="398"/>
      <c r="AJ630" s="398"/>
      <c r="AK630" s="398"/>
      <c r="AL630" s="398"/>
      <c r="AM630" s="295"/>
    </row>
    <row r="631" spans="1:39" ht="15.5" outlineLevel="1">
      <c r="A631" s="510">
        <v>13</v>
      </c>
      <c r="B631" s="414" t="s">
        <v>105</v>
      </c>
      <c r="C631" s="280" t="s">
        <v>586</v>
      </c>
      <c r="D631" s="284"/>
      <c r="E631" s="284"/>
      <c r="F631" s="284"/>
      <c r="G631" s="284"/>
      <c r="H631" s="284"/>
      <c r="I631" s="284"/>
      <c r="J631" s="284"/>
      <c r="K631" s="284"/>
      <c r="L631" s="284"/>
      <c r="M631" s="284"/>
      <c r="N631" s="284"/>
      <c r="O631" s="284"/>
      <c r="P631" s="284"/>
      <c r="Q631" s="284"/>
      <c r="R631" s="284"/>
      <c r="S631" s="284"/>
      <c r="T631" s="284"/>
      <c r="U631" s="284"/>
      <c r="V631" s="284"/>
      <c r="W631" s="284"/>
      <c r="X631" s="284"/>
      <c r="Y631" s="396"/>
      <c r="Z631" s="396"/>
      <c r="AA631" s="396"/>
      <c r="AB631" s="396"/>
      <c r="AC631" s="396"/>
      <c r="AD631" s="396"/>
      <c r="AE631" s="396"/>
      <c r="AF631" s="401"/>
      <c r="AG631" s="401"/>
      <c r="AH631" s="401"/>
      <c r="AI631" s="401"/>
      <c r="AJ631" s="401"/>
      <c r="AK631" s="401"/>
      <c r="AL631" s="401"/>
      <c r="AM631" s="285">
        <f>SUM(Y631:AL631)</f>
        <v>0</v>
      </c>
    </row>
    <row r="632" spans="1:39" ht="15.5" outlineLevel="1">
      <c r="A632" s="510"/>
      <c r="B632" s="283" t="s">
        <v>308</v>
      </c>
      <c r="C632" s="280" t="s">
        <v>580</v>
      </c>
      <c r="D632" s="284"/>
      <c r="E632" s="284"/>
      <c r="F632" s="284"/>
      <c r="G632" s="284"/>
      <c r="H632" s="284"/>
      <c r="I632" s="284"/>
      <c r="J632" s="284"/>
      <c r="K632" s="284"/>
      <c r="L632" s="284"/>
      <c r="M632" s="284"/>
      <c r="N632" s="284"/>
      <c r="O632" s="284"/>
      <c r="P632" s="284"/>
      <c r="Q632" s="284"/>
      <c r="R632" s="284"/>
      <c r="S632" s="284"/>
      <c r="T632" s="284"/>
      <c r="U632" s="284"/>
      <c r="V632" s="284"/>
      <c r="W632" s="284"/>
      <c r="X632" s="284"/>
      <c r="Y632" s="397">
        <f>Y631</f>
        <v>0</v>
      </c>
      <c r="Z632" s="397">
        <f t="shared" ref="Z632:AL632" si="144">Z631</f>
        <v>0</v>
      </c>
      <c r="AA632" s="397">
        <f t="shared" si="144"/>
        <v>0</v>
      </c>
      <c r="AB632" s="397">
        <f t="shared" si="144"/>
        <v>0</v>
      </c>
      <c r="AC632" s="397">
        <f t="shared" si="144"/>
        <v>0</v>
      </c>
      <c r="AD632" s="397">
        <f t="shared" si="144"/>
        <v>0</v>
      </c>
      <c r="AE632" s="397">
        <f t="shared" si="144"/>
        <v>0</v>
      </c>
      <c r="AF632" s="397">
        <f t="shared" si="144"/>
        <v>0</v>
      </c>
      <c r="AG632" s="397">
        <f t="shared" si="144"/>
        <v>0</v>
      </c>
      <c r="AH632" s="397">
        <f t="shared" si="144"/>
        <v>0</v>
      </c>
      <c r="AI632" s="397">
        <f t="shared" si="144"/>
        <v>0</v>
      </c>
      <c r="AJ632" s="397">
        <f t="shared" si="144"/>
        <v>0</v>
      </c>
      <c r="AK632" s="397">
        <f t="shared" si="144"/>
        <v>0</v>
      </c>
      <c r="AL632" s="397">
        <f t="shared" si="144"/>
        <v>0</v>
      </c>
      <c r="AM632" s="295"/>
    </row>
    <row r="633" spans="1:39" ht="15.5" outlineLevel="1">
      <c r="A633" s="510"/>
      <c r="B633" s="304"/>
      <c r="C633" s="294"/>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398"/>
      <c r="Z633" s="398"/>
      <c r="AA633" s="398"/>
      <c r="AB633" s="398"/>
      <c r="AC633" s="398"/>
      <c r="AD633" s="398"/>
      <c r="AE633" s="398"/>
      <c r="AF633" s="398"/>
      <c r="AG633" s="398"/>
      <c r="AH633" s="398"/>
      <c r="AI633" s="398"/>
      <c r="AJ633" s="398"/>
      <c r="AK633" s="398"/>
      <c r="AL633" s="398"/>
      <c r="AM633" s="295"/>
    </row>
    <row r="634" spans="1:39" ht="15.5" outlineLevel="1">
      <c r="A634" s="510"/>
      <c r="B634" s="277" t="s">
        <v>106</v>
      </c>
      <c r="C634" s="278"/>
      <c r="D634" s="279"/>
      <c r="E634" s="279"/>
      <c r="F634" s="279"/>
      <c r="G634" s="279"/>
      <c r="H634" s="279"/>
      <c r="I634" s="279"/>
      <c r="J634" s="279"/>
      <c r="K634" s="279"/>
      <c r="L634" s="279"/>
      <c r="M634" s="279"/>
      <c r="N634" s="279"/>
      <c r="O634" s="279"/>
      <c r="P634" s="278"/>
      <c r="Q634" s="278"/>
      <c r="R634" s="278"/>
      <c r="S634" s="278"/>
      <c r="T634" s="278"/>
      <c r="U634" s="278"/>
      <c r="V634" s="278"/>
      <c r="W634" s="278"/>
      <c r="X634" s="278"/>
      <c r="Y634" s="400"/>
      <c r="Z634" s="400"/>
      <c r="AA634" s="400"/>
      <c r="AB634" s="400"/>
      <c r="AC634" s="400"/>
      <c r="AD634" s="400"/>
      <c r="AE634" s="400"/>
      <c r="AF634" s="400"/>
      <c r="AG634" s="400"/>
      <c r="AH634" s="400"/>
      <c r="AI634" s="400"/>
      <c r="AJ634" s="400"/>
      <c r="AK634" s="400"/>
      <c r="AL634" s="400"/>
      <c r="AM634" s="281"/>
    </row>
    <row r="635" spans="1:39" ht="15.5" outlineLevel="1">
      <c r="A635" s="510">
        <v>14</v>
      </c>
      <c r="B635" s="304" t="s">
        <v>107</v>
      </c>
      <c r="C635" s="280" t="s">
        <v>586</v>
      </c>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396"/>
      <c r="Z635" s="396"/>
      <c r="AA635" s="396"/>
      <c r="AB635" s="396"/>
      <c r="AC635" s="396"/>
      <c r="AD635" s="396"/>
      <c r="AE635" s="396"/>
      <c r="AF635" s="396"/>
      <c r="AG635" s="396"/>
      <c r="AH635" s="396"/>
      <c r="AI635" s="396"/>
      <c r="AJ635" s="396"/>
      <c r="AK635" s="396"/>
      <c r="AL635" s="396"/>
      <c r="AM635" s="285">
        <f>SUM(Y635:AL635)</f>
        <v>0</v>
      </c>
    </row>
    <row r="636" spans="1:39" ht="15.5" outlineLevel="1">
      <c r="A636" s="510"/>
      <c r="B636" s="283" t="s">
        <v>308</v>
      </c>
      <c r="C636" s="280" t="s">
        <v>580</v>
      </c>
      <c r="D636" s="284"/>
      <c r="E636" s="284"/>
      <c r="F636" s="284"/>
      <c r="G636" s="284"/>
      <c r="H636" s="284"/>
      <c r="I636" s="284"/>
      <c r="J636" s="284"/>
      <c r="K636" s="284"/>
      <c r="L636" s="284"/>
      <c r="M636" s="284"/>
      <c r="N636" s="284"/>
      <c r="O636" s="284"/>
      <c r="P636" s="284"/>
      <c r="Q636" s="284"/>
      <c r="R636" s="284"/>
      <c r="S636" s="284"/>
      <c r="T636" s="284"/>
      <c r="U636" s="284"/>
      <c r="V636" s="284"/>
      <c r="W636" s="284"/>
      <c r="X636" s="284"/>
      <c r="Y636" s="397">
        <f>Y635</f>
        <v>0</v>
      </c>
      <c r="Z636" s="397">
        <f t="shared" ref="Z636:AL636" si="145">Z635</f>
        <v>0</v>
      </c>
      <c r="AA636" s="397">
        <f t="shared" si="145"/>
        <v>0</v>
      </c>
      <c r="AB636" s="397">
        <f t="shared" si="145"/>
        <v>0</v>
      </c>
      <c r="AC636" s="397">
        <f t="shared" si="145"/>
        <v>0</v>
      </c>
      <c r="AD636" s="397">
        <f t="shared" si="145"/>
        <v>0</v>
      </c>
      <c r="AE636" s="397">
        <f t="shared" si="145"/>
        <v>0</v>
      </c>
      <c r="AF636" s="397">
        <f t="shared" si="145"/>
        <v>0</v>
      </c>
      <c r="AG636" s="397">
        <f t="shared" si="145"/>
        <v>0</v>
      </c>
      <c r="AH636" s="397">
        <f t="shared" si="145"/>
        <v>0</v>
      </c>
      <c r="AI636" s="397">
        <f t="shared" si="145"/>
        <v>0</v>
      </c>
      <c r="AJ636" s="397">
        <f t="shared" si="145"/>
        <v>0</v>
      </c>
      <c r="AK636" s="397">
        <f t="shared" si="145"/>
        <v>0</v>
      </c>
      <c r="AL636" s="397">
        <f t="shared" si="145"/>
        <v>0</v>
      </c>
      <c r="AM636" s="494"/>
    </row>
    <row r="637" spans="1:39" ht="15.5" outlineLevel="1">
      <c r="A637" s="510"/>
      <c r="B637" s="304"/>
      <c r="C637" s="294"/>
      <c r="D637" s="280"/>
      <c r="E637" s="280"/>
      <c r="F637" s="280"/>
      <c r="G637" s="280"/>
      <c r="H637" s="280"/>
      <c r="I637" s="280"/>
      <c r="J637" s="280"/>
      <c r="K637" s="280"/>
      <c r="L637" s="280"/>
      <c r="M637" s="280"/>
      <c r="N637" s="448"/>
      <c r="O637" s="280"/>
      <c r="P637" s="280"/>
      <c r="Q637" s="280"/>
      <c r="R637" s="280"/>
      <c r="S637" s="280"/>
      <c r="T637" s="280"/>
      <c r="U637" s="280"/>
      <c r="V637" s="280"/>
      <c r="W637" s="280"/>
      <c r="X637" s="280"/>
      <c r="Y637" s="398"/>
      <c r="Z637" s="398"/>
      <c r="AA637" s="398"/>
      <c r="AB637" s="398"/>
      <c r="AC637" s="398"/>
      <c r="AD637" s="398"/>
      <c r="AE637" s="398"/>
      <c r="AF637" s="398"/>
      <c r="AG637" s="398"/>
      <c r="AH637" s="398"/>
      <c r="AI637" s="398"/>
      <c r="AJ637" s="398"/>
      <c r="AK637" s="398"/>
      <c r="AL637" s="398"/>
      <c r="AM637" s="290"/>
    </row>
    <row r="638" spans="1:39" s="298" customFormat="1" ht="15.5" outlineLevel="1">
      <c r="A638" s="510"/>
      <c r="B638" s="277" t="s">
        <v>486</v>
      </c>
      <c r="C638" s="280"/>
      <c r="D638" s="280"/>
      <c r="E638" s="280"/>
      <c r="F638" s="280"/>
      <c r="G638" s="280"/>
      <c r="H638" s="280"/>
      <c r="I638" s="280"/>
      <c r="J638" s="280"/>
      <c r="K638" s="280"/>
      <c r="L638" s="280"/>
      <c r="M638" s="280"/>
      <c r="N638" s="280"/>
      <c r="O638" s="280"/>
      <c r="P638" s="280"/>
      <c r="Q638" s="280"/>
      <c r="R638" s="280"/>
      <c r="S638" s="280"/>
      <c r="T638" s="280"/>
      <c r="U638" s="280"/>
      <c r="V638" s="280"/>
      <c r="W638" s="280"/>
      <c r="X638" s="280"/>
      <c r="Y638" s="398"/>
      <c r="Z638" s="398"/>
      <c r="AA638" s="398"/>
      <c r="AB638" s="398"/>
      <c r="AC638" s="398"/>
      <c r="AD638" s="398"/>
      <c r="AE638" s="402"/>
      <c r="AF638" s="402"/>
      <c r="AG638" s="402"/>
      <c r="AH638" s="402"/>
      <c r="AI638" s="402"/>
      <c r="AJ638" s="402"/>
      <c r="AK638" s="402"/>
      <c r="AL638" s="402"/>
      <c r="AM638" s="495"/>
    </row>
    <row r="639" spans="1:39" ht="15.5" outlineLevel="1">
      <c r="A639" s="510">
        <v>15</v>
      </c>
      <c r="B639" s="283" t="s">
        <v>491</v>
      </c>
      <c r="C639" s="280" t="s">
        <v>586</v>
      </c>
      <c r="D639" s="284"/>
      <c r="E639" s="284"/>
      <c r="F639" s="284"/>
      <c r="G639" s="284"/>
      <c r="H639" s="284"/>
      <c r="I639" s="284"/>
      <c r="J639" s="284"/>
      <c r="K639" s="284"/>
      <c r="L639" s="284"/>
      <c r="M639" s="284"/>
      <c r="N639" s="284"/>
      <c r="O639" s="284"/>
      <c r="P639" s="284"/>
      <c r="Q639" s="284"/>
      <c r="R639" s="284"/>
      <c r="S639" s="284"/>
      <c r="T639" s="284"/>
      <c r="U639" s="284"/>
      <c r="V639" s="284"/>
      <c r="W639" s="284"/>
      <c r="X639" s="284"/>
      <c r="Y639" s="396"/>
      <c r="Z639" s="396"/>
      <c r="AA639" s="396"/>
      <c r="AB639" s="396"/>
      <c r="AC639" s="396"/>
      <c r="AD639" s="396"/>
      <c r="AE639" s="396"/>
      <c r="AF639" s="396"/>
      <c r="AG639" s="396"/>
      <c r="AH639" s="396"/>
      <c r="AI639" s="396"/>
      <c r="AJ639" s="396"/>
      <c r="AK639" s="396"/>
      <c r="AL639" s="396"/>
      <c r="AM639" s="285">
        <f>SUM(Y639:AL639)</f>
        <v>0</v>
      </c>
    </row>
    <row r="640" spans="1:39" ht="15.5" outlineLevel="1">
      <c r="A640" s="510"/>
      <c r="B640" s="283" t="s">
        <v>308</v>
      </c>
      <c r="C640" s="280" t="s">
        <v>580</v>
      </c>
      <c r="D640" s="284"/>
      <c r="E640" s="284"/>
      <c r="F640" s="284"/>
      <c r="G640" s="284"/>
      <c r="H640" s="284"/>
      <c r="I640" s="284"/>
      <c r="J640" s="284"/>
      <c r="K640" s="284"/>
      <c r="L640" s="284"/>
      <c r="M640" s="284"/>
      <c r="N640" s="284"/>
      <c r="O640" s="284"/>
      <c r="P640" s="284"/>
      <c r="Q640" s="284"/>
      <c r="R640" s="284"/>
      <c r="S640" s="284"/>
      <c r="T640" s="284"/>
      <c r="U640" s="284"/>
      <c r="V640" s="284"/>
      <c r="W640" s="284"/>
      <c r="X640" s="284"/>
      <c r="Y640" s="397">
        <f>Y639</f>
        <v>0</v>
      </c>
      <c r="Z640" s="397">
        <f t="shared" ref="Z640:AL640" si="146">Z639</f>
        <v>0</v>
      </c>
      <c r="AA640" s="397">
        <f t="shared" si="146"/>
        <v>0</v>
      </c>
      <c r="AB640" s="397">
        <f t="shared" si="146"/>
        <v>0</v>
      </c>
      <c r="AC640" s="397">
        <f t="shared" si="146"/>
        <v>0</v>
      </c>
      <c r="AD640" s="397">
        <f t="shared" si="146"/>
        <v>0</v>
      </c>
      <c r="AE640" s="397">
        <f t="shared" si="146"/>
        <v>0</v>
      </c>
      <c r="AF640" s="397">
        <f t="shared" si="146"/>
        <v>0</v>
      </c>
      <c r="AG640" s="397">
        <f t="shared" si="146"/>
        <v>0</v>
      </c>
      <c r="AH640" s="397">
        <f t="shared" si="146"/>
        <v>0</v>
      </c>
      <c r="AI640" s="397">
        <f t="shared" si="146"/>
        <v>0</v>
      </c>
      <c r="AJ640" s="397">
        <f t="shared" si="146"/>
        <v>0</v>
      </c>
      <c r="AK640" s="397">
        <f t="shared" si="146"/>
        <v>0</v>
      </c>
      <c r="AL640" s="397">
        <f t="shared" si="146"/>
        <v>0</v>
      </c>
      <c r="AM640" s="286"/>
    </row>
    <row r="641" spans="1:39" ht="15.5" outlineLevel="1">
      <c r="A641" s="510"/>
      <c r="B641" s="304"/>
      <c r="C641" s="294"/>
      <c r="D641" s="280"/>
      <c r="E641" s="280"/>
      <c r="F641" s="280"/>
      <c r="G641" s="280"/>
      <c r="H641" s="280"/>
      <c r="I641" s="280"/>
      <c r="J641" s="280"/>
      <c r="K641" s="280"/>
      <c r="L641" s="280"/>
      <c r="M641" s="280"/>
      <c r="N641" s="280"/>
      <c r="O641" s="280"/>
      <c r="P641" s="280"/>
      <c r="Q641" s="280"/>
      <c r="R641" s="280"/>
      <c r="S641" s="280"/>
      <c r="T641" s="280"/>
      <c r="U641" s="280"/>
      <c r="V641" s="280"/>
      <c r="W641" s="280"/>
      <c r="X641" s="280"/>
      <c r="Y641" s="398"/>
      <c r="Z641" s="398"/>
      <c r="AA641" s="398"/>
      <c r="AB641" s="398"/>
      <c r="AC641" s="398"/>
      <c r="AD641" s="398"/>
      <c r="AE641" s="398"/>
      <c r="AF641" s="398"/>
      <c r="AG641" s="398"/>
      <c r="AH641" s="398"/>
      <c r="AI641" s="398"/>
      <c r="AJ641" s="398"/>
      <c r="AK641" s="398"/>
      <c r="AL641" s="398"/>
      <c r="AM641" s="295"/>
    </row>
    <row r="642" spans="1:39" s="272" customFormat="1" ht="15.5" outlineLevel="1">
      <c r="A642" s="510">
        <v>16</v>
      </c>
      <c r="B642" s="312" t="s">
        <v>487</v>
      </c>
      <c r="C642" s="280" t="s">
        <v>586</v>
      </c>
      <c r="D642" s="284"/>
      <c r="E642" s="284"/>
      <c r="F642" s="284"/>
      <c r="G642" s="284"/>
      <c r="H642" s="284"/>
      <c r="I642" s="284"/>
      <c r="J642" s="284"/>
      <c r="K642" s="284"/>
      <c r="L642" s="284"/>
      <c r="M642" s="284"/>
      <c r="N642" s="284"/>
      <c r="O642" s="284"/>
      <c r="P642" s="284"/>
      <c r="Q642" s="284"/>
      <c r="R642" s="284"/>
      <c r="S642" s="284"/>
      <c r="T642" s="284"/>
      <c r="U642" s="284"/>
      <c r="V642" s="284"/>
      <c r="W642" s="284"/>
      <c r="X642" s="284"/>
      <c r="Y642" s="396"/>
      <c r="Z642" s="396"/>
      <c r="AA642" s="396"/>
      <c r="AB642" s="396"/>
      <c r="AC642" s="396"/>
      <c r="AD642" s="396"/>
      <c r="AE642" s="396"/>
      <c r="AF642" s="396"/>
      <c r="AG642" s="396"/>
      <c r="AH642" s="396"/>
      <c r="AI642" s="396"/>
      <c r="AJ642" s="396"/>
      <c r="AK642" s="396"/>
      <c r="AL642" s="396"/>
      <c r="AM642" s="285">
        <f>SUM(Y642:AL642)</f>
        <v>0</v>
      </c>
    </row>
    <row r="643" spans="1:39" s="272" customFormat="1" ht="15.5" outlineLevel="1">
      <c r="A643" s="510"/>
      <c r="B643" s="283" t="s">
        <v>308</v>
      </c>
      <c r="C643" s="280" t="s">
        <v>580</v>
      </c>
      <c r="D643" s="284"/>
      <c r="E643" s="284"/>
      <c r="F643" s="284"/>
      <c r="G643" s="284"/>
      <c r="H643" s="284"/>
      <c r="I643" s="284"/>
      <c r="J643" s="284"/>
      <c r="K643" s="284"/>
      <c r="L643" s="284"/>
      <c r="M643" s="284"/>
      <c r="N643" s="284"/>
      <c r="O643" s="284"/>
      <c r="P643" s="284"/>
      <c r="Q643" s="284"/>
      <c r="R643" s="284"/>
      <c r="S643" s="284"/>
      <c r="T643" s="284"/>
      <c r="U643" s="284"/>
      <c r="V643" s="284"/>
      <c r="W643" s="284"/>
      <c r="X643" s="284"/>
      <c r="Y643" s="397">
        <f>Y642</f>
        <v>0</v>
      </c>
      <c r="Z643" s="397">
        <f t="shared" ref="Z643:AL643" si="147">Z642</f>
        <v>0</v>
      </c>
      <c r="AA643" s="397">
        <f t="shared" si="147"/>
        <v>0</v>
      </c>
      <c r="AB643" s="397">
        <f t="shared" si="147"/>
        <v>0</v>
      </c>
      <c r="AC643" s="397">
        <f t="shared" si="147"/>
        <v>0</v>
      </c>
      <c r="AD643" s="397">
        <f t="shared" si="147"/>
        <v>0</v>
      </c>
      <c r="AE643" s="397">
        <f t="shared" si="147"/>
        <v>0</v>
      </c>
      <c r="AF643" s="397">
        <f t="shared" si="147"/>
        <v>0</v>
      </c>
      <c r="AG643" s="397">
        <f t="shared" si="147"/>
        <v>0</v>
      </c>
      <c r="AH643" s="397">
        <f t="shared" si="147"/>
        <v>0</v>
      </c>
      <c r="AI643" s="397">
        <f t="shared" si="147"/>
        <v>0</v>
      </c>
      <c r="AJ643" s="397">
        <f t="shared" si="147"/>
        <v>0</v>
      </c>
      <c r="AK643" s="397">
        <f t="shared" si="147"/>
        <v>0</v>
      </c>
      <c r="AL643" s="397">
        <f t="shared" si="147"/>
        <v>0</v>
      </c>
      <c r="AM643" s="286"/>
    </row>
    <row r="644" spans="1:39" s="272" customFormat="1" ht="15.5" outlineLevel="1">
      <c r="A644" s="510"/>
      <c r="B644" s="312"/>
      <c r="C644" s="280"/>
      <c r="D644" s="280"/>
      <c r="E644" s="280"/>
      <c r="F644" s="280"/>
      <c r="G644" s="280"/>
      <c r="H644" s="280"/>
      <c r="I644" s="280"/>
      <c r="J644" s="280"/>
      <c r="K644" s="280"/>
      <c r="L644" s="280"/>
      <c r="M644" s="280"/>
      <c r="N644" s="280"/>
      <c r="O644" s="280"/>
      <c r="P644" s="280"/>
      <c r="Q644" s="280"/>
      <c r="R644" s="280"/>
      <c r="S644" s="280"/>
      <c r="T644" s="280"/>
      <c r="U644" s="280"/>
      <c r="V644" s="280"/>
      <c r="W644" s="280"/>
      <c r="X644" s="280"/>
      <c r="Y644" s="398"/>
      <c r="Z644" s="398"/>
      <c r="AA644" s="398"/>
      <c r="AB644" s="398"/>
      <c r="AC644" s="398"/>
      <c r="AD644" s="398"/>
      <c r="AE644" s="402"/>
      <c r="AF644" s="402"/>
      <c r="AG644" s="402"/>
      <c r="AH644" s="402"/>
      <c r="AI644" s="402"/>
      <c r="AJ644" s="402"/>
      <c r="AK644" s="402"/>
      <c r="AL644" s="402"/>
      <c r="AM644" s="302"/>
    </row>
    <row r="645" spans="1:39" ht="15.5" outlineLevel="1">
      <c r="A645" s="510"/>
      <c r="B645" s="497" t="s">
        <v>492</v>
      </c>
      <c r="C645" s="308"/>
      <c r="D645" s="279"/>
      <c r="E645" s="278"/>
      <c r="F645" s="278"/>
      <c r="G645" s="278"/>
      <c r="H645" s="278"/>
      <c r="I645" s="278"/>
      <c r="J645" s="278"/>
      <c r="K645" s="278"/>
      <c r="L645" s="278"/>
      <c r="M645" s="278"/>
      <c r="N645" s="279"/>
      <c r="O645" s="278"/>
      <c r="P645" s="278"/>
      <c r="Q645" s="278"/>
      <c r="R645" s="278"/>
      <c r="S645" s="278"/>
      <c r="T645" s="278"/>
      <c r="U645" s="278"/>
      <c r="V645" s="278"/>
      <c r="W645" s="278"/>
      <c r="X645" s="278"/>
      <c r="Y645" s="400"/>
      <c r="Z645" s="400"/>
      <c r="AA645" s="400"/>
      <c r="AB645" s="400"/>
      <c r="AC645" s="400"/>
      <c r="AD645" s="400"/>
      <c r="AE645" s="400"/>
      <c r="AF645" s="400"/>
      <c r="AG645" s="400"/>
      <c r="AH645" s="400"/>
      <c r="AI645" s="400"/>
      <c r="AJ645" s="400"/>
      <c r="AK645" s="400"/>
      <c r="AL645" s="400"/>
      <c r="AM645" s="281"/>
    </row>
    <row r="646" spans="1:39" ht="15.5" outlineLevel="1">
      <c r="A646" s="510">
        <v>17</v>
      </c>
      <c r="B646" s="414" t="s">
        <v>111</v>
      </c>
      <c r="C646" s="280" t="s">
        <v>586</v>
      </c>
      <c r="D646" s="284"/>
      <c r="E646" s="284"/>
      <c r="F646" s="284"/>
      <c r="G646" s="284"/>
      <c r="H646" s="284"/>
      <c r="I646" s="284"/>
      <c r="J646" s="284"/>
      <c r="K646" s="284"/>
      <c r="L646" s="284"/>
      <c r="M646" s="284"/>
      <c r="N646" s="284"/>
      <c r="O646" s="284"/>
      <c r="P646" s="284"/>
      <c r="Q646" s="284"/>
      <c r="R646" s="284"/>
      <c r="S646" s="284"/>
      <c r="T646" s="284"/>
      <c r="U646" s="284"/>
      <c r="V646" s="284"/>
      <c r="W646" s="284"/>
      <c r="X646" s="284"/>
      <c r="Y646" s="412"/>
      <c r="Z646" s="396"/>
      <c r="AA646" s="396"/>
      <c r="AB646" s="396"/>
      <c r="AC646" s="396"/>
      <c r="AD646" s="396"/>
      <c r="AE646" s="396"/>
      <c r="AF646" s="401"/>
      <c r="AG646" s="401"/>
      <c r="AH646" s="401"/>
      <c r="AI646" s="401"/>
      <c r="AJ646" s="401"/>
      <c r="AK646" s="401"/>
      <c r="AL646" s="401"/>
      <c r="AM646" s="285">
        <f>SUM(Y646:AL646)</f>
        <v>0</v>
      </c>
    </row>
    <row r="647" spans="1:39" ht="15.5" outlineLevel="1">
      <c r="A647" s="510"/>
      <c r="B647" s="283" t="s">
        <v>308</v>
      </c>
      <c r="C647" s="280" t="s">
        <v>580</v>
      </c>
      <c r="D647" s="284"/>
      <c r="E647" s="284"/>
      <c r="F647" s="284"/>
      <c r="G647" s="284"/>
      <c r="H647" s="284"/>
      <c r="I647" s="284"/>
      <c r="J647" s="284"/>
      <c r="K647" s="284"/>
      <c r="L647" s="284"/>
      <c r="M647" s="284"/>
      <c r="N647" s="284"/>
      <c r="O647" s="284"/>
      <c r="P647" s="284"/>
      <c r="Q647" s="284"/>
      <c r="R647" s="284"/>
      <c r="S647" s="284"/>
      <c r="T647" s="284"/>
      <c r="U647" s="284"/>
      <c r="V647" s="284"/>
      <c r="W647" s="284"/>
      <c r="X647" s="284"/>
      <c r="Y647" s="397">
        <f>Y646</f>
        <v>0</v>
      </c>
      <c r="Z647" s="397">
        <f t="shared" ref="Z647:AL647" si="148">Z646</f>
        <v>0</v>
      </c>
      <c r="AA647" s="397">
        <f t="shared" si="148"/>
        <v>0</v>
      </c>
      <c r="AB647" s="397">
        <f t="shared" si="148"/>
        <v>0</v>
      </c>
      <c r="AC647" s="397">
        <f t="shared" si="148"/>
        <v>0</v>
      </c>
      <c r="AD647" s="397">
        <f t="shared" si="148"/>
        <v>0</v>
      </c>
      <c r="AE647" s="397">
        <f t="shared" si="148"/>
        <v>0</v>
      </c>
      <c r="AF647" s="397">
        <f t="shared" si="148"/>
        <v>0</v>
      </c>
      <c r="AG647" s="397">
        <f t="shared" si="148"/>
        <v>0</v>
      </c>
      <c r="AH647" s="397">
        <f t="shared" si="148"/>
        <v>0</v>
      </c>
      <c r="AI647" s="397">
        <f t="shared" si="148"/>
        <v>0</v>
      </c>
      <c r="AJ647" s="397">
        <f t="shared" si="148"/>
        <v>0</v>
      </c>
      <c r="AK647" s="397">
        <f t="shared" si="148"/>
        <v>0</v>
      </c>
      <c r="AL647" s="397">
        <f t="shared" si="148"/>
        <v>0</v>
      </c>
      <c r="AM647" s="295"/>
    </row>
    <row r="648" spans="1:39" ht="15.5" outlineLevel="1">
      <c r="A648" s="510"/>
      <c r="B648" s="283"/>
      <c r="C648" s="280"/>
      <c r="D648" s="280"/>
      <c r="E648" s="280"/>
      <c r="F648" s="280"/>
      <c r="G648" s="280"/>
      <c r="H648" s="280"/>
      <c r="I648" s="280"/>
      <c r="J648" s="280"/>
      <c r="K648" s="280"/>
      <c r="L648" s="280"/>
      <c r="M648" s="280"/>
      <c r="N648" s="280"/>
      <c r="O648" s="280"/>
      <c r="P648" s="280"/>
      <c r="Q648" s="280"/>
      <c r="R648" s="280"/>
      <c r="S648" s="280"/>
      <c r="T648" s="280"/>
      <c r="U648" s="280"/>
      <c r="V648" s="280"/>
      <c r="W648" s="280"/>
      <c r="X648" s="280"/>
      <c r="Y648" s="408"/>
      <c r="Z648" s="411"/>
      <c r="AA648" s="411"/>
      <c r="AB648" s="411"/>
      <c r="AC648" s="411"/>
      <c r="AD648" s="411"/>
      <c r="AE648" s="411"/>
      <c r="AF648" s="411"/>
      <c r="AG648" s="411"/>
      <c r="AH648" s="411"/>
      <c r="AI648" s="411"/>
      <c r="AJ648" s="411"/>
      <c r="AK648" s="411"/>
      <c r="AL648" s="411"/>
      <c r="AM648" s="295"/>
    </row>
    <row r="649" spans="1:39" ht="15.5" outlineLevel="1">
      <c r="A649" s="510">
        <v>18</v>
      </c>
      <c r="B649" s="414" t="s">
        <v>108</v>
      </c>
      <c r="C649" s="280" t="s">
        <v>586</v>
      </c>
      <c r="D649" s="284"/>
      <c r="E649" s="284"/>
      <c r="F649" s="284"/>
      <c r="G649" s="284"/>
      <c r="H649" s="284"/>
      <c r="I649" s="284"/>
      <c r="J649" s="284"/>
      <c r="K649" s="284"/>
      <c r="L649" s="284"/>
      <c r="M649" s="284"/>
      <c r="N649" s="284"/>
      <c r="O649" s="284"/>
      <c r="P649" s="284"/>
      <c r="Q649" s="284"/>
      <c r="R649" s="284"/>
      <c r="S649" s="284"/>
      <c r="T649" s="284"/>
      <c r="U649" s="284"/>
      <c r="V649" s="284"/>
      <c r="W649" s="284"/>
      <c r="X649" s="284"/>
      <c r="Y649" s="412"/>
      <c r="Z649" s="396"/>
      <c r="AA649" s="396"/>
      <c r="AB649" s="396"/>
      <c r="AC649" s="396"/>
      <c r="AD649" s="396"/>
      <c r="AE649" s="396"/>
      <c r="AF649" s="401"/>
      <c r="AG649" s="401"/>
      <c r="AH649" s="401"/>
      <c r="AI649" s="401"/>
      <c r="AJ649" s="401"/>
      <c r="AK649" s="401"/>
      <c r="AL649" s="401"/>
      <c r="AM649" s="285">
        <f>SUM(Y649:AL649)</f>
        <v>0</v>
      </c>
    </row>
    <row r="650" spans="1:39" ht="15.5" outlineLevel="1">
      <c r="A650" s="510"/>
      <c r="B650" s="283" t="s">
        <v>308</v>
      </c>
      <c r="C650" s="280" t="s">
        <v>580</v>
      </c>
      <c r="D650" s="284"/>
      <c r="E650" s="284"/>
      <c r="F650" s="284"/>
      <c r="G650" s="284"/>
      <c r="H650" s="284"/>
      <c r="I650" s="284"/>
      <c r="J650" s="284"/>
      <c r="K650" s="284"/>
      <c r="L650" s="284"/>
      <c r="M650" s="284"/>
      <c r="N650" s="284"/>
      <c r="O650" s="284"/>
      <c r="P650" s="284"/>
      <c r="Q650" s="284"/>
      <c r="R650" s="284"/>
      <c r="S650" s="284"/>
      <c r="T650" s="284"/>
      <c r="U650" s="284"/>
      <c r="V650" s="284"/>
      <c r="W650" s="284"/>
      <c r="X650" s="284"/>
      <c r="Y650" s="397">
        <f>Y649</f>
        <v>0</v>
      </c>
      <c r="Z650" s="397">
        <f t="shared" ref="Z650:AL650" si="149">Z649</f>
        <v>0</v>
      </c>
      <c r="AA650" s="397">
        <f t="shared" si="149"/>
        <v>0</v>
      </c>
      <c r="AB650" s="397">
        <f t="shared" si="149"/>
        <v>0</v>
      </c>
      <c r="AC650" s="397">
        <f t="shared" si="149"/>
        <v>0</v>
      </c>
      <c r="AD650" s="397">
        <f t="shared" si="149"/>
        <v>0</v>
      </c>
      <c r="AE650" s="397">
        <f t="shared" si="149"/>
        <v>0</v>
      </c>
      <c r="AF650" s="397">
        <f t="shared" si="149"/>
        <v>0</v>
      </c>
      <c r="AG650" s="397">
        <f t="shared" si="149"/>
        <v>0</v>
      </c>
      <c r="AH650" s="397">
        <f t="shared" si="149"/>
        <v>0</v>
      </c>
      <c r="AI650" s="397">
        <f t="shared" si="149"/>
        <v>0</v>
      </c>
      <c r="AJ650" s="397">
        <f t="shared" si="149"/>
        <v>0</v>
      </c>
      <c r="AK650" s="397">
        <f t="shared" si="149"/>
        <v>0</v>
      </c>
      <c r="AL650" s="397">
        <f t="shared" si="149"/>
        <v>0</v>
      </c>
      <c r="AM650" s="295"/>
    </row>
    <row r="651" spans="1:39" ht="15.5" outlineLevel="1">
      <c r="A651" s="510"/>
      <c r="B651" s="310"/>
      <c r="C651" s="280"/>
      <c r="D651" s="280"/>
      <c r="E651" s="280"/>
      <c r="F651" s="280"/>
      <c r="G651" s="280"/>
      <c r="H651" s="280"/>
      <c r="I651" s="280"/>
      <c r="J651" s="280"/>
      <c r="K651" s="280"/>
      <c r="L651" s="280"/>
      <c r="M651" s="280"/>
      <c r="N651" s="280"/>
      <c r="O651" s="280"/>
      <c r="P651" s="280"/>
      <c r="Q651" s="280"/>
      <c r="R651" s="280"/>
      <c r="S651" s="280"/>
      <c r="T651" s="280"/>
      <c r="U651" s="280"/>
      <c r="V651" s="280"/>
      <c r="W651" s="280"/>
      <c r="X651" s="280"/>
      <c r="Y651" s="409"/>
      <c r="Z651" s="410"/>
      <c r="AA651" s="410"/>
      <c r="AB651" s="410"/>
      <c r="AC651" s="410"/>
      <c r="AD651" s="410"/>
      <c r="AE651" s="410"/>
      <c r="AF651" s="410"/>
      <c r="AG651" s="410"/>
      <c r="AH651" s="410"/>
      <c r="AI651" s="410"/>
      <c r="AJ651" s="410"/>
      <c r="AK651" s="410"/>
      <c r="AL651" s="410"/>
      <c r="AM651" s="286"/>
    </row>
    <row r="652" spans="1:39" ht="15.5" outlineLevel="1">
      <c r="A652" s="510">
        <v>19</v>
      </c>
      <c r="B652" s="414" t="s">
        <v>110</v>
      </c>
      <c r="C652" s="280" t="s">
        <v>586</v>
      </c>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412"/>
      <c r="Z652" s="396"/>
      <c r="AA652" s="396"/>
      <c r="AB652" s="396"/>
      <c r="AC652" s="396"/>
      <c r="AD652" s="396"/>
      <c r="AE652" s="396"/>
      <c r="AF652" s="401"/>
      <c r="AG652" s="401"/>
      <c r="AH652" s="401"/>
      <c r="AI652" s="401"/>
      <c r="AJ652" s="401"/>
      <c r="AK652" s="401"/>
      <c r="AL652" s="401"/>
      <c r="AM652" s="285">
        <f>SUM(Y652:AL652)</f>
        <v>0</v>
      </c>
    </row>
    <row r="653" spans="1:39" ht="15.5" outlineLevel="1">
      <c r="A653" s="510"/>
      <c r="B653" s="283" t="s">
        <v>308</v>
      </c>
      <c r="C653" s="280" t="s">
        <v>580</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397">
        <f>Y652</f>
        <v>0</v>
      </c>
      <c r="Z653" s="397">
        <f t="shared" ref="Z653:AL653" si="150">Z652</f>
        <v>0</v>
      </c>
      <c r="AA653" s="397">
        <f t="shared" si="150"/>
        <v>0</v>
      </c>
      <c r="AB653" s="397">
        <f t="shared" si="150"/>
        <v>0</v>
      </c>
      <c r="AC653" s="397">
        <f t="shared" si="150"/>
        <v>0</v>
      </c>
      <c r="AD653" s="397">
        <f t="shared" si="150"/>
        <v>0</v>
      </c>
      <c r="AE653" s="397">
        <f t="shared" si="150"/>
        <v>0</v>
      </c>
      <c r="AF653" s="397">
        <f t="shared" si="150"/>
        <v>0</v>
      </c>
      <c r="AG653" s="397">
        <f t="shared" si="150"/>
        <v>0</v>
      </c>
      <c r="AH653" s="397">
        <f t="shared" si="150"/>
        <v>0</v>
      </c>
      <c r="AI653" s="397">
        <f t="shared" si="150"/>
        <v>0</v>
      </c>
      <c r="AJ653" s="397">
        <f t="shared" si="150"/>
        <v>0</v>
      </c>
      <c r="AK653" s="397">
        <f t="shared" si="150"/>
        <v>0</v>
      </c>
      <c r="AL653" s="397">
        <f t="shared" si="150"/>
        <v>0</v>
      </c>
      <c r="AM653" s="286"/>
    </row>
    <row r="654" spans="1:39" ht="15.5" outlineLevel="1">
      <c r="A654" s="510"/>
      <c r="B654" s="310"/>
      <c r="C654" s="280"/>
      <c r="D654" s="280"/>
      <c r="E654" s="280"/>
      <c r="F654" s="280"/>
      <c r="G654" s="280"/>
      <c r="H654" s="280"/>
      <c r="I654" s="280"/>
      <c r="J654" s="280"/>
      <c r="K654" s="280"/>
      <c r="L654" s="280"/>
      <c r="M654" s="280"/>
      <c r="N654" s="280"/>
      <c r="O654" s="280"/>
      <c r="P654" s="280"/>
      <c r="Q654" s="280"/>
      <c r="R654" s="280"/>
      <c r="S654" s="280"/>
      <c r="T654" s="280"/>
      <c r="U654" s="280"/>
      <c r="V654" s="280"/>
      <c r="W654" s="280"/>
      <c r="X654" s="280"/>
      <c r="Y654" s="398"/>
      <c r="Z654" s="398"/>
      <c r="AA654" s="398"/>
      <c r="AB654" s="398"/>
      <c r="AC654" s="398"/>
      <c r="AD654" s="398"/>
      <c r="AE654" s="398"/>
      <c r="AF654" s="398"/>
      <c r="AG654" s="398"/>
      <c r="AH654" s="398"/>
      <c r="AI654" s="398"/>
      <c r="AJ654" s="398"/>
      <c r="AK654" s="398"/>
      <c r="AL654" s="398"/>
      <c r="AM654" s="295"/>
    </row>
    <row r="655" spans="1:39" ht="15.5" outlineLevel="1">
      <c r="A655" s="510">
        <v>20</v>
      </c>
      <c r="B655" s="414" t="s">
        <v>109</v>
      </c>
      <c r="C655" s="280" t="s">
        <v>586</v>
      </c>
      <c r="D655" s="284"/>
      <c r="E655" s="284"/>
      <c r="F655" s="284"/>
      <c r="G655" s="284"/>
      <c r="H655" s="284"/>
      <c r="I655" s="284"/>
      <c r="J655" s="284"/>
      <c r="K655" s="284"/>
      <c r="L655" s="284"/>
      <c r="M655" s="284"/>
      <c r="N655" s="284"/>
      <c r="O655" s="284"/>
      <c r="P655" s="284"/>
      <c r="Q655" s="284"/>
      <c r="R655" s="284"/>
      <c r="S655" s="284"/>
      <c r="T655" s="284"/>
      <c r="U655" s="284"/>
      <c r="V655" s="284"/>
      <c r="W655" s="284"/>
      <c r="X655" s="284"/>
      <c r="Y655" s="412"/>
      <c r="Z655" s="396"/>
      <c r="AA655" s="396"/>
      <c r="AB655" s="396"/>
      <c r="AC655" s="396"/>
      <c r="AD655" s="396"/>
      <c r="AE655" s="396"/>
      <c r="AF655" s="401"/>
      <c r="AG655" s="401"/>
      <c r="AH655" s="401"/>
      <c r="AI655" s="401"/>
      <c r="AJ655" s="401"/>
      <c r="AK655" s="401"/>
      <c r="AL655" s="401"/>
      <c r="AM655" s="285">
        <f>SUM(Y655:AL655)</f>
        <v>0</v>
      </c>
    </row>
    <row r="656" spans="1:39" ht="15.5" outlineLevel="1">
      <c r="A656" s="510"/>
      <c r="B656" s="283" t="s">
        <v>308</v>
      </c>
      <c r="C656" s="280" t="s">
        <v>580</v>
      </c>
      <c r="D656" s="284"/>
      <c r="E656" s="284"/>
      <c r="F656" s="284"/>
      <c r="G656" s="284"/>
      <c r="H656" s="284"/>
      <c r="I656" s="284"/>
      <c r="J656" s="284"/>
      <c r="K656" s="284"/>
      <c r="L656" s="284"/>
      <c r="M656" s="284"/>
      <c r="N656" s="284"/>
      <c r="O656" s="284"/>
      <c r="P656" s="284"/>
      <c r="Q656" s="284"/>
      <c r="R656" s="284"/>
      <c r="S656" s="284"/>
      <c r="T656" s="284"/>
      <c r="U656" s="284"/>
      <c r="V656" s="284"/>
      <c r="W656" s="284"/>
      <c r="X656" s="284"/>
      <c r="Y656" s="397">
        <f>Y655</f>
        <v>0</v>
      </c>
      <c r="Z656" s="397">
        <f t="shared" ref="Z656:AL656" si="151">Z655</f>
        <v>0</v>
      </c>
      <c r="AA656" s="397">
        <f t="shared" si="151"/>
        <v>0</v>
      </c>
      <c r="AB656" s="397">
        <f t="shared" si="151"/>
        <v>0</v>
      </c>
      <c r="AC656" s="397">
        <f t="shared" si="151"/>
        <v>0</v>
      </c>
      <c r="AD656" s="397">
        <f t="shared" si="151"/>
        <v>0</v>
      </c>
      <c r="AE656" s="397">
        <f t="shared" si="151"/>
        <v>0</v>
      </c>
      <c r="AF656" s="397">
        <f t="shared" si="151"/>
        <v>0</v>
      </c>
      <c r="AG656" s="397">
        <f t="shared" si="151"/>
        <v>0</v>
      </c>
      <c r="AH656" s="397">
        <f t="shared" si="151"/>
        <v>0</v>
      </c>
      <c r="AI656" s="397">
        <f t="shared" si="151"/>
        <v>0</v>
      </c>
      <c r="AJ656" s="397">
        <f t="shared" si="151"/>
        <v>0</v>
      </c>
      <c r="AK656" s="397">
        <f t="shared" si="151"/>
        <v>0</v>
      </c>
      <c r="AL656" s="397">
        <f t="shared" si="151"/>
        <v>0</v>
      </c>
      <c r="AM656" s="295"/>
    </row>
    <row r="657" spans="1:39" ht="15.5" outlineLevel="1">
      <c r="A657" s="510"/>
      <c r="B657" s="311"/>
      <c r="C657" s="289"/>
      <c r="D657" s="280"/>
      <c r="E657" s="280"/>
      <c r="F657" s="280"/>
      <c r="G657" s="280"/>
      <c r="H657" s="280"/>
      <c r="I657" s="280"/>
      <c r="J657" s="280"/>
      <c r="K657" s="280"/>
      <c r="L657" s="280"/>
      <c r="M657" s="280"/>
      <c r="N657" s="289"/>
      <c r="O657" s="280"/>
      <c r="P657" s="280"/>
      <c r="Q657" s="280"/>
      <c r="R657" s="280"/>
      <c r="S657" s="280"/>
      <c r="T657" s="280"/>
      <c r="U657" s="280"/>
      <c r="V657" s="280"/>
      <c r="W657" s="280"/>
      <c r="X657" s="280"/>
      <c r="Y657" s="398"/>
      <c r="Z657" s="398"/>
      <c r="AA657" s="398"/>
      <c r="AB657" s="398"/>
      <c r="AC657" s="398"/>
      <c r="AD657" s="398"/>
      <c r="AE657" s="398"/>
      <c r="AF657" s="398"/>
      <c r="AG657" s="398"/>
      <c r="AH657" s="398"/>
      <c r="AI657" s="398"/>
      <c r="AJ657" s="398"/>
      <c r="AK657" s="398"/>
      <c r="AL657" s="398"/>
      <c r="AM657" s="295"/>
    </row>
    <row r="658" spans="1:39" ht="15.5" outlineLevel="1">
      <c r="A658" s="510"/>
      <c r="B658" s="496" t="s">
        <v>499</v>
      </c>
      <c r="C658" s="280"/>
      <c r="D658" s="280"/>
      <c r="E658" s="280"/>
      <c r="F658" s="280"/>
      <c r="G658" s="280"/>
      <c r="H658" s="280"/>
      <c r="I658" s="280"/>
      <c r="J658" s="280"/>
      <c r="K658" s="280"/>
      <c r="L658" s="280"/>
      <c r="M658" s="280"/>
      <c r="N658" s="280"/>
      <c r="O658" s="280"/>
      <c r="P658" s="280"/>
      <c r="Q658" s="280"/>
      <c r="R658" s="280"/>
      <c r="S658" s="280"/>
      <c r="T658" s="280"/>
      <c r="U658" s="280"/>
      <c r="V658" s="280"/>
      <c r="W658" s="280"/>
      <c r="X658" s="280"/>
      <c r="Y658" s="408"/>
      <c r="Z658" s="411"/>
      <c r="AA658" s="411"/>
      <c r="AB658" s="411"/>
      <c r="AC658" s="411"/>
      <c r="AD658" s="411"/>
      <c r="AE658" s="411"/>
      <c r="AF658" s="411"/>
      <c r="AG658" s="411"/>
      <c r="AH658" s="411"/>
      <c r="AI658" s="411"/>
      <c r="AJ658" s="411"/>
      <c r="AK658" s="411"/>
      <c r="AL658" s="411"/>
      <c r="AM658" s="295"/>
    </row>
    <row r="659" spans="1:39" ht="15.5" outlineLevel="1">
      <c r="A659" s="510"/>
      <c r="B659" s="482" t="s">
        <v>495</v>
      </c>
      <c r="C659" s="280"/>
      <c r="D659" s="280"/>
      <c r="E659" s="280"/>
      <c r="F659" s="280"/>
      <c r="G659" s="280"/>
      <c r="H659" s="280"/>
      <c r="I659" s="280"/>
      <c r="J659" s="280"/>
      <c r="K659" s="280"/>
      <c r="L659" s="280"/>
      <c r="M659" s="280"/>
      <c r="N659" s="280"/>
      <c r="O659" s="280"/>
      <c r="P659" s="280"/>
      <c r="Q659" s="280"/>
      <c r="R659" s="280"/>
      <c r="S659" s="280"/>
      <c r="T659" s="280"/>
      <c r="U659" s="280"/>
      <c r="V659" s="280"/>
      <c r="W659" s="280"/>
      <c r="X659" s="280"/>
      <c r="Y659" s="408"/>
      <c r="Z659" s="411"/>
      <c r="AA659" s="411"/>
      <c r="AB659" s="411"/>
      <c r="AC659" s="411"/>
      <c r="AD659" s="411"/>
      <c r="AE659" s="411"/>
      <c r="AF659" s="411"/>
      <c r="AG659" s="411"/>
      <c r="AH659" s="411"/>
      <c r="AI659" s="411"/>
      <c r="AJ659" s="411"/>
      <c r="AK659" s="411"/>
      <c r="AL659" s="411"/>
      <c r="AM659" s="295"/>
    </row>
    <row r="660" spans="1:39" ht="15.5" outlineLevel="1">
      <c r="A660" s="510">
        <v>21</v>
      </c>
      <c r="B660" s="414" t="s">
        <v>112</v>
      </c>
      <c r="C660" s="280" t="s">
        <v>586</v>
      </c>
      <c r="D660" s="284"/>
      <c r="E660" s="284"/>
      <c r="F660" s="284"/>
      <c r="G660" s="284"/>
      <c r="H660" s="284"/>
      <c r="I660" s="284"/>
      <c r="J660" s="284"/>
      <c r="K660" s="284"/>
      <c r="L660" s="284"/>
      <c r="M660" s="284"/>
      <c r="N660" s="280"/>
      <c r="O660" s="284"/>
      <c r="P660" s="284"/>
      <c r="Q660" s="284"/>
      <c r="R660" s="284"/>
      <c r="S660" s="284"/>
      <c r="T660" s="284"/>
      <c r="U660" s="284"/>
      <c r="V660" s="284"/>
      <c r="W660" s="284"/>
      <c r="X660" s="284"/>
      <c r="Y660" s="396"/>
      <c r="Z660" s="396"/>
      <c r="AA660" s="396"/>
      <c r="AB660" s="396"/>
      <c r="AC660" s="396"/>
      <c r="AD660" s="396"/>
      <c r="AE660" s="396"/>
      <c r="AF660" s="396"/>
      <c r="AG660" s="396"/>
      <c r="AH660" s="396"/>
      <c r="AI660" s="396"/>
      <c r="AJ660" s="396"/>
      <c r="AK660" s="396"/>
      <c r="AL660" s="396"/>
      <c r="AM660" s="285">
        <f>SUM(Y660:AL660)</f>
        <v>0</v>
      </c>
    </row>
    <row r="661" spans="1:39" ht="15.5" outlineLevel="1">
      <c r="A661" s="510"/>
      <c r="B661" s="283" t="s">
        <v>308</v>
      </c>
      <c r="C661" s="280" t="s">
        <v>580</v>
      </c>
      <c r="D661" s="284"/>
      <c r="E661" s="284"/>
      <c r="F661" s="284"/>
      <c r="G661" s="284"/>
      <c r="H661" s="284"/>
      <c r="I661" s="284"/>
      <c r="J661" s="284"/>
      <c r="K661" s="284"/>
      <c r="L661" s="284"/>
      <c r="M661" s="284"/>
      <c r="N661" s="280"/>
      <c r="O661" s="284"/>
      <c r="P661" s="284"/>
      <c r="Q661" s="284"/>
      <c r="R661" s="284"/>
      <c r="S661" s="284"/>
      <c r="T661" s="284"/>
      <c r="U661" s="284"/>
      <c r="V661" s="284"/>
      <c r="W661" s="284"/>
      <c r="X661" s="284"/>
      <c r="Y661" s="397">
        <f>Y660</f>
        <v>0</v>
      </c>
      <c r="Z661" s="397">
        <f t="shared" ref="Z661:AL661" si="152">Z660</f>
        <v>0</v>
      </c>
      <c r="AA661" s="397">
        <f t="shared" si="152"/>
        <v>0</v>
      </c>
      <c r="AB661" s="397">
        <f t="shared" si="152"/>
        <v>0</v>
      </c>
      <c r="AC661" s="397">
        <f t="shared" si="152"/>
        <v>0</v>
      </c>
      <c r="AD661" s="397">
        <f t="shared" si="152"/>
        <v>0</v>
      </c>
      <c r="AE661" s="397">
        <f t="shared" si="152"/>
        <v>0</v>
      </c>
      <c r="AF661" s="397">
        <f t="shared" si="152"/>
        <v>0</v>
      </c>
      <c r="AG661" s="397">
        <f t="shared" si="152"/>
        <v>0</v>
      </c>
      <c r="AH661" s="397">
        <f t="shared" si="152"/>
        <v>0</v>
      </c>
      <c r="AI661" s="397">
        <f t="shared" si="152"/>
        <v>0</v>
      </c>
      <c r="AJ661" s="397">
        <f t="shared" si="152"/>
        <v>0</v>
      </c>
      <c r="AK661" s="397">
        <f t="shared" si="152"/>
        <v>0</v>
      </c>
      <c r="AL661" s="397">
        <f t="shared" si="152"/>
        <v>0</v>
      </c>
      <c r="AM661" s="295"/>
    </row>
    <row r="662" spans="1:39" ht="15.5" outlineLevel="1">
      <c r="A662" s="510"/>
      <c r="B662" s="283"/>
      <c r="C662" s="280"/>
      <c r="D662" s="280"/>
      <c r="E662" s="280"/>
      <c r="F662" s="280"/>
      <c r="G662" s="280"/>
      <c r="H662" s="280"/>
      <c r="I662" s="280"/>
      <c r="J662" s="280"/>
      <c r="K662" s="280"/>
      <c r="L662" s="280"/>
      <c r="M662" s="280"/>
      <c r="N662" s="280"/>
      <c r="O662" s="280"/>
      <c r="P662" s="280"/>
      <c r="Q662" s="280"/>
      <c r="R662" s="280"/>
      <c r="S662" s="280"/>
      <c r="T662" s="280"/>
      <c r="U662" s="280"/>
      <c r="V662" s="280"/>
      <c r="W662" s="280"/>
      <c r="X662" s="280"/>
      <c r="Y662" s="408"/>
      <c r="Z662" s="411"/>
      <c r="AA662" s="411"/>
      <c r="AB662" s="411"/>
      <c r="AC662" s="411"/>
      <c r="AD662" s="411"/>
      <c r="AE662" s="411"/>
      <c r="AF662" s="411"/>
      <c r="AG662" s="411"/>
      <c r="AH662" s="411"/>
      <c r="AI662" s="411"/>
      <c r="AJ662" s="411"/>
      <c r="AK662" s="411"/>
      <c r="AL662" s="411"/>
      <c r="AM662" s="295"/>
    </row>
    <row r="663" spans="1:39" ht="15.5" outlineLevel="1">
      <c r="A663" s="510">
        <v>22</v>
      </c>
      <c r="B663" s="414" t="s">
        <v>113</v>
      </c>
      <c r="C663" s="280" t="s">
        <v>586</v>
      </c>
      <c r="D663" s="284"/>
      <c r="E663" s="284"/>
      <c r="F663" s="284"/>
      <c r="G663" s="284"/>
      <c r="H663" s="284"/>
      <c r="I663" s="284"/>
      <c r="J663" s="284"/>
      <c r="K663" s="284"/>
      <c r="L663" s="284"/>
      <c r="M663" s="284"/>
      <c r="N663" s="280"/>
      <c r="O663" s="284"/>
      <c r="P663" s="284"/>
      <c r="Q663" s="284"/>
      <c r="R663" s="284"/>
      <c r="S663" s="284"/>
      <c r="T663" s="284"/>
      <c r="U663" s="284"/>
      <c r="V663" s="284"/>
      <c r="W663" s="284"/>
      <c r="X663" s="284"/>
      <c r="Y663" s="396"/>
      <c r="Z663" s="396"/>
      <c r="AA663" s="396"/>
      <c r="AB663" s="396"/>
      <c r="AC663" s="396"/>
      <c r="AD663" s="396"/>
      <c r="AE663" s="396"/>
      <c r="AF663" s="396"/>
      <c r="AG663" s="396"/>
      <c r="AH663" s="396"/>
      <c r="AI663" s="396"/>
      <c r="AJ663" s="396"/>
      <c r="AK663" s="396"/>
      <c r="AL663" s="396"/>
      <c r="AM663" s="285">
        <f>SUM(Y663:AL663)</f>
        <v>0</v>
      </c>
    </row>
    <row r="664" spans="1:39" ht="15.5" outlineLevel="1">
      <c r="A664" s="510"/>
      <c r="B664" s="283" t="s">
        <v>308</v>
      </c>
      <c r="C664" s="280" t="s">
        <v>580</v>
      </c>
      <c r="D664" s="284"/>
      <c r="E664" s="284"/>
      <c r="F664" s="284"/>
      <c r="G664" s="284"/>
      <c r="H664" s="284"/>
      <c r="I664" s="284"/>
      <c r="J664" s="284"/>
      <c r="K664" s="284"/>
      <c r="L664" s="284"/>
      <c r="M664" s="284"/>
      <c r="N664" s="280"/>
      <c r="O664" s="284"/>
      <c r="P664" s="284"/>
      <c r="Q664" s="284"/>
      <c r="R664" s="284"/>
      <c r="S664" s="284"/>
      <c r="T664" s="284"/>
      <c r="U664" s="284"/>
      <c r="V664" s="284"/>
      <c r="W664" s="284"/>
      <c r="X664" s="284"/>
      <c r="Y664" s="397">
        <f>Y663</f>
        <v>0</v>
      </c>
      <c r="Z664" s="397">
        <f t="shared" ref="Z664:AL664" si="153">Z663</f>
        <v>0</v>
      </c>
      <c r="AA664" s="397">
        <f t="shared" si="153"/>
        <v>0</v>
      </c>
      <c r="AB664" s="397">
        <f t="shared" si="153"/>
        <v>0</v>
      </c>
      <c r="AC664" s="397">
        <f t="shared" si="153"/>
        <v>0</v>
      </c>
      <c r="AD664" s="397">
        <f t="shared" si="153"/>
        <v>0</v>
      </c>
      <c r="AE664" s="397">
        <f t="shared" si="153"/>
        <v>0</v>
      </c>
      <c r="AF664" s="397">
        <f t="shared" si="153"/>
        <v>0</v>
      </c>
      <c r="AG664" s="397">
        <f t="shared" si="153"/>
        <v>0</v>
      </c>
      <c r="AH664" s="397">
        <f t="shared" si="153"/>
        <v>0</v>
      </c>
      <c r="AI664" s="397">
        <f t="shared" si="153"/>
        <v>0</v>
      </c>
      <c r="AJ664" s="397">
        <f t="shared" si="153"/>
        <v>0</v>
      </c>
      <c r="AK664" s="397">
        <f t="shared" si="153"/>
        <v>0</v>
      </c>
      <c r="AL664" s="397">
        <f t="shared" si="153"/>
        <v>0</v>
      </c>
      <c r="AM664" s="295"/>
    </row>
    <row r="665" spans="1:39" ht="15.5" outlineLevel="1">
      <c r="A665" s="510"/>
      <c r="B665" s="283"/>
      <c r="C665" s="280"/>
      <c r="D665" s="280"/>
      <c r="E665" s="280"/>
      <c r="F665" s="280"/>
      <c r="G665" s="280"/>
      <c r="H665" s="280"/>
      <c r="I665" s="280"/>
      <c r="J665" s="280"/>
      <c r="K665" s="280"/>
      <c r="L665" s="280"/>
      <c r="M665" s="280"/>
      <c r="N665" s="280"/>
      <c r="O665" s="280"/>
      <c r="P665" s="280"/>
      <c r="Q665" s="280"/>
      <c r="R665" s="280"/>
      <c r="S665" s="280"/>
      <c r="T665" s="280"/>
      <c r="U665" s="280"/>
      <c r="V665" s="280"/>
      <c r="W665" s="280"/>
      <c r="X665" s="280"/>
      <c r="Y665" s="408"/>
      <c r="Z665" s="411"/>
      <c r="AA665" s="411"/>
      <c r="AB665" s="411"/>
      <c r="AC665" s="411"/>
      <c r="AD665" s="411"/>
      <c r="AE665" s="411"/>
      <c r="AF665" s="411"/>
      <c r="AG665" s="411"/>
      <c r="AH665" s="411"/>
      <c r="AI665" s="411"/>
      <c r="AJ665" s="411"/>
      <c r="AK665" s="411"/>
      <c r="AL665" s="411"/>
      <c r="AM665" s="295"/>
    </row>
    <row r="666" spans="1:39" ht="15.5" outlineLevel="1">
      <c r="A666" s="510">
        <v>23</v>
      </c>
      <c r="B666" s="414" t="s">
        <v>114</v>
      </c>
      <c r="C666" s="280" t="s">
        <v>586</v>
      </c>
      <c r="D666" s="284"/>
      <c r="E666" s="284"/>
      <c r="F666" s="284"/>
      <c r="G666" s="284"/>
      <c r="H666" s="284"/>
      <c r="I666" s="284"/>
      <c r="J666" s="284"/>
      <c r="K666" s="284"/>
      <c r="L666" s="284"/>
      <c r="M666" s="284"/>
      <c r="N666" s="280"/>
      <c r="O666" s="284"/>
      <c r="P666" s="284"/>
      <c r="Q666" s="284"/>
      <c r="R666" s="284"/>
      <c r="S666" s="284"/>
      <c r="T666" s="284"/>
      <c r="U666" s="284"/>
      <c r="V666" s="284"/>
      <c r="W666" s="284"/>
      <c r="X666" s="284"/>
      <c r="Y666" s="396"/>
      <c r="Z666" s="396"/>
      <c r="AA666" s="396"/>
      <c r="AB666" s="396"/>
      <c r="AC666" s="396"/>
      <c r="AD666" s="396"/>
      <c r="AE666" s="396"/>
      <c r="AF666" s="396"/>
      <c r="AG666" s="396"/>
      <c r="AH666" s="396"/>
      <c r="AI666" s="396"/>
      <c r="AJ666" s="396"/>
      <c r="AK666" s="396"/>
      <c r="AL666" s="396"/>
      <c r="AM666" s="285">
        <f>SUM(Y666:AL666)</f>
        <v>0</v>
      </c>
    </row>
    <row r="667" spans="1:39" ht="15.5" outlineLevel="1">
      <c r="A667" s="510"/>
      <c r="B667" s="283" t="s">
        <v>308</v>
      </c>
      <c r="C667" s="280" t="s">
        <v>580</v>
      </c>
      <c r="D667" s="284"/>
      <c r="E667" s="284"/>
      <c r="F667" s="284"/>
      <c r="G667" s="284"/>
      <c r="H667" s="284"/>
      <c r="I667" s="284"/>
      <c r="J667" s="284"/>
      <c r="K667" s="284"/>
      <c r="L667" s="284"/>
      <c r="M667" s="284"/>
      <c r="N667" s="280"/>
      <c r="O667" s="284"/>
      <c r="P667" s="284"/>
      <c r="Q667" s="284"/>
      <c r="R667" s="284"/>
      <c r="S667" s="284"/>
      <c r="T667" s="284"/>
      <c r="U667" s="284"/>
      <c r="V667" s="284"/>
      <c r="W667" s="284"/>
      <c r="X667" s="284"/>
      <c r="Y667" s="397">
        <f>Y666</f>
        <v>0</v>
      </c>
      <c r="Z667" s="397">
        <f t="shared" ref="Z667:AL667" si="154">Z666</f>
        <v>0</v>
      </c>
      <c r="AA667" s="397">
        <f t="shared" si="154"/>
        <v>0</v>
      </c>
      <c r="AB667" s="397">
        <f t="shared" si="154"/>
        <v>0</v>
      </c>
      <c r="AC667" s="397">
        <f t="shared" si="154"/>
        <v>0</v>
      </c>
      <c r="AD667" s="397">
        <f t="shared" si="154"/>
        <v>0</v>
      </c>
      <c r="AE667" s="397">
        <f t="shared" si="154"/>
        <v>0</v>
      </c>
      <c r="AF667" s="397">
        <f t="shared" si="154"/>
        <v>0</v>
      </c>
      <c r="AG667" s="397">
        <f t="shared" si="154"/>
        <v>0</v>
      </c>
      <c r="AH667" s="397">
        <f t="shared" si="154"/>
        <v>0</v>
      </c>
      <c r="AI667" s="397">
        <f t="shared" si="154"/>
        <v>0</v>
      </c>
      <c r="AJ667" s="397">
        <f t="shared" si="154"/>
        <v>0</v>
      </c>
      <c r="AK667" s="397">
        <f t="shared" si="154"/>
        <v>0</v>
      </c>
      <c r="AL667" s="397">
        <f t="shared" si="154"/>
        <v>0</v>
      </c>
      <c r="AM667" s="295"/>
    </row>
    <row r="668" spans="1:39" ht="15.5" outlineLevel="1">
      <c r="A668" s="510"/>
      <c r="B668" s="416"/>
      <c r="C668" s="280"/>
      <c r="D668" s="280"/>
      <c r="E668" s="280"/>
      <c r="F668" s="280"/>
      <c r="G668" s="280"/>
      <c r="H668" s="280"/>
      <c r="I668" s="280"/>
      <c r="J668" s="280"/>
      <c r="K668" s="280"/>
      <c r="L668" s="280"/>
      <c r="M668" s="280"/>
      <c r="N668" s="280"/>
      <c r="O668" s="280"/>
      <c r="P668" s="280"/>
      <c r="Q668" s="280"/>
      <c r="R668" s="280"/>
      <c r="S668" s="280"/>
      <c r="T668" s="280"/>
      <c r="U668" s="280"/>
      <c r="V668" s="280"/>
      <c r="W668" s="280"/>
      <c r="X668" s="280"/>
      <c r="Y668" s="408"/>
      <c r="Z668" s="411"/>
      <c r="AA668" s="411"/>
      <c r="AB668" s="411"/>
      <c r="AC668" s="411"/>
      <c r="AD668" s="411"/>
      <c r="AE668" s="411"/>
      <c r="AF668" s="411"/>
      <c r="AG668" s="411"/>
      <c r="AH668" s="411"/>
      <c r="AI668" s="411"/>
      <c r="AJ668" s="411"/>
      <c r="AK668" s="411"/>
      <c r="AL668" s="411"/>
      <c r="AM668" s="295"/>
    </row>
    <row r="669" spans="1:39" ht="15.5" outlineLevel="1">
      <c r="A669" s="510">
        <v>24</v>
      </c>
      <c r="B669" s="414" t="s">
        <v>115</v>
      </c>
      <c r="C669" s="280" t="s">
        <v>586</v>
      </c>
      <c r="D669" s="284"/>
      <c r="E669" s="284"/>
      <c r="F669" s="284"/>
      <c r="G669" s="284"/>
      <c r="H669" s="284"/>
      <c r="I669" s="284"/>
      <c r="J669" s="284"/>
      <c r="K669" s="284"/>
      <c r="L669" s="284"/>
      <c r="M669" s="284"/>
      <c r="N669" s="280"/>
      <c r="O669" s="284"/>
      <c r="P669" s="284"/>
      <c r="Q669" s="284"/>
      <c r="R669" s="284"/>
      <c r="S669" s="284"/>
      <c r="T669" s="284"/>
      <c r="U669" s="284"/>
      <c r="V669" s="284"/>
      <c r="W669" s="284"/>
      <c r="X669" s="284"/>
      <c r="Y669" s="396"/>
      <c r="Z669" s="396"/>
      <c r="AA669" s="396"/>
      <c r="AB669" s="396"/>
      <c r="AC669" s="396"/>
      <c r="AD669" s="396"/>
      <c r="AE669" s="396"/>
      <c r="AF669" s="396"/>
      <c r="AG669" s="396"/>
      <c r="AH669" s="396"/>
      <c r="AI669" s="396"/>
      <c r="AJ669" s="396"/>
      <c r="AK669" s="396"/>
      <c r="AL669" s="396"/>
      <c r="AM669" s="285">
        <f>SUM(Y669:AL669)</f>
        <v>0</v>
      </c>
    </row>
    <row r="670" spans="1:39" ht="15.5" outlineLevel="1">
      <c r="A670" s="510"/>
      <c r="B670" s="283" t="s">
        <v>308</v>
      </c>
      <c r="C670" s="280" t="s">
        <v>580</v>
      </c>
      <c r="D670" s="284"/>
      <c r="E670" s="284"/>
      <c r="F670" s="284"/>
      <c r="G670" s="284"/>
      <c r="H670" s="284"/>
      <c r="I670" s="284"/>
      <c r="J670" s="284"/>
      <c r="K670" s="284"/>
      <c r="L670" s="284"/>
      <c r="M670" s="284"/>
      <c r="N670" s="280"/>
      <c r="O670" s="284"/>
      <c r="P670" s="284"/>
      <c r="Q670" s="284"/>
      <c r="R670" s="284"/>
      <c r="S670" s="284"/>
      <c r="T670" s="284"/>
      <c r="U670" s="284"/>
      <c r="V670" s="284"/>
      <c r="W670" s="284"/>
      <c r="X670" s="284"/>
      <c r="Y670" s="397">
        <f>Y669</f>
        <v>0</v>
      </c>
      <c r="Z670" s="397">
        <f t="shared" ref="Z670:AL670" si="155">Z669</f>
        <v>0</v>
      </c>
      <c r="AA670" s="397">
        <f t="shared" si="155"/>
        <v>0</v>
      </c>
      <c r="AB670" s="397">
        <f t="shared" si="155"/>
        <v>0</v>
      </c>
      <c r="AC670" s="397">
        <f t="shared" si="155"/>
        <v>0</v>
      </c>
      <c r="AD670" s="397">
        <f t="shared" si="155"/>
        <v>0</v>
      </c>
      <c r="AE670" s="397">
        <f t="shared" si="155"/>
        <v>0</v>
      </c>
      <c r="AF670" s="397">
        <f t="shared" si="155"/>
        <v>0</v>
      </c>
      <c r="AG670" s="397">
        <f t="shared" si="155"/>
        <v>0</v>
      </c>
      <c r="AH670" s="397">
        <f t="shared" si="155"/>
        <v>0</v>
      </c>
      <c r="AI670" s="397">
        <f t="shared" si="155"/>
        <v>0</v>
      </c>
      <c r="AJ670" s="397">
        <f t="shared" si="155"/>
        <v>0</v>
      </c>
      <c r="AK670" s="397">
        <f t="shared" si="155"/>
        <v>0</v>
      </c>
      <c r="AL670" s="397">
        <f t="shared" si="155"/>
        <v>0</v>
      </c>
      <c r="AM670" s="295"/>
    </row>
    <row r="671" spans="1:39" ht="15.5" outlineLevel="1">
      <c r="A671" s="510"/>
      <c r="B671" s="283"/>
      <c r="C671" s="280"/>
      <c r="D671" s="280"/>
      <c r="E671" s="280"/>
      <c r="F671" s="280"/>
      <c r="G671" s="280"/>
      <c r="H671" s="280"/>
      <c r="I671" s="280"/>
      <c r="J671" s="280"/>
      <c r="K671" s="280"/>
      <c r="L671" s="280"/>
      <c r="M671" s="280"/>
      <c r="N671" s="280"/>
      <c r="O671" s="280"/>
      <c r="P671" s="280"/>
      <c r="Q671" s="280"/>
      <c r="R671" s="280"/>
      <c r="S671" s="280"/>
      <c r="T671" s="280"/>
      <c r="U671" s="280"/>
      <c r="V671" s="280"/>
      <c r="W671" s="280"/>
      <c r="X671" s="280"/>
      <c r="Y671" s="398"/>
      <c r="Z671" s="411"/>
      <c r="AA671" s="411"/>
      <c r="AB671" s="411"/>
      <c r="AC671" s="411"/>
      <c r="AD671" s="411"/>
      <c r="AE671" s="411"/>
      <c r="AF671" s="411"/>
      <c r="AG671" s="411"/>
      <c r="AH671" s="411"/>
      <c r="AI671" s="411"/>
      <c r="AJ671" s="411"/>
      <c r="AK671" s="411"/>
      <c r="AL671" s="411"/>
      <c r="AM671" s="295"/>
    </row>
    <row r="672" spans="1:39" ht="15.5" outlineLevel="1">
      <c r="A672" s="510"/>
      <c r="B672" s="277" t="s">
        <v>496</v>
      </c>
      <c r="C672" s="280"/>
      <c r="D672" s="280"/>
      <c r="E672" s="280"/>
      <c r="F672" s="280"/>
      <c r="G672" s="280"/>
      <c r="H672" s="280"/>
      <c r="I672" s="280"/>
      <c r="J672" s="280"/>
      <c r="K672" s="280"/>
      <c r="L672" s="280"/>
      <c r="M672" s="280"/>
      <c r="N672" s="280"/>
      <c r="O672" s="280"/>
      <c r="P672" s="280"/>
      <c r="Q672" s="280"/>
      <c r="R672" s="280"/>
      <c r="S672" s="280"/>
      <c r="T672" s="280"/>
      <c r="U672" s="280"/>
      <c r="V672" s="280"/>
      <c r="W672" s="280"/>
      <c r="X672" s="280"/>
      <c r="Y672" s="398"/>
      <c r="Z672" s="411"/>
      <c r="AA672" s="411"/>
      <c r="AB672" s="411"/>
      <c r="AC672" s="411"/>
      <c r="AD672" s="411"/>
      <c r="AE672" s="411"/>
      <c r="AF672" s="411"/>
      <c r="AG672" s="411"/>
      <c r="AH672" s="411"/>
      <c r="AI672" s="411"/>
      <c r="AJ672" s="411"/>
      <c r="AK672" s="411"/>
      <c r="AL672" s="411"/>
      <c r="AM672" s="295"/>
    </row>
    <row r="673" spans="1:39" ht="15.5" outlineLevel="1">
      <c r="A673" s="510">
        <v>25</v>
      </c>
      <c r="B673" s="414" t="s">
        <v>116</v>
      </c>
      <c r="C673" s="280" t="s">
        <v>586</v>
      </c>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412"/>
      <c r="Z673" s="396"/>
      <c r="AA673" s="396"/>
      <c r="AB673" s="396"/>
      <c r="AC673" s="396"/>
      <c r="AD673" s="396"/>
      <c r="AE673" s="396"/>
      <c r="AF673" s="401"/>
      <c r="AG673" s="401"/>
      <c r="AH673" s="401"/>
      <c r="AI673" s="401"/>
      <c r="AJ673" s="401"/>
      <c r="AK673" s="401"/>
      <c r="AL673" s="401"/>
      <c r="AM673" s="285">
        <f>SUM(Y673:AL673)</f>
        <v>0</v>
      </c>
    </row>
    <row r="674" spans="1:39" ht="15.5" outlineLevel="1">
      <c r="A674" s="510"/>
      <c r="B674" s="283" t="s">
        <v>308</v>
      </c>
      <c r="C674" s="280" t="s">
        <v>580</v>
      </c>
      <c r="D674" s="284"/>
      <c r="E674" s="284"/>
      <c r="F674" s="284"/>
      <c r="G674" s="284"/>
      <c r="H674" s="284"/>
      <c r="I674" s="284"/>
      <c r="J674" s="284"/>
      <c r="K674" s="284"/>
      <c r="L674" s="284"/>
      <c r="M674" s="284"/>
      <c r="N674" s="284"/>
      <c r="O674" s="284"/>
      <c r="P674" s="284"/>
      <c r="Q674" s="284"/>
      <c r="R674" s="284"/>
      <c r="S674" s="284"/>
      <c r="T674" s="284"/>
      <c r="U674" s="284"/>
      <c r="V674" s="284"/>
      <c r="W674" s="284"/>
      <c r="X674" s="284"/>
      <c r="Y674" s="397">
        <f>Y673</f>
        <v>0</v>
      </c>
      <c r="Z674" s="397">
        <f t="shared" ref="Z674:AL674" si="156">Z673</f>
        <v>0</v>
      </c>
      <c r="AA674" s="397">
        <f t="shared" si="156"/>
        <v>0</v>
      </c>
      <c r="AB674" s="397">
        <f t="shared" si="156"/>
        <v>0</v>
      </c>
      <c r="AC674" s="397">
        <f t="shared" si="156"/>
        <v>0</v>
      </c>
      <c r="AD674" s="397">
        <f t="shared" si="156"/>
        <v>0</v>
      </c>
      <c r="AE674" s="397">
        <f t="shared" si="156"/>
        <v>0</v>
      </c>
      <c r="AF674" s="397">
        <f t="shared" si="156"/>
        <v>0</v>
      </c>
      <c r="AG674" s="397">
        <f t="shared" si="156"/>
        <v>0</v>
      </c>
      <c r="AH674" s="397">
        <f t="shared" si="156"/>
        <v>0</v>
      </c>
      <c r="AI674" s="397">
        <f t="shared" si="156"/>
        <v>0</v>
      </c>
      <c r="AJ674" s="397">
        <f t="shared" si="156"/>
        <v>0</v>
      </c>
      <c r="AK674" s="397">
        <f t="shared" si="156"/>
        <v>0</v>
      </c>
      <c r="AL674" s="397">
        <f t="shared" si="156"/>
        <v>0</v>
      </c>
      <c r="AM674" s="295"/>
    </row>
    <row r="675" spans="1:39" ht="15.5" outlineLevel="1">
      <c r="A675" s="510"/>
      <c r="B675" s="283"/>
      <c r="C675" s="280"/>
      <c r="D675" s="280"/>
      <c r="E675" s="280"/>
      <c r="F675" s="280"/>
      <c r="G675" s="280"/>
      <c r="H675" s="280"/>
      <c r="I675" s="280"/>
      <c r="J675" s="280"/>
      <c r="K675" s="280"/>
      <c r="L675" s="280"/>
      <c r="M675" s="280"/>
      <c r="N675" s="280"/>
      <c r="O675" s="280"/>
      <c r="P675" s="280"/>
      <c r="Q675" s="280"/>
      <c r="R675" s="280"/>
      <c r="S675" s="280"/>
      <c r="T675" s="280"/>
      <c r="U675" s="280"/>
      <c r="V675" s="280"/>
      <c r="W675" s="280"/>
      <c r="X675" s="280"/>
      <c r="Y675" s="398"/>
      <c r="Z675" s="411"/>
      <c r="AA675" s="411"/>
      <c r="AB675" s="411"/>
      <c r="AC675" s="411"/>
      <c r="AD675" s="411"/>
      <c r="AE675" s="411"/>
      <c r="AF675" s="411"/>
      <c r="AG675" s="411"/>
      <c r="AH675" s="411"/>
      <c r="AI675" s="411"/>
      <c r="AJ675" s="411"/>
      <c r="AK675" s="411"/>
      <c r="AL675" s="411"/>
      <c r="AM675" s="295"/>
    </row>
    <row r="676" spans="1:39" ht="15.5" outlineLevel="1">
      <c r="A676" s="510">
        <v>26</v>
      </c>
      <c r="B676" s="414" t="s">
        <v>117</v>
      </c>
      <c r="C676" s="280" t="s">
        <v>586</v>
      </c>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412"/>
      <c r="Z676" s="396"/>
      <c r="AA676" s="396"/>
      <c r="AB676" s="396"/>
      <c r="AC676" s="396"/>
      <c r="AD676" s="396"/>
      <c r="AE676" s="396"/>
      <c r="AF676" s="401"/>
      <c r="AG676" s="401"/>
      <c r="AH676" s="401"/>
      <c r="AI676" s="401"/>
      <c r="AJ676" s="401"/>
      <c r="AK676" s="401"/>
      <c r="AL676" s="401"/>
      <c r="AM676" s="285">
        <f>SUM(Y676:AL676)</f>
        <v>0</v>
      </c>
    </row>
    <row r="677" spans="1:39" ht="15.5" outlineLevel="1">
      <c r="A677" s="510"/>
      <c r="B677" s="283" t="s">
        <v>308</v>
      </c>
      <c r="C677" s="280" t="s">
        <v>580</v>
      </c>
      <c r="D677" s="284"/>
      <c r="E677" s="284"/>
      <c r="F677" s="284"/>
      <c r="G677" s="284"/>
      <c r="H677" s="284"/>
      <c r="I677" s="284"/>
      <c r="J677" s="284"/>
      <c r="K677" s="284"/>
      <c r="L677" s="284"/>
      <c r="M677" s="284"/>
      <c r="N677" s="284"/>
      <c r="O677" s="284"/>
      <c r="P677" s="284"/>
      <c r="Q677" s="284"/>
      <c r="R677" s="284"/>
      <c r="S677" s="284"/>
      <c r="T677" s="284"/>
      <c r="U677" s="284"/>
      <c r="V677" s="284"/>
      <c r="W677" s="284"/>
      <c r="X677" s="284"/>
      <c r="Y677" s="397">
        <f>Y676</f>
        <v>0</v>
      </c>
      <c r="Z677" s="397">
        <f t="shared" ref="Z677:AL677" si="157">Z676</f>
        <v>0</v>
      </c>
      <c r="AA677" s="397">
        <f t="shared" si="157"/>
        <v>0</v>
      </c>
      <c r="AB677" s="397">
        <f t="shared" si="157"/>
        <v>0</v>
      </c>
      <c r="AC677" s="397">
        <f t="shared" si="157"/>
        <v>0</v>
      </c>
      <c r="AD677" s="397">
        <f t="shared" si="157"/>
        <v>0</v>
      </c>
      <c r="AE677" s="397">
        <f t="shared" si="157"/>
        <v>0</v>
      </c>
      <c r="AF677" s="397">
        <f t="shared" si="157"/>
        <v>0</v>
      </c>
      <c r="AG677" s="397">
        <f t="shared" si="157"/>
        <v>0</v>
      </c>
      <c r="AH677" s="397">
        <f t="shared" si="157"/>
        <v>0</v>
      </c>
      <c r="AI677" s="397">
        <f t="shared" si="157"/>
        <v>0</v>
      </c>
      <c r="AJ677" s="397">
        <f t="shared" si="157"/>
        <v>0</v>
      </c>
      <c r="AK677" s="397">
        <f t="shared" si="157"/>
        <v>0</v>
      </c>
      <c r="AL677" s="397">
        <f t="shared" si="157"/>
        <v>0</v>
      </c>
      <c r="AM677" s="295"/>
    </row>
    <row r="678" spans="1:39" ht="15.5" outlineLevel="1">
      <c r="A678" s="510"/>
      <c r="B678" s="283"/>
      <c r="C678" s="280"/>
      <c r="D678" s="280"/>
      <c r="E678" s="280"/>
      <c r="F678" s="280"/>
      <c r="G678" s="280"/>
      <c r="H678" s="280"/>
      <c r="I678" s="280"/>
      <c r="J678" s="280"/>
      <c r="K678" s="280"/>
      <c r="L678" s="280"/>
      <c r="M678" s="280"/>
      <c r="N678" s="280"/>
      <c r="O678" s="280"/>
      <c r="P678" s="280"/>
      <c r="Q678" s="280"/>
      <c r="R678" s="280"/>
      <c r="S678" s="280"/>
      <c r="T678" s="280"/>
      <c r="U678" s="280"/>
      <c r="V678" s="280"/>
      <c r="W678" s="280"/>
      <c r="X678" s="280"/>
      <c r="Y678" s="398"/>
      <c r="Z678" s="411"/>
      <c r="AA678" s="411"/>
      <c r="AB678" s="411"/>
      <c r="AC678" s="411"/>
      <c r="AD678" s="411"/>
      <c r="AE678" s="411"/>
      <c r="AF678" s="411"/>
      <c r="AG678" s="411"/>
      <c r="AH678" s="411"/>
      <c r="AI678" s="411"/>
      <c r="AJ678" s="411"/>
      <c r="AK678" s="411"/>
      <c r="AL678" s="411"/>
      <c r="AM678" s="295"/>
    </row>
    <row r="679" spans="1:39" ht="15.5" outlineLevel="1">
      <c r="A679" s="510">
        <v>27</v>
      </c>
      <c r="B679" s="414" t="s">
        <v>118</v>
      </c>
      <c r="C679" s="280" t="s">
        <v>586</v>
      </c>
      <c r="D679" s="284"/>
      <c r="E679" s="284"/>
      <c r="F679" s="284"/>
      <c r="G679" s="284"/>
      <c r="H679" s="284"/>
      <c r="I679" s="284"/>
      <c r="J679" s="284"/>
      <c r="K679" s="284"/>
      <c r="L679" s="284"/>
      <c r="M679" s="284"/>
      <c r="N679" s="284"/>
      <c r="O679" s="284"/>
      <c r="P679" s="284"/>
      <c r="Q679" s="284"/>
      <c r="R679" s="284"/>
      <c r="S679" s="284"/>
      <c r="T679" s="284"/>
      <c r="U679" s="284"/>
      <c r="V679" s="284"/>
      <c r="W679" s="284"/>
      <c r="X679" s="284"/>
      <c r="Y679" s="412"/>
      <c r="Z679" s="396"/>
      <c r="AA679" s="396"/>
      <c r="AB679" s="396"/>
      <c r="AC679" s="396"/>
      <c r="AD679" s="396"/>
      <c r="AE679" s="396"/>
      <c r="AF679" s="401"/>
      <c r="AG679" s="401"/>
      <c r="AH679" s="401"/>
      <c r="AI679" s="401"/>
      <c r="AJ679" s="401"/>
      <c r="AK679" s="401"/>
      <c r="AL679" s="401"/>
      <c r="AM679" s="285">
        <f>SUM(Y679:AL679)</f>
        <v>0</v>
      </c>
    </row>
    <row r="680" spans="1:39" ht="15.5" outlineLevel="1">
      <c r="A680" s="510"/>
      <c r="B680" s="283" t="s">
        <v>308</v>
      </c>
      <c r="C680" s="280" t="s">
        <v>580</v>
      </c>
      <c r="D680" s="284"/>
      <c r="E680" s="284"/>
      <c r="F680" s="284"/>
      <c r="G680" s="284"/>
      <c r="H680" s="284"/>
      <c r="I680" s="284"/>
      <c r="J680" s="284"/>
      <c r="K680" s="284"/>
      <c r="L680" s="284"/>
      <c r="M680" s="284"/>
      <c r="N680" s="284"/>
      <c r="O680" s="284"/>
      <c r="P680" s="284"/>
      <c r="Q680" s="284"/>
      <c r="R680" s="284"/>
      <c r="S680" s="284"/>
      <c r="T680" s="284"/>
      <c r="U680" s="284"/>
      <c r="V680" s="284"/>
      <c r="W680" s="284"/>
      <c r="X680" s="284"/>
      <c r="Y680" s="397">
        <f>Y679</f>
        <v>0</v>
      </c>
      <c r="Z680" s="397">
        <f t="shared" ref="Z680:AL680" si="158">Z679</f>
        <v>0</v>
      </c>
      <c r="AA680" s="397">
        <f t="shared" si="158"/>
        <v>0</v>
      </c>
      <c r="AB680" s="397">
        <f t="shared" si="158"/>
        <v>0</v>
      </c>
      <c r="AC680" s="397">
        <f t="shared" si="158"/>
        <v>0</v>
      </c>
      <c r="AD680" s="397">
        <f t="shared" si="158"/>
        <v>0</v>
      </c>
      <c r="AE680" s="397">
        <f t="shared" si="158"/>
        <v>0</v>
      </c>
      <c r="AF680" s="397">
        <f t="shared" si="158"/>
        <v>0</v>
      </c>
      <c r="AG680" s="397">
        <f t="shared" si="158"/>
        <v>0</v>
      </c>
      <c r="AH680" s="397">
        <f t="shared" si="158"/>
        <v>0</v>
      </c>
      <c r="AI680" s="397">
        <f t="shared" si="158"/>
        <v>0</v>
      </c>
      <c r="AJ680" s="397">
        <f t="shared" si="158"/>
        <v>0</v>
      </c>
      <c r="AK680" s="397">
        <f t="shared" si="158"/>
        <v>0</v>
      </c>
      <c r="AL680" s="397">
        <f t="shared" si="158"/>
        <v>0</v>
      </c>
      <c r="AM680" s="295"/>
    </row>
    <row r="681" spans="1:39" ht="15.5" outlineLevel="1">
      <c r="A681" s="510"/>
      <c r="B681" s="283"/>
      <c r="C681" s="280"/>
      <c r="D681" s="280"/>
      <c r="E681" s="280"/>
      <c r="F681" s="280"/>
      <c r="G681" s="280"/>
      <c r="H681" s="280"/>
      <c r="I681" s="280"/>
      <c r="J681" s="280"/>
      <c r="K681" s="280"/>
      <c r="L681" s="280"/>
      <c r="M681" s="280"/>
      <c r="N681" s="280"/>
      <c r="O681" s="280"/>
      <c r="P681" s="280"/>
      <c r="Q681" s="280"/>
      <c r="R681" s="280"/>
      <c r="S681" s="280"/>
      <c r="T681" s="280"/>
      <c r="U681" s="280"/>
      <c r="V681" s="280"/>
      <c r="W681" s="280"/>
      <c r="X681" s="280"/>
      <c r="Y681" s="398"/>
      <c r="Z681" s="411"/>
      <c r="AA681" s="411"/>
      <c r="AB681" s="411"/>
      <c r="AC681" s="411"/>
      <c r="AD681" s="411"/>
      <c r="AE681" s="411"/>
      <c r="AF681" s="411"/>
      <c r="AG681" s="411"/>
      <c r="AH681" s="411"/>
      <c r="AI681" s="411"/>
      <c r="AJ681" s="411"/>
      <c r="AK681" s="411"/>
      <c r="AL681" s="411"/>
      <c r="AM681" s="295"/>
    </row>
    <row r="682" spans="1:39" ht="15.5" outlineLevel="1">
      <c r="A682" s="510">
        <v>28</v>
      </c>
      <c r="B682" s="414" t="s">
        <v>119</v>
      </c>
      <c r="C682" s="280" t="s">
        <v>586</v>
      </c>
      <c r="D682" s="284"/>
      <c r="E682" s="284"/>
      <c r="F682" s="284"/>
      <c r="G682" s="284"/>
      <c r="H682" s="284"/>
      <c r="I682" s="284"/>
      <c r="J682" s="284"/>
      <c r="K682" s="284"/>
      <c r="L682" s="284"/>
      <c r="M682" s="284"/>
      <c r="N682" s="284"/>
      <c r="O682" s="284"/>
      <c r="P682" s="284"/>
      <c r="Q682" s="284"/>
      <c r="R682" s="284"/>
      <c r="S682" s="284"/>
      <c r="T682" s="284"/>
      <c r="U682" s="284"/>
      <c r="V682" s="284"/>
      <c r="W682" s="284"/>
      <c r="X682" s="284"/>
      <c r="Y682" s="412"/>
      <c r="Z682" s="396"/>
      <c r="AA682" s="396"/>
      <c r="AB682" s="396"/>
      <c r="AC682" s="396"/>
      <c r="AD682" s="396"/>
      <c r="AE682" s="396"/>
      <c r="AF682" s="401"/>
      <c r="AG682" s="401"/>
      <c r="AH682" s="401"/>
      <c r="AI682" s="401"/>
      <c r="AJ682" s="401"/>
      <c r="AK682" s="401"/>
      <c r="AL682" s="401"/>
      <c r="AM682" s="285">
        <f>SUM(Y682:AL682)</f>
        <v>0</v>
      </c>
    </row>
    <row r="683" spans="1:39" ht="15.5" outlineLevel="1">
      <c r="A683" s="510"/>
      <c r="B683" s="283" t="s">
        <v>308</v>
      </c>
      <c r="C683" s="280" t="s">
        <v>580</v>
      </c>
      <c r="D683" s="284"/>
      <c r="E683" s="284"/>
      <c r="F683" s="284"/>
      <c r="G683" s="284"/>
      <c r="H683" s="284"/>
      <c r="I683" s="284"/>
      <c r="J683" s="284"/>
      <c r="K683" s="284"/>
      <c r="L683" s="284"/>
      <c r="M683" s="284"/>
      <c r="N683" s="284"/>
      <c r="O683" s="284"/>
      <c r="P683" s="284"/>
      <c r="Q683" s="284"/>
      <c r="R683" s="284"/>
      <c r="S683" s="284"/>
      <c r="T683" s="284"/>
      <c r="U683" s="284"/>
      <c r="V683" s="284"/>
      <c r="W683" s="284"/>
      <c r="X683" s="284"/>
      <c r="Y683" s="397">
        <f>Y682</f>
        <v>0</v>
      </c>
      <c r="Z683" s="397">
        <f t="shared" ref="Z683:AL683" si="159">Z682</f>
        <v>0</v>
      </c>
      <c r="AA683" s="397">
        <f t="shared" si="159"/>
        <v>0</v>
      </c>
      <c r="AB683" s="397">
        <f t="shared" si="159"/>
        <v>0</v>
      </c>
      <c r="AC683" s="397">
        <f t="shared" si="159"/>
        <v>0</v>
      </c>
      <c r="AD683" s="397">
        <f t="shared" si="159"/>
        <v>0</v>
      </c>
      <c r="AE683" s="397">
        <f t="shared" si="159"/>
        <v>0</v>
      </c>
      <c r="AF683" s="397">
        <f t="shared" si="159"/>
        <v>0</v>
      </c>
      <c r="AG683" s="397">
        <f t="shared" si="159"/>
        <v>0</v>
      </c>
      <c r="AH683" s="397">
        <f t="shared" si="159"/>
        <v>0</v>
      </c>
      <c r="AI683" s="397">
        <f t="shared" si="159"/>
        <v>0</v>
      </c>
      <c r="AJ683" s="397">
        <f t="shared" si="159"/>
        <v>0</v>
      </c>
      <c r="AK683" s="397">
        <f t="shared" si="159"/>
        <v>0</v>
      </c>
      <c r="AL683" s="397">
        <f t="shared" si="159"/>
        <v>0</v>
      </c>
      <c r="AM683" s="295"/>
    </row>
    <row r="684" spans="1:39" ht="15.5" outlineLevel="1">
      <c r="A684" s="510"/>
      <c r="B684" s="283"/>
      <c r="C684" s="280"/>
      <c r="D684" s="280"/>
      <c r="E684" s="280"/>
      <c r="F684" s="280"/>
      <c r="G684" s="280"/>
      <c r="H684" s="280"/>
      <c r="I684" s="280"/>
      <c r="J684" s="280"/>
      <c r="K684" s="280"/>
      <c r="L684" s="280"/>
      <c r="M684" s="280"/>
      <c r="N684" s="280"/>
      <c r="O684" s="280"/>
      <c r="P684" s="280"/>
      <c r="Q684" s="280"/>
      <c r="R684" s="280"/>
      <c r="S684" s="280"/>
      <c r="T684" s="280"/>
      <c r="U684" s="280"/>
      <c r="V684" s="280"/>
      <c r="W684" s="280"/>
      <c r="X684" s="280"/>
      <c r="Y684" s="398"/>
      <c r="Z684" s="411"/>
      <c r="AA684" s="411"/>
      <c r="AB684" s="411"/>
      <c r="AC684" s="411"/>
      <c r="AD684" s="411"/>
      <c r="AE684" s="411"/>
      <c r="AF684" s="411"/>
      <c r="AG684" s="411"/>
      <c r="AH684" s="411"/>
      <c r="AI684" s="411"/>
      <c r="AJ684" s="411"/>
      <c r="AK684" s="411"/>
      <c r="AL684" s="411"/>
      <c r="AM684" s="295"/>
    </row>
    <row r="685" spans="1:39" ht="15.5" outlineLevel="1">
      <c r="A685" s="510">
        <v>29</v>
      </c>
      <c r="B685" s="414" t="s">
        <v>120</v>
      </c>
      <c r="C685" s="280" t="s">
        <v>586</v>
      </c>
      <c r="D685" s="284"/>
      <c r="E685" s="284"/>
      <c r="F685" s="284"/>
      <c r="G685" s="284"/>
      <c r="H685" s="284"/>
      <c r="I685" s="284"/>
      <c r="J685" s="284"/>
      <c r="K685" s="284"/>
      <c r="L685" s="284"/>
      <c r="M685" s="284"/>
      <c r="N685" s="284"/>
      <c r="O685" s="284"/>
      <c r="P685" s="284"/>
      <c r="Q685" s="284"/>
      <c r="R685" s="284"/>
      <c r="S685" s="284"/>
      <c r="T685" s="284"/>
      <c r="U685" s="284"/>
      <c r="V685" s="284"/>
      <c r="W685" s="284"/>
      <c r="X685" s="284"/>
      <c r="Y685" s="412"/>
      <c r="Z685" s="396"/>
      <c r="AA685" s="396"/>
      <c r="AB685" s="396"/>
      <c r="AC685" s="396"/>
      <c r="AD685" s="396"/>
      <c r="AE685" s="396"/>
      <c r="AF685" s="401"/>
      <c r="AG685" s="401"/>
      <c r="AH685" s="401"/>
      <c r="AI685" s="401"/>
      <c r="AJ685" s="401"/>
      <c r="AK685" s="401"/>
      <c r="AL685" s="401"/>
      <c r="AM685" s="285">
        <f>SUM(Y685:AL685)</f>
        <v>0</v>
      </c>
    </row>
    <row r="686" spans="1:39" ht="15.5" outlineLevel="1">
      <c r="A686" s="510"/>
      <c r="B686" s="283" t="s">
        <v>308</v>
      </c>
      <c r="C686" s="280" t="s">
        <v>580</v>
      </c>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397">
        <f>Y685</f>
        <v>0</v>
      </c>
      <c r="Z686" s="397">
        <f t="shared" ref="Z686:AL686" si="160">Z685</f>
        <v>0</v>
      </c>
      <c r="AA686" s="397">
        <f t="shared" si="160"/>
        <v>0</v>
      </c>
      <c r="AB686" s="397">
        <f t="shared" si="160"/>
        <v>0</v>
      </c>
      <c r="AC686" s="397">
        <f t="shared" si="160"/>
        <v>0</v>
      </c>
      <c r="AD686" s="397">
        <f t="shared" si="160"/>
        <v>0</v>
      </c>
      <c r="AE686" s="397">
        <f t="shared" si="160"/>
        <v>0</v>
      </c>
      <c r="AF686" s="397">
        <f t="shared" si="160"/>
        <v>0</v>
      </c>
      <c r="AG686" s="397">
        <f t="shared" si="160"/>
        <v>0</v>
      </c>
      <c r="AH686" s="397">
        <f t="shared" si="160"/>
        <v>0</v>
      </c>
      <c r="AI686" s="397">
        <f t="shared" si="160"/>
        <v>0</v>
      </c>
      <c r="AJ686" s="397">
        <f t="shared" si="160"/>
        <v>0</v>
      </c>
      <c r="AK686" s="397">
        <f t="shared" si="160"/>
        <v>0</v>
      </c>
      <c r="AL686" s="397">
        <f t="shared" si="160"/>
        <v>0</v>
      </c>
      <c r="AM686" s="295"/>
    </row>
    <row r="687" spans="1:39" ht="15.5" outlineLevel="1">
      <c r="A687" s="510"/>
      <c r="B687" s="283"/>
      <c r="C687" s="280"/>
      <c r="D687" s="280"/>
      <c r="E687" s="280"/>
      <c r="F687" s="280"/>
      <c r="G687" s="280"/>
      <c r="H687" s="280"/>
      <c r="I687" s="280"/>
      <c r="J687" s="280"/>
      <c r="K687" s="280"/>
      <c r="L687" s="280"/>
      <c r="M687" s="280"/>
      <c r="N687" s="280"/>
      <c r="O687" s="280"/>
      <c r="P687" s="280"/>
      <c r="Q687" s="280"/>
      <c r="R687" s="280"/>
      <c r="S687" s="280"/>
      <c r="T687" s="280"/>
      <c r="U687" s="280"/>
      <c r="V687" s="280"/>
      <c r="W687" s="280"/>
      <c r="X687" s="280"/>
      <c r="Y687" s="398"/>
      <c r="Z687" s="411"/>
      <c r="AA687" s="411"/>
      <c r="AB687" s="411"/>
      <c r="AC687" s="411"/>
      <c r="AD687" s="411"/>
      <c r="AE687" s="411"/>
      <c r="AF687" s="411"/>
      <c r="AG687" s="411"/>
      <c r="AH687" s="411"/>
      <c r="AI687" s="411"/>
      <c r="AJ687" s="411"/>
      <c r="AK687" s="411"/>
      <c r="AL687" s="411"/>
      <c r="AM687" s="295"/>
    </row>
    <row r="688" spans="1:39" ht="15.5" outlineLevel="1">
      <c r="A688" s="510">
        <v>30</v>
      </c>
      <c r="B688" s="414" t="s">
        <v>121</v>
      </c>
      <c r="C688" s="280" t="s">
        <v>586</v>
      </c>
      <c r="D688" s="284"/>
      <c r="E688" s="284"/>
      <c r="F688" s="284"/>
      <c r="G688" s="284"/>
      <c r="H688" s="284"/>
      <c r="I688" s="284"/>
      <c r="J688" s="284"/>
      <c r="K688" s="284"/>
      <c r="L688" s="284"/>
      <c r="M688" s="284"/>
      <c r="N688" s="284"/>
      <c r="O688" s="284"/>
      <c r="P688" s="284"/>
      <c r="Q688" s="284"/>
      <c r="R688" s="284"/>
      <c r="S688" s="284"/>
      <c r="T688" s="284"/>
      <c r="U688" s="284"/>
      <c r="V688" s="284"/>
      <c r="W688" s="284"/>
      <c r="X688" s="284"/>
      <c r="Y688" s="412"/>
      <c r="Z688" s="396"/>
      <c r="AA688" s="396"/>
      <c r="AB688" s="396"/>
      <c r="AC688" s="396"/>
      <c r="AD688" s="396"/>
      <c r="AE688" s="396"/>
      <c r="AF688" s="401"/>
      <c r="AG688" s="401"/>
      <c r="AH688" s="401"/>
      <c r="AI688" s="401"/>
      <c r="AJ688" s="401"/>
      <c r="AK688" s="401"/>
      <c r="AL688" s="401"/>
      <c r="AM688" s="285">
        <f>SUM(Y688:AL688)</f>
        <v>0</v>
      </c>
    </row>
    <row r="689" spans="1:39" ht="15.5" outlineLevel="1">
      <c r="A689" s="510"/>
      <c r="B689" s="283" t="s">
        <v>308</v>
      </c>
      <c r="C689" s="280" t="s">
        <v>580</v>
      </c>
      <c r="D689" s="284"/>
      <c r="E689" s="284"/>
      <c r="F689" s="284"/>
      <c r="G689" s="284"/>
      <c r="H689" s="284"/>
      <c r="I689" s="284"/>
      <c r="J689" s="284"/>
      <c r="K689" s="284"/>
      <c r="L689" s="284"/>
      <c r="M689" s="284"/>
      <c r="N689" s="284"/>
      <c r="O689" s="284"/>
      <c r="P689" s="284"/>
      <c r="Q689" s="284"/>
      <c r="R689" s="284"/>
      <c r="S689" s="284"/>
      <c r="T689" s="284"/>
      <c r="U689" s="284"/>
      <c r="V689" s="284"/>
      <c r="W689" s="284"/>
      <c r="X689" s="284"/>
      <c r="Y689" s="397">
        <f>Y688</f>
        <v>0</v>
      </c>
      <c r="Z689" s="397">
        <f t="shared" ref="Z689:AL689" si="161">Z688</f>
        <v>0</v>
      </c>
      <c r="AA689" s="397">
        <f t="shared" si="161"/>
        <v>0</v>
      </c>
      <c r="AB689" s="397">
        <f t="shared" si="161"/>
        <v>0</v>
      </c>
      <c r="AC689" s="397">
        <f t="shared" si="161"/>
        <v>0</v>
      </c>
      <c r="AD689" s="397">
        <f t="shared" si="161"/>
        <v>0</v>
      </c>
      <c r="AE689" s="397">
        <f t="shared" si="161"/>
        <v>0</v>
      </c>
      <c r="AF689" s="397">
        <f t="shared" si="161"/>
        <v>0</v>
      </c>
      <c r="AG689" s="397">
        <f t="shared" si="161"/>
        <v>0</v>
      </c>
      <c r="AH689" s="397">
        <f t="shared" si="161"/>
        <v>0</v>
      </c>
      <c r="AI689" s="397">
        <f t="shared" si="161"/>
        <v>0</v>
      </c>
      <c r="AJ689" s="397">
        <f t="shared" si="161"/>
        <v>0</v>
      </c>
      <c r="AK689" s="397">
        <f t="shared" si="161"/>
        <v>0</v>
      </c>
      <c r="AL689" s="397">
        <f t="shared" si="161"/>
        <v>0</v>
      </c>
      <c r="AM689" s="295"/>
    </row>
    <row r="690" spans="1:39" ht="15.5" outlineLevel="1">
      <c r="A690" s="510"/>
      <c r="B690" s="283"/>
      <c r="C690" s="280"/>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398"/>
      <c r="Z690" s="411"/>
      <c r="AA690" s="411"/>
      <c r="AB690" s="411"/>
      <c r="AC690" s="411"/>
      <c r="AD690" s="411"/>
      <c r="AE690" s="411"/>
      <c r="AF690" s="411"/>
      <c r="AG690" s="411"/>
      <c r="AH690" s="411"/>
      <c r="AI690" s="411"/>
      <c r="AJ690" s="411"/>
      <c r="AK690" s="411"/>
      <c r="AL690" s="411"/>
      <c r="AM690" s="295"/>
    </row>
    <row r="691" spans="1:39" ht="15.5" outlineLevel="1">
      <c r="A691" s="510">
        <v>31</v>
      </c>
      <c r="B691" s="414" t="s">
        <v>122</v>
      </c>
      <c r="C691" s="280" t="s">
        <v>586</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412"/>
      <c r="Z691" s="396"/>
      <c r="AA691" s="396"/>
      <c r="AB691" s="396"/>
      <c r="AC691" s="396"/>
      <c r="AD691" s="396"/>
      <c r="AE691" s="396"/>
      <c r="AF691" s="401"/>
      <c r="AG691" s="401"/>
      <c r="AH691" s="401"/>
      <c r="AI691" s="401"/>
      <c r="AJ691" s="401"/>
      <c r="AK691" s="401"/>
      <c r="AL691" s="401"/>
      <c r="AM691" s="285">
        <f>SUM(Y691:AL691)</f>
        <v>0</v>
      </c>
    </row>
    <row r="692" spans="1:39" ht="15.5" outlineLevel="1">
      <c r="A692" s="510"/>
      <c r="B692" s="283" t="s">
        <v>308</v>
      </c>
      <c r="C692" s="280" t="s">
        <v>580</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397">
        <f>Y691</f>
        <v>0</v>
      </c>
      <c r="Z692" s="397">
        <f t="shared" ref="Z692:AL692" si="162">Z691</f>
        <v>0</v>
      </c>
      <c r="AA692" s="397">
        <f t="shared" si="162"/>
        <v>0</v>
      </c>
      <c r="AB692" s="397">
        <f t="shared" si="162"/>
        <v>0</v>
      </c>
      <c r="AC692" s="397">
        <f t="shared" si="162"/>
        <v>0</v>
      </c>
      <c r="AD692" s="397">
        <f t="shared" si="162"/>
        <v>0</v>
      </c>
      <c r="AE692" s="397">
        <f t="shared" si="162"/>
        <v>0</v>
      </c>
      <c r="AF692" s="397">
        <f t="shared" si="162"/>
        <v>0</v>
      </c>
      <c r="AG692" s="397">
        <f t="shared" si="162"/>
        <v>0</v>
      </c>
      <c r="AH692" s="397">
        <f t="shared" si="162"/>
        <v>0</v>
      </c>
      <c r="AI692" s="397">
        <f t="shared" si="162"/>
        <v>0</v>
      </c>
      <c r="AJ692" s="397">
        <f t="shared" si="162"/>
        <v>0</v>
      </c>
      <c r="AK692" s="397">
        <f t="shared" si="162"/>
        <v>0</v>
      </c>
      <c r="AL692" s="397">
        <f t="shared" si="162"/>
        <v>0</v>
      </c>
      <c r="AM692" s="295"/>
    </row>
    <row r="693" spans="1:39" ht="15.5" outlineLevel="1">
      <c r="A693" s="510"/>
      <c r="B693" s="414"/>
      <c r="C693" s="280"/>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398"/>
      <c r="Z693" s="411"/>
      <c r="AA693" s="411"/>
      <c r="AB693" s="411"/>
      <c r="AC693" s="411"/>
      <c r="AD693" s="411"/>
      <c r="AE693" s="411"/>
      <c r="AF693" s="411"/>
      <c r="AG693" s="411"/>
      <c r="AH693" s="411"/>
      <c r="AI693" s="411"/>
      <c r="AJ693" s="411"/>
      <c r="AK693" s="411"/>
      <c r="AL693" s="411"/>
      <c r="AM693" s="295"/>
    </row>
    <row r="694" spans="1:39" ht="15.5" outlineLevel="1">
      <c r="A694" s="510">
        <v>32</v>
      </c>
      <c r="B694" s="414" t="s">
        <v>123</v>
      </c>
      <c r="C694" s="280" t="s">
        <v>586</v>
      </c>
      <c r="D694" s="284"/>
      <c r="E694" s="284"/>
      <c r="F694" s="284"/>
      <c r="G694" s="284"/>
      <c r="H694" s="284"/>
      <c r="I694" s="284"/>
      <c r="J694" s="284"/>
      <c r="K694" s="284"/>
      <c r="L694" s="284"/>
      <c r="M694" s="284"/>
      <c r="N694" s="284"/>
      <c r="O694" s="284"/>
      <c r="P694" s="284"/>
      <c r="Q694" s="284"/>
      <c r="R694" s="284"/>
      <c r="S694" s="284"/>
      <c r="T694" s="284"/>
      <c r="U694" s="284"/>
      <c r="V694" s="284"/>
      <c r="W694" s="284"/>
      <c r="X694" s="284"/>
      <c r="Y694" s="412"/>
      <c r="Z694" s="396"/>
      <c r="AA694" s="396"/>
      <c r="AB694" s="396"/>
      <c r="AC694" s="396"/>
      <c r="AD694" s="396"/>
      <c r="AE694" s="396"/>
      <c r="AF694" s="401"/>
      <c r="AG694" s="401"/>
      <c r="AH694" s="401"/>
      <c r="AI694" s="401"/>
      <c r="AJ694" s="401"/>
      <c r="AK694" s="401"/>
      <c r="AL694" s="401"/>
      <c r="AM694" s="285">
        <f>SUM(Y694:AL694)</f>
        <v>0</v>
      </c>
    </row>
    <row r="695" spans="1:39" ht="15.5" outlineLevel="1">
      <c r="A695" s="510"/>
      <c r="B695" s="283" t="s">
        <v>308</v>
      </c>
      <c r="C695" s="280" t="s">
        <v>580</v>
      </c>
      <c r="D695" s="284"/>
      <c r="E695" s="284"/>
      <c r="F695" s="284"/>
      <c r="G695" s="284"/>
      <c r="H695" s="284"/>
      <c r="I695" s="284"/>
      <c r="J695" s="284"/>
      <c r="K695" s="284"/>
      <c r="L695" s="284"/>
      <c r="M695" s="284"/>
      <c r="N695" s="284"/>
      <c r="O695" s="284"/>
      <c r="P695" s="284"/>
      <c r="Q695" s="284"/>
      <c r="R695" s="284"/>
      <c r="S695" s="284"/>
      <c r="T695" s="284"/>
      <c r="U695" s="284"/>
      <c r="V695" s="284"/>
      <c r="W695" s="284"/>
      <c r="X695" s="284"/>
      <c r="Y695" s="397">
        <f>Y694</f>
        <v>0</v>
      </c>
      <c r="Z695" s="397">
        <f t="shared" ref="Z695:AL695" si="163">Z694</f>
        <v>0</v>
      </c>
      <c r="AA695" s="397">
        <f t="shared" si="163"/>
        <v>0</v>
      </c>
      <c r="AB695" s="397">
        <f t="shared" si="163"/>
        <v>0</v>
      </c>
      <c r="AC695" s="397">
        <f t="shared" si="163"/>
        <v>0</v>
      </c>
      <c r="AD695" s="397">
        <f t="shared" si="163"/>
        <v>0</v>
      </c>
      <c r="AE695" s="397">
        <f t="shared" si="163"/>
        <v>0</v>
      </c>
      <c r="AF695" s="397">
        <f t="shared" si="163"/>
        <v>0</v>
      </c>
      <c r="AG695" s="397">
        <f t="shared" si="163"/>
        <v>0</v>
      </c>
      <c r="AH695" s="397">
        <f t="shared" si="163"/>
        <v>0</v>
      </c>
      <c r="AI695" s="397">
        <f t="shared" si="163"/>
        <v>0</v>
      </c>
      <c r="AJ695" s="397">
        <f t="shared" si="163"/>
        <v>0</v>
      </c>
      <c r="AK695" s="397">
        <f t="shared" si="163"/>
        <v>0</v>
      </c>
      <c r="AL695" s="397">
        <f t="shared" si="163"/>
        <v>0</v>
      </c>
      <c r="AM695" s="295"/>
    </row>
    <row r="696" spans="1:39" ht="15.5" outlineLevel="1">
      <c r="A696" s="510"/>
      <c r="B696" s="414"/>
      <c r="C696" s="280"/>
      <c r="D696" s="280"/>
      <c r="E696" s="280"/>
      <c r="F696" s="280"/>
      <c r="G696" s="280"/>
      <c r="H696" s="280"/>
      <c r="I696" s="280"/>
      <c r="J696" s="280"/>
      <c r="K696" s="280"/>
      <c r="L696" s="280"/>
      <c r="M696" s="280"/>
      <c r="N696" s="280"/>
      <c r="O696" s="280"/>
      <c r="P696" s="280"/>
      <c r="Q696" s="280"/>
      <c r="R696" s="280"/>
      <c r="S696" s="280"/>
      <c r="T696" s="280"/>
      <c r="U696" s="280"/>
      <c r="V696" s="280"/>
      <c r="W696" s="280"/>
      <c r="X696" s="280"/>
      <c r="Y696" s="398"/>
      <c r="Z696" s="411"/>
      <c r="AA696" s="411"/>
      <c r="AB696" s="411"/>
      <c r="AC696" s="411"/>
      <c r="AD696" s="411"/>
      <c r="AE696" s="411"/>
      <c r="AF696" s="411"/>
      <c r="AG696" s="411"/>
      <c r="AH696" s="411"/>
      <c r="AI696" s="411"/>
      <c r="AJ696" s="411"/>
      <c r="AK696" s="411"/>
      <c r="AL696" s="411"/>
      <c r="AM696" s="295"/>
    </row>
    <row r="697" spans="1:39" ht="15.5" outlineLevel="1">
      <c r="A697" s="510"/>
      <c r="B697" s="277" t="s">
        <v>497</v>
      </c>
      <c r="C697" s="280"/>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398"/>
      <c r="Z697" s="411"/>
      <c r="AA697" s="411"/>
      <c r="AB697" s="411"/>
      <c r="AC697" s="411"/>
      <c r="AD697" s="411"/>
      <c r="AE697" s="411"/>
      <c r="AF697" s="411"/>
      <c r="AG697" s="411"/>
      <c r="AH697" s="411"/>
      <c r="AI697" s="411"/>
      <c r="AJ697" s="411"/>
      <c r="AK697" s="411"/>
      <c r="AL697" s="411"/>
      <c r="AM697" s="295"/>
    </row>
    <row r="698" spans="1:39" ht="15.5" outlineLevel="1">
      <c r="A698" s="510">
        <v>33</v>
      </c>
      <c r="B698" s="414" t="s">
        <v>124</v>
      </c>
      <c r="C698" s="280" t="s">
        <v>586</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412"/>
      <c r="Z698" s="396"/>
      <c r="AA698" s="396"/>
      <c r="AB698" s="396"/>
      <c r="AC698" s="396"/>
      <c r="AD698" s="396"/>
      <c r="AE698" s="396"/>
      <c r="AF698" s="401"/>
      <c r="AG698" s="401"/>
      <c r="AH698" s="401"/>
      <c r="AI698" s="401"/>
      <c r="AJ698" s="401"/>
      <c r="AK698" s="401"/>
      <c r="AL698" s="401"/>
      <c r="AM698" s="285">
        <f>SUM(Y698:AL698)</f>
        <v>0</v>
      </c>
    </row>
    <row r="699" spans="1:39" ht="15.5" outlineLevel="1">
      <c r="A699" s="510"/>
      <c r="B699" s="283" t="s">
        <v>308</v>
      </c>
      <c r="C699" s="280" t="s">
        <v>580</v>
      </c>
      <c r="D699" s="284"/>
      <c r="E699" s="284"/>
      <c r="F699" s="284"/>
      <c r="G699" s="284"/>
      <c r="H699" s="284"/>
      <c r="I699" s="284"/>
      <c r="J699" s="284"/>
      <c r="K699" s="284"/>
      <c r="L699" s="284"/>
      <c r="M699" s="284"/>
      <c r="N699" s="284"/>
      <c r="O699" s="284"/>
      <c r="P699" s="284"/>
      <c r="Q699" s="284"/>
      <c r="R699" s="284"/>
      <c r="S699" s="284"/>
      <c r="T699" s="284"/>
      <c r="U699" s="284"/>
      <c r="V699" s="284"/>
      <c r="W699" s="284"/>
      <c r="X699" s="284"/>
      <c r="Y699" s="397">
        <f>Y698</f>
        <v>0</v>
      </c>
      <c r="Z699" s="397">
        <f t="shared" ref="Z699:AL699" si="164">Z698</f>
        <v>0</v>
      </c>
      <c r="AA699" s="397">
        <f t="shared" si="164"/>
        <v>0</v>
      </c>
      <c r="AB699" s="397">
        <f t="shared" si="164"/>
        <v>0</v>
      </c>
      <c r="AC699" s="397">
        <f t="shared" si="164"/>
        <v>0</v>
      </c>
      <c r="AD699" s="397">
        <f t="shared" si="164"/>
        <v>0</v>
      </c>
      <c r="AE699" s="397">
        <f t="shared" si="164"/>
        <v>0</v>
      </c>
      <c r="AF699" s="397">
        <f t="shared" si="164"/>
        <v>0</v>
      </c>
      <c r="AG699" s="397">
        <f t="shared" si="164"/>
        <v>0</v>
      </c>
      <c r="AH699" s="397">
        <f t="shared" si="164"/>
        <v>0</v>
      </c>
      <c r="AI699" s="397">
        <f t="shared" si="164"/>
        <v>0</v>
      </c>
      <c r="AJ699" s="397">
        <f t="shared" si="164"/>
        <v>0</v>
      </c>
      <c r="AK699" s="397">
        <f t="shared" si="164"/>
        <v>0</v>
      </c>
      <c r="AL699" s="397">
        <f t="shared" si="164"/>
        <v>0</v>
      </c>
      <c r="AM699" s="295"/>
    </row>
    <row r="700" spans="1:39" ht="15.5" outlineLevel="1">
      <c r="A700" s="510"/>
      <c r="B700" s="414"/>
      <c r="C700" s="280"/>
      <c r="D700" s="280"/>
      <c r="E700" s="280"/>
      <c r="F700" s="280"/>
      <c r="G700" s="280"/>
      <c r="H700" s="280"/>
      <c r="I700" s="280"/>
      <c r="J700" s="280"/>
      <c r="K700" s="280"/>
      <c r="L700" s="280"/>
      <c r="M700" s="280"/>
      <c r="N700" s="280"/>
      <c r="O700" s="280"/>
      <c r="P700" s="280"/>
      <c r="Q700" s="280"/>
      <c r="R700" s="280"/>
      <c r="S700" s="280"/>
      <c r="T700" s="280"/>
      <c r="U700" s="280"/>
      <c r="V700" s="280"/>
      <c r="W700" s="280"/>
      <c r="X700" s="280"/>
      <c r="Y700" s="398"/>
      <c r="Z700" s="411"/>
      <c r="AA700" s="411"/>
      <c r="AB700" s="411"/>
      <c r="AC700" s="411"/>
      <c r="AD700" s="411"/>
      <c r="AE700" s="411"/>
      <c r="AF700" s="411"/>
      <c r="AG700" s="411"/>
      <c r="AH700" s="411"/>
      <c r="AI700" s="411"/>
      <c r="AJ700" s="411"/>
      <c r="AK700" s="411"/>
      <c r="AL700" s="411"/>
      <c r="AM700" s="295"/>
    </row>
    <row r="701" spans="1:39" ht="15.5" outlineLevel="1">
      <c r="A701" s="510">
        <v>34</v>
      </c>
      <c r="B701" s="414" t="s">
        <v>125</v>
      </c>
      <c r="C701" s="280" t="s">
        <v>586</v>
      </c>
      <c r="D701" s="284"/>
      <c r="E701" s="284"/>
      <c r="F701" s="284"/>
      <c r="G701" s="284"/>
      <c r="H701" s="284"/>
      <c r="I701" s="284"/>
      <c r="J701" s="284"/>
      <c r="K701" s="284"/>
      <c r="L701" s="284"/>
      <c r="M701" s="284"/>
      <c r="N701" s="284"/>
      <c r="O701" s="284"/>
      <c r="P701" s="284"/>
      <c r="Q701" s="284"/>
      <c r="R701" s="284"/>
      <c r="S701" s="284"/>
      <c r="T701" s="284"/>
      <c r="U701" s="284"/>
      <c r="V701" s="284"/>
      <c r="W701" s="284"/>
      <c r="X701" s="284"/>
      <c r="Y701" s="412"/>
      <c r="Z701" s="396"/>
      <c r="AA701" s="396"/>
      <c r="AB701" s="396"/>
      <c r="AC701" s="396"/>
      <c r="AD701" s="396"/>
      <c r="AE701" s="396"/>
      <c r="AF701" s="401"/>
      <c r="AG701" s="401"/>
      <c r="AH701" s="401"/>
      <c r="AI701" s="401"/>
      <c r="AJ701" s="401"/>
      <c r="AK701" s="401"/>
      <c r="AL701" s="401"/>
      <c r="AM701" s="285">
        <f>SUM(Y701:AL701)</f>
        <v>0</v>
      </c>
    </row>
    <row r="702" spans="1:39" ht="15.5" outlineLevel="1">
      <c r="A702" s="510"/>
      <c r="B702" s="283" t="s">
        <v>308</v>
      </c>
      <c r="C702" s="280" t="s">
        <v>580</v>
      </c>
      <c r="D702" s="284"/>
      <c r="E702" s="284"/>
      <c r="F702" s="284"/>
      <c r="G702" s="284"/>
      <c r="H702" s="284"/>
      <c r="I702" s="284"/>
      <c r="J702" s="284"/>
      <c r="K702" s="284"/>
      <c r="L702" s="284"/>
      <c r="M702" s="284"/>
      <c r="N702" s="284"/>
      <c r="O702" s="284"/>
      <c r="P702" s="284"/>
      <c r="Q702" s="284"/>
      <c r="R702" s="284"/>
      <c r="S702" s="284"/>
      <c r="T702" s="284"/>
      <c r="U702" s="284"/>
      <c r="V702" s="284"/>
      <c r="W702" s="284"/>
      <c r="X702" s="284"/>
      <c r="Y702" s="397">
        <f>Y701</f>
        <v>0</v>
      </c>
      <c r="Z702" s="397">
        <f t="shared" ref="Z702:AL702" si="165">Z701</f>
        <v>0</v>
      </c>
      <c r="AA702" s="397">
        <f t="shared" si="165"/>
        <v>0</v>
      </c>
      <c r="AB702" s="397">
        <f t="shared" si="165"/>
        <v>0</v>
      </c>
      <c r="AC702" s="397">
        <f t="shared" si="165"/>
        <v>0</v>
      </c>
      <c r="AD702" s="397">
        <f t="shared" si="165"/>
        <v>0</v>
      </c>
      <c r="AE702" s="397">
        <f t="shared" si="165"/>
        <v>0</v>
      </c>
      <c r="AF702" s="397">
        <f t="shared" si="165"/>
        <v>0</v>
      </c>
      <c r="AG702" s="397">
        <f t="shared" si="165"/>
        <v>0</v>
      </c>
      <c r="AH702" s="397">
        <f t="shared" si="165"/>
        <v>0</v>
      </c>
      <c r="AI702" s="397">
        <f t="shared" si="165"/>
        <v>0</v>
      </c>
      <c r="AJ702" s="397">
        <f t="shared" si="165"/>
        <v>0</v>
      </c>
      <c r="AK702" s="397">
        <f t="shared" si="165"/>
        <v>0</v>
      </c>
      <c r="AL702" s="397">
        <f t="shared" si="165"/>
        <v>0</v>
      </c>
      <c r="AM702" s="295"/>
    </row>
    <row r="703" spans="1:39" ht="15.5" outlineLevel="1">
      <c r="A703" s="510"/>
      <c r="B703" s="414"/>
      <c r="C703" s="280"/>
      <c r="D703" s="280"/>
      <c r="E703" s="280"/>
      <c r="F703" s="280"/>
      <c r="G703" s="280"/>
      <c r="H703" s="280"/>
      <c r="I703" s="280"/>
      <c r="J703" s="280"/>
      <c r="K703" s="280"/>
      <c r="L703" s="280"/>
      <c r="M703" s="280"/>
      <c r="N703" s="280"/>
      <c r="O703" s="280"/>
      <c r="P703" s="280"/>
      <c r="Q703" s="280"/>
      <c r="R703" s="280"/>
      <c r="S703" s="280"/>
      <c r="T703" s="280"/>
      <c r="U703" s="280"/>
      <c r="V703" s="280"/>
      <c r="W703" s="280"/>
      <c r="X703" s="280"/>
      <c r="Y703" s="398"/>
      <c r="Z703" s="411"/>
      <c r="AA703" s="411"/>
      <c r="AB703" s="411"/>
      <c r="AC703" s="411"/>
      <c r="AD703" s="411"/>
      <c r="AE703" s="411"/>
      <c r="AF703" s="411"/>
      <c r="AG703" s="411"/>
      <c r="AH703" s="411"/>
      <c r="AI703" s="411"/>
      <c r="AJ703" s="411"/>
      <c r="AK703" s="411"/>
      <c r="AL703" s="411"/>
      <c r="AM703" s="295"/>
    </row>
    <row r="704" spans="1:39" ht="15.5" outlineLevel="1">
      <c r="A704" s="510">
        <v>35</v>
      </c>
      <c r="B704" s="414" t="s">
        <v>126</v>
      </c>
      <c r="C704" s="280" t="s">
        <v>586</v>
      </c>
      <c r="D704" s="284"/>
      <c r="E704" s="284"/>
      <c r="F704" s="284"/>
      <c r="G704" s="284"/>
      <c r="H704" s="284"/>
      <c r="I704" s="284"/>
      <c r="J704" s="284"/>
      <c r="K704" s="284"/>
      <c r="L704" s="284"/>
      <c r="M704" s="284"/>
      <c r="N704" s="284"/>
      <c r="O704" s="284"/>
      <c r="P704" s="284"/>
      <c r="Q704" s="284"/>
      <c r="R704" s="284"/>
      <c r="S704" s="284"/>
      <c r="T704" s="284"/>
      <c r="U704" s="284"/>
      <c r="V704" s="284"/>
      <c r="W704" s="284"/>
      <c r="X704" s="284"/>
      <c r="Y704" s="412"/>
      <c r="Z704" s="396"/>
      <c r="AA704" s="396"/>
      <c r="AB704" s="396"/>
      <c r="AC704" s="396"/>
      <c r="AD704" s="396"/>
      <c r="AE704" s="396"/>
      <c r="AF704" s="401"/>
      <c r="AG704" s="401"/>
      <c r="AH704" s="401"/>
      <c r="AI704" s="401"/>
      <c r="AJ704" s="401"/>
      <c r="AK704" s="401"/>
      <c r="AL704" s="401"/>
      <c r="AM704" s="285">
        <f>SUM(Y704:AL704)</f>
        <v>0</v>
      </c>
    </row>
    <row r="705" spans="1:39" ht="15.5" outlineLevel="1">
      <c r="A705" s="510"/>
      <c r="B705" s="283" t="s">
        <v>308</v>
      </c>
      <c r="C705" s="280" t="s">
        <v>580</v>
      </c>
      <c r="D705" s="284"/>
      <c r="E705" s="284"/>
      <c r="F705" s="284"/>
      <c r="G705" s="284"/>
      <c r="H705" s="284"/>
      <c r="I705" s="284"/>
      <c r="J705" s="284"/>
      <c r="K705" s="284"/>
      <c r="L705" s="284"/>
      <c r="M705" s="284"/>
      <c r="N705" s="284"/>
      <c r="O705" s="284"/>
      <c r="P705" s="284"/>
      <c r="Q705" s="284"/>
      <c r="R705" s="284"/>
      <c r="S705" s="284"/>
      <c r="T705" s="284"/>
      <c r="U705" s="284"/>
      <c r="V705" s="284"/>
      <c r="W705" s="284"/>
      <c r="X705" s="284"/>
      <c r="Y705" s="397">
        <f>Y704</f>
        <v>0</v>
      </c>
      <c r="Z705" s="397">
        <f t="shared" ref="Z705:AL705" si="166">Z704</f>
        <v>0</v>
      </c>
      <c r="AA705" s="397">
        <f t="shared" si="166"/>
        <v>0</v>
      </c>
      <c r="AB705" s="397">
        <f t="shared" si="166"/>
        <v>0</v>
      </c>
      <c r="AC705" s="397">
        <f t="shared" si="166"/>
        <v>0</v>
      </c>
      <c r="AD705" s="397">
        <f t="shared" si="166"/>
        <v>0</v>
      </c>
      <c r="AE705" s="397">
        <f t="shared" si="166"/>
        <v>0</v>
      </c>
      <c r="AF705" s="397">
        <f t="shared" si="166"/>
        <v>0</v>
      </c>
      <c r="AG705" s="397">
        <f t="shared" si="166"/>
        <v>0</v>
      </c>
      <c r="AH705" s="397">
        <f t="shared" si="166"/>
        <v>0</v>
      </c>
      <c r="AI705" s="397">
        <f t="shared" si="166"/>
        <v>0</v>
      </c>
      <c r="AJ705" s="397">
        <f t="shared" si="166"/>
        <v>0</v>
      </c>
      <c r="AK705" s="397">
        <f t="shared" si="166"/>
        <v>0</v>
      </c>
      <c r="AL705" s="397">
        <f t="shared" si="166"/>
        <v>0</v>
      </c>
      <c r="AM705" s="295"/>
    </row>
    <row r="706" spans="1:39" ht="15.5" outlineLevel="1">
      <c r="A706" s="510"/>
      <c r="B706" s="417"/>
      <c r="C706" s="280"/>
      <c r="D706" s="280"/>
      <c r="E706" s="280"/>
      <c r="F706" s="280"/>
      <c r="G706" s="280"/>
      <c r="H706" s="280"/>
      <c r="I706" s="280"/>
      <c r="J706" s="280"/>
      <c r="K706" s="280"/>
      <c r="L706" s="280"/>
      <c r="M706" s="280"/>
      <c r="N706" s="280"/>
      <c r="O706" s="280"/>
      <c r="P706" s="280"/>
      <c r="Q706" s="280"/>
      <c r="R706" s="280"/>
      <c r="S706" s="280"/>
      <c r="T706" s="280"/>
      <c r="U706" s="280"/>
      <c r="V706" s="280"/>
      <c r="W706" s="280"/>
      <c r="X706" s="280"/>
      <c r="Y706" s="398"/>
      <c r="Z706" s="411"/>
      <c r="AA706" s="411"/>
      <c r="AB706" s="411"/>
      <c r="AC706" s="411"/>
      <c r="AD706" s="411"/>
      <c r="AE706" s="411"/>
      <c r="AF706" s="411"/>
      <c r="AG706" s="411"/>
      <c r="AH706" s="411"/>
      <c r="AI706" s="411"/>
      <c r="AJ706" s="411"/>
      <c r="AK706" s="411"/>
      <c r="AL706" s="411"/>
      <c r="AM706" s="295"/>
    </row>
    <row r="707" spans="1:39" ht="15.5" outlineLevel="1">
      <c r="A707" s="510"/>
      <c r="B707" s="277" t="s">
        <v>498</v>
      </c>
      <c r="C707" s="280"/>
      <c r="D707" s="280"/>
      <c r="E707" s="280"/>
      <c r="F707" s="280"/>
      <c r="G707" s="280"/>
      <c r="H707" s="280"/>
      <c r="I707" s="280"/>
      <c r="J707" s="280"/>
      <c r="K707" s="280"/>
      <c r="L707" s="280"/>
      <c r="M707" s="280"/>
      <c r="N707" s="280"/>
      <c r="O707" s="280"/>
      <c r="P707" s="280"/>
      <c r="Q707" s="280"/>
      <c r="R707" s="280"/>
      <c r="S707" s="280"/>
      <c r="T707" s="280"/>
      <c r="U707" s="280"/>
      <c r="V707" s="280"/>
      <c r="W707" s="280"/>
      <c r="X707" s="280"/>
      <c r="Y707" s="398"/>
      <c r="Z707" s="411"/>
      <c r="AA707" s="411"/>
      <c r="AB707" s="411"/>
      <c r="AC707" s="411"/>
      <c r="AD707" s="411"/>
      <c r="AE707" s="411"/>
      <c r="AF707" s="411"/>
      <c r="AG707" s="411"/>
      <c r="AH707" s="411"/>
      <c r="AI707" s="411"/>
      <c r="AJ707" s="411"/>
      <c r="AK707" s="411"/>
      <c r="AL707" s="411"/>
      <c r="AM707" s="295"/>
    </row>
    <row r="708" spans="1:39" ht="31" outlineLevel="1">
      <c r="A708" s="510">
        <v>36</v>
      </c>
      <c r="B708" s="414" t="s">
        <v>127</v>
      </c>
      <c r="C708" s="280" t="s">
        <v>586</v>
      </c>
      <c r="D708" s="284"/>
      <c r="E708" s="284"/>
      <c r="F708" s="284"/>
      <c r="G708" s="284"/>
      <c r="H708" s="284"/>
      <c r="I708" s="284"/>
      <c r="J708" s="284"/>
      <c r="K708" s="284"/>
      <c r="L708" s="284"/>
      <c r="M708" s="284"/>
      <c r="N708" s="284"/>
      <c r="O708" s="284"/>
      <c r="P708" s="284"/>
      <c r="Q708" s="284"/>
      <c r="R708" s="284"/>
      <c r="S708" s="284"/>
      <c r="T708" s="284"/>
      <c r="U708" s="284"/>
      <c r="V708" s="284"/>
      <c r="W708" s="284"/>
      <c r="X708" s="284"/>
      <c r="Y708" s="412"/>
      <c r="Z708" s="396"/>
      <c r="AA708" s="396"/>
      <c r="AB708" s="396"/>
      <c r="AC708" s="396"/>
      <c r="AD708" s="396"/>
      <c r="AE708" s="396"/>
      <c r="AF708" s="401"/>
      <c r="AG708" s="401"/>
      <c r="AH708" s="401"/>
      <c r="AI708" s="401"/>
      <c r="AJ708" s="401"/>
      <c r="AK708" s="401"/>
      <c r="AL708" s="401"/>
      <c r="AM708" s="285">
        <f>SUM(Y708:AL708)</f>
        <v>0</v>
      </c>
    </row>
    <row r="709" spans="1:39" ht="15.5" outlineLevel="1">
      <c r="A709" s="510"/>
      <c r="B709" s="283" t="s">
        <v>308</v>
      </c>
      <c r="C709" s="280" t="s">
        <v>580</v>
      </c>
      <c r="D709" s="284"/>
      <c r="E709" s="284"/>
      <c r="F709" s="284"/>
      <c r="G709" s="284"/>
      <c r="H709" s="284"/>
      <c r="I709" s="284"/>
      <c r="J709" s="284"/>
      <c r="K709" s="284"/>
      <c r="L709" s="284"/>
      <c r="M709" s="284"/>
      <c r="N709" s="284"/>
      <c r="O709" s="284"/>
      <c r="P709" s="284"/>
      <c r="Q709" s="284"/>
      <c r="R709" s="284"/>
      <c r="S709" s="284"/>
      <c r="T709" s="284"/>
      <c r="U709" s="284"/>
      <c r="V709" s="284"/>
      <c r="W709" s="284"/>
      <c r="X709" s="284"/>
      <c r="Y709" s="397">
        <f>Y708</f>
        <v>0</v>
      </c>
      <c r="Z709" s="397">
        <f t="shared" ref="Z709:AL709" si="167">Z708</f>
        <v>0</v>
      </c>
      <c r="AA709" s="397">
        <f t="shared" si="167"/>
        <v>0</v>
      </c>
      <c r="AB709" s="397">
        <f t="shared" si="167"/>
        <v>0</v>
      </c>
      <c r="AC709" s="397">
        <f t="shared" si="167"/>
        <v>0</v>
      </c>
      <c r="AD709" s="397">
        <f t="shared" si="167"/>
        <v>0</v>
      </c>
      <c r="AE709" s="397">
        <f t="shared" si="167"/>
        <v>0</v>
      </c>
      <c r="AF709" s="397">
        <f t="shared" si="167"/>
        <v>0</v>
      </c>
      <c r="AG709" s="397">
        <f t="shared" si="167"/>
        <v>0</v>
      </c>
      <c r="AH709" s="397">
        <f t="shared" si="167"/>
        <v>0</v>
      </c>
      <c r="AI709" s="397">
        <f t="shared" si="167"/>
        <v>0</v>
      </c>
      <c r="AJ709" s="397">
        <f t="shared" si="167"/>
        <v>0</v>
      </c>
      <c r="AK709" s="397">
        <f t="shared" si="167"/>
        <v>0</v>
      </c>
      <c r="AL709" s="397">
        <f t="shared" si="167"/>
        <v>0</v>
      </c>
      <c r="AM709" s="295"/>
    </row>
    <row r="710" spans="1:39" ht="15.5" outlineLevel="1">
      <c r="A710" s="510"/>
      <c r="B710" s="414"/>
      <c r="C710" s="280"/>
      <c r="D710" s="280"/>
      <c r="E710" s="280"/>
      <c r="F710" s="280"/>
      <c r="G710" s="280"/>
      <c r="H710" s="280"/>
      <c r="I710" s="280"/>
      <c r="J710" s="280"/>
      <c r="K710" s="280"/>
      <c r="L710" s="280"/>
      <c r="M710" s="280"/>
      <c r="N710" s="280"/>
      <c r="O710" s="280"/>
      <c r="P710" s="280"/>
      <c r="Q710" s="280"/>
      <c r="R710" s="280"/>
      <c r="S710" s="280"/>
      <c r="T710" s="280"/>
      <c r="U710" s="280"/>
      <c r="V710" s="280"/>
      <c r="W710" s="280"/>
      <c r="X710" s="280"/>
      <c r="Y710" s="398"/>
      <c r="Z710" s="411"/>
      <c r="AA710" s="411"/>
      <c r="AB710" s="411"/>
      <c r="AC710" s="411"/>
      <c r="AD710" s="411"/>
      <c r="AE710" s="411"/>
      <c r="AF710" s="411"/>
      <c r="AG710" s="411"/>
      <c r="AH710" s="411"/>
      <c r="AI710" s="411"/>
      <c r="AJ710" s="411"/>
      <c r="AK710" s="411"/>
      <c r="AL710" s="411"/>
      <c r="AM710" s="295"/>
    </row>
    <row r="711" spans="1:39" ht="15.5" outlineLevel="1">
      <c r="A711" s="510">
        <v>37</v>
      </c>
      <c r="B711" s="414" t="s">
        <v>128</v>
      </c>
      <c r="C711" s="280" t="s">
        <v>586</v>
      </c>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412"/>
      <c r="Z711" s="396"/>
      <c r="AA711" s="396"/>
      <c r="AB711" s="396"/>
      <c r="AC711" s="396"/>
      <c r="AD711" s="396"/>
      <c r="AE711" s="396"/>
      <c r="AF711" s="401"/>
      <c r="AG711" s="401"/>
      <c r="AH711" s="401"/>
      <c r="AI711" s="401"/>
      <c r="AJ711" s="401"/>
      <c r="AK711" s="401"/>
      <c r="AL711" s="401"/>
      <c r="AM711" s="285">
        <f>SUM(Y711:AL711)</f>
        <v>0</v>
      </c>
    </row>
    <row r="712" spans="1:39" ht="15.5" outlineLevel="1">
      <c r="A712" s="510"/>
      <c r="B712" s="283" t="s">
        <v>308</v>
      </c>
      <c r="C712" s="280" t="s">
        <v>580</v>
      </c>
      <c r="D712" s="284"/>
      <c r="E712" s="284"/>
      <c r="F712" s="284"/>
      <c r="G712" s="284"/>
      <c r="H712" s="284"/>
      <c r="I712" s="284"/>
      <c r="J712" s="284"/>
      <c r="K712" s="284"/>
      <c r="L712" s="284"/>
      <c r="M712" s="284"/>
      <c r="N712" s="284"/>
      <c r="O712" s="284"/>
      <c r="P712" s="284"/>
      <c r="Q712" s="284"/>
      <c r="R712" s="284"/>
      <c r="S712" s="284"/>
      <c r="T712" s="284"/>
      <c r="U712" s="284"/>
      <c r="V712" s="284"/>
      <c r="W712" s="284"/>
      <c r="X712" s="284"/>
      <c r="Y712" s="397">
        <f>Y711</f>
        <v>0</v>
      </c>
      <c r="Z712" s="397">
        <f t="shared" ref="Z712:AL712" si="168">Z711</f>
        <v>0</v>
      </c>
      <c r="AA712" s="397">
        <f t="shared" si="168"/>
        <v>0</v>
      </c>
      <c r="AB712" s="397">
        <f t="shared" si="168"/>
        <v>0</v>
      </c>
      <c r="AC712" s="397">
        <f t="shared" si="168"/>
        <v>0</v>
      </c>
      <c r="AD712" s="397">
        <f t="shared" si="168"/>
        <v>0</v>
      </c>
      <c r="AE712" s="397">
        <f t="shared" si="168"/>
        <v>0</v>
      </c>
      <c r="AF712" s="397">
        <f t="shared" si="168"/>
        <v>0</v>
      </c>
      <c r="AG712" s="397">
        <f t="shared" si="168"/>
        <v>0</v>
      </c>
      <c r="AH712" s="397">
        <f t="shared" si="168"/>
        <v>0</v>
      </c>
      <c r="AI712" s="397">
        <f t="shared" si="168"/>
        <v>0</v>
      </c>
      <c r="AJ712" s="397">
        <f t="shared" si="168"/>
        <v>0</v>
      </c>
      <c r="AK712" s="397">
        <f t="shared" si="168"/>
        <v>0</v>
      </c>
      <c r="AL712" s="397">
        <f t="shared" si="168"/>
        <v>0</v>
      </c>
      <c r="AM712" s="295"/>
    </row>
    <row r="713" spans="1:39" ht="15.5" outlineLevel="1">
      <c r="A713" s="510"/>
      <c r="B713" s="414"/>
      <c r="C713" s="280"/>
      <c r="D713" s="280"/>
      <c r="E713" s="280"/>
      <c r="F713" s="280"/>
      <c r="G713" s="280"/>
      <c r="H713" s="280"/>
      <c r="I713" s="280"/>
      <c r="J713" s="280"/>
      <c r="K713" s="280"/>
      <c r="L713" s="280"/>
      <c r="M713" s="280"/>
      <c r="N713" s="280"/>
      <c r="O713" s="280"/>
      <c r="P713" s="280"/>
      <c r="Q713" s="280"/>
      <c r="R713" s="280"/>
      <c r="S713" s="280"/>
      <c r="T713" s="280"/>
      <c r="U713" s="280"/>
      <c r="V713" s="280"/>
      <c r="W713" s="280"/>
      <c r="X713" s="280"/>
      <c r="Y713" s="398"/>
      <c r="Z713" s="411"/>
      <c r="AA713" s="411"/>
      <c r="AB713" s="411"/>
      <c r="AC713" s="411"/>
      <c r="AD713" s="411"/>
      <c r="AE713" s="411"/>
      <c r="AF713" s="411"/>
      <c r="AG713" s="411"/>
      <c r="AH713" s="411"/>
      <c r="AI713" s="411"/>
      <c r="AJ713" s="411"/>
      <c r="AK713" s="411"/>
      <c r="AL713" s="411"/>
      <c r="AM713" s="295"/>
    </row>
    <row r="714" spans="1:39" ht="15.5" outlineLevel="1">
      <c r="A714" s="510">
        <v>38</v>
      </c>
      <c r="B714" s="414" t="s">
        <v>129</v>
      </c>
      <c r="C714" s="280" t="s">
        <v>586</v>
      </c>
      <c r="D714" s="284"/>
      <c r="E714" s="284"/>
      <c r="F714" s="284"/>
      <c r="G714" s="284"/>
      <c r="H714" s="284"/>
      <c r="I714" s="284"/>
      <c r="J714" s="284"/>
      <c r="K714" s="284"/>
      <c r="L714" s="284"/>
      <c r="M714" s="284"/>
      <c r="N714" s="284"/>
      <c r="O714" s="284"/>
      <c r="P714" s="284"/>
      <c r="Q714" s="284"/>
      <c r="R714" s="284"/>
      <c r="S714" s="284"/>
      <c r="T714" s="284"/>
      <c r="U714" s="284"/>
      <c r="V714" s="284"/>
      <c r="W714" s="284"/>
      <c r="X714" s="284"/>
      <c r="Y714" s="412"/>
      <c r="Z714" s="396"/>
      <c r="AA714" s="396"/>
      <c r="AB714" s="396"/>
      <c r="AC714" s="396"/>
      <c r="AD714" s="396"/>
      <c r="AE714" s="396"/>
      <c r="AF714" s="401"/>
      <c r="AG714" s="401"/>
      <c r="AH714" s="401"/>
      <c r="AI714" s="401"/>
      <c r="AJ714" s="401"/>
      <c r="AK714" s="401"/>
      <c r="AL714" s="401"/>
      <c r="AM714" s="285">
        <f>SUM(Y714:AL714)</f>
        <v>0</v>
      </c>
    </row>
    <row r="715" spans="1:39" ht="15.5" outlineLevel="1">
      <c r="A715" s="510"/>
      <c r="B715" s="283" t="s">
        <v>308</v>
      </c>
      <c r="C715" s="280" t="s">
        <v>580</v>
      </c>
      <c r="D715" s="284"/>
      <c r="E715" s="284"/>
      <c r="F715" s="284"/>
      <c r="G715" s="284"/>
      <c r="H715" s="284"/>
      <c r="I715" s="284"/>
      <c r="J715" s="284"/>
      <c r="K715" s="284"/>
      <c r="L715" s="284"/>
      <c r="M715" s="284"/>
      <c r="N715" s="284"/>
      <c r="O715" s="284"/>
      <c r="P715" s="284"/>
      <c r="Q715" s="284"/>
      <c r="R715" s="284"/>
      <c r="S715" s="284"/>
      <c r="T715" s="284"/>
      <c r="U715" s="284"/>
      <c r="V715" s="284"/>
      <c r="W715" s="284"/>
      <c r="X715" s="284"/>
      <c r="Y715" s="397">
        <f>Y714</f>
        <v>0</v>
      </c>
      <c r="Z715" s="397">
        <f t="shared" ref="Z715:AL715" si="169">Z714</f>
        <v>0</v>
      </c>
      <c r="AA715" s="397">
        <f t="shared" si="169"/>
        <v>0</v>
      </c>
      <c r="AB715" s="397">
        <f t="shared" si="169"/>
        <v>0</v>
      </c>
      <c r="AC715" s="397">
        <f t="shared" si="169"/>
        <v>0</v>
      </c>
      <c r="AD715" s="397">
        <f t="shared" si="169"/>
        <v>0</v>
      </c>
      <c r="AE715" s="397">
        <f t="shared" si="169"/>
        <v>0</v>
      </c>
      <c r="AF715" s="397">
        <f t="shared" si="169"/>
        <v>0</v>
      </c>
      <c r="AG715" s="397">
        <f t="shared" si="169"/>
        <v>0</v>
      </c>
      <c r="AH715" s="397">
        <f t="shared" si="169"/>
        <v>0</v>
      </c>
      <c r="AI715" s="397">
        <f t="shared" si="169"/>
        <v>0</v>
      </c>
      <c r="AJ715" s="397">
        <f t="shared" si="169"/>
        <v>0</v>
      </c>
      <c r="AK715" s="397">
        <f t="shared" si="169"/>
        <v>0</v>
      </c>
      <c r="AL715" s="397">
        <f t="shared" si="169"/>
        <v>0</v>
      </c>
      <c r="AM715" s="295"/>
    </row>
    <row r="716" spans="1:39" ht="15.5" outlineLevel="1">
      <c r="A716" s="510"/>
      <c r="B716" s="414"/>
      <c r="C716" s="280"/>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398"/>
      <c r="Z716" s="411"/>
      <c r="AA716" s="411"/>
      <c r="AB716" s="411"/>
      <c r="AC716" s="411"/>
      <c r="AD716" s="411"/>
      <c r="AE716" s="411"/>
      <c r="AF716" s="411"/>
      <c r="AG716" s="411"/>
      <c r="AH716" s="411"/>
      <c r="AI716" s="411"/>
      <c r="AJ716" s="411"/>
      <c r="AK716" s="411"/>
      <c r="AL716" s="411"/>
      <c r="AM716" s="295"/>
    </row>
    <row r="717" spans="1:39" ht="15.5" outlineLevel="1">
      <c r="A717" s="510">
        <v>39</v>
      </c>
      <c r="B717" s="414" t="s">
        <v>130</v>
      </c>
      <c r="C717" s="280" t="s">
        <v>586</v>
      </c>
      <c r="D717" s="284"/>
      <c r="E717" s="284"/>
      <c r="F717" s="284"/>
      <c r="G717" s="284"/>
      <c r="H717" s="284"/>
      <c r="I717" s="284"/>
      <c r="J717" s="284"/>
      <c r="K717" s="284"/>
      <c r="L717" s="284"/>
      <c r="M717" s="284"/>
      <c r="N717" s="284"/>
      <c r="O717" s="284"/>
      <c r="P717" s="284"/>
      <c r="Q717" s="284"/>
      <c r="R717" s="284"/>
      <c r="S717" s="284"/>
      <c r="T717" s="284"/>
      <c r="U717" s="284"/>
      <c r="V717" s="284"/>
      <c r="W717" s="284"/>
      <c r="X717" s="284"/>
      <c r="Y717" s="412"/>
      <c r="Z717" s="396"/>
      <c r="AA717" s="396"/>
      <c r="AB717" s="396"/>
      <c r="AC717" s="396"/>
      <c r="AD717" s="396"/>
      <c r="AE717" s="396"/>
      <c r="AF717" s="401"/>
      <c r="AG717" s="401"/>
      <c r="AH717" s="401"/>
      <c r="AI717" s="401"/>
      <c r="AJ717" s="401"/>
      <c r="AK717" s="401"/>
      <c r="AL717" s="401"/>
      <c r="AM717" s="285">
        <f>SUM(Y717:AL717)</f>
        <v>0</v>
      </c>
    </row>
    <row r="718" spans="1:39" ht="15.5" outlineLevel="1">
      <c r="A718" s="510"/>
      <c r="B718" s="283" t="s">
        <v>308</v>
      </c>
      <c r="C718" s="280" t="s">
        <v>580</v>
      </c>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397">
        <f>Y717</f>
        <v>0</v>
      </c>
      <c r="Z718" s="397">
        <f t="shared" ref="Z718:AL718" si="170">Z717</f>
        <v>0</v>
      </c>
      <c r="AA718" s="397">
        <f t="shared" si="170"/>
        <v>0</v>
      </c>
      <c r="AB718" s="397">
        <f t="shared" si="170"/>
        <v>0</v>
      </c>
      <c r="AC718" s="397">
        <f t="shared" si="170"/>
        <v>0</v>
      </c>
      <c r="AD718" s="397">
        <f t="shared" si="170"/>
        <v>0</v>
      </c>
      <c r="AE718" s="397">
        <f t="shared" si="170"/>
        <v>0</v>
      </c>
      <c r="AF718" s="397">
        <f t="shared" si="170"/>
        <v>0</v>
      </c>
      <c r="AG718" s="397">
        <f t="shared" si="170"/>
        <v>0</v>
      </c>
      <c r="AH718" s="397">
        <f t="shared" si="170"/>
        <v>0</v>
      </c>
      <c r="AI718" s="397">
        <f t="shared" si="170"/>
        <v>0</v>
      </c>
      <c r="AJ718" s="397">
        <f t="shared" si="170"/>
        <v>0</v>
      </c>
      <c r="AK718" s="397">
        <f t="shared" si="170"/>
        <v>0</v>
      </c>
      <c r="AL718" s="397">
        <f t="shared" si="170"/>
        <v>0</v>
      </c>
      <c r="AM718" s="295"/>
    </row>
    <row r="719" spans="1:39" ht="15.5" outlineLevel="1">
      <c r="A719" s="510"/>
      <c r="B719" s="414"/>
      <c r="C719" s="280"/>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398"/>
      <c r="Z719" s="411"/>
      <c r="AA719" s="411"/>
      <c r="AB719" s="411"/>
      <c r="AC719" s="411"/>
      <c r="AD719" s="411"/>
      <c r="AE719" s="411"/>
      <c r="AF719" s="411"/>
      <c r="AG719" s="411"/>
      <c r="AH719" s="411"/>
      <c r="AI719" s="411"/>
      <c r="AJ719" s="411"/>
      <c r="AK719" s="411"/>
      <c r="AL719" s="411"/>
      <c r="AM719" s="295"/>
    </row>
    <row r="720" spans="1:39" ht="15.5" outlineLevel="1">
      <c r="A720" s="510">
        <v>40</v>
      </c>
      <c r="B720" s="414" t="s">
        <v>131</v>
      </c>
      <c r="C720" s="280" t="s">
        <v>586</v>
      </c>
      <c r="D720" s="284"/>
      <c r="E720" s="284"/>
      <c r="F720" s="284"/>
      <c r="G720" s="284"/>
      <c r="H720" s="284"/>
      <c r="I720" s="284"/>
      <c r="J720" s="284"/>
      <c r="K720" s="284"/>
      <c r="L720" s="284"/>
      <c r="M720" s="284"/>
      <c r="N720" s="284"/>
      <c r="O720" s="284"/>
      <c r="P720" s="284"/>
      <c r="Q720" s="284"/>
      <c r="R720" s="284"/>
      <c r="S720" s="284"/>
      <c r="T720" s="284"/>
      <c r="U720" s="284"/>
      <c r="V720" s="284"/>
      <c r="W720" s="284"/>
      <c r="X720" s="284"/>
      <c r="Y720" s="412"/>
      <c r="Z720" s="396"/>
      <c r="AA720" s="396"/>
      <c r="AB720" s="396"/>
      <c r="AC720" s="396"/>
      <c r="AD720" s="396"/>
      <c r="AE720" s="396"/>
      <c r="AF720" s="401"/>
      <c r="AG720" s="401"/>
      <c r="AH720" s="401"/>
      <c r="AI720" s="401"/>
      <c r="AJ720" s="401"/>
      <c r="AK720" s="401"/>
      <c r="AL720" s="401"/>
      <c r="AM720" s="285">
        <f>SUM(Y720:AL720)</f>
        <v>0</v>
      </c>
    </row>
    <row r="721" spans="1:39" ht="15.5" outlineLevel="1">
      <c r="A721" s="510"/>
      <c r="B721" s="283" t="s">
        <v>308</v>
      </c>
      <c r="C721" s="280" t="s">
        <v>580</v>
      </c>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397">
        <f>Y720</f>
        <v>0</v>
      </c>
      <c r="Z721" s="397">
        <f t="shared" ref="Z721:AL721" si="171">Z720</f>
        <v>0</v>
      </c>
      <c r="AA721" s="397">
        <f t="shared" si="171"/>
        <v>0</v>
      </c>
      <c r="AB721" s="397">
        <f t="shared" si="171"/>
        <v>0</v>
      </c>
      <c r="AC721" s="397">
        <f t="shared" si="171"/>
        <v>0</v>
      </c>
      <c r="AD721" s="397">
        <f t="shared" si="171"/>
        <v>0</v>
      </c>
      <c r="AE721" s="397">
        <f t="shared" si="171"/>
        <v>0</v>
      </c>
      <c r="AF721" s="397">
        <f t="shared" si="171"/>
        <v>0</v>
      </c>
      <c r="AG721" s="397">
        <f t="shared" si="171"/>
        <v>0</v>
      </c>
      <c r="AH721" s="397">
        <f t="shared" si="171"/>
        <v>0</v>
      </c>
      <c r="AI721" s="397">
        <f t="shared" si="171"/>
        <v>0</v>
      </c>
      <c r="AJ721" s="397">
        <f t="shared" si="171"/>
        <v>0</v>
      </c>
      <c r="AK721" s="397">
        <f t="shared" si="171"/>
        <v>0</v>
      </c>
      <c r="AL721" s="397">
        <f t="shared" si="171"/>
        <v>0</v>
      </c>
      <c r="AM721" s="295"/>
    </row>
    <row r="722" spans="1:39" ht="15.5" outlineLevel="1">
      <c r="A722" s="510"/>
      <c r="B722" s="414"/>
      <c r="C722" s="280"/>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398"/>
      <c r="Z722" s="411"/>
      <c r="AA722" s="411"/>
      <c r="AB722" s="411"/>
      <c r="AC722" s="411"/>
      <c r="AD722" s="411"/>
      <c r="AE722" s="411"/>
      <c r="AF722" s="411"/>
      <c r="AG722" s="411"/>
      <c r="AH722" s="411"/>
      <c r="AI722" s="411"/>
      <c r="AJ722" s="411"/>
      <c r="AK722" s="411"/>
      <c r="AL722" s="411"/>
      <c r="AM722" s="295"/>
    </row>
    <row r="723" spans="1:39" ht="31" outlineLevel="1">
      <c r="A723" s="510">
        <v>41</v>
      </c>
      <c r="B723" s="414" t="s">
        <v>132</v>
      </c>
      <c r="C723" s="280" t="s">
        <v>586</v>
      </c>
      <c r="D723" s="284"/>
      <c r="E723" s="284"/>
      <c r="F723" s="284"/>
      <c r="G723" s="284"/>
      <c r="H723" s="284"/>
      <c r="I723" s="284"/>
      <c r="J723" s="284"/>
      <c r="K723" s="284"/>
      <c r="L723" s="284"/>
      <c r="M723" s="284"/>
      <c r="N723" s="284"/>
      <c r="O723" s="284"/>
      <c r="P723" s="284"/>
      <c r="Q723" s="284"/>
      <c r="R723" s="284"/>
      <c r="S723" s="284"/>
      <c r="T723" s="284"/>
      <c r="U723" s="284"/>
      <c r="V723" s="284"/>
      <c r="W723" s="284"/>
      <c r="X723" s="284"/>
      <c r="Y723" s="412"/>
      <c r="Z723" s="396"/>
      <c r="AA723" s="396"/>
      <c r="AB723" s="396"/>
      <c r="AC723" s="396"/>
      <c r="AD723" s="396"/>
      <c r="AE723" s="396"/>
      <c r="AF723" s="401"/>
      <c r="AG723" s="401"/>
      <c r="AH723" s="401"/>
      <c r="AI723" s="401"/>
      <c r="AJ723" s="401"/>
      <c r="AK723" s="401"/>
      <c r="AL723" s="401"/>
      <c r="AM723" s="285">
        <f>SUM(Y723:AL723)</f>
        <v>0</v>
      </c>
    </row>
    <row r="724" spans="1:39" ht="15.5" outlineLevel="1">
      <c r="A724" s="510"/>
      <c r="B724" s="283" t="s">
        <v>308</v>
      </c>
      <c r="C724" s="280" t="s">
        <v>580</v>
      </c>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397">
        <f>Y723</f>
        <v>0</v>
      </c>
      <c r="Z724" s="397">
        <f t="shared" ref="Z724:AL724" si="172">Z723</f>
        <v>0</v>
      </c>
      <c r="AA724" s="397">
        <f t="shared" si="172"/>
        <v>0</v>
      </c>
      <c r="AB724" s="397">
        <f t="shared" si="172"/>
        <v>0</v>
      </c>
      <c r="AC724" s="397">
        <f t="shared" si="172"/>
        <v>0</v>
      </c>
      <c r="AD724" s="397">
        <f t="shared" si="172"/>
        <v>0</v>
      </c>
      <c r="AE724" s="397">
        <f t="shared" si="172"/>
        <v>0</v>
      </c>
      <c r="AF724" s="397">
        <f t="shared" si="172"/>
        <v>0</v>
      </c>
      <c r="AG724" s="397">
        <f t="shared" si="172"/>
        <v>0</v>
      </c>
      <c r="AH724" s="397">
        <f t="shared" si="172"/>
        <v>0</v>
      </c>
      <c r="AI724" s="397">
        <f t="shared" si="172"/>
        <v>0</v>
      </c>
      <c r="AJ724" s="397">
        <f t="shared" si="172"/>
        <v>0</v>
      </c>
      <c r="AK724" s="397">
        <f t="shared" si="172"/>
        <v>0</v>
      </c>
      <c r="AL724" s="397">
        <f t="shared" si="172"/>
        <v>0</v>
      </c>
      <c r="AM724" s="295"/>
    </row>
    <row r="725" spans="1:39" ht="15.5" outlineLevel="1">
      <c r="A725" s="510"/>
      <c r="B725" s="414"/>
      <c r="C725" s="280"/>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398"/>
      <c r="Z725" s="411"/>
      <c r="AA725" s="411"/>
      <c r="AB725" s="411"/>
      <c r="AC725" s="411"/>
      <c r="AD725" s="411"/>
      <c r="AE725" s="411"/>
      <c r="AF725" s="411"/>
      <c r="AG725" s="411"/>
      <c r="AH725" s="411"/>
      <c r="AI725" s="411"/>
      <c r="AJ725" s="411"/>
      <c r="AK725" s="411"/>
      <c r="AL725" s="411"/>
      <c r="AM725" s="295"/>
    </row>
    <row r="726" spans="1:39" ht="15.5" outlineLevel="1">
      <c r="A726" s="510">
        <v>42</v>
      </c>
      <c r="B726" s="414" t="s">
        <v>133</v>
      </c>
      <c r="C726" s="280" t="s">
        <v>586</v>
      </c>
      <c r="D726" s="284"/>
      <c r="E726" s="284"/>
      <c r="F726" s="284"/>
      <c r="G726" s="284"/>
      <c r="H726" s="284"/>
      <c r="I726" s="284"/>
      <c r="J726" s="284"/>
      <c r="K726" s="284"/>
      <c r="L726" s="284"/>
      <c r="M726" s="284"/>
      <c r="N726" s="280"/>
      <c r="O726" s="284"/>
      <c r="P726" s="284"/>
      <c r="Q726" s="284"/>
      <c r="R726" s="284"/>
      <c r="S726" s="284"/>
      <c r="T726" s="284"/>
      <c r="U726" s="284"/>
      <c r="V726" s="284"/>
      <c r="W726" s="284"/>
      <c r="X726" s="284"/>
      <c r="Y726" s="412"/>
      <c r="Z726" s="396"/>
      <c r="AA726" s="396"/>
      <c r="AB726" s="396"/>
      <c r="AC726" s="396"/>
      <c r="AD726" s="396"/>
      <c r="AE726" s="396"/>
      <c r="AF726" s="401"/>
      <c r="AG726" s="401"/>
      <c r="AH726" s="401"/>
      <c r="AI726" s="401"/>
      <c r="AJ726" s="401"/>
      <c r="AK726" s="401"/>
      <c r="AL726" s="401"/>
      <c r="AM726" s="285">
        <f>SUM(Y726:AL726)</f>
        <v>0</v>
      </c>
    </row>
    <row r="727" spans="1:39" ht="15.5" outlineLevel="1">
      <c r="A727" s="510"/>
      <c r="B727" s="283" t="s">
        <v>308</v>
      </c>
      <c r="C727" s="280" t="s">
        <v>580</v>
      </c>
      <c r="D727" s="284"/>
      <c r="E727" s="284"/>
      <c r="F727" s="284"/>
      <c r="G727" s="284"/>
      <c r="H727" s="284"/>
      <c r="I727" s="284"/>
      <c r="J727" s="284"/>
      <c r="K727" s="284"/>
      <c r="L727" s="284"/>
      <c r="M727" s="284"/>
      <c r="N727" s="448"/>
      <c r="O727" s="284"/>
      <c r="P727" s="284"/>
      <c r="Q727" s="284"/>
      <c r="R727" s="284"/>
      <c r="S727" s="284"/>
      <c r="T727" s="284"/>
      <c r="U727" s="284"/>
      <c r="V727" s="284"/>
      <c r="W727" s="284"/>
      <c r="X727" s="284"/>
      <c r="Y727" s="397">
        <f>Y726</f>
        <v>0</v>
      </c>
      <c r="Z727" s="397">
        <f t="shared" ref="Z727:AL727" si="173">Z726</f>
        <v>0</v>
      </c>
      <c r="AA727" s="397">
        <f t="shared" si="173"/>
        <v>0</v>
      </c>
      <c r="AB727" s="397">
        <f t="shared" si="173"/>
        <v>0</v>
      </c>
      <c r="AC727" s="397">
        <f t="shared" si="173"/>
        <v>0</v>
      </c>
      <c r="AD727" s="397">
        <f t="shared" si="173"/>
        <v>0</v>
      </c>
      <c r="AE727" s="397">
        <f t="shared" si="173"/>
        <v>0</v>
      </c>
      <c r="AF727" s="397">
        <f t="shared" si="173"/>
        <v>0</v>
      </c>
      <c r="AG727" s="397">
        <f t="shared" si="173"/>
        <v>0</v>
      </c>
      <c r="AH727" s="397">
        <f t="shared" si="173"/>
        <v>0</v>
      </c>
      <c r="AI727" s="397">
        <f t="shared" si="173"/>
        <v>0</v>
      </c>
      <c r="AJ727" s="397">
        <f t="shared" si="173"/>
        <v>0</v>
      </c>
      <c r="AK727" s="397">
        <f t="shared" si="173"/>
        <v>0</v>
      </c>
      <c r="AL727" s="397">
        <f t="shared" si="173"/>
        <v>0</v>
      </c>
      <c r="AM727" s="295"/>
    </row>
    <row r="728" spans="1:39" ht="15.5" outlineLevel="1">
      <c r="A728" s="510"/>
      <c r="B728" s="414"/>
      <c r="C728" s="280"/>
      <c r="D728" s="280"/>
      <c r="E728" s="280"/>
      <c r="F728" s="280"/>
      <c r="G728" s="280"/>
      <c r="H728" s="280"/>
      <c r="I728" s="280"/>
      <c r="J728" s="280"/>
      <c r="K728" s="280"/>
      <c r="L728" s="280"/>
      <c r="M728" s="280"/>
      <c r="N728" s="280"/>
      <c r="O728" s="280"/>
      <c r="P728" s="280"/>
      <c r="Q728" s="280"/>
      <c r="R728" s="280"/>
      <c r="S728" s="280"/>
      <c r="T728" s="280"/>
      <c r="U728" s="280"/>
      <c r="V728" s="280"/>
      <c r="W728" s="280"/>
      <c r="X728" s="280"/>
      <c r="Y728" s="398"/>
      <c r="Z728" s="411"/>
      <c r="AA728" s="411"/>
      <c r="AB728" s="411"/>
      <c r="AC728" s="411"/>
      <c r="AD728" s="411"/>
      <c r="AE728" s="411"/>
      <c r="AF728" s="411"/>
      <c r="AG728" s="411"/>
      <c r="AH728" s="411"/>
      <c r="AI728" s="411"/>
      <c r="AJ728" s="411"/>
      <c r="AK728" s="411"/>
      <c r="AL728" s="411"/>
      <c r="AM728" s="295"/>
    </row>
    <row r="729" spans="1:39" ht="15.5" outlineLevel="1">
      <c r="A729" s="510">
        <v>43</v>
      </c>
      <c r="B729" s="414" t="s">
        <v>134</v>
      </c>
      <c r="C729" s="280" t="s">
        <v>586</v>
      </c>
      <c r="D729" s="284"/>
      <c r="E729" s="284"/>
      <c r="F729" s="284"/>
      <c r="G729" s="284"/>
      <c r="H729" s="284"/>
      <c r="I729" s="284"/>
      <c r="J729" s="284"/>
      <c r="K729" s="284"/>
      <c r="L729" s="284"/>
      <c r="M729" s="284"/>
      <c r="N729" s="284"/>
      <c r="O729" s="284"/>
      <c r="P729" s="284"/>
      <c r="Q729" s="284"/>
      <c r="R729" s="284"/>
      <c r="S729" s="284"/>
      <c r="T729" s="284"/>
      <c r="U729" s="284"/>
      <c r="V729" s="284"/>
      <c r="W729" s="284"/>
      <c r="X729" s="284"/>
      <c r="Y729" s="412"/>
      <c r="Z729" s="396"/>
      <c r="AA729" s="396"/>
      <c r="AB729" s="396"/>
      <c r="AC729" s="396"/>
      <c r="AD729" s="396"/>
      <c r="AE729" s="396"/>
      <c r="AF729" s="401"/>
      <c r="AG729" s="401"/>
      <c r="AH729" s="401"/>
      <c r="AI729" s="401"/>
      <c r="AJ729" s="401"/>
      <c r="AK729" s="401"/>
      <c r="AL729" s="401"/>
      <c r="AM729" s="285">
        <f>SUM(Y729:AL729)</f>
        <v>0</v>
      </c>
    </row>
    <row r="730" spans="1:39" ht="15.5" outlineLevel="1">
      <c r="A730" s="510"/>
      <c r="B730" s="283" t="s">
        <v>308</v>
      </c>
      <c r="C730" s="280" t="s">
        <v>580</v>
      </c>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397">
        <f>Y729</f>
        <v>0</v>
      </c>
      <c r="Z730" s="397">
        <f t="shared" ref="Z730:AL730" si="174">Z729</f>
        <v>0</v>
      </c>
      <c r="AA730" s="397">
        <f t="shared" si="174"/>
        <v>0</v>
      </c>
      <c r="AB730" s="397">
        <f t="shared" si="174"/>
        <v>0</v>
      </c>
      <c r="AC730" s="397">
        <f t="shared" si="174"/>
        <v>0</v>
      </c>
      <c r="AD730" s="397">
        <f t="shared" si="174"/>
        <v>0</v>
      </c>
      <c r="AE730" s="397">
        <f t="shared" si="174"/>
        <v>0</v>
      </c>
      <c r="AF730" s="397">
        <f t="shared" si="174"/>
        <v>0</v>
      </c>
      <c r="AG730" s="397">
        <f t="shared" si="174"/>
        <v>0</v>
      </c>
      <c r="AH730" s="397">
        <f t="shared" si="174"/>
        <v>0</v>
      </c>
      <c r="AI730" s="397">
        <f t="shared" si="174"/>
        <v>0</v>
      </c>
      <c r="AJ730" s="397">
        <f t="shared" si="174"/>
        <v>0</v>
      </c>
      <c r="AK730" s="397">
        <f t="shared" si="174"/>
        <v>0</v>
      </c>
      <c r="AL730" s="397">
        <f t="shared" si="174"/>
        <v>0</v>
      </c>
      <c r="AM730" s="295"/>
    </row>
    <row r="731" spans="1:39" ht="15.5" outlineLevel="1">
      <c r="A731" s="510"/>
      <c r="B731" s="414"/>
      <c r="C731" s="280"/>
      <c r="D731" s="280"/>
      <c r="E731" s="280"/>
      <c r="F731" s="280"/>
      <c r="G731" s="280"/>
      <c r="H731" s="280"/>
      <c r="I731" s="280"/>
      <c r="J731" s="280"/>
      <c r="K731" s="280"/>
      <c r="L731" s="280"/>
      <c r="M731" s="280"/>
      <c r="N731" s="280"/>
      <c r="O731" s="280"/>
      <c r="P731" s="280"/>
      <c r="Q731" s="280"/>
      <c r="R731" s="280"/>
      <c r="S731" s="280"/>
      <c r="T731" s="280"/>
      <c r="U731" s="280"/>
      <c r="V731" s="280"/>
      <c r="W731" s="280"/>
      <c r="X731" s="280"/>
      <c r="Y731" s="398"/>
      <c r="Z731" s="411"/>
      <c r="AA731" s="411"/>
      <c r="AB731" s="411"/>
      <c r="AC731" s="411"/>
      <c r="AD731" s="411"/>
      <c r="AE731" s="411"/>
      <c r="AF731" s="411"/>
      <c r="AG731" s="411"/>
      <c r="AH731" s="411"/>
      <c r="AI731" s="411"/>
      <c r="AJ731" s="411"/>
      <c r="AK731" s="411"/>
      <c r="AL731" s="411"/>
      <c r="AM731" s="295"/>
    </row>
    <row r="732" spans="1:39" ht="31" outlineLevel="1">
      <c r="A732" s="510">
        <v>44</v>
      </c>
      <c r="B732" s="414" t="s">
        <v>135</v>
      </c>
      <c r="C732" s="280" t="s">
        <v>586</v>
      </c>
      <c r="D732" s="284"/>
      <c r="E732" s="284"/>
      <c r="F732" s="284"/>
      <c r="G732" s="284"/>
      <c r="H732" s="284"/>
      <c r="I732" s="284"/>
      <c r="J732" s="284"/>
      <c r="K732" s="284"/>
      <c r="L732" s="284"/>
      <c r="M732" s="284"/>
      <c r="N732" s="284"/>
      <c r="O732" s="284"/>
      <c r="P732" s="284"/>
      <c r="Q732" s="284"/>
      <c r="R732" s="284"/>
      <c r="S732" s="284"/>
      <c r="T732" s="284"/>
      <c r="U732" s="284"/>
      <c r="V732" s="284"/>
      <c r="W732" s="284"/>
      <c r="X732" s="284"/>
      <c r="Y732" s="412"/>
      <c r="Z732" s="396"/>
      <c r="AA732" s="396"/>
      <c r="AB732" s="396"/>
      <c r="AC732" s="396"/>
      <c r="AD732" s="396"/>
      <c r="AE732" s="396"/>
      <c r="AF732" s="401"/>
      <c r="AG732" s="401"/>
      <c r="AH732" s="401"/>
      <c r="AI732" s="401"/>
      <c r="AJ732" s="401"/>
      <c r="AK732" s="401"/>
      <c r="AL732" s="401"/>
      <c r="AM732" s="285">
        <f>SUM(Y732:AL732)</f>
        <v>0</v>
      </c>
    </row>
    <row r="733" spans="1:39" ht="15.5" outlineLevel="1">
      <c r="A733" s="510"/>
      <c r="B733" s="283" t="s">
        <v>308</v>
      </c>
      <c r="C733" s="280" t="s">
        <v>580</v>
      </c>
      <c r="D733" s="284"/>
      <c r="E733" s="284"/>
      <c r="F733" s="284"/>
      <c r="G733" s="284"/>
      <c r="H733" s="284"/>
      <c r="I733" s="284"/>
      <c r="J733" s="284"/>
      <c r="K733" s="284"/>
      <c r="L733" s="284"/>
      <c r="M733" s="284"/>
      <c r="N733" s="284"/>
      <c r="O733" s="284"/>
      <c r="P733" s="284"/>
      <c r="Q733" s="284"/>
      <c r="R733" s="284"/>
      <c r="S733" s="284"/>
      <c r="T733" s="284"/>
      <c r="U733" s="284"/>
      <c r="V733" s="284"/>
      <c r="W733" s="284"/>
      <c r="X733" s="284"/>
      <c r="Y733" s="397">
        <f>Y732</f>
        <v>0</v>
      </c>
      <c r="Z733" s="397">
        <f t="shared" ref="Z733:AL733" si="175">Z732</f>
        <v>0</v>
      </c>
      <c r="AA733" s="397">
        <f t="shared" si="175"/>
        <v>0</v>
      </c>
      <c r="AB733" s="397">
        <f t="shared" si="175"/>
        <v>0</v>
      </c>
      <c r="AC733" s="397">
        <f t="shared" si="175"/>
        <v>0</v>
      </c>
      <c r="AD733" s="397">
        <f t="shared" si="175"/>
        <v>0</v>
      </c>
      <c r="AE733" s="397">
        <f t="shared" si="175"/>
        <v>0</v>
      </c>
      <c r="AF733" s="397">
        <f t="shared" si="175"/>
        <v>0</v>
      </c>
      <c r="AG733" s="397">
        <f t="shared" si="175"/>
        <v>0</v>
      </c>
      <c r="AH733" s="397">
        <f t="shared" si="175"/>
        <v>0</v>
      </c>
      <c r="AI733" s="397">
        <f t="shared" si="175"/>
        <v>0</v>
      </c>
      <c r="AJ733" s="397">
        <f t="shared" si="175"/>
        <v>0</v>
      </c>
      <c r="AK733" s="397">
        <f t="shared" si="175"/>
        <v>0</v>
      </c>
      <c r="AL733" s="397">
        <f t="shared" si="175"/>
        <v>0</v>
      </c>
      <c r="AM733" s="295"/>
    </row>
    <row r="734" spans="1:39" ht="15.5" outlineLevel="1">
      <c r="A734" s="510"/>
      <c r="B734" s="414"/>
      <c r="C734" s="280"/>
      <c r="D734" s="280"/>
      <c r="E734" s="280"/>
      <c r="F734" s="280"/>
      <c r="G734" s="280"/>
      <c r="H734" s="280"/>
      <c r="I734" s="280"/>
      <c r="J734" s="280"/>
      <c r="K734" s="280"/>
      <c r="L734" s="280"/>
      <c r="M734" s="280"/>
      <c r="N734" s="280"/>
      <c r="O734" s="280"/>
      <c r="P734" s="280"/>
      <c r="Q734" s="280"/>
      <c r="R734" s="280"/>
      <c r="S734" s="280"/>
      <c r="T734" s="280"/>
      <c r="U734" s="280"/>
      <c r="V734" s="280"/>
      <c r="W734" s="280"/>
      <c r="X734" s="280"/>
      <c r="Y734" s="398"/>
      <c r="Z734" s="411"/>
      <c r="AA734" s="411"/>
      <c r="AB734" s="411"/>
      <c r="AC734" s="411"/>
      <c r="AD734" s="411"/>
      <c r="AE734" s="411"/>
      <c r="AF734" s="411"/>
      <c r="AG734" s="411"/>
      <c r="AH734" s="411"/>
      <c r="AI734" s="411"/>
      <c r="AJ734" s="411"/>
      <c r="AK734" s="411"/>
      <c r="AL734" s="411"/>
      <c r="AM734" s="295"/>
    </row>
    <row r="735" spans="1:39" ht="15.5" outlineLevel="1">
      <c r="A735" s="510">
        <v>45</v>
      </c>
      <c r="B735" s="414" t="s">
        <v>136</v>
      </c>
      <c r="C735" s="280" t="s">
        <v>586</v>
      </c>
      <c r="D735" s="284"/>
      <c r="E735" s="284"/>
      <c r="F735" s="284"/>
      <c r="G735" s="284"/>
      <c r="H735" s="284"/>
      <c r="I735" s="284"/>
      <c r="J735" s="284"/>
      <c r="K735" s="284"/>
      <c r="L735" s="284"/>
      <c r="M735" s="284"/>
      <c r="N735" s="284"/>
      <c r="O735" s="284"/>
      <c r="P735" s="284"/>
      <c r="Q735" s="284"/>
      <c r="R735" s="284"/>
      <c r="S735" s="284"/>
      <c r="T735" s="284"/>
      <c r="U735" s="284"/>
      <c r="V735" s="284"/>
      <c r="W735" s="284"/>
      <c r="X735" s="284"/>
      <c r="Y735" s="412"/>
      <c r="Z735" s="396"/>
      <c r="AA735" s="396"/>
      <c r="AB735" s="396"/>
      <c r="AC735" s="396"/>
      <c r="AD735" s="396"/>
      <c r="AE735" s="396"/>
      <c r="AF735" s="401"/>
      <c r="AG735" s="401"/>
      <c r="AH735" s="401"/>
      <c r="AI735" s="401"/>
      <c r="AJ735" s="401"/>
      <c r="AK735" s="401"/>
      <c r="AL735" s="401"/>
      <c r="AM735" s="285">
        <f>SUM(Y735:AL735)</f>
        <v>0</v>
      </c>
    </row>
    <row r="736" spans="1:39" ht="15.5" outlineLevel="1">
      <c r="A736" s="510"/>
      <c r="B736" s="283" t="s">
        <v>308</v>
      </c>
      <c r="C736" s="280" t="s">
        <v>580</v>
      </c>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397">
        <f>Y735</f>
        <v>0</v>
      </c>
      <c r="Z736" s="397">
        <f t="shared" ref="Z736:AL736" si="176">Z735</f>
        <v>0</v>
      </c>
      <c r="AA736" s="397">
        <f t="shared" si="176"/>
        <v>0</v>
      </c>
      <c r="AB736" s="397">
        <f t="shared" si="176"/>
        <v>0</v>
      </c>
      <c r="AC736" s="397">
        <f t="shared" si="176"/>
        <v>0</v>
      </c>
      <c r="AD736" s="397">
        <f t="shared" si="176"/>
        <v>0</v>
      </c>
      <c r="AE736" s="397">
        <f t="shared" si="176"/>
        <v>0</v>
      </c>
      <c r="AF736" s="397">
        <f t="shared" si="176"/>
        <v>0</v>
      </c>
      <c r="AG736" s="397">
        <f t="shared" si="176"/>
        <v>0</v>
      </c>
      <c r="AH736" s="397">
        <f t="shared" si="176"/>
        <v>0</v>
      </c>
      <c r="AI736" s="397">
        <f t="shared" si="176"/>
        <v>0</v>
      </c>
      <c r="AJ736" s="397">
        <f t="shared" si="176"/>
        <v>0</v>
      </c>
      <c r="AK736" s="397">
        <f t="shared" si="176"/>
        <v>0</v>
      </c>
      <c r="AL736" s="397">
        <f t="shared" si="176"/>
        <v>0</v>
      </c>
      <c r="AM736" s="295"/>
    </row>
    <row r="737" spans="1:39" ht="15.5" outlineLevel="1">
      <c r="A737" s="510"/>
      <c r="B737" s="414"/>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398"/>
      <c r="Z737" s="411"/>
      <c r="AA737" s="411"/>
      <c r="AB737" s="411"/>
      <c r="AC737" s="411"/>
      <c r="AD737" s="411"/>
      <c r="AE737" s="411"/>
      <c r="AF737" s="411"/>
      <c r="AG737" s="411"/>
      <c r="AH737" s="411"/>
      <c r="AI737" s="411"/>
      <c r="AJ737" s="411"/>
      <c r="AK737" s="411"/>
      <c r="AL737" s="411"/>
      <c r="AM737" s="295"/>
    </row>
    <row r="738" spans="1:39" ht="15.5" outlineLevel="1">
      <c r="A738" s="510">
        <v>46</v>
      </c>
      <c r="B738" s="414" t="s">
        <v>137</v>
      </c>
      <c r="C738" s="280" t="s">
        <v>586</v>
      </c>
      <c r="D738" s="284"/>
      <c r="E738" s="284"/>
      <c r="F738" s="284"/>
      <c r="G738" s="284"/>
      <c r="H738" s="284"/>
      <c r="I738" s="284"/>
      <c r="J738" s="284"/>
      <c r="K738" s="284"/>
      <c r="L738" s="284"/>
      <c r="M738" s="284"/>
      <c r="N738" s="284"/>
      <c r="O738" s="284"/>
      <c r="P738" s="284"/>
      <c r="Q738" s="284"/>
      <c r="R738" s="284"/>
      <c r="S738" s="284"/>
      <c r="T738" s="284"/>
      <c r="U738" s="284"/>
      <c r="V738" s="284"/>
      <c r="W738" s="284"/>
      <c r="X738" s="284"/>
      <c r="Y738" s="412"/>
      <c r="Z738" s="396"/>
      <c r="AA738" s="396"/>
      <c r="AB738" s="396"/>
      <c r="AC738" s="396"/>
      <c r="AD738" s="396"/>
      <c r="AE738" s="396"/>
      <c r="AF738" s="401"/>
      <c r="AG738" s="401"/>
      <c r="AH738" s="401"/>
      <c r="AI738" s="401"/>
      <c r="AJ738" s="401"/>
      <c r="AK738" s="401"/>
      <c r="AL738" s="401"/>
      <c r="AM738" s="285">
        <f>SUM(Y738:AL738)</f>
        <v>0</v>
      </c>
    </row>
    <row r="739" spans="1:39" ht="15.5" outlineLevel="1">
      <c r="A739" s="510"/>
      <c r="B739" s="283" t="s">
        <v>308</v>
      </c>
      <c r="C739" s="280" t="s">
        <v>580</v>
      </c>
      <c r="D739" s="284"/>
      <c r="E739" s="284"/>
      <c r="F739" s="284"/>
      <c r="G739" s="284"/>
      <c r="H739" s="284"/>
      <c r="I739" s="284"/>
      <c r="J739" s="284"/>
      <c r="K739" s="284"/>
      <c r="L739" s="284"/>
      <c r="M739" s="284"/>
      <c r="N739" s="284"/>
      <c r="O739" s="284"/>
      <c r="P739" s="284"/>
      <c r="Q739" s="284"/>
      <c r="R739" s="284"/>
      <c r="S739" s="284"/>
      <c r="T739" s="284"/>
      <c r="U739" s="284"/>
      <c r="V739" s="284"/>
      <c r="W739" s="284"/>
      <c r="X739" s="284"/>
      <c r="Y739" s="397">
        <f>Y738</f>
        <v>0</v>
      </c>
      <c r="Z739" s="397">
        <f t="shared" ref="Z739:AL739" si="177">Z738</f>
        <v>0</v>
      </c>
      <c r="AA739" s="397">
        <f t="shared" si="177"/>
        <v>0</v>
      </c>
      <c r="AB739" s="397">
        <f t="shared" si="177"/>
        <v>0</v>
      </c>
      <c r="AC739" s="397">
        <f t="shared" si="177"/>
        <v>0</v>
      </c>
      <c r="AD739" s="397">
        <f t="shared" si="177"/>
        <v>0</v>
      </c>
      <c r="AE739" s="397">
        <f t="shared" si="177"/>
        <v>0</v>
      </c>
      <c r="AF739" s="397">
        <f t="shared" si="177"/>
        <v>0</v>
      </c>
      <c r="AG739" s="397">
        <f t="shared" si="177"/>
        <v>0</v>
      </c>
      <c r="AH739" s="397">
        <f t="shared" si="177"/>
        <v>0</v>
      </c>
      <c r="AI739" s="397">
        <f t="shared" si="177"/>
        <v>0</v>
      </c>
      <c r="AJ739" s="397">
        <f t="shared" si="177"/>
        <v>0</v>
      </c>
      <c r="AK739" s="397">
        <f t="shared" si="177"/>
        <v>0</v>
      </c>
      <c r="AL739" s="397">
        <f t="shared" si="177"/>
        <v>0</v>
      </c>
      <c r="AM739" s="295"/>
    </row>
    <row r="740" spans="1:39" ht="15.5" outlineLevel="1">
      <c r="A740" s="510"/>
      <c r="B740" s="414"/>
      <c r="C740" s="280"/>
      <c r="D740" s="280"/>
      <c r="E740" s="280"/>
      <c r="F740" s="280"/>
      <c r="G740" s="280"/>
      <c r="H740" s="280"/>
      <c r="I740" s="280"/>
      <c r="J740" s="280"/>
      <c r="K740" s="280"/>
      <c r="L740" s="280"/>
      <c r="M740" s="280"/>
      <c r="N740" s="280"/>
      <c r="O740" s="280"/>
      <c r="P740" s="280"/>
      <c r="Q740" s="280"/>
      <c r="R740" s="280"/>
      <c r="S740" s="280"/>
      <c r="T740" s="280"/>
      <c r="U740" s="280"/>
      <c r="V740" s="280"/>
      <c r="W740" s="280"/>
      <c r="X740" s="280"/>
      <c r="Y740" s="398"/>
      <c r="Z740" s="411"/>
      <c r="AA740" s="411"/>
      <c r="AB740" s="411"/>
      <c r="AC740" s="411"/>
      <c r="AD740" s="411"/>
      <c r="AE740" s="411"/>
      <c r="AF740" s="411"/>
      <c r="AG740" s="411"/>
      <c r="AH740" s="411"/>
      <c r="AI740" s="411"/>
      <c r="AJ740" s="411"/>
      <c r="AK740" s="411"/>
      <c r="AL740" s="411"/>
      <c r="AM740" s="295"/>
    </row>
    <row r="741" spans="1:39" ht="15.5" outlineLevel="1">
      <c r="A741" s="510">
        <v>47</v>
      </c>
      <c r="B741" s="414" t="s">
        <v>138</v>
      </c>
      <c r="C741" s="280" t="s">
        <v>586</v>
      </c>
      <c r="D741" s="284"/>
      <c r="E741" s="284"/>
      <c r="F741" s="284"/>
      <c r="G741" s="284"/>
      <c r="H741" s="284"/>
      <c r="I741" s="284"/>
      <c r="J741" s="284"/>
      <c r="K741" s="284"/>
      <c r="L741" s="284"/>
      <c r="M741" s="284"/>
      <c r="N741" s="284"/>
      <c r="O741" s="284"/>
      <c r="P741" s="284"/>
      <c r="Q741" s="284"/>
      <c r="R741" s="284"/>
      <c r="S741" s="284"/>
      <c r="T741" s="284"/>
      <c r="U741" s="284"/>
      <c r="V741" s="284"/>
      <c r="W741" s="284"/>
      <c r="X741" s="284"/>
      <c r="Y741" s="412"/>
      <c r="Z741" s="396"/>
      <c r="AA741" s="396"/>
      <c r="AB741" s="396"/>
      <c r="AC741" s="396"/>
      <c r="AD741" s="396"/>
      <c r="AE741" s="396"/>
      <c r="AF741" s="401"/>
      <c r="AG741" s="401"/>
      <c r="AH741" s="401"/>
      <c r="AI741" s="401"/>
      <c r="AJ741" s="401"/>
      <c r="AK741" s="401"/>
      <c r="AL741" s="401"/>
      <c r="AM741" s="285">
        <f>SUM(Y741:AL741)</f>
        <v>0</v>
      </c>
    </row>
    <row r="742" spans="1:39" ht="15.5" outlineLevel="1">
      <c r="A742" s="510"/>
      <c r="B742" s="283" t="s">
        <v>308</v>
      </c>
      <c r="C742" s="280" t="s">
        <v>580</v>
      </c>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397">
        <f>Y741</f>
        <v>0</v>
      </c>
      <c r="Z742" s="397">
        <f t="shared" ref="Z742:AL742" si="178">Z741</f>
        <v>0</v>
      </c>
      <c r="AA742" s="397">
        <f t="shared" si="178"/>
        <v>0</v>
      </c>
      <c r="AB742" s="397">
        <f t="shared" si="178"/>
        <v>0</v>
      </c>
      <c r="AC742" s="397">
        <f t="shared" si="178"/>
        <v>0</v>
      </c>
      <c r="AD742" s="397">
        <f t="shared" si="178"/>
        <v>0</v>
      </c>
      <c r="AE742" s="397">
        <f t="shared" si="178"/>
        <v>0</v>
      </c>
      <c r="AF742" s="397">
        <f t="shared" si="178"/>
        <v>0</v>
      </c>
      <c r="AG742" s="397">
        <f t="shared" si="178"/>
        <v>0</v>
      </c>
      <c r="AH742" s="397">
        <f t="shared" si="178"/>
        <v>0</v>
      </c>
      <c r="AI742" s="397">
        <f t="shared" si="178"/>
        <v>0</v>
      </c>
      <c r="AJ742" s="397">
        <f t="shared" si="178"/>
        <v>0</v>
      </c>
      <c r="AK742" s="397">
        <f t="shared" si="178"/>
        <v>0</v>
      </c>
      <c r="AL742" s="397">
        <f t="shared" si="178"/>
        <v>0</v>
      </c>
      <c r="AM742" s="295"/>
    </row>
    <row r="743" spans="1:39" ht="15.5" outlineLevel="1">
      <c r="A743" s="510"/>
      <c r="B743" s="414"/>
      <c r="C743" s="280"/>
      <c r="D743" s="280"/>
      <c r="E743" s="280"/>
      <c r="F743" s="280"/>
      <c r="G743" s="280"/>
      <c r="H743" s="280"/>
      <c r="I743" s="280"/>
      <c r="J743" s="280"/>
      <c r="K743" s="280"/>
      <c r="L743" s="280"/>
      <c r="M743" s="280"/>
      <c r="N743" s="280"/>
      <c r="O743" s="280"/>
      <c r="P743" s="280"/>
      <c r="Q743" s="280"/>
      <c r="R743" s="280"/>
      <c r="S743" s="280"/>
      <c r="T743" s="280"/>
      <c r="U743" s="280"/>
      <c r="V743" s="280"/>
      <c r="W743" s="280"/>
      <c r="X743" s="280"/>
      <c r="Y743" s="398"/>
      <c r="Z743" s="411"/>
      <c r="AA743" s="411"/>
      <c r="AB743" s="411"/>
      <c r="AC743" s="411"/>
      <c r="AD743" s="411"/>
      <c r="AE743" s="411"/>
      <c r="AF743" s="411"/>
      <c r="AG743" s="411"/>
      <c r="AH743" s="411"/>
      <c r="AI743" s="411"/>
      <c r="AJ743" s="411"/>
      <c r="AK743" s="411"/>
      <c r="AL743" s="411"/>
      <c r="AM743" s="295"/>
    </row>
    <row r="744" spans="1:39" ht="15.5" outlineLevel="1">
      <c r="A744" s="510">
        <v>48</v>
      </c>
      <c r="B744" s="414" t="s">
        <v>139</v>
      </c>
      <c r="C744" s="280" t="s">
        <v>586</v>
      </c>
      <c r="D744" s="284"/>
      <c r="E744" s="284"/>
      <c r="F744" s="284"/>
      <c r="G744" s="284"/>
      <c r="H744" s="284"/>
      <c r="I744" s="284"/>
      <c r="J744" s="284"/>
      <c r="K744" s="284"/>
      <c r="L744" s="284"/>
      <c r="M744" s="284"/>
      <c r="N744" s="284"/>
      <c r="O744" s="284"/>
      <c r="P744" s="284"/>
      <c r="Q744" s="284"/>
      <c r="R744" s="284"/>
      <c r="S744" s="284"/>
      <c r="T744" s="284"/>
      <c r="U744" s="284"/>
      <c r="V744" s="284"/>
      <c r="W744" s="284"/>
      <c r="X744" s="284"/>
      <c r="Y744" s="412"/>
      <c r="Z744" s="396"/>
      <c r="AA744" s="396"/>
      <c r="AB744" s="396"/>
      <c r="AC744" s="396"/>
      <c r="AD744" s="396"/>
      <c r="AE744" s="396"/>
      <c r="AF744" s="401"/>
      <c r="AG744" s="401"/>
      <c r="AH744" s="401"/>
      <c r="AI744" s="401"/>
      <c r="AJ744" s="401"/>
      <c r="AK744" s="401"/>
      <c r="AL744" s="401"/>
      <c r="AM744" s="285">
        <f>SUM(Y744:AL744)</f>
        <v>0</v>
      </c>
    </row>
    <row r="745" spans="1:39" ht="15.5" outlineLevel="1">
      <c r="A745" s="510"/>
      <c r="B745" s="283" t="s">
        <v>308</v>
      </c>
      <c r="C745" s="280" t="s">
        <v>580</v>
      </c>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397">
        <f>Y744</f>
        <v>0</v>
      </c>
      <c r="Z745" s="397">
        <f t="shared" ref="Z745:AL745" si="179">Z744</f>
        <v>0</v>
      </c>
      <c r="AA745" s="397">
        <f t="shared" si="179"/>
        <v>0</v>
      </c>
      <c r="AB745" s="397">
        <f t="shared" si="179"/>
        <v>0</v>
      </c>
      <c r="AC745" s="397">
        <f t="shared" si="179"/>
        <v>0</v>
      </c>
      <c r="AD745" s="397">
        <f t="shared" si="179"/>
        <v>0</v>
      </c>
      <c r="AE745" s="397">
        <f t="shared" si="179"/>
        <v>0</v>
      </c>
      <c r="AF745" s="397">
        <f t="shared" si="179"/>
        <v>0</v>
      </c>
      <c r="AG745" s="397">
        <f t="shared" si="179"/>
        <v>0</v>
      </c>
      <c r="AH745" s="397">
        <f t="shared" si="179"/>
        <v>0</v>
      </c>
      <c r="AI745" s="397">
        <f t="shared" si="179"/>
        <v>0</v>
      </c>
      <c r="AJ745" s="397">
        <f t="shared" si="179"/>
        <v>0</v>
      </c>
      <c r="AK745" s="397">
        <f t="shared" si="179"/>
        <v>0</v>
      </c>
      <c r="AL745" s="397">
        <f t="shared" si="179"/>
        <v>0</v>
      </c>
      <c r="AM745" s="295"/>
    </row>
    <row r="746" spans="1:39" ht="15.5" outlineLevel="1">
      <c r="A746" s="510"/>
      <c r="B746" s="414"/>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398"/>
      <c r="Z746" s="411"/>
      <c r="AA746" s="411"/>
      <c r="AB746" s="411"/>
      <c r="AC746" s="411"/>
      <c r="AD746" s="411"/>
      <c r="AE746" s="411"/>
      <c r="AF746" s="411"/>
      <c r="AG746" s="411"/>
      <c r="AH746" s="411"/>
      <c r="AI746" s="411"/>
      <c r="AJ746" s="411"/>
      <c r="AK746" s="411"/>
      <c r="AL746" s="411"/>
      <c r="AM746" s="295"/>
    </row>
    <row r="747" spans="1:39" ht="15.5" outlineLevel="1">
      <c r="A747" s="510">
        <v>49</v>
      </c>
      <c r="B747" s="414" t="s">
        <v>140</v>
      </c>
      <c r="C747" s="280" t="s">
        <v>586</v>
      </c>
      <c r="D747" s="284"/>
      <c r="E747" s="284"/>
      <c r="F747" s="284"/>
      <c r="G747" s="284"/>
      <c r="H747" s="284"/>
      <c r="I747" s="284"/>
      <c r="J747" s="284"/>
      <c r="K747" s="284"/>
      <c r="L747" s="284"/>
      <c r="M747" s="284"/>
      <c r="N747" s="284"/>
      <c r="O747" s="284"/>
      <c r="P747" s="284"/>
      <c r="Q747" s="284"/>
      <c r="R747" s="284"/>
      <c r="S747" s="284"/>
      <c r="T747" s="284"/>
      <c r="U747" s="284"/>
      <c r="V747" s="284"/>
      <c r="W747" s="284"/>
      <c r="X747" s="284"/>
      <c r="Y747" s="412"/>
      <c r="Z747" s="396"/>
      <c r="AA747" s="396"/>
      <c r="AB747" s="396"/>
      <c r="AC747" s="396"/>
      <c r="AD747" s="396"/>
      <c r="AE747" s="396"/>
      <c r="AF747" s="401"/>
      <c r="AG747" s="401"/>
      <c r="AH747" s="401"/>
      <c r="AI747" s="401"/>
      <c r="AJ747" s="401"/>
      <c r="AK747" s="401"/>
      <c r="AL747" s="401"/>
      <c r="AM747" s="285">
        <f>SUM(Y747:AL747)</f>
        <v>0</v>
      </c>
    </row>
    <row r="748" spans="1:39" ht="15.5" outlineLevel="1">
      <c r="A748" s="510"/>
      <c r="B748" s="283" t="s">
        <v>308</v>
      </c>
      <c r="C748" s="280" t="s">
        <v>580</v>
      </c>
      <c r="D748" s="284"/>
      <c r="E748" s="284"/>
      <c r="F748" s="284"/>
      <c r="G748" s="284"/>
      <c r="H748" s="284"/>
      <c r="I748" s="284"/>
      <c r="J748" s="284"/>
      <c r="K748" s="284"/>
      <c r="L748" s="284"/>
      <c r="M748" s="284"/>
      <c r="N748" s="284"/>
      <c r="O748" s="284"/>
      <c r="P748" s="284"/>
      <c r="Q748" s="284"/>
      <c r="R748" s="284"/>
      <c r="S748" s="284"/>
      <c r="T748" s="284"/>
      <c r="U748" s="284"/>
      <c r="V748" s="284"/>
      <c r="W748" s="284"/>
      <c r="X748" s="284"/>
      <c r="Y748" s="397">
        <f>Y747</f>
        <v>0</v>
      </c>
      <c r="Z748" s="397">
        <f t="shared" ref="Z748:AL748" si="180">Z747</f>
        <v>0</v>
      </c>
      <c r="AA748" s="397">
        <f t="shared" si="180"/>
        <v>0</v>
      </c>
      <c r="AB748" s="397">
        <f t="shared" si="180"/>
        <v>0</v>
      </c>
      <c r="AC748" s="397">
        <f t="shared" si="180"/>
        <v>0</v>
      </c>
      <c r="AD748" s="397">
        <f t="shared" si="180"/>
        <v>0</v>
      </c>
      <c r="AE748" s="397">
        <f t="shared" si="180"/>
        <v>0</v>
      </c>
      <c r="AF748" s="397">
        <f t="shared" si="180"/>
        <v>0</v>
      </c>
      <c r="AG748" s="397">
        <f t="shared" si="180"/>
        <v>0</v>
      </c>
      <c r="AH748" s="397">
        <f t="shared" si="180"/>
        <v>0</v>
      </c>
      <c r="AI748" s="397">
        <f t="shared" si="180"/>
        <v>0</v>
      </c>
      <c r="AJ748" s="397">
        <f t="shared" si="180"/>
        <v>0</v>
      </c>
      <c r="AK748" s="397">
        <f t="shared" si="180"/>
        <v>0</v>
      </c>
      <c r="AL748" s="397">
        <f t="shared" si="180"/>
        <v>0</v>
      </c>
      <c r="AM748" s="295"/>
    </row>
    <row r="749" spans="1:39" ht="15.5" outlineLevel="1">
      <c r="A749" s="510"/>
      <c r="B749" s="283"/>
      <c r="C749" s="294"/>
      <c r="D749" s="280"/>
      <c r="E749" s="280"/>
      <c r="F749" s="280"/>
      <c r="G749" s="280"/>
      <c r="H749" s="280"/>
      <c r="I749" s="280"/>
      <c r="J749" s="280"/>
      <c r="K749" s="280"/>
      <c r="L749" s="280"/>
      <c r="M749" s="280"/>
      <c r="N749" s="280"/>
      <c r="O749" s="280"/>
      <c r="P749" s="280"/>
      <c r="Q749" s="280"/>
      <c r="R749" s="280"/>
      <c r="S749" s="280"/>
      <c r="T749" s="280"/>
      <c r="U749" s="280"/>
      <c r="V749" s="280"/>
      <c r="W749" s="280"/>
      <c r="X749" s="280"/>
      <c r="Y749" s="398"/>
      <c r="Z749" s="398"/>
      <c r="AA749" s="398"/>
      <c r="AB749" s="398"/>
      <c r="AC749" s="398"/>
      <c r="AD749" s="398"/>
      <c r="AE749" s="398"/>
      <c r="AF749" s="398"/>
      <c r="AG749" s="398"/>
      <c r="AH749" s="398"/>
      <c r="AI749" s="398"/>
      <c r="AJ749" s="398"/>
      <c r="AK749" s="398"/>
      <c r="AL749" s="398"/>
      <c r="AM749" s="295"/>
    </row>
    <row r="750" spans="1:39" ht="15.5">
      <c r="B750" s="315" t="s">
        <v>309</v>
      </c>
      <c r="C750" s="317"/>
      <c r="D750" s="317">
        <f>SUM(D593:D748)</f>
        <v>0</v>
      </c>
      <c r="E750" s="317">
        <f t="shared" ref="E750:M750" si="181">SUM(E593:E748)</f>
        <v>0</v>
      </c>
      <c r="F750" s="317">
        <f t="shared" si="181"/>
        <v>0</v>
      </c>
      <c r="G750" s="317">
        <f t="shared" si="181"/>
        <v>0</v>
      </c>
      <c r="H750" s="317">
        <f t="shared" si="181"/>
        <v>0</v>
      </c>
      <c r="I750" s="317">
        <f t="shared" si="181"/>
        <v>0</v>
      </c>
      <c r="J750" s="317">
        <f t="shared" si="181"/>
        <v>0</v>
      </c>
      <c r="K750" s="317">
        <f t="shared" si="181"/>
        <v>0</v>
      </c>
      <c r="L750" s="317">
        <f t="shared" si="181"/>
        <v>0</v>
      </c>
      <c r="M750" s="317">
        <f t="shared" si="181"/>
        <v>0</v>
      </c>
      <c r="N750" s="317"/>
      <c r="O750" s="317">
        <f>SUM(O593:O748)</f>
        <v>0</v>
      </c>
      <c r="P750" s="317">
        <f t="shared" ref="P750:X750" si="182">SUM(P593:P748)</f>
        <v>0</v>
      </c>
      <c r="Q750" s="317">
        <f t="shared" si="182"/>
        <v>0</v>
      </c>
      <c r="R750" s="317">
        <f t="shared" si="182"/>
        <v>0</v>
      </c>
      <c r="S750" s="317">
        <f t="shared" si="182"/>
        <v>0</v>
      </c>
      <c r="T750" s="317">
        <f t="shared" si="182"/>
        <v>0</v>
      </c>
      <c r="U750" s="317">
        <f t="shared" si="182"/>
        <v>0</v>
      </c>
      <c r="V750" s="317">
        <f t="shared" si="182"/>
        <v>0</v>
      </c>
      <c r="W750" s="317">
        <f t="shared" si="182"/>
        <v>0</v>
      </c>
      <c r="X750" s="317">
        <f t="shared" si="182"/>
        <v>0</v>
      </c>
      <c r="Y750" s="317">
        <f>IF(Y591="kWh",SUMPRODUCT(D593:D748,Y593:Y748))</f>
        <v>0</v>
      </c>
      <c r="Z750" s="317">
        <f>IF(Z591="kWh",SUMPRODUCT(D593:D748,Z593:Z748))</f>
        <v>0</v>
      </c>
      <c r="AA750" s="317">
        <f>IF(AA591="kw",SUMPRODUCT(N593:N748,O593:O748,AA593:AA748),SUMPRODUCT(D593:D748,AA593:AA748))</f>
        <v>0</v>
      </c>
      <c r="AB750" s="317">
        <f>IF(AB591="kw",SUMPRODUCT(N593:N748,O593:O748,AB593:AB748),SUMPRODUCT(D593:D748,AB593:AB748))</f>
        <v>0</v>
      </c>
      <c r="AC750" s="317">
        <f>IF(AC591="kw",SUMPRODUCT(N593:N748,O593:O748,AC593:AC748),SUMPRODUCT(D593:D748,AC593:AC748))</f>
        <v>0</v>
      </c>
      <c r="AD750" s="317">
        <f>IF(AD591="kw",SUMPRODUCT(N593:N748,O593:O748,AD593:AD748),SUMPRODUCT(D593:D748,AD593:AD748))</f>
        <v>0</v>
      </c>
      <c r="AE750" s="317">
        <f>IF(AE591="kw",SUMPRODUCT(N593:N748,O593:O748,AE593:AE748),SUMPRODUCT(D593:D748,AE593:AE748))</f>
        <v>0</v>
      </c>
      <c r="AF750" s="317">
        <f>IF(AF591="kw",SUMPRODUCT(N593:N748,O593:O748,AF593:AF748),SUMPRODUCT(D593:D748,AF593:AF748))</f>
        <v>0</v>
      </c>
      <c r="AG750" s="317">
        <f>IF(AG591="kw",SUMPRODUCT(N593:N748,O593:O748,AG593:AG748),SUMPRODUCT(D593:D748,AG593:AG748))</f>
        <v>0</v>
      </c>
      <c r="AH750" s="317">
        <f>IF(AH591="kw",SUMPRODUCT(N593:N748,O593:O748,AH593:AH748),SUMPRODUCT(D593:D748,AH593:AH748))</f>
        <v>0</v>
      </c>
      <c r="AI750" s="317">
        <f>IF(AI591="kw",SUMPRODUCT(N593:N748,O593:O748,AI593:AI748),SUMPRODUCT(D593:D748,AI593:AI748))</f>
        <v>0</v>
      </c>
      <c r="AJ750" s="317">
        <f>IF(AJ591="kw",SUMPRODUCT(N593:N748,O593:O748,AJ593:AJ748),SUMPRODUCT(D593:D748,AJ593:AJ748))</f>
        <v>0</v>
      </c>
      <c r="AK750" s="317">
        <f>IF(AK591="kw",SUMPRODUCT(N593:N748,O593:O748,AK593:AK748),SUMPRODUCT(D593:D748,AK593:AK748))</f>
        <v>0</v>
      </c>
      <c r="AL750" s="317">
        <f>IF(AL591="kw",SUMPRODUCT(N593:N748,O593:O748,AL593:AL748),SUMPRODUCT(D593:D748,AL593:AL748))</f>
        <v>0</v>
      </c>
      <c r="AM750" s="318"/>
    </row>
    <row r="751" spans="1:39" ht="15.5">
      <c r="B751" s="379" t="s">
        <v>310</v>
      </c>
      <c r="C751" s="380"/>
      <c r="D751" s="380"/>
      <c r="E751" s="380"/>
      <c r="F751" s="380"/>
      <c r="G751" s="380"/>
      <c r="H751" s="380"/>
      <c r="I751" s="380"/>
      <c r="J751" s="380"/>
      <c r="K751" s="380"/>
      <c r="L751" s="380"/>
      <c r="M751" s="380"/>
      <c r="N751" s="380"/>
      <c r="O751" s="380"/>
      <c r="P751" s="380"/>
      <c r="Q751" s="380"/>
      <c r="R751" s="380"/>
      <c r="S751" s="380"/>
      <c r="T751" s="380"/>
      <c r="U751" s="380"/>
      <c r="V751" s="380"/>
      <c r="W751" s="380"/>
      <c r="X751" s="380"/>
      <c r="Y751" s="380">
        <f>HLOOKUP(Y404,'2. LRAMVA Threshold'!$B$42:$Q$53,10,FALSE)</f>
        <v>0</v>
      </c>
      <c r="Z751" s="380">
        <f>HLOOKUP(Z404,'2. LRAMVA Threshold'!$B$42:$Q$53,10,FALSE)</f>
        <v>0</v>
      </c>
      <c r="AA751" s="380">
        <f>HLOOKUP(AA404,'2. LRAMVA Threshold'!$B$42:$Q$53,10,FALSE)</f>
        <v>0</v>
      </c>
      <c r="AB751" s="380">
        <f>HLOOKUP(AB404,'2. LRAMVA Threshold'!$B$42:$Q$53,10,FALSE)</f>
        <v>0</v>
      </c>
      <c r="AC751" s="380">
        <f>HLOOKUP(AC404,'2. LRAMVA Threshold'!$B$42:$Q$53,10,FALSE)</f>
        <v>0</v>
      </c>
      <c r="AD751" s="380">
        <f>HLOOKUP(AD404,'2. LRAMVA Threshold'!$B$42:$Q$53,10,FALSE)</f>
        <v>0</v>
      </c>
      <c r="AE751" s="380">
        <f>HLOOKUP(AE404,'2. LRAMVA Threshold'!$B$42:$Q$53,10,FALSE)</f>
        <v>0</v>
      </c>
      <c r="AF751" s="380">
        <f>HLOOKUP(AF404,'2. LRAMVA Threshold'!$B$42:$Q$53,10,FALSE)</f>
        <v>0</v>
      </c>
      <c r="AG751" s="380">
        <f>HLOOKUP(AG404,'2. LRAMVA Threshold'!$B$42:$Q$53,10,FALSE)</f>
        <v>0</v>
      </c>
      <c r="AH751" s="380">
        <f>HLOOKUP(AH404,'2. LRAMVA Threshold'!$B$42:$Q$53,10,FALSE)</f>
        <v>0</v>
      </c>
      <c r="AI751" s="380">
        <f>HLOOKUP(AI404,'2. LRAMVA Threshold'!$B$42:$Q$53,10,FALSE)</f>
        <v>0</v>
      </c>
      <c r="AJ751" s="380">
        <f>HLOOKUP(AJ404,'2. LRAMVA Threshold'!$B$42:$Q$53,10,FALSE)</f>
        <v>0</v>
      </c>
      <c r="AK751" s="380">
        <f>HLOOKUP(AK404,'2. LRAMVA Threshold'!$B$42:$Q$53,10,FALSE)</f>
        <v>0</v>
      </c>
      <c r="AL751" s="380">
        <f>HLOOKUP(AL404,'2. LRAMVA Threshold'!$B$42:$Q$53,10,FALSE)</f>
        <v>0</v>
      </c>
      <c r="AM751" s="423"/>
    </row>
    <row r="752" spans="1:39" ht="15.5">
      <c r="B752" s="382"/>
      <c r="C752" s="692"/>
      <c r="D752" s="687"/>
      <c r="E752" s="687"/>
      <c r="F752" s="687"/>
      <c r="G752" s="687"/>
      <c r="H752" s="687"/>
      <c r="I752" s="687"/>
      <c r="J752" s="687"/>
      <c r="K752" s="687"/>
      <c r="L752" s="687"/>
      <c r="M752" s="687"/>
      <c r="N752" s="687"/>
      <c r="O752" s="688"/>
      <c r="P752" s="687"/>
      <c r="Q752" s="687"/>
      <c r="R752" s="687"/>
      <c r="S752" s="689"/>
      <c r="T752" s="689"/>
      <c r="U752" s="689"/>
      <c r="V752" s="689"/>
      <c r="W752" s="687"/>
      <c r="X752" s="687"/>
      <c r="Y752" s="690"/>
      <c r="Z752" s="690"/>
      <c r="AA752" s="690"/>
      <c r="AB752" s="690"/>
      <c r="AC752" s="690"/>
      <c r="AD752" s="690"/>
      <c r="AE752" s="690"/>
      <c r="AF752" s="690"/>
      <c r="AG752" s="690"/>
      <c r="AH752" s="690"/>
      <c r="AI752" s="690"/>
      <c r="AJ752" s="690"/>
      <c r="AK752" s="690"/>
      <c r="AL752" s="690"/>
      <c r="AM752" s="691"/>
    </row>
    <row r="753" spans="2:39" ht="15.5">
      <c r="B753" s="312" t="s">
        <v>311</v>
      </c>
      <c r="C753" s="326"/>
      <c r="D753" s="326"/>
      <c r="E753" s="364"/>
      <c r="F753" s="364"/>
      <c r="G753" s="364"/>
      <c r="H753" s="364"/>
      <c r="I753" s="364"/>
      <c r="J753" s="364"/>
      <c r="K753" s="364"/>
      <c r="L753" s="364"/>
      <c r="M753" s="364"/>
      <c r="N753" s="364"/>
      <c r="O753" s="280"/>
      <c r="P753" s="328"/>
      <c r="Q753" s="328"/>
      <c r="R753" s="328"/>
      <c r="S753" s="327"/>
      <c r="T753" s="327"/>
      <c r="U753" s="327"/>
      <c r="V753" s="327"/>
      <c r="W753" s="328"/>
      <c r="X753" s="328"/>
      <c r="Y753" s="329">
        <f>HLOOKUP(Y$35,'3.  Distribution Rates'!$C$122:$P$133,10,FALSE)</f>
        <v>0</v>
      </c>
      <c r="Z753" s="329">
        <f>HLOOKUP(Z$35,'3.  Distribution Rates'!$C$122:$P$133,10,FALSE)</f>
        <v>0</v>
      </c>
      <c r="AA753" s="329">
        <f>HLOOKUP(AA$35,'3.  Distribution Rates'!$C$122:$P$133,10,FALSE)</f>
        <v>0</v>
      </c>
      <c r="AB753" s="329">
        <f>HLOOKUP(AB$35,'3.  Distribution Rates'!$C$122:$P$133,10,FALSE)</f>
        <v>0</v>
      </c>
      <c r="AC753" s="329">
        <f>HLOOKUP(AC$35,'3.  Distribution Rates'!$C$122:$P$133,10,FALSE)</f>
        <v>0</v>
      </c>
      <c r="AD753" s="329">
        <f>HLOOKUP(AD$35,'3.  Distribution Rates'!$C$122:$P$133,10,FALSE)</f>
        <v>0</v>
      </c>
      <c r="AE753" s="329">
        <f>HLOOKUP(AE$35,'3.  Distribution Rates'!$C$122:$P$133,10,FALSE)</f>
        <v>0</v>
      </c>
      <c r="AF753" s="329">
        <f>HLOOKUP(AF$35,'3.  Distribution Rates'!$C$122:$P$133,10,FALSE)</f>
        <v>0</v>
      </c>
      <c r="AG753" s="329">
        <f>HLOOKUP(AG$35,'3.  Distribution Rates'!$C$122:$P$133,10,FALSE)</f>
        <v>0</v>
      </c>
      <c r="AH753" s="329">
        <f>HLOOKUP(AH$35,'3.  Distribution Rates'!$C$122:$P$133,10,FALSE)</f>
        <v>0</v>
      </c>
      <c r="AI753" s="329">
        <f>HLOOKUP(AI$35,'3.  Distribution Rates'!$C$122:$P$133,10,FALSE)</f>
        <v>0</v>
      </c>
      <c r="AJ753" s="329">
        <f>HLOOKUP(AJ$35,'3.  Distribution Rates'!$C$122:$P$133,10,FALSE)</f>
        <v>0</v>
      </c>
      <c r="AK753" s="329">
        <f>HLOOKUP(AK$35,'3.  Distribution Rates'!$C$122:$P$133,10,FALSE)</f>
        <v>0</v>
      </c>
      <c r="AL753" s="329">
        <f>HLOOKUP(AL$35,'3.  Distribution Rates'!$C$122:$P$133,10,FALSE)</f>
        <v>0</v>
      </c>
      <c r="AM753" s="336"/>
    </row>
    <row r="754" spans="2:39" ht="15.5">
      <c r="B754" s="312" t="s">
        <v>312</v>
      </c>
      <c r="C754" s="333"/>
      <c r="D754" s="298"/>
      <c r="E754" s="268"/>
      <c r="F754" s="268"/>
      <c r="G754" s="268"/>
      <c r="H754" s="268"/>
      <c r="I754" s="268"/>
      <c r="J754" s="268"/>
      <c r="K754" s="268"/>
      <c r="L754" s="268"/>
      <c r="M754" s="268"/>
      <c r="N754" s="268"/>
      <c r="O754" s="280"/>
      <c r="P754" s="268"/>
      <c r="Q754" s="268"/>
      <c r="R754" s="268"/>
      <c r="S754" s="298"/>
      <c r="T754" s="298"/>
      <c r="U754" s="298"/>
      <c r="V754" s="298"/>
      <c r="W754" s="268"/>
      <c r="X754" s="268"/>
      <c r="Y754" s="366">
        <f>'4.  2011-2014 LRAM'!Y141*Y753</f>
        <v>0</v>
      </c>
      <c r="Z754" s="366">
        <f>'4.  2011-2014 LRAM'!Z141*Z753</f>
        <v>0</v>
      </c>
      <c r="AA754" s="366">
        <f>'4.  2011-2014 LRAM'!AA141*AA753</f>
        <v>0</v>
      </c>
      <c r="AB754" s="366">
        <f>'4.  2011-2014 LRAM'!AB141*AB753</f>
        <v>0</v>
      </c>
      <c r="AC754" s="366">
        <f>'4.  2011-2014 LRAM'!AC141*AC753</f>
        <v>0</v>
      </c>
      <c r="AD754" s="366">
        <f>'4.  2011-2014 LRAM'!AD141*AD753</f>
        <v>0</v>
      </c>
      <c r="AE754" s="366">
        <f>'4.  2011-2014 LRAM'!AE141*AE753</f>
        <v>0</v>
      </c>
      <c r="AF754" s="366">
        <f>'4.  2011-2014 LRAM'!AF141*AF753</f>
        <v>0</v>
      </c>
      <c r="AG754" s="366">
        <f>'4.  2011-2014 LRAM'!AG141*AG753</f>
        <v>0</v>
      </c>
      <c r="AH754" s="366">
        <f>'4.  2011-2014 LRAM'!AH141*AH753</f>
        <v>0</v>
      </c>
      <c r="AI754" s="366">
        <f>'4.  2011-2014 LRAM'!AI141*AI753</f>
        <v>0</v>
      </c>
      <c r="AJ754" s="366">
        <f>'4.  2011-2014 LRAM'!AJ141*AJ753</f>
        <v>0</v>
      </c>
      <c r="AK754" s="366">
        <f>'4.  2011-2014 LRAM'!AK141*AK753</f>
        <v>0</v>
      </c>
      <c r="AL754" s="366">
        <f>'4.  2011-2014 LRAM'!AL141*AL753</f>
        <v>0</v>
      </c>
      <c r="AM754" s="602">
        <f t="shared" ref="AM754:AM761" si="183">SUM(Y754:AL754)</f>
        <v>0</v>
      </c>
    </row>
    <row r="755" spans="2:39" ht="15.5">
      <c r="B755" s="312" t="s">
        <v>313</v>
      </c>
      <c r="C755" s="333"/>
      <c r="D755" s="298"/>
      <c r="E755" s="268"/>
      <c r="F755" s="268"/>
      <c r="G755" s="268"/>
      <c r="H755" s="268"/>
      <c r="I755" s="268"/>
      <c r="J755" s="268"/>
      <c r="K755" s="268"/>
      <c r="L755" s="268"/>
      <c r="M755" s="268"/>
      <c r="N755" s="268"/>
      <c r="O755" s="280"/>
      <c r="P755" s="268"/>
      <c r="Q755" s="268"/>
      <c r="R755" s="268"/>
      <c r="S755" s="298"/>
      <c r="T755" s="298"/>
      <c r="U755" s="298"/>
      <c r="V755" s="298"/>
      <c r="W755" s="268"/>
      <c r="X755" s="268"/>
      <c r="Y755" s="366">
        <f>'4.  2011-2014 LRAM'!Y270*Y753</f>
        <v>0</v>
      </c>
      <c r="Z755" s="366">
        <f>'4.  2011-2014 LRAM'!Z270*Z753</f>
        <v>0</v>
      </c>
      <c r="AA755" s="366">
        <f>'4.  2011-2014 LRAM'!AA270*AA753</f>
        <v>0</v>
      </c>
      <c r="AB755" s="366">
        <f>'4.  2011-2014 LRAM'!AB270*AB753</f>
        <v>0</v>
      </c>
      <c r="AC755" s="366">
        <f>'4.  2011-2014 LRAM'!AC270*AC753</f>
        <v>0</v>
      </c>
      <c r="AD755" s="366">
        <f>'4.  2011-2014 LRAM'!AD270*AD753</f>
        <v>0</v>
      </c>
      <c r="AE755" s="366">
        <f>'4.  2011-2014 LRAM'!AE270*AE753</f>
        <v>0</v>
      </c>
      <c r="AF755" s="366">
        <f>'4.  2011-2014 LRAM'!AF270*AF753</f>
        <v>0</v>
      </c>
      <c r="AG755" s="366">
        <f>'4.  2011-2014 LRAM'!AG270*AG753</f>
        <v>0</v>
      </c>
      <c r="AH755" s="366">
        <f>'4.  2011-2014 LRAM'!AH270*AH753</f>
        <v>0</v>
      </c>
      <c r="AI755" s="366">
        <f>'4.  2011-2014 LRAM'!AI270*AI753</f>
        <v>0</v>
      </c>
      <c r="AJ755" s="366">
        <f>'4.  2011-2014 LRAM'!AJ270*AJ753</f>
        <v>0</v>
      </c>
      <c r="AK755" s="366">
        <f>'4.  2011-2014 LRAM'!AK270*AK753</f>
        <v>0</v>
      </c>
      <c r="AL755" s="366">
        <f>'4.  2011-2014 LRAM'!AL270*AL753</f>
        <v>0</v>
      </c>
      <c r="AM755" s="602">
        <f t="shared" si="183"/>
        <v>0</v>
      </c>
    </row>
    <row r="756" spans="2:39" ht="15.5">
      <c r="B756" s="312" t="s">
        <v>314</v>
      </c>
      <c r="C756" s="333"/>
      <c r="D756" s="298"/>
      <c r="E756" s="268"/>
      <c r="F756" s="268"/>
      <c r="G756" s="268"/>
      <c r="H756" s="268"/>
      <c r="I756" s="268"/>
      <c r="J756" s="268"/>
      <c r="K756" s="268"/>
      <c r="L756" s="268"/>
      <c r="M756" s="268"/>
      <c r="N756" s="268"/>
      <c r="O756" s="280"/>
      <c r="P756" s="268"/>
      <c r="Q756" s="268"/>
      <c r="R756" s="268"/>
      <c r="S756" s="298"/>
      <c r="T756" s="298"/>
      <c r="U756" s="298"/>
      <c r="V756" s="298"/>
      <c r="W756" s="268"/>
      <c r="X756" s="268"/>
      <c r="Y756" s="366">
        <f>'4.  2011-2014 LRAM'!Y399*Y753</f>
        <v>0</v>
      </c>
      <c r="Z756" s="366">
        <f>'4.  2011-2014 LRAM'!Z399*Z753</f>
        <v>0</v>
      </c>
      <c r="AA756" s="366">
        <f>'4.  2011-2014 LRAM'!AA399*AA753</f>
        <v>0</v>
      </c>
      <c r="AB756" s="366">
        <f>'4.  2011-2014 LRAM'!AB399*AB753</f>
        <v>0</v>
      </c>
      <c r="AC756" s="366">
        <f>'4.  2011-2014 LRAM'!AC399*AC753</f>
        <v>0</v>
      </c>
      <c r="AD756" s="366">
        <f>'4.  2011-2014 LRAM'!AD399*AD753</f>
        <v>0</v>
      </c>
      <c r="AE756" s="366">
        <f>'4.  2011-2014 LRAM'!AE399*AE753</f>
        <v>0</v>
      </c>
      <c r="AF756" s="366">
        <f>'4.  2011-2014 LRAM'!AF399*AF753</f>
        <v>0</v>
      </c>
      <c r="AG756" s="366">
        <f>'4.  2011-2014 LRAM'!AG399*AG753</f>
        <v>0</v>
      </c>
      <c r="AH756" s="366">
        <f>'4.  2011-2014 LRAM'!AH399*AH753</f>
        <v>0</v>
      </c>
      <c r="AI756" s="366">
        <f>'4.  2011-2014 LRAM'!AI399*AI753</f>
        <v>0</v>
      </c>
      <c r="AJ756" s="366">
        <f>'4.  2011-2014 LRAM'!AJ399*AJ753</f>
        <v>0</v>
      </c>
      <c r="AK756" s="366">
        <f>'4.  2011-2014 LRAM'!AK399*AK753</f>
        <v>0</v>
      </c>
      <c r="AL756" s="366">
        <f>'4.  2011-2014 LRAM'!AL399*AL753</f>
        <v>0</v>
      </c>
      <c r="AM756" s="602">
        <f>SUM(Y758:AL758)</f>
        <v>0</v>
      </c>
    </row>
    <row r="757" spans="2:39" ht="15.5">
      <c r="B757" s="312" t="s">
        <v>315</v>
      </c>
      <c r="C757" s="333"/>
      <c r="D757" s="298"/>
      <c r="E757" s="268"/>
      <c r="F757" s="268"/>
      <c r="G757" s="268"/>
      <c r="H757" s="268"/>
      <c r="I757" s="268"/>
      <c r="J757" s="268"/>
      <c r="K757" s="268"/>
      <c r="L757" s="268"/>
      <c r="M757" s="268"/>
      <c r="N757" s="268"/>
      <c r="O757" s="280"/>
      <c r="P757" s="268"/>
      <c r="Q757" s="268"/>
      <c r="R757" s="268"/>
      <c r="S757" s="298"/>
      <c r="T757" s="298"/>
      <c r="U757" s="298"/>
      <c r="V757" s="298"/>
      <c r="W757" s="268"/>
      <c r="X757" s="268"/>
      <c r="Y757" s="366">
        <f>'4.  2011-2014 LRAM'!Y529*Y753</f>
        <v>0</v>
      </c>
      <c r="Z757" s="366">
        <f>'4.  2011-2014 LRAM'!Z529*Z753</f>
        <v>0</v>
      </c>
      <c r="AA757" s="366">
        <f>'4.  2011-2014 LRAM'!AA529*AA753</f>
        <v>0</v>
      </c>
      <c r="AB757" s="366">
        <f>'4.  2011-2014 LRAM'!AB529*AB753</f>
        <v>0</v>
      </c>
      <c r="AC757" s="366">
        <f>'4.  2011-2014 LRAM'!AC529*AC753</f>
        <v>0</v>
      </c>
      <c r="AD757" s="366">
        <f>'4.  2011-2014 LRAM'!AD529*AD753</f>
        <v>0</v>
      </c>
      <c r="AE757" s="366">
        <f>'4.  2011-2014 LRAM'!AE529*AE753</f>
        <v>0</v>
      </c>
      <c r="AF757" s="366">
        <f>'4.  2011-2014 LRAM'!AF529*AF753</f>
        <v>0</v>
      </c>
      <c r="AG757" s="366">
        <f>'4.  2011-2014 LRAM'!AG529*AG753</f>
        <v>0</v>
      </c>
      <c r="AH757" s="366">
        <f>'4.  2011-2014 LRAM'!AH529*AH753</f>
        <v>0</v>
      </c>
      <c r="AI757" s="366">
        <f>'4.  2011-2014 LRAM'!AI529*AI753</f>
        <v>0</v>
      </c>
      <c r="AJ757" s="366">
        <f>'4.  2011-2014 LRAM'!AJ529*AJ753</f>
        <v>0</v>
      </c>
      <c r="AK757" s="366">
        <f>'4.  2011-2014 LRAM'!AK529*AK753</f>
        <v>0</v>
      </c>
      <c r="AL757" s="366">
        <f>'4.  2011-2014 LRAM'!AL529*AL753</f>
        <v>0</v>
      </c>
      <c r="AM757" s="602">
        <f>SUM(Y759:AL759)</f>
        <v>0</v>
      </c>
    </row>
    <row r="758" spans="2:39" ht="15.5">
      <c r="B758" s="312" t="s">
        <v>316</v>
      </c>
      <c r="C758" s="333"/>
      <c r="D758" s="298"/>
      <c r="E758" s="268"/>
      <c r="F758" s="268"/>
      <c r="G758" s="268"/>
      <c r="H758" s="268"/>
      <c r="I758" s="268"/>
      <c r="J758" s="268"/>
      <c r="K758" s="268"/>
      <c r="L758" s="268"/>
      <c r="M758" s="268"/>
      <c r="N758" s="268"/>
      <c r="O758" s="280"/>
      <c r="P758" s="268"/>
      <c r="Q758" s="268"/>
      <c r="R758" s="268"/>
      <c r="S758" s="298"/>
      <c r="T758" s="298"/>
      <c r="U758" s="298"/>
      <c r="V758" s="298"/>
      <c r="W758" s="268"/>
      <c r="X758" s="268"/>
      <c r="Y758" s="366">
        <f t="shared" ref="Y758:AL758" si="184">Y210*Y753</f>
        <v>0</v>
      </c>
      <c r="Z758" s="366">
        <f t="shared" si="184"/>
        <v>0</v>
      </c>
      <c r="AA758" s="366">
        <f t="shared" si="184"/>
        <v>0</v>
      </c>
      <c r="AB758" s="366">
        <f t="shared" si="184"/>
        <v>0</v>
      </c>
      <c r="AC758" s="366">
        <f t="shared" si="184"/>
        <v>0</v>
      </c>
      <c r="AD758" s="366">
        <f t="shared" si="184"/>
        <v>0</v>
      </c>
      <c r="AE758" s="366">
        <f t="shared" si="184"/>
        <v>0</v>
      </c>
      <c r="AF758" s="366">
        <f t="shared" si="184"/>
        <v>0</v>
      </c>
      <c r="AG758" s="366">
        <f t="shared" si="184"/>
        <v>0</v>
      </c>
      <c r="AH758" s="366">
        <f t="shared" si="184"/>
        <v>0</v>
      </c>
      <c r="AI758" s="366">
        <f t="shared" si="184"/>
        <v>0</v>
      </c>
      <c r="AJ758" s="366">
        <f t="shared" si="184"/>
        <v>0</v>
      </c>
      <c r="AK758" s="366">
        <f t="shared" si="184"/>
        <v>0</v>
      </c>
      <c r="AL758" s="366">
        <f t="shared" si="184"/>
        <v>0</v>
      </c>
      <c r="AM758" s="602">
        <f t="shared" si="183"/>
        <v>0</v>
      </c>
    </row>
    <row r="759" spans="2:39" ht="15.5">
      <c r="B759" s="312" t="s">
        <v>317</v>
      </c>
      <c r="C759" s="333"/>
      <c r="D759" s="298"/>
      <c r="E759" s="268"/>
      <c r="F759" s="268"/>
      <c r="G759" s="268"/>
      <c r="H759" s="268"/>
      <c r="I759" s="268"/>
      <c r="J759" s="268"/>
      <c r="K759" s="268"/>
      <c r="L759" s="268"/>
      <c r="M759" s="268"/>
      <c r="N759" s="268"/>
      <c r="O759" s="280"/>
      <c r="P759" s="268"/>
      <c r="Q759" s="268"/>
      <c r="R759" s="268"/>
      <c r="S759" s="298"/>
      <c r="T759" s="298"/>
      <c r="U759" s="298"/>
      <c r="V759" s="298"/>
      <c r="W759" s="268"/>
      <c r="X759" s="268"/>
      <c r="Y759" s="366">
        <f t="shared" ref="Y759:AL759" si="185">Y396*Y753</f>
        <v>0</v>
      </c>
      <c r="Z759" s="366">
        <f t="shared" si="185"/>
        <v>0</v>
      </c>
      <c r="AA759" s="366">
        <f t="shared" si="185"/>
        <v>0</v>
      </c>
      <c r="AB759" s="366">
        <f t="shared" si="185"/>
        <v>0</v>
      </c>
      <c r="AC759" s="366">
        <f t="shared" si="185"/>
        <v>0</v>
      </c>
      <c r="AD759" s="366">
        <f t="shared" si="185"/>
        <v>0</v>
      </c>
      <c r="AE759" s="366">
        <f t="shared" si="185"/>
        <v>0</v>
      </c>
      <c r="AF759" s="366">
        <f t="shared" si="185"/>
        <v>0</v>
      </c>
      <c r="AG759" s="366">
        <f t="shared" si="185"/>
        <v>0</v>
      </c>
      <c r="AH759" s="366">
        <f t="shared" si="185"/>
        <v>0</v>
      </c>
      <c r="AI759" s="366">
        <f t="shared" si="185"/>
        <v>0</v>
      </c>
      <c r="AJ759" s="366">
        <f t="shared" si="185"/>
        <v>0</v>
      </c>
      <c r="AK759" s="366">
        <f t="shared" si="185"/>
        <v>0</v>
      </c>
      <c r="AL759" s="366">
        <f t="shared" si="185"/>
        <v>0</v>
      </c>
      <c r="AM759" s="602">
        <f t="shared" si="183"/>
        <v>0</v>
      </c>
    </row>
    <row r="760" spans="2:39" ht="15.5">
      <c r="B760" s="312" t="s">
        <v>318</v>
      </c>
      <c r="C760" s="333"/>
      <c r="D760" s="298"/>
      <c r="E760" s="268"/>
      <c r="F760" s="268"/>
      <c r="G760" s="268"/>
      <c r="H760" s="268"/>
      <c r="I760" s="268"/>
      <c r="J760" s="268"/>
      <c r="K760" s="268"/>
      <c r="L760" s="268"/>
      <c r="M760" s="268"/>
      <c r="N760" s="268"/>
      <c r="O760" s="280"/>
      <c r="P760" s="268"/>
      <c r="Q760" s="268"/>
      <c r="R760" s="268"/>
      <c r="S760" s="298"/>
      <c r="T760" s="298"/>
      <c r="U760" s="298"/>
      <c r="V760" s="298"/>
      <c r="W760" s="268"/>
      <c r="X760" s="268"/>
      <c r="Y760" s="366">
        <f t="shared" ref="Y760:AL760" si="186">Y582*Y753</f>
        <v>0</v>
      </c>
      <c r="Z760" s="366">
        <f t="shared" si="186"/>
        <v>0</v>
      </c>
      <c r="AA760" s="366">
        <f t="shared" si="186"/>
        <v>0</v>
      </c>
      <c r="AB760" s="366">
        <f t="shared" si="186"/>
        <v>0</v>
      </c>
      <c r="AC760" s="366">
        <f t="shared" si="186"/>
        <v>0</v>
      </c>
      <c r="AD760" s="366">
        <f t="shared" si="186"/>
        <v>0</v>
      </c>
      <c r="AE760" s="366">
        <f t="shared" si="186"/>
        <v>0</v>
      </c>
      <c r="AF760" s="366">
        <f t="shared" si="186"/>
        <v>0</v>
      </c>
      <c r="AG760" s="366">
        <f t="shared" si="186"/>
        <v>0</v>
      </c>
      <c r="AH760" s="366">
        <f t="shared" si="186"/>
        <v>0</v>
      </c>
      <c r="AI760" s="366">
        <f t="shared" si="186"/>
        <v>0</v>
      </c>
      <c r="AJ760" s="366">
        <f t="shared" si="186"/>
        <v>0</v>
      </c>
      <c r="AK760" s="366">
        <f t="shared" si="186"/>
        <v>0</v>
      </c>
      <c r="AL760" s="366">
        <f t="shared" si="186"/>
        <v>0</v>
      </c>
      <c r="AM760" s="602">
        <f t="shared" si="183"/>
        <v>0</v>
      </c>
    </row>
    <row r="761" spans="2:39" ht="15.5">
      <c r="B761" s="312" t="s">
        <v>319</v>
      </c>
      <c r="C761" s="333"/>
      <c r="D761" s="298"/>
      <c r="E761" s="268"/>
      <c r="F761" s="268"/>
      <c r="G761" s="268"/>
      <c r="H761" s="268"/>
      <c r="I761" s="268"/>
      <c r="J761" s="268"/>
      <c r="K761" s="268"/>
      <c r="L761" s="268"/>
      <c r="M761" s="268"/>
      <c r="N761" s="268"/>
      <c r="O761" s="280"/>
      <c r="P761" s="268"/>
      <c r="Q761" s="268"/>
      <c r="R761" s="268"/>
      <c r="S761" s="298"/>
      <c r="T761" s="298"/>
      <c r="U761" s="298"/>
      <c r="V761" s="298"/>
      <c r="W761" s="268"/>
      <c r="X761" s="268"/>
      <c r="Y761" s="366">
        <f>Y750*Y753</f>
        <v>0</v>
      </c>
      <c r="Z761" s="366">
        <f t="shared" ref="Z761:AL761" si="187">Z750*Z753</f>
        <v>0</v>
      </c>
      <c r="AA761" s="366">
        <f t="shared" si="187"/>
        <v>0</v>
      </c>
      <c r="AB761" s="366">
        <f t="shared" si="187"/>
        <v>0</v>
      </c>
      <c r="AC761" s="366">
        <f t="shared" si="187"/>
        <v>0</v>
      </c>
      <c r="AD761" s="366">
        <f t="shared" si="187"/>
        <v>0</v>
      </c>
      <c r="AE761" s="366">
        <f t="shared" si="187"/>
        <v>0</v>
      </c>
      <c r="AF761" s="366">
        <f t="shared" si="187"/>
        <v>0</v>
      </c>
      <c r="AG761" s="366">
        <f t="shared" si="187"/>
        <v>0</v>
      </c>
      <c r="AH761" s="366">
        <f t="shared" si="187"/>
        <v>0</v>
      </c>
      <c r="AI761" s="366">
        <f t="shared" si="187"/>
        <v>0</v>
      </c>
      <c r="AJ761" s="366">
        <f t="shared" si="187"/>
        <v>0</v>
      </c>
      <c r="AK761" s="366">
        <f t="shared" si="187"/>
        <v>0</v>
      </c>
      <c r="AL761" s="366">
        <f t="shared" si="187"/>
        <v>0</v>
      </c>
      <c r="AM761" s="602">
        <f t="shared" si="183"/>
        <v>0</v>
      </c>
    </row>
    <row r="762" spans="2:39" ht="15.5">
      <c r="B762" s="337" t="s">
        <v>320</v>
      </c>
      <c r="C762" s="333"/>
      <c r="D762" s="324"/>
      <c r="E762" s="322"/>
      <c r="F762" s="322"/>
      <c r="G762" s="322"/>
      <c r="H762" s="322"/>
      <c r="I762" s="322"/>
      <c r="J762" s="322"/>
      <c r="K762" s="322"/>
      <c r="L762" s="322"/>
      <c r="M762" s="322"/>
      <c r="N762" s="322"/>
      <c r="O762" s="289"/>
      <c r="P762" s="322"/>
      <c r="Q762" s="322"/>
      <c r="R762" s="322"/>
      <c r="S762" s="324"/>
      <c r="T762" s="324"/>
      <c r="U762" s="324"/>
      <c r="V762" s="324"/>
      <c r="W762" s="322"/>
      <c r="X762" s="322"/>
      <c r="Y762" s="334">
        <f>SUM(Y754:Y761)</f>
        <v>0</v>
      </c>
      <c r="Z762" s="334">
        <f t="shared" ref="Z762:AL762" si="188">SUM(Z754:Z761)</f>
        <v>0</v>
      </c>
      <c r="AA762" s="334">
        <f t="shared" si="188"/>
        <v>0</v>
      </c>
      <c r="AB762" s="334">
        <f t="shared" si="188"/>
        <v>0</v>
      </c>
      <c r="AC762" s="334">
        <f t="shared" si="188"/>
        <v>0</v>
      </c>
      <c r="AD762" s="334">
        <f t="shared" si="188"/>
        <v>0</v>
      </c>
      <c r="AE762" s="334">
        <f t="shared" si="188"/>
        <v>0</v>
      </c>
      <c r="AF762" s="334">
        <f t="shared" si="188"/>
        <v>0</v>
      </c>
      <c r="AG762" s="334">
        <f t="shared" si="188"/>
        <v>0</v>
      </c>
      <c r="AH762" s="334">
        <f t="shared" si="188"/>
        <v>0</v>
      </c>
      <c r="AI762" s="334">
        <f t="shared" si="188"/>
        <v>0</v>
      </c>
      <c r="AJ762" s="334">
        <f t="shared" si="188"/>
        <v>0</v>
      </c>
      <c r="AK762" s="334">
        <f t="shared" si="188"/>
        <v>0</v>
      </c>
      <c r="AL762" s="334">
        <f t="shared" si="188"/>
        <v>0</v>
      </c>
      <c r="AM762" s="393">
        <f>SUM(AM754:AM761)</f>
        <v>0</v>
      </c>
    </row>
    <row r="763" spans="2:39" ht="15.5">
      <c r="B763" s="337" t="s">
        <v>321</v>
      </c>
      <c r="C763" s="333"/>
      <c r="D763" s="338"/>
      <c r="E763" s="322"/>
      <c r="F763" s="322"/>
      <c r="G763" s="322"/>
      <c r="H763" s="322"/>
      <c r="I763" s="322"/>
      <c r="J763" s="322"/>
      <c r="K763" s="322"/>
      <c r="L763" s="322"/>
      <c r="M763" s="322"/>
      <c r="N763" s="322"/>
      <c r="O763" s="289"/>
      <c r="P763" s="322"/>
      <c r="Q763" s="322"/>
      <c r="R763" s="322"/>
      <c r="S763" s="324"/>
      <c r="T763" s="324"/>
      <c r="U763" s="324"/>
      <c r="V763" s="324"/>
      <c r="W763" s="322"/>
      <c r="X763" s="322"/>
      <c r="Y763" s="335">
        <f>Y751*Y753</f>
        <v>0</v>
      </c>
      <c r="Z763" s="335">
        <f t="shared" ref="Z763:AL763" si="189">Z751*Z753</f>
        <v>0</v>
      </c>
      <c r="AA763" s="335">
        <f t="shared" si="189"/>
        <v>0</v>
      </c>
      <c r="AB763" s="335">
        <f t="shared" si="189"/>
        <v>0</v>
      </c>
      <c r="AC763" s="335">
        <f t="shared" si="189"/>
        <v>0</v>
      </c>
      <c r="AD763" s="335">
        <f t="shared" si="189"/>
        <v>0</v>
      </c>
      <c r="AE763" s="335">
        <f t="shared" si="189"/>
        <v>0</v>
      </c>
      <c r="AF763" s="335">
        <f t="shared" si="189"/>
        <v>0</v>
      </c>
      <c r="AG763" s="335">
        <f t="shared" si="189"/>
        <v>0</v>
      </c>
      <c r="AH763" s="335">
        <f t="shared" si="189"/>
        <v>0</v>
      </c>
      <c r="AI763" s="335">
        <f t="shared" si="189"/>
        <v>0</v>
      </c>
      <c r="AJ763" s="335">
        <f t="shared" si="189"/>
        <v>0</v>
      </c>
      <c r="AK763" s="335">
        <f t="shared" si="189"/>
        <v>0</v>
      </c>
      <c r="AL763" s="335">
        <f t="shared" si="189"/>
        <v>0</v>
      </c>
      <c r="AM763" s="393">
        <f>SUM(Y763:AL763)</f>
        <v>0</v>
      </c>
    </row>
    <row r="764" spans="2:39" ht="15.5">
      <c r="B764" s="337" t="s">
        <v>322</v>
      </c>
      <c r="C764" s="333"/>
      <c r="D764" s="338"/>
      <c r="E764" s="322"/>
      <c r="F764" s="322"/>
      <c r="G764" s="322"/>
      <c r="H764" s="322"/>
      <c r="I764" s="322"/>
      <c r="J764" s="322"/>
      <c r="K764" s="322"/>
      <c r="L764" s="322"/>
      <c r="M764" s="322"/>
      <c r="N764" s="322"/>
      <c r="O764" s="289"/>
      <c r="P764" s="322"/>
      <c r="Q764" s="322"/>
      <c r="R764" s="322"/>
      <c r="S764" s="338"/>
      <c r="T764" s="338"/>
      <c r="U764" s="338"/>
      <c r="V764" s="338"/>
      <c r="W764" s="322"/>
      <c r="X764" s="322"/>
      <c r="Y764" s="339"/>
      <c r="Z764" s="339"/>
      <c r="AA764" s="339"/>
      <c r="AB764" s="339"/>
      <c r="AC764" s="339"/>
      <c r="AD764" s="339"/>
      <c r="AE764" s="339"/>
      <c r="AF764" s="339"/>
      <c r="AG764" s="339"/>
      <c r="AH764" s="339"/>
      <c r="AI764" s="339"/>
      <c r="AJ764" s="339"/>
      <c r="AK764" s="339"/>
      <c r="AL764" s="339"/>
      <c r="AM764" s="393">
        <f>AM762-AM763</f>
        <v>0</v>
      </c>
    </row>
    <row r="765" spans="2:39" ht="15.5">
      <c r="B765" s="312"/>
      <c r="C765" s="338"/>
      <c r="D765" s="338"/>
      <c r="E765" s="322"/>
      <c r="F765" s="322"/>
      <c r="G765" s="322"/>
      <c r="H765" s="322"/>
      <c r="I765" s="322"/>
      <c r="J765" s="322"/>
      <c r="K765" s="322"/>
      <c r="L765" s="322"/>
      <c r="M765" s="322"/>
      <c r="N765" s="322"/>
      <c r="O765" s="289"/>
      <c r="P765" s="322"/>
      <c r="Q765" s="322"/>
      <c r="R765" s="322"/>
      <c r="S765" s="338"/>
      <c r="T765" s="333"/>
      <c r="U765" s="338"/>
      <c r="V765" s="338"/>
      <c r="W765" s="322"/>
      <c r="X765" s="322"/>
      <c r="Y765" s="340"/>
      <c r="Z765" s="340"/>
      <c r="AA765" s="340"/>
      <c r="AB765" s="340"/>
      <c r="AC765" s="340"/>
      <c r="AD765" s="340"/>
      <c r="AE765" s="340"/>
      <c r="AF765" s="340"/>
      <c r="AG765" s="340"/>
      <c r="AH765" s="340"/>
      <c r="AI765" s="340"/>
      <c r="AJ765" s="340"/>
      <c r="AK765" s="340"/>
      <c r="AL765" s="340"/>
      <c r="AM765" s="336"/>
    </row>
    <row r="766" spans="2:39" ht="15.5">
      <c r="B766" s="420" t="s">
        <v>323</v>
      </c>
      <c r="C766" s="293"/>
      <c r="D766" s="268"/>
      <c r="E766" s="268"/>
      <c r="F766" s="268"/>
      <c r="G766" s="268"/>
      <c r="H766" s="268"/>
      <c r="I766" s="268"/>
      <c r="J766" s="268"/>
      <c r="K766" s="268"/>
      <c r="L766" s="268"/>
      <c r="M766" s="268"/>
      <c r="N766" s="268"/>
      <c r="O766" s="345"/>
      <c r="P766" s="268"/>
      <c r="Q766" s="268"/>
      <c r="R766" s="268"/>
      <c r="S766" s="293"/>
      <c r="T766" s="298"/>
      <c r="U766" s="298"/>
      <c r="V766" s="268"/>
      <c r="W766" s="268"/>
      <c r="X766" s="298"/>
      <c r="Y766" s="280">
        <f>SUMPRODUCT(E593:E748,Y593:Y748)</f>
        <v>0</v>
      </c>
      <c r="Z766" s="280">
        <f>SUMPRODUCT(E593:E748,Z593:Z748)</f>
        <v>0</v>
      </c>
      <c r="AA766" s="280">
        <f t="shared" ref="AA766:AL766" si="190">IF(AA591="kw",SUMPRODUCT($N$593:$N$748,$P$593:$P$748,AA593:AA748),SUMPRODUCT($E$593:$E$748,AA593:AA748))</f>
        <v>0</v>
      </c>
      <c r="AB766" s="280">
        <f t="shared" si="190"/>
        <v>0</v>
      </c>
      <c r="AC766" s="280">
        <f t="shared" si="190"/>
        <v>0</v>
      </c>
      <c r="AD766" s="280">
        <f t="shared" si="190"/>
        <v>0</v>
      </c>
      <c r="AE766" s="280">
        <f t="shared" si="190"/>
        <v>0</v>
      </c>
      <c r="AF766" s="280">
        <f t="shared" si="190"/>
        <v>0</v>
      </c>
      <c r="AG766" s="280">
        <f t="shared" si="190"/>
        <v>0</v>
      </c>
      <c r="AH766" s="280">
        <f t="shared" si="190"/>
        <v>0</v>
      </c>
      <c r="AI766" s="280">
        <f t="shared" si="190"/>
        <v>0</v>
      </c>
      <c r="AJ766" s="280">
        <f t="shared" si="190"/>
        <v>0</v>
      </c>
      <c r="AK766" s="280">
        <f t="shared" si="190"/>
        <v>0</v>
      </c>
      <c r="AL766" s="280">
        <f t="shared" si="190"/>
        <v>0</v>
      </c>
      <c r="AM766" s="325"/>
    </row>
    <row r="767" spans="2:39" ht="15.5">
      <c r="B767" s="421" t="s">
        <v>324</v>
      </c>
      <c r="C767" s="352"/>
      <c r="D767" s="372"/>
      <c r="E767" s="372"/>
      <c r="F767" s="372"/>
      <c r="G767" s="372"/>
      <c r="H767" s="372"/>
      <c r="I767" s="372"/>
      <c r="J767" s="372"/>
      <c r="K767" s="372"/>
      <c r="L767" s="372"/>
      <c r="M767" s="372"/>
      <c r="N767" s="372"/>
      <c r="O767" s="371"/>
      <c r="P767" s="372"/>
      <c r="Q767" s="372"/>
      <c r="R767" s="372"/>
      <c r="S767" s="352"/>
      <c r="T767" s="373"/>
      <c r="U767" s="373"/>
      <c r="V767" s="372"/>
      <c r="W767" s="372"/>
      <c r="X767" s="373"/>
      <c r="Y767" s="314">
        <f>SUMPRODUCT(F593:F748,Y593:Y748)</f>
        <v>0</v>
      </c>
      <c r="Z767" s="314">
        <f>SUMPRODUCT(F593:F748,Z593:Z748)</f>
        <v>0</v>
      </c>
      <c r="AA767" s="314">
        <f t="shared" ref="AA767:AL767" si="191">IF(AA591="kw",SUMPRODUCT($N$593:$N$748,$Q$593:$Q$748,AA593:AA748),SUMPRODUCT($F$593:$F$748,AA593:AA748))</f>
        <v>0</v>
      </c>
      <c r="AB767" s="314">
        <f t="shared" si="191"/>
        <v>0</v>
      </c>
      <c r="AC767" s="314">
        <f t="shared" si="191"/>
        <v>0</v>
      </c>
      <c r="AD767" s="314">
        <f t="shared" si="191"/>
        <v>0</v>
      </c>
      <c r="AE767" s="314">
        <f t="shared" si="191"/>
        <v>0</v>
      </c>
      <c r="AF767" s="314">
        <f t="shared" si="191"/>
        <v>0</v>
      </c>
      <c r="AG767" s="314">
        <f t="shared" si="191"/>
        <v>0</v>
      </c>
      <c r="AH767" s="314">
        <f t="shared" si="191"/>
        <v>0</v>
      </c>
      <c r="AI767" s="314">
        <f t="shared" si="191"/>
        <v>0</v>
      </c>
      <c r="AJ767" s="314">
        <f t="shared" si="191"/>
        <v>0</v>
      </c>
      <c r="AK767" s="314">
        <f t="shared" si="191"/>
        <v>0</v>
      </c>
      <c r="AL767" s="314">
        <f t="shared" si="191"/>
        <v>0</v>
      </c>
      <c r="AM767" s="374"/>
    </row>
    <row r="768" spans="2:39" ht="15.5">
      <c r="B768" s="356" t="s">
        <v>583</v>
      </c>
      <c r="C768" s="375"/>
      <c r="D768" s="376"/>
      <c r="E768" s="376"/>
      <c r="F768" s="376"/>
      <c r="G768" s="376"/>
      <c r="H768" s="376"/>
      <c r="I768" s="376"/>
      <c r="J768" s="376"/>
      <c r="K768" s="376"/>
      <c r="L768" s="376"/>
      <c r="M768" s="376"/>
      <c r="N768" s="376"/>
      <c r="O768" s="376"/>
      <c r="P768" s="376"/>
      <c r="Q768" s="376"/>
      <c r="R768" s="376"/>
      <c r="S768" s="359"/>
      <c r="T768" s="360"/>
      <c r="U768" s="376"/>
      <c r="V768" s="376"/>
      <c r="W768" s="376"/>
      <c r="X768" s="376"/>
      <c r="Y768" s="395"/>
      <c r="Z768" s="395"/>
      <c r="AA768" s="395"/>
      <c r="AB768" s="395"/>
      <c r="AC768" s="395"/>
      <c r="AD768" s="395"/>
      <c r="AE768" s="395"/>
      <c r="AF768" s="395"/>
      <c r="AG768" s="395"/>
      <c r="AH768" s="395"/>
      <c r="AI768" s="395"/>
      <c r="AJ768" s="395"/>
      <c r="AK768" s="395"/>
      <c r="AL768" s="395"/>
      <c r="AM768" s="377"/>
    </row>
    <row r="771" spans="1:39" ht="15.5">
      <c r="B771" s="269" t="s">
        <v>325</v>
      </c>
      <c r="C771" s="270"/>
      <c r="D771" s="567" t="s">
        <v>522</v>
      </c>
      <c r="E771" s="243"/>
      <c r="F771" s="567"/>
      <c r="G771" s="243"/>
      <c r="H771" s="243"/>
      <c r="I771" s="243"/>
      <c r="J771" s="243"/>
      <c r="K771" s="243"/>
      <c r="L771" s="243"/>
      <c r="M771" s="243"/>
      <c r="N771" s="243"/>
      <c r="O771" s="270"/>
      <c r="P771" s="243"/>
      <c r="Q771" s="243"/>
      <c r="R771" s="243"/>
      <c r="S771" s="243"/>
      <c r="T771" s="243"/>
      <c r="U771" s="243"/>
      <c r="V771" s="243"/>
      <c r="W771" s="243"/>
      <c r="X771" s="243"/>
      <c r="Y771" s="260"/>
      <c r="Z771" s="257"/>
      <c r="AA771" s="257"/>
      <c r="AB771" s="257"/>
      <c r="AC771" s="257"/>
      <c r="AD771" s="257"/>
      <c r="AE771" s="257"/>
      <c r="AF771" s="257"/>
      <c r="AG771" s="257"/>
      <c r="AH771" s="257"/>
      <c r="AI771" s="257"/>
      <c r="AJ771" s="257"/>
      <c r="AK771" s="257"/>
      <c r="AL771" s="257"/>
    </row>
    <row r="772" spans="1:39" ht="28" customHeight="1">
      <c r="B772" s="829" t="s">
        <v>209</v>
      </c>
      <c r="C772" s="837" t="s">
        <v>32</v>
      </c>
      <c r="D772" s="273" t="s">
        <v>419</v>
      </c>
      <c r="E772" s="831" t="s">
        <v>207</v>
      </c>
      <c r="F772" s="832"/>
      <c r="G772" s="832"/>
      <c r="H772" s="832"/>
      <c r="I772" s="832"/>
      <c r="J772" s="832"/>
      <c r="K772" s="832"/>
      <c r="L772" s="832"/>
      <c r="M772" s="839"/>
      <c r="N772" s="840" t="s">
        <v>211</v>
      </c>
      <c r="O772" s="273" t="s">
        <v>420</v>
      </c>
      <c r="P772" s="831" t="s">
        <v>210</v>
      </c>
      <c r="Q772" s="832"/>
      <c r="R772" s="832"/>
      <c r="S772" s="832"/>
      <c r="T772" s="832"/>
      <c r="U772" s="832"/>
      <c r="V772" s="832"/>
      <c r="W772" s="832"/>
      <c r="X772" s="839"/>
      <c r="Y772" s="834" t="s">
        <v>241</v>
      </c>
      <c r="Z772" s="835"/>
      <c r="AA772" s="835"/>
      <c r="AB772" s="835"/>
      <c r="AC772" s="835"/>
      <c r="AD772" s="835"/>
      <c r="AE772" s="835"/>
      <c r="AF772" s="835"/>
      <c r="AG772" s="835"/>
      <c r="AH772" s="835"/>
      <c r="AI772" s="835"/>
      <c r="AJ772" s="835"/>
      <c r="AK772" s="835"/>
      <c r="AL772" s="835"/>
      <c r="AM772" s="836"/>
    </row>
    <row r="773" spans="1:39" ht="28">
      <c r="B773" s="830"/>
      <c r="C773" s="838"/>
      <c r="D773" s="274">
        <v>2019</v>
      </c>
      <c r="E773" s="274">
        <v>2020</v>
      </c>
      <c r="F773" s="274">
        <v>2021</v>
      </c>
      <c r="G773" s="274">
        <v>2022</v>
      </c>
      <c r="H773" s="274">
        <v>2023</v>
      </c>
      <c r="I773" s="274">
        <v>2024</v>
      </c>
      <c r="J773" s="274">
        <v>2025</v>
      </c>
      <c r="K773" s="274">
        <v>2026</v>
      </c>
      <c r="L773" s="274">
        <v>2027</v>
      </c>
      <c r="M773" s="274">
        <v>2028</v>
      </c>
      <c r="N773" s="841"/>
      <c r="O773" s="274">
        <v>2019</v>
      </c>
      <c r="P773" s="274">
        <v>2020</v>
      </c>
      <c r="Q773" s="274">
        <v>2021</v>
      </c>
      <c r="R773" s="274">
        <v>2022</v>
      </c>
      <c r="S773" s="274">
        <v>2023</v>
      </c>
      <c r="T773" s="274">
        <v>2024</v>
      </c>
      <c r="U773" s="274">
        <v>2025</v>
      </c>
      <c r="V773" s="274">
        <v>2026</v>
      </c>
      <c r="W773" s="274">
        <v>2027</v>
      </c>
      <c r="X773" s="274">
        <v>2028</v>
      </c>
      <c r="Y773" s="274" t="str">
        <f>'1.  LRAMVA Summary'!D52</f>
        <v>Residential</v>
      </c>
      <c r="Z773" s="274" t="str">
        <f>'1.  LRAMVA Summary'!E52</f>
        <v>GS&lt;50 kW</v>
      </c>
      <c r="AA773" s="274" t="str">
        <f>'1.  LRAMVA Summary'!F52</f>
        <v>GS&gt;50 kW - Thermal Demand Meter</v>
      </c>
      <c r="AB773" s="274" t="str">
        <f>'1.  LRAMVA Summary'!G52</f>
        <v>GS&gt;50 kW - Interval Meter</v>
      </c>
      <c r="AC773" s="274" t="str">
        <f>'1.  LRAMVA Summary'!H52</f>
        <v>Street Lighting</v>
      </c>
      <c r="AD773" s="274" t="str">
        <f>'1.  LRAMVA Summary'!I52</f>
        <v/>
      </c>
      <c r="AE773" s="274" t="str">
        <f>'1.  LRAMVA Summary'!J52</f>
        <v/>
      </c>
      <c r="AF773" s="274" t="str">
        <f>'1.  LRAMVA Summary'!K52</f>
        <v/>
      </c>
      <c r="AG773" s="274" t="str">
        <f>'1.  LRAMVA Summary'!L52</f>
        <v/>
      </c>
      <c r="AH773" s="274" t="str">
        <f>'1.  LRAMVA Summary'!M52</f>
        <v/>
      </c>
      <c r="AI773" s="274" t="str">
        <f>'1.  LRAMVA Summary'!N52</f>
        <v/>
      </c>
      <c r="AJ773" s="274" t="str">
        <f>'1.  LRAMVA Summary'!O52</f>
        <v/>
      </c>
      <c r="AK773" s="274" t="str">
        <f>'1.  LRAMVA Summary'!P52</f>
        <v/>
      </c>
      <c r="AL773" s="274" t="str">
        <f>'1.  LRAMVA Summary'!Q52</f>
        <v/>
      </c>
      <c r="AM773" s="276" t="str">
        <f>'1.  LRAMVA Summary'!R52</f>
        <v>Total</v>
      </c>
    </row>
    <row r="774" spans="1:39" ht="15.5">
      <c r="A774" s="510"/>
      <c r="B774" s="496" t="s">
        <v>500</v>
      </c>
      <c r="C774" s="278"/>
      <c r="D774" s="278"/>
      <c r="E774" s="278"/>
      <c r="F774" s="278"/>
      <c r="G774" s="278"/>
      <c r="H774" s="278"/>
      <c r="I774" s="278"/>
      <c r="J774" s="278"/>
      <c r="K774" s="278"/>
      <c r="L774" s="278"/>
      <c r="M774" s="278"/>
      <c r="N774" s="279"/>
      <c r="O774" s="278"/>
      <c r="P774" s="278"/>
      <c r="Q774" s="278"/>
      <c r="R774" s="278"/>
      <c r="S774" s="278"/>
      <c r="T774" s="278"/>
      <c r="U774" s="278"/>
      <c r="V774" s="278"/>
      <c r="W774" s="278"/>
      <c r="X774" s="278"/>
      <c r="Y774" s="280" t="str">
        <f>'1.  LRAMVA Summary'!D53</f>
        <v>kWh</v>
      </c>
      <c r="Z774" s="280" t="str">
        <f>'1.  LRAMVA Summary'!E53</f>
        <v>kWh</v>
      </c>
      <c r="AA774" s="280" t="str">
        <f>'1.  LRAMVA Summary'!F53</f>
        <v>kW</v>
      </c>
      <c r="AB774" s="280" t="str">
        <f>'1.  LRAMVA Summary'!G53</f>
        <v>kW</v>
      </c>
      <c r="AC774" s="280" t="str">
        <f>'1.  LRAMVA Summary'!H53</f>
        <v>kW</v>
      </c>
      <c r="AD774" s="280">
        <f>'1.  LRAMVA Summary'!I53</f>
        <v>0</v>
      </c>
      <c r="AE774" s="280">
        <f>'1.  LRAMVA Summary'!J53</f>
        <v>0</v>
      </c>
      <c r="AF774" s="280">
        <f>'1.  LRAMVA Summary'!K53</f>
        <v>0</v>
      </c>
      <c r="AG774" s="280">
        <f>'1.  LRAMVA Summary'!L53</f>
        <v>0</v>
      </c>
      <c r="AH774" s="280">
        <f>'1.  LRAMVA Summary'!M53</f>
        <v>0</v>
      </c>
      <c r="AI774" s="280">
        <f>'1.  LRAMVA Summary'!N53</f>
        <v>0</v>
      </c>
      <c r="AJ774" s="280">
        <f>'1.  LRAMVA Summary'!O53</f>
        <v>0</v>
      </c>
      <c r="AK774" s="280">
        <f>'1.  LRAMVA Summary'!P53</f>
        <v>0</v>
      </c>
      <c r="AL774" s="280">
        <f>'1.  LRAMVA Summary'!Q53</f>
        <v>0</v>
      </c>
      <c r="AM774" s="281"/>
    </row>
    <row r="775" spans="1:39" ht="15.5" outlineLevel="1">
      <c r="A775" s="510"/>
      <c r="B775" s="482" t="s">
        <v>493</v>
      </c>
      <c r="C775" s="278"/>
      <c r="D775" s="278"/>
      <c r="E775" s="278"/>
      <c r="F775" s="278"/>
      <c r="G775" s="278"/>
      <c r="H775" s="278"/>
      <c r="I775" s="278"/>
      <c r="J775" s="278"/>
      <c r="K775" s="278"/>
      <c r="L775" s="278"/>
      <c r="M775" s="278"/>
      <c r="N775" s="279"/>
      <c r="O775" s="278"/>
      <c r="P775" s="278"/>
      <c r="Q775" s="278"/>
      <c r="R775" s="278"/>
      <c r="S775" s="278"/>
      <c r="T775" s="278"/>
      <c r="U775" s="278"/>
      <c r="V775" s="278"/>
      <c r="W775" s="278"/>
      <c r="X775" s="278"/>
      <c r="Y775" s="280"/>
      <c r="Z775" s="280"/>
      <c r="AA775" s="280"/>
      <c r="AB775" s="280"/>
      <c r="AC775" s="280"/>
      <c r="AD775" s="280"/>
      <c r="AE775" s="280"/>
      <c r="AF775" s="280"/>
      <c r="AG775" s="280"/>
      <c r="AH775" s="280"/>
      <c r="AI775" s="280"/>
      <c r="AJ775" s="280"/>
      <c r="AK775" s="280"/>
      <c r="AL775" s="280"/>
      <c r="AM775" s="281"/>
    </row>
    <row r="776" spans="1:39" ht="15.5" outlineLevel="1">
      <c r="A776" s="510">
        <v>1</v>
      </c>
      <c r="B776" s="414" t="s">
        <v>94</v>
      </c>
      <c r="C776" s="280" t="s">
        <v>586</v>
      </c>
      <c r="D776" s="284"/>
      <c r="E776" s="284"/>
      <c r="F776" s="284"/>
      <c r="G776" s="284"/>
      <c r="H776" s="284"/>
      <c r="I776" s="284"/>
      <c r="J776" s="284"/>
      <c r="K776" s="284"/>
      <c r="L776" s="284"/>
      <c r="M776" s="284"/>
      <c r="N776" s="280"/>
      <c r="O776" s="284"/>
      <c r="P776" s="284"/>
      <c r="Q776" s="284"/>
      <c r="R776" s="284"/>
      <c r="S776" s="284"/>
      <c r="T776" s="284"/>
      <c r="U776" s="284"/>
      <c r="V776" s="284"/>
      <c r="W776" s="284"/>
      <c r="X776" s="284"/>
      <c r="Y776" s="396"/>
      <c r="Z776" s="396"/>
      <c r="AA776" s="396"/>
      <c r="AB776" s="396"/>
      <c r="AC776" s="396"/>
      <c r="AD776" s="396"/>
      <c r="AE776" s="396"/>
      <c r="AF776" s="396"/>
      <c r="AG776" s="396"/>
      <c r="AH776" s="396"/>
      <c r="AI776" s="396"/>
      <c r="AJ776" s="396"/>
      <c r="AK776" s="396"/>
      <c r="AL776" s="396"/>
      <c r="AM776" s="285">
        <f>SUM(Y776:AL776)</f>
        <v>0</v>
      </c>
    </row>
    <row r="777" spans="1:39" ht="15.5" outlineLevel="1">
      <c r="A777" s="510"/>
      <c r="B777" s="283" t="s">
        <v>340</v>
      </c>
      <c r="C777" s="280" t="s">
        <v>580</v>
      </c>
      <c r="D777" s="284"/>
      <c r="E777" s="284"/>
      <c r="F777" s="284"/>
      <c r="G777" s="284"/>
      <c r="H777" s="284"/>
      <c r="I777" s="284"/>
      <c r="J777" s="284"/>
      <c r="K777" s="284"/>
      <c r="L777" s="284"/>
      <c r="M777" s="284"/>
      <c r="N777" s="448"/>
      <c r="O777" s="284"/>
      <c r="P777" s="284"/>
      <c r="Q777" s="284"/>
      <c r="R777" s="284"/>
      <c r="S777" s="284"/>
      <c r="T777" s="284"/>
      <c r="U777" s="284"/>
      <c r="V777" s="284"/>
      <c r="W777" s="284"/>
      <c r="X777" s="284"/>
      <c r="Y777" s="397">
        <f>Y776</f>
        <v>0</v>
      </c>
      <c r="Z777" s="397">
        <f t="shared" ref="Z777:AL777" si="192">Z776</f>
        <v>0</v>
      </c>
      <c r="AA777" s="397">
        <f t="shared" si="192"/>
        <v>0</v>
      </c>
      <c r="AB777" s="397">
        <f t="shared" si="192"/>
        <v>0</v>
      </c>
      <c r="AC777" s="397">
        <f t="shared" si="192"/>
        <v>0</v>
      </c>
      <c r="AD777" s="397">
        <f t="shared" si="192"/>
        <v>0</v>
      </c>
      <c r="AE777" s="397">
        <f t="shared" si="192"/>
        <v>0</v>
      </c>
      <c r="AF777" s="397">
        <f t="shared" si="192"/>
        <v>0</v>
      </c>
      <c r="AG777" s="397">
        <f t="shared" si="192"/>
        <v>0</v>
      </c>
      <c r="AH777" s="397">
        <f t="shared" si="192"/>
        <v>0</v>
      </c>
      <c r="AI777" s="397">
        <f t="shared" si="192"/>
        <v>0</v>
      </c>
      <c r="AJ777" s="397">
        <f t="shared" si="192"/>
        <v>0</v>
      </c>
      <c r="AK777" s="397">
        <f t="shared" si="192"/>
        <v>0</v>
      </c>
      <c r="AL777" s="397">
        <f t="shared" si="192"/>
        <v>0</v>
      </c>
      <c r="AM777" s="286"/>
    </row>
    <row r="778" spans="1:39" ht="15.5" outlineLevel="1">
      <c r="A778" s="510"/>
      <c r="B778" s="287"/>
      <c r="C778" s="288"/>
      <c r="D778" s="288"/>
      <c r="E778" s="288"/>
      <c r="F778" s="288"/>
      <c r="G778" s="288"/>
      <c r="H778" s="288"/>
      <c r="I778" s="288"/>
      <c r="J778" s="288"/>
      <c r="K778" s="288"/>
      <c r="L778" s="288"/>
      <c r="M778" s="288"/>
      <c r="N778" s="289"/>
      <c r="O778" s="288"/>
      <c r="P778" s="288"/>
      <c r="Q778" s="288"/>
      <c r="R778" s="288"/>
      <c r="S778" s="288"/>
      <c r="T778" s="288"/>
      <c r="U778" s="288"/>
      <c r="V778" s="288"/>
      <c r="W778" s="288"/>
      <c r="X778" s="288"/>
      <c r="Y778" s="398"/>
      <c r="Z778" s="399"/>
      <c r="AA778" s="399"/>
      <c r="AB778" s="399"/>
      <c r="AC778" s="399"/>
      <c r="AD778" s="399"/>
      <c r="AE778" s="399"/>
      <c r="AF778" s="399"/>
      <c r="AG778" s="399"/>
      <c r="AH778" s="399"/>
      <c r="AI778" s="399"/>
      <c r="AJ778" s="399"/>
      <c r="AK778" s="399"/>
      <c r="AL778" s="399"/>
      <c r="AM778" s="291"/>
    </row>
    <row r="779" spans="1:39" ht="15.5" outlineLevel="1">
      <c r="A779" s="510">
        <v>2</v>
      </c>
      <c r="B779" s="414" t="s">
        <v>95</v>
      </c>
      <c r="C779" s="280" t="s">
        <v>586</v>
      </c>
      <c r="D779" s="284"/>
      <c r="E779" s="284"/>
      <c r="F779" s="284"/>
      <c r="G779" s="284"/>
      <c r="H779" s="284"/>
      <c r="I779" s="284"/>
      <c r="J779" s="284"/>
      <c r="K779" s="284"/>
      <c r="L779" s="284"/>
      <c r="M779" s="284"/>
      <c r="N779" s="280"/>
      <c r="O779" s="284"/>
      <c r="P779" s="284"/>
      <c r="Q779" s="284"/>
      <c r="R779" s="284"/>
      <c r="S779" s="284"/>
      <c r="T779" s="284"/>
      <c r="U779" s="284"/>
      <c r="V779" s="284"/>
      <c r="W779" s="284"/>
      <c r="X779" s="284"/>
      <c r="Y779" s="396"/>
      <c r="Z779" s="396"/>
      <c r="AA779" s="396"/>
      <c r="AB779" s="396"/>
      <c r="AC779" s="396"/>
      <c r="AD779" s="396"/>
      <c r="AE779" s="396"/>
      <c r="AF779" s="396"/>
      <c r="AG779" s="396"/>
      <c r="AH779" s="396"/>
      <c r="AI779" s="396"/>
      <c r="AJ779" s="396"/>
      <c r="AK779" s="396"/>
      <c r="AL779" s="396"/>
      <c r="AM779" s="285">
        <f>SUM(Y779:AL779)</f>
        <v>0</v>
      </c>
    </row>
    <row r="780" spans="1:39" ht="15.5" outlineLevel="1">
      <c r="A780" s="510"/>
      <c r="B780" s="283" t="s">
        <v>340</v>
      </c>
      <c r="C780" s="280" t="s">
        <v>580</v>
      </c>
      <c r="D780" s="284"/>
      <c r="E780" s="284"/>
      <c r="F780" s="284"/>
      <c r="G780" s="284"/>
      <c r="H780" s="284"/>
      <c r="I780" s="284"/>
      <c r="J780" s="284"/>
      <c r="K780" s="284"/>
      <c r="L780" s="284"/>
      <c r="M780" s="284"/>
      <c r="N780" s="448"/>
      <c r="O780" s="284"/>
      <c r="P780" s="284"/>
      <c r="Q780" s="284"/>
      <c r="R780" s="284"/>
      <c r="S780" s="284"/>
      <c r="T780" s="284"/>
      <c r="U780" s="284"/>
      <c r="V780" s="284"/>
      <c r="W780" s="284"/>
      <c r="X780" s="284"/>
      <c r="Y780" s="397">
        <f>Y779</f>
        <v>0</v>
      </c>
      <c r="Z780" s="397">
        <f t="shared" ref="Z780:AL780" si="193">Z779</f>
        <v>0</v>
      </c>
      <c r="AA780" s="397">
        <f t="shared" si="193"/>
        <v>0</v>
      </c>
      <c r="AB780" s="397">
        <f t="shared" si="193"/>
        <v>0</v>
      </c>
      <c r="AC780" s="397">
        <f t="shared" si="193"/>
        <v>0</v>
      </c>
      <c r="AD780" s="397">
        <f t="shared" si="193"/>
        <v>0</v>
      </c>
      <c r="AE780" s="397">
        <f t="shared" si="193"/>
        <v>0</v>
      </c>
      <c r="AF780" s="397">
        <f t="shared" si="193"/>
        <v>0</v>
      </c>
      <c r="AG780" s="397">
        <f t="shared" si="193"/>
        <v>0</v>
      </c>
      <c r="AH780" s="397">
        <f t="shared" si="193"/>
        <v>0</v>
      </c>
      <c r="AI780" s="397">
        <f t="shared" si="193"/>
        <v>0</v>
      </c>
      <c r="AJ780" s="397">
        <f t="shared" si="193"/>
        <v>0</v>
      </c>
      <c r="AK780" s="397">
        <f t="shared" si="193"/>
        <v>0</v>
      </c>
      <c r="AL780" s="397">
        <f t="shared" si="193"/>
        <v>0</v>
      </c>
      <c r="AM780" s="286"/>
    </row>
    <row r="781" spans="1:39" ht="15.5" outlineLevel="1">
      <c r="A781" s="510"/>
      <c r="B781" s="287"/>
      <c r="C781" s="288"/>
      <c r="D781" s="293"/>
      <c r="E781" s="293"/>
      <c r="F781" s="293"/>
      <c r="G781" s="293"/>
      <c r="H781" s="293"/>
      <c r="I781" s="293"/>
      <c r="J781" s="293"/>
      <c r="K781" s="293"/>
      <c r="L781" s="293"/>
      <c r="M781" s="293"/>
      <c r="N781" s="289"/>
      <c r="O781" s="293"/>
      <c r="P781" s="293"/>
      <c r="Q781" s="293"/>
      <c r="R781" s="293"/>
      <c r="S781" s="293"/>
      <c r="T781" s="293"/>
      <c r="U781" s="293"/>
      <c r="V781" s="293"/>
      <c r="W781" s="293"/>
      <c r="X781" s="293"/>
      <c r="Y781" s="398"/>
      <c r="Z781" s="399"/>
      <c r="AA781" s="399"/>
      <c r="AB781" s="399"/>
      <c r="AC781" s="399"/>
      <c r="AD781" s="399"/>
      <c r="AE781" s="399"/>
      <c r="AF781" s="399"/>
      <c r="AG781" s="399"/>
      <c r="AH781" s="399"/>
      <c r="AI781" s="399"/>
      <c r="AJ781" s="399"/>
      <c r="AK781" s="399"/>
      <c r="AL781" s="399"/>
      <c r="AM781" s="291"/>
    </row>
    <row r="782" spans="1:39" ht="15.5" outlineLevel="1">
      <c r="A782" s="510">
        <v>3</v>
      </c>
      <c r="B782" s="414" t="s">
        <v>96</v>
      </c>
      <c r="C782" s="280" t="s">
        <v>586</v>
      </c>
      <c r="D782" s="284"/>
      <c r="E782" s="284"/>
      <c r="F782" s="284"/>
      <c r="G782" s="284"/>
      <c r="H782" s="284"/>
      <c r="I782" s="284"/>
      <c r="J782" s="284"/>
      <c r="K782" s="284"/>
      <c r="L782" s="284"/>
      <c r="M782" s="284"/>
      <c r="N782" s="280"/>
      <c r="O782" s="284"/>
      <c r="P782" s="284"/>
      <c r="Q782" s="284"/>
      <c r="R782" s="284"/>
      <c r="S782" s="284"/>
      <c r="T782" s="284"/>
      <c r="U782" s="284"/>
      <c r="V782" s="284"/>
      <c r="W782" s="284"/>
      <c r="X782" s="284"/>
      <c r="Y782" s="396"/>
      <c r="Z782" s="396"/>
      <c r="AA782" s="396"/>
      <c r="AB782" s="396"/>
      <c r="AC782" s="396"/>
      <c r="AD782" s="396"/>
      <c r="AE782" s="396"/>
      <c r="AF782" s="396"/>
      <c r="AG782" s="396"/>
      <c r="AH782" s="396"/>
      <c r="AI782" s="396"/>
      <c r="AJ782" s="396"/>
      <c r="AK782" s="396"/>
      <c r="AL782" s="396"/>
      <c r="AM782" s="285">
        <f>SUM(Y782:AL782)</f>
        <v>0</v>
      </c>
    </row>
    <row r="783" spans="1:39" ht="15.5" outlineLevel="1">
      <c r="A783" s="510"/>
      <c r="B783" s="283" t="s">
        <v>340</v>
      </c>
      <c r="C783" s="280" t="s">
        <v>580</v>
      </c>
      <c r="D783" s="284"/>
      <c r="E783" s="284"/>
      <c r="F783" s="284"/>
      <c r="G783" s="284"/>
      <c r="H783" s="284"/>
      <c r="I783" s="284"/>
      <c r="J783" s="284"/>
      <c r="K783" s="284"/>
      <c r="L783" s="284"/>
      <c r="M783" s="284"/>
      <c r="N783" s="448"/>
      <c r="O783" s="284"/>
      <c r="P783" s="284"/>
      <c r="Q783" s="284"/>
      <c r="R783" s="284"/>
      <c r="S783" s="284"/>
      <c r="T783" s="284"/>
      <c r="U783" s="284"/>
      <c r="V783" s="284"/>
      <c r="W783" s="284"/>
      <c r="X783" s="284"/>
      <c r="Y783" s="397">
        <f>Y782</f>
        <v>0</v>
      </c>
      <c r="Z783" s="397">
        <f t="shared" ref="Z783:AL783" si="194">Z782</f>
        <v>0</v>
      </c>
      <c r="AA783" s="397">
        <f t="shared" si="194"/>
        <v>0</v>
      </c>
      <c r="AB783" s="397">
        <f t="shared" si="194"/>
        <v>0</v>
      </c>
      <c r="AC783" s="397">
        <f t="shared" si="194"/>
        <v>0</v>
      </c>
      <c r="AD783" s="397">
        <f t="shared" si="194"/>
        <v>0</v>
      </c>
      <c r="AE783" s="397">
        <f t="shared" si="194"/>
        <v>0</v>
      </c>
      <c r="AF783" s="397">
        <f t="shared" si="194"/>
        <v>0</v>
      </c>
      <c r="AG783" s="397">
        <f t="shared" si="194"/>
        <v>0</v>
      </c>
      <c r="AH783" s="397">
        <f t="shared" si="194"/>
        <v>0</v>
      </c>
      <c r="AI783" s="397">
        <f t="shared" si="194"/>
        <v>0</v>
      </c>
      <c r="AJ783" s="397">
        <f t="shared" si="194"/>
        <v>0</v>
      </c>
      <c r="AK783" s="397">
        <f t="shared" si="194"/>
        <v>0</v>
      </c>
      <c r="AL783" s="397">
        <f t="shared" si="194"/>
        <v>0</v>
      </c>
      <c r="AM783" s="286"/>
    </row>
    <row r="784" spans="1:39" ht="15.5" outlineLevel="1">
      <c r="A784" s="510"/>
      <c r="B784" s="283"/>
      <c r="C784" s="294"/>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398"/>
      <c r="Z784" s="398"/>
      <c r="AA784" s="398"/>
      <c r="AB784" s="398"/>
      <c r="AC784" s="398"/>
      <c r="AD784" s="398"/>
      <c r="AE784" s="398"/>
      <c r="AF784" s="398"/>
      <c r="AG784" s="398"/>
      <c r="AH784" s="398"/>
      <c r="AI784" s="398"/>
      <c r="AJ784" s="398"/>
      <c r="AK784" s="398"/>
      <c r="AL784" s="398"/>
      <c r="AM784" s="295"/>
    </row>
    <row r="785" spans="1:39" ht="15.5" outlineLevel="1">
      <c r="A785" s="510">
        <v>4</v>
      </c>
      <c r="B785" s="498" t="s">
        <v>672</v>
      </c>
      <c r="C785" s="280" t="s">
        <v>586</v>
      </c>
      <c r="D785" s="284"/>
      <c r="E785" s="284"/>
      <c r="F785" s="284"/>
      <c r="G785" s="284"/>
      <c r="H785" s="284"/>
      <c r="I785" s="284"/>
      <c r="J785" s="284"/>
      <c r="K785" s="284"/>
      <c r="L785" s="284"/>
      <c r="M785" s="284"/>
      <c r="N785" s="280"/>
      <c r="O785" s="284"/>
      <c r="P785" s="284"/>
      <c r="Q785" s="284"/>
      <c r="R785" s="284"/>
      <c r="S785" s="284"/>
      <c r="T785" s="284"/>
      <c r="U785" s="284"/>
      <c r="V785" s="284"/>
      <c r="W785" s="284"/>
      <c r="X785" s="284"/>
      <c r="Y785" s="401"/>
      <c r="Z785" s="401"/>
      <c r="AA785" s="401"/>
      <c r="AB785" s="401"/>
      <c r="AC785" s="401"/>
      <c r="AD785" s="401"/>
      <c r="AE785" s="401"/>
      <c r="AF785" s="396"/>
      <c r="AG785" s="396"/>
      <c r="AH785" s="396"/>
      <c r="AI785" s="396"/>
      <c r="AJ785" s="396"/>
      <c r="AK785" s="396"/>
      <c r="AL785" s="396"/>
      <c r="AM785" s="285">
        <f>SUM(Y785:AL785)</f>
        <v>0</v>
      </c>
    </row>
    <row r="786" spans="1:39" ht="15.5" outlineLevel="1">
      <c r="A786" s="510"/>
      <c r="B786" s="283" t="s">
        <v>340</v>
      </c>
      <c r="C786" s="280" t="s">
        <v>580</v>
      </c>
      <c r="D786" s="284"/>
      <c r="E786" s="284"/>
      <c r="F786" s="284"/>
      <c r="G786" s="284"/>
      <c r="H786" s="284"/>
      <c r="I786" s="284"/>
      <c r="J786" s="284"/>
      <c r="K786" s="284"/>
      <c r="L786" s="284"/>
      <c r="M786" s="284"/>
      <c r="N786" s="448"/>
      <c r="O786" s="284"/>
      <c r="P786" s="284"/>
      <c r="Q786" s="284"/>
      <c r="R786" s="284"/>
      <c r="S786" s="284"/>
      <c r="T786" s="284"/>
      <c r="U786" s="284"/>
      <c r="V786" s="284"/>
      <c r="W786" s="284"/>
      <c r="X786" s="284"/>
      <c r="Y786" s="397">
        <f>Y785</f>
        <v>0</v>
      </c>
      <c r="Z786" s="397">
        <f t="shared" ref="Z786:AL786" si="195">Z785</f>
        <v>0</v>
      </c>
      <c r="AA786" s="397">
        <f t="shared" si="195"/>
        <v>0</v>
      </c>
      <c r="AB786" s="397">
        <f t="shared" si="195"/>
        <v>0</v>
      </c>
      <c r="AC786" s="397">
        <f t="shared" si="195"/>
        <v>0</v>
      </c>
      <c r="AD786" s="397">
        <f t="shared" si="195"/>
        <v>0</v>
      </c>
      <c r="AE786" s="397">
        <f t="shared" si="195"/>
        <v>0</v>
      </c>
      <c r="AF786" s="397">
        <f t="shared" si="195"/>
        <v>0</v>
      </c>
      <c r="AG786" s="397">
        <f t="shared" si="195"/>
        <v>0</v>
      </c>
      <c r="AH786" s="397">
        <f t="shared" si="195"/>
        <v>0</v>
      </c>
      <c r="AI786" s="397">
        <f t="shared" si="195"/>
        <v>0</v>
      </c>
      <c r="AJ786" s="397">
        <f t="shared" si="195"/>
        <v>0</v>
      </c>
      <c r="AK786" s="397">
        <f t="shared" si="195"/>
        <v>0</v>
      </c>
      <c r="AL786" s="397">
        <f t="shared" si="195"/>
        <v>0</v>
      </c>
      <c r="AM786" s="286"/>
    </row>
    <row r="787" spans="1:39" ht="15.5" outlineLevel="1">
      <c r="A787" s="510"/>
      <c r="B787" s="283"/>
      <c r="C787" s="294"/>
      <c r="D787" s="293"/>
      <c r="E787" s="293"/>
      <c r="F787" s="293"/>
      <c r="G787" s="293"/>
      <c r="H787" s="293"/>
      <c r="I787" s="293"/>
      <c r="J787" s="293"/>
      <c r="K787" s="293"/>
      <c r="L787" s="293"/>
      <c r="M787" s="293"/>
      <c r="N787" s="280"/>
      <c r="O787" s="293"/>
      <c r="P787" s="293"/>
      <c r="Q787" s="293"/>
      <c r="R787" s="293"/>
      <c r="S787" s="293"/>
      <c r="T787" s="293"/>
      <c r="U787" s="293"/>
      <c r="V787" s="293"/>
      <c r="W787" s="293"/>
      <c r="X787" s="293"/>
      <c r="Y787" s="398"/>
      <c r="Z787" s="398"/>
      <c r="AA787" s="398"/>
      <c r="AB787" s="398"/>
      <c r="AC787" s="398"/>
      <c r="AD787" s="398"/>
      <c r="AE787" s="398"/>
      <c r="AF787" s="398"/>
      <c r="AG787" s="398"/>
      <c r="AH787" s="398"/>
      <c r="AI787" s="398"/>
      <c r="AJ787" s="398"/>
      <c r="AK787" s="398"/>
      <c r="AL787" s="398"/>
      <c r="AM787" s="295"/>
    </row>
    <row r="788" spans="1:39" ht="15.5" outlineLevel="1">
      <c r="A788" s="510">
        <v>5</v>
      </c>
      <c r="B788" s="414" t="s">
        <v>97</v>
      </c>
      <c r="C788" s="280" t="s">
        <v>586</v>
      </c>
      <c r="D788" s="284"/>
      <c r="E788" s="284"/>
      <c r="F788" s="284"/>
      <c r="G788" s="284"/>
      <c r="H788" s="284"/>
      <c r="I788" s="284"/>
      <c r="J788" s="284"/>
      <c r="K788" s="284"/>
      <c r="L788" s="284"/>
      <c r="M788" s="284"/>
      <c r="N788" s="280"/>
      <c r="O788" s="284"/>
      <c r="P788" s="284"/>
      <c r="Q788" s="284"/>
      <c r="R788" s="284"/>
      <c r="S788" s="284"/>
      <c r="T788" s="284"/>
      <c r="U788" s="284"/>
      <c r="V788" s="284"/>
      <c r="W788" s="284"/>
      <c r="X788" s="284"/>
      <c r="Y788" s="401"/>
      <c r="Z788" s="401"/>
      <c r="AA788" s="401"/>
      <c r="AB788" s="401"/>
      <c r="AC788" s="401"/>
      <c r="AD788" s="401"/>
      <c r="AE788" s="401"/>
      <c r="AF788" s="396"/>
      <c r="AG788" s="396"/>
      <c r="AH788" s="396"/>
      <c r="AI788" s="396"/>
      <c r="AJ788" s="396"/>
      <c r="AK788" s="396"/>
      <c r="AL788" s="396"/>
      <c r="AM788" s="285">
        <f>SUM(Y788:AL788)</f>
        <v>0</v>
      </c>
    </row>
    <row r="789" spans="1:39" ht="15.5" outlineLevel="1">
      <c r="A789" s="510"/>
      <c r="B789" s="283" t="s">
        <v>340</v>
      </c>
      <c r="C789" s="280" t="s">
        <v>580</v>
      </c>
      <c r="D789" s="284"/>
      <c r="E789" s="284"/>
      <c r="F789" s="284"/>
      <c r="G789" s="284"/>
      <c r="H789" s="284"/>
      <c r="I789" s="284"/>
      <c r="J789" s="284"/>
      <c r="K789" s="284"/>
      <c r="L789" s="284"/>
      <c r="M789" s="284"/>
      <c r="N789" s="448"/>
      <c r="O789" s="284"/>
      <c r="P789" s="284"/>
      <c r="Q789" s="284"/>
      <c r="R789" s="284"/>
      <c r="S789" s="284"/>
      <c r="T789" s="284"/>
      <c r="U789" s="284"/>
      <c r="V789" s="284"/>
      <c r="W789" s="284"/>
      <c r="X789" s="284"/>
      <c r="Y789" s="397">
        <f>Y788</f>
        <v>0</v>
      </c>
      <c r="Z789" s="397">
        <f t="shared" ref="Z789:AL789" si="196">Z788</f>
        <v>0</v>
      </c>
      <c r="AA789" s="397">
        <f t="shared" si="196"/>
        <v>0</v>
      </c>
      <c r="AB789" s="397">
        <f t="shared" si="196"/>
        <v>0</v>
      </c>
      <c r="AC789" s="397">
        <f t="shared" si="196"/>
        <v>0</v>
      </c>
      <c r="AD789" s="397">
        <f t="shared" si="196"/>
        <v>0</v>
      </c>
      <c r="AE789" s="397">
        <f t="shared" si="196"/>
        <v>0</v>
      </c>
      <c r="AF789" s="397">
        <f t="shared" si="196"/>
        <v>0</v>
      </c>
      <c r="AG789" s="397">
        <f t="shared" si="196"/>
        <v>0</v>
      </c>
      <c r="AH789" s="397">
        <f t="shared" si="196"/>
        <v>0</v>
      </c>
      <c r="AI789" s="397">
        <f t="shared" si="196"/>
        <v>0</v>
      </c>
      <c r="AJ789" s="397">
        <f t="shared" si="196"/>
        <v>0</v>
      </c>
      <c r="AK789" s="397">
        <f t="shared" si="196"/>
        <v>0</v>
      </c>
      <c r="AL789" s="397">
        <f t="shared" si="196"/>
        <v>0</v>
      </c>
      <c r="AM789" s="286"/>
    </row>
    <row r="790" spans="1:39" ht="15.5" outlineLevel="1">
      <c r="A790" s="510"/>
      <c r="B790" s="283"/>
      <c r="C790" s="280"/>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408"/>
      <c r="Z790" s="409"/>
      <c r="AA790" s="409"/>
      <c r="AB790" s="409"/>
      <c r="AC790" s="409"/>
      <c r="AD790" s="409"/>
      <c r="AE790" s="409"/>
      <c r="AF790" s="409"/>
      <c r="AG790" s="409"/>
      <c r="AH790" s="409"/>
      <c r="AI790" s="409"/>
      <c r="AJ790" s="409"/>
      <c r="AK790" s="409"/>
      <c r="AL790" s="409"/>
      <c r="AM790" s="286"/>
    </row>
    <row r="791" spans="1:39" ht="15.5" outlineLevel="1">
      <c r="A791" s="510"/>
      <c r="B791" s="307" t="s">
        <v>494</v>
      </c>
      <c r="C791" s="278"/>
      <c r="D791" s="278"/>
      <c r="E791" s="278"/>
      <c r="F791" s="278"/>
      <c r="G791" s="278"/>
      <c r="H791" s="278"/>
      <c r="I791" s="278"/>
      <c r="J791" s="278"/>
      <c r="K791" s="278"/>
      <c r="L791" s="278"/>
      <c r="M791" s="278"/>
      <c r="N791" s="279"/>
      <c r="O791" s="278"/>
      <c r="P791" s="278"/>
      <c r="Q791" s="278"/>
      <c r="R791" s="278"/>
      <c r="S791" s="278"/>
      <c r="T791" s="278"/>
      <c r="U791" s="278"/>
      <c r="V791" s="278"/>
      <c r="W791" s="278"/>
      <c r="X791" s="278"/>
      <c r="Y791" s="400"/>
      <c r="Z791" s="400"/>
      <c r="AA791" s="400"/>
      <c r="AB791" s="400"/>
      <c r="AC791" s="400"/>
      <c r="AD791" s="400"/>
      <c r="AE791" s="400"/>
      <c r="AF791" s="400"/>
      <c r="AG791" s="400"/>
      <c r="AH791" s="400"/>
      <c r="AI791" s="400"/>
      <c r="AJ791" s="400"/>
      <c r="AK791" s="400"/>
      <c r="AL791" s="400"/>
      <c r="AM791" s="281"/>
    </row>
    <row r="792" spans="1:39" ht="15.5" outlineLevel="1">
      <c r="A792" s="510">
        <v>6</v>
      </c>
      <c r="B792" s="414" t="s">
        <v>98</v>
      </c>
      <c r="C792" s="280" t="s">
        <v>586</v>
      </c>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401"/>
      <c r="Z792" s="401"/>
      <c r="AA792" s="401"/>
      <c r="AB792" s="401"/>
      <c r="AC792" s="401"/>
      <c r="AD792" s="401"/>
      <c r="AE792" s="401"/>
      <c r="AF792" s="401"/>
      <c r="AG792" s="401"/>
      <c r="AH792" s="401"/>
      <c r="AI792" s="401"/>
      <c r="AJ792" s="401"/>
      <c r="AK792" s="401"/>
      <c r="AL792" s="401"/>
      <c r="AM792" s="285">
        <f>SUM(Y792:AL792)</f>
        <v>0</v>
      </c>
    </row>
    <row r="793" spans="1:39" ht="15.5" outlineLevel="1">
      <c r="A793" s="510"/>
      <c r="B793" s="283" t="s">
        <v>340</v>
      </c>
      <c r="C793" s="280" t="s">
        <v>580</v>
      </c>
      <c r="D793" s="284"/>
      <c r="E793" s="284"/>
      <c r="F793" s="284"/>
      <c r="G793" s="284"/>
      <c r="H793" s="284"/>
      <c r="I793" s="284"/>
      <c r="J793" s="284"/>
      <c r="K793" s="284"/>
      <c r="L793" s="284"/>
      <c r="M793" s="284"/>
      <c r="N793" s="284"/>
      <c r="O793" s="284"/>
      <c r="P793" s="284"/>
      <c r="Q793" s="284"/>
      <c r="R793" s="284"/>
      <c r="S793" s="284"/>
      <c r="T793" s="284"/>
      <c r="U793" s="284"/>
      <c r="V793" s="284"/>
      <c r="W793" s="284"/>
      <c r="X793" s="284"/>
      <c r="Y793" s="397">
        <f>Y792</f>
        <v>0</v>
      </c>
      <c r="Z793" s="397">
        <f t="shared" ref="Z793:AL793" si="197">Z792</f>
        <v>0</v>
      </c>
      <c r="AA793" s="397">
        <f t="shared" si="197"/>
        <v>0</v>
      </c>
      <c r="AB793" s="397">
        <f t="shared" si="197"/>
        <v>0</v>
      </c>
      <c r="AC793" s="397">
        <f t="shared" si="197"/>
        <v>0</v>
      </c>
      <c r="AD793" s="397">
        <f t="shared" si="197"/>
        <v>0</v>
      </c>
      <c r="AE793" s="397">
        <f t="shared" si="197"/>
        <v>0</v>
      </c>
      <c r="AF793" s="397">
        <f t="shared" si="197"/>
        <v>0</v>
      </c>
      <c r="AG793" s="397">
        <f t="shared" si="197"/>
        <v>0</v>
      </c>
      <c r="AH793" s="397">
        <f t="shared" si="197"/>
        <v>0</v>
      </c>
      <c r="AI793" s="397">
        <f t="shared" si="197"/>
        <v>0</v>
      </c>
      <c r="AJ793" s="397">
        <f t="shared" si="197"/>
        <v>0</v>
      </c>
      <c r="AK793" s="397">
        <f t="shared" si="197"/>
        <v>0</v>
      </c>
      <c r="AL793" s="397">
        <f t="shared" si="197"/>
        <v>0</v>
      </c>
      <c r="AM793" s="300"/>
    </row>
    <row r="794" spans="1:39" ht="15.5" outlineLevel="1">
      <c r="A794" s="510"/>
      <c r="B794" s="299"/>
      <c r="C794" s="301"/>
      <c r="D794" s="280"/>
      <c r="E794" s="280"/>
      <c r="F794" s="280"/>
      <c r="G794" s="280"/>
      <c r="H794" s="280"/>
      <c r="I794" s="280"/>
      <c r="J794" s="280"/>
      <c r="K794" s="280"/>
      <c r="L794" s="280"/>
      <c r="M794" s="280"/>
      <c r="N794" s="280"/>
      <c r="O794" s="280"/>
      <c r="P794" s="280"/>
      <c r="Q794" s="280"/>
      <c r="R794" s="280"/>
      <c r="S794" s="280"/>
      <c r="T794" s="280"/>
      <c r="U794" s="280"/>
      <c r="V794" s="280"/>
      <c r="W794" s="280"/>
      <c r="X794" s="280"/>
      <c r="Y794" s="402"/>
      <c r="Z794" s="402"/>
      <c r="AA794" s="402"/>
      <c r="AB794" s="402"/>
      <c r="AC794" s="402"/>
      <c r="AD794" s="402"/>
      <c r="AE794" s="402"/>
      <c r="AF794" s="402"/>
      <c r="AG794" s="402"/>
      <c r="AH794" s="402"/>
      <c r="AI794" s="402"/>
      <c r="AJ794" s="402"/>
      <c r="AK794" s="402"/>
      <c r="AL794" s="402"/>
      <c r="AM794" s="302"/>
    </row>
    <row r="795" spans="1:39" ht="15.5" outlineLevel="1">
      <c r="A795" s="510">
        <v>7</v>
      </c>
      <c r="B795" s="414" t="s">
        <v>99</v>
      </c>
      <c r="C795" s="280" t="s">
        <v>586</v>
      </c>
      <c r="D795" s="284"/>
      <c r="E795" s="284"/>
      <c r="F795" s="284"/>
      <c r="G795" s="284"/>
      <c r="H795" s="284"/>
      <c r="I795" s="284"/>
      <c r="J795" s="284"/>
      <c r="K795" s="284"/>
      <c r="L795" s="284"/>
      <c r="M795" s="284"/>
      <c r="N795" s="284"/>
      <c r="O795" s="284"/>
      <c r="P795" s="284"/>
      <c r="Q795" s="284"/>
      <c r="R795" s="284"/>
      <c r="S795" s="284"/>
      <c r="T795" s="284"/>
      <c r="U795" s="284"/>
      <c r="V795" s="284"/>
      <c r="W795" s="284"/>
      <c r="X795" s="284"/>
      <c r="Y795" s="401"/>
      <c r="Z795" s="401"/>
      <c r="AA795" s="401"/>
      <c r="AB795" s="401"/>
      <c r="AC795" s="401"/>
      <c r="AD795" s="401"/>
      <c r="AE795" s="401"/>
      <c r="AF795" s="401"/>
      <c r="AG795" s="401"/>
      <c r="AH795" s="401"/>
      <c r="AI795" s="401"/>
      <c r="AJ795" s="401"/>
      <c r="AK795" s="401"/>
      <c r="AL795" s="401"/>
      <c r="AM795" s="285">
        <f>SUM(Y795:AL795)</f>
        <v>0</v>
      </c>
    </row>
    <row r="796" spans="1:39" ht="15.5" outlineLevel="1">
      <c r="A796" s="510"/>
      <c r="B796" s="283" t="s">
        <v>340</v>
      </c>
      <c r="C796" s="280" t="s">
        <v>580</v>
      </c>
      <c r="D796" s="284"/>
      <c r="E796" s="284"/>
      <c r="F796" s="284"/>
      <c r="G796" s="284"/>
      <c r="H796" s="284"/>
      <c r="I796" s="284"/>
      <c r="J796" s="284"/>
      <c r="K796" s="284"/>
      <c r="L796" s="284"/>
      <c r="M796" s="284"/>
      <c r="N796" s="284"/>
      <c r="O796" s="284"/>
      <c r="P796" s="284"/>
      <c r="Q796" s="284"/>
      <c r="R796" s="284"/>
      <c r="S796" s="284"/>
      <c r="T796" s="284"/>
      <c r="U796" s="284"/>
      <c r="V796" s="284"/>
      <c r="W796" s="284"/>
      <c r="X796" s="284"/>
      <c r="Y796" s="397">
        <f>Y795</f>
        <v>0</v>
      </c>
      <c r="Z796" s="397">
        <f t="shared" ref="Z796:AL796" si="198">Z795</f>
        <v>0</v>
      </c>
      <c r="AA796" s="397">
        <f t="shared" si="198"/>
        <v>0</v>
      </c>
      <c r="AB796" s="397">
        <f t="shared" si="198"/>
        <v>0</v>
      </c>
      <c r="AC796" s="397">
        <f t="shared" si="198"/>
        <v>0</v>
      </c>
      <c r="AD796" s="397">
        <f t="shared" si="198"/>
        <v>0</v>
      </c>
      <c r="AE796" s="397">
        <f t="shared" si="198"/>
        <v>0</v>
      </c>
      <c r="AF796" s="397">
        <f t="shared" si="198"/>
        <v>0</v>
      </c>
      <c r="AG796" s="397">
        <f t="shared" si="198"/>
        <v>0</v>
      </c>
      <c r="AH796" s="397">
        <f t="shared" si="198"/>
        <v>0</v>
      </c>
      <c r="AI796" s="397">
        <f t="shared" si="198"/>
        <v>0</v>
      </c>
      <c r="AJ796" s="397">
        <f t="shared" si="198"/>
        <v>0</v>
      </c>
      <c r="AK796" s="397">
        <f t="shared" si="198"/>
        <v>0</v>
      </c>
      <c r="AL796" s="397">
        <f t="shared" si="198"/>
        <v>0</v>
      </c>
      <c r="AM796" s="300"/>
    </row>
    <row r="797" spans="1:39" ht="15.5" outlineLevel="1">
      <c r="A797" s="510"/>
      <c r="B797" s="303"/>
      <c r="C797" s="301"/>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402"/>
      <c r="Z797" s="403"/>
      <c r="AA797" s="402"/>
      <c r="AB797" s="402"/>
      <c r="AC797" s="402"/>
      <c r="AD797" s="402"/>
      <c r="AE797" s="402"/>
      <c r="AF797" s="402"/>
      <c r="AG797" s="402"/>
      <c r="AH797" s="402"/>
      <c r="AI797" s="402"/>
      <c r="AJ797" s="402"/>
      <c r="AK797" s="402"/>
      <c r="AL797" s="402"/>
      <c r="AM797" s="302"/>
    </row>
    <row r="798" spans="1:39" ht="15.5" outlineLevel="1">
      <c r="A798" s="510">
        <v>8</v>
      </c>
      <c r="B798" s="414" t="s">
        <v>100</v>
      </c>
      <c r="C798" s="280" t="s">
        <v>586</v>
      </c>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401"/>
      <c r="Z798" s="401"/>
      <c r="AA798" s="401"/>
      <c r="AB798" s="401"/>
      <c r="AC798" s="401"/>
      <c r="AD798" s="401"/>
      <c r="AE798" s="401"/>
      <c r="AF798" s="401"/>
      <c r="AG798" s="401"/>
      <c r="AH798" s="401"/>
      <c r="AI798" s="401"/>
      <c r="AJ798" s="401"/>
      <c r="AK798" s="401"/>
      <c r="AL798" s="401"/>
      <c r="AM798" s="285">
        <f>SUM(Y798:AL798)</f>
        <v>0</v>
      </c>
    </row>
    <row r="799" spans="1:39" ht="15.5" outlineLevel="1">
      <c r="A799" s="510"/>
      <c r="B799" s="283" t="s">
        <v>340</v>
      </c>
      <c r="C799" s="280" t="s">
        <v>580</v>
      </c>
      <c r="D799" s="284"/>
      <c r="E799" s="284"/>
      <c r="F799" s="284"/>
      <c r="G799" s="284"/>
      <c r="H799" s="284"/>
      <c r="I799" s="284"/>
      <c r="J799" s="284"/>
      <c r="K799" s="284"/>
      <c r="L799" s="284"/>
      <c r="M799" s="284"/>
      <c r="N799" s="284"/>
      <c r="O799" s="284"/>
      <c r="P799" s="284"/>
      <c r="Q799" s="284"/>
      <c r="R799" s="284"/>
      <c r="S799" s="284"/>
      <c r="T799" s="284"/>
      <c r="U799" s="284"/>
      <c r="V799" s="284"/>
      <c r="W799" s="284"/>
      <c r="X799" s="284"/>
      <c r="Y799" s="397">
        <f>Y798</f>
        <v>0</v>
      </c>
      <c r="Z799" s="397">
        <f t="shared" ref="Z799:AL799" si="199">Z798</f>
        <v>0</v>
      </c>
      <c r="AA799" s="397">
        <f t="shared" si="199"/>
        <v>0</v>
      </c>
      <c r="AB799" s="397">
        <f t="shared" si="199"/>
        <v>0</v>
      </c>
      <c r="AC799" s="397">
        <f t="shared" si="199"/>
        <v>0</v>
      </c>
      <c r="AD799" s="397">
        <f t="shared" si="199"/>
        <v>0</v>
      </c>
      <c r="AE799" s="397">
        <f t="shared" si="199"/>
        <v>0</v>
      </c>
      <c r="AF799" s="397">
        <f t="shared" si="199"/>
        <v>0</v>
      </c>
      <c r="AG799" s="397">
        <f t="shared" si="199"/>
        <v>0</v>
      </c>
      <c r="AH799" s="397">
        <f t="shared" si="199"/>
        <v>0</v>
      </c>
      <c r="AI799" s="397">
        <f t="shared" si="199"/>
        <v>0</v>
      </c>
      <c r="AJ799" s="397">
        <f t="shared" si="199"/>
        <v>0</v>
      </c>
      <c r="AK799" s="397">
        <f t="shared" si="199"/>
        <v>0</v>
      </c>
      <c r="AL799" s="397">
        <f t="shared" si="199"/>
        <v>0</v>
      </c>
      <c r="AM799" s="300"/>
    </row>
    <row r="800" spans="1:39" ht="15.5" outlineLevel="1">
      <c r="A800" s="510"/>
      <c r="B800" s="303"/>
      <c r="C800" s="301"/>
      <c r="D800" s="305"/>
      <c r="E800" s="305"/>
      <c r="F800" s="305"/>
      <c r="G800" s="305"/>
      <c r="H800" s="305"/>
      <c r="I800" s="305"/>
      <c r="J800" s="305"/>
      <c r="K800" s="305"/>
      <c r="L800" s="305"/>
      <c r="M800" s="305"/>
      <c r="N800" s="280"/>
      <c r="O800" s="305"/>
      <c r="P800" s="305"/>
      <c r="Q800" s="305"/>
      <c r="R800" s="305"/>
      <c r="S800" s="305"/>
      <c r="T800" s="305"/>
      <c r="U800" s="305"/>
      <c r="V800" s="305"/>
      <c r="W800" s="305"/>
      <c r="X800" s="305"/>
      <c r="Y800" s="402"/>
      <c r="Z800" s="403"/>
      <c r="AA800" s="402"/>
      <c r="AB800" s="402"/>
      <c r="AC800" s="402"/>
      <c r="AD800" s="402"/>
      <c r="AE800" s="402"/>
      <c r="AF800" s="402"/>
      <c r="AG800" s="402"/>
      <c r="AH800" s="402"/>
      <c r="AI800" s="402"/>
      <c r="AJ800" s="402"/>
      <c r="AK800" s="402"/>
      <c r="AL800" s="402"/>
      <c r="AM800" s="302"/>
    </row>
    <row r="801" spans="1:39" ht="15.5" outlineLevel="1">
      <c r="A801" s="510">
        <v>9</v>
      </c>
      <c r="B801" s="414" t="s">
        <v>101</v>
      </c>
      <c r="C801" s="280" t="s">
        <v>586</v>
      </c>
      <c r="D801" s="284"/>
      <c r="E801" s="284"/>
      <c r="F801" s="284"/>
      <c r="G801" s="284"/>
      <c r="H801" s="284"/>
      <c r="I801" s="284"/>
      <c r="J801" s="284"/>
      <c r="K801" s="284"/>
      <c r="L801" s="284"/>
      <c r="M801" s="284"/>
      <c r="N801" s="284"/>
      <c r="O801" s="284"/>
      <c r="P801" s="284"/>
      <c r="Q801" s="284"/>
      <c r="R801" s="284"/>
      <c r="S801" s="284"/>
      <c r="T801" s="284"/>
      <c r="U801" s="284"/>
      <c r="V801" s="284"/>
      <c r="W801" s="284"/>
      <c r="X801" s="284"/>
      <c r="Y801" s="401"/>
      <c r="Z801" s="401"/>
      <c r="AA801" s="401"/>
      <c r="AB801" s="401"/>
      <c r="AC801" s="401"/>
      <c r="AD801" s="401"/>
      <c r="AE801" s="401"/>
      <c r="AF801" s="401"/>
      <c r="AG801" s="401"/>
      <c r="AH801" s="401"/>
      <c r="AI801" s="401"/>
      <c r="AJ801" s="401"/>
      <c r="AK801" s="401"/>
      <c r="AL801" s="401"/>
      <c r="AM801" s="285">
        <f>SUM(Y801:AL801)</f>
        <v>0</v>
      </c>
    </row>
    <row r="802" spans="1:39" ht="15.5" outlineLevel="1">
      <c r="A802" s="510"/>
      <c r="B802" s="283" t="s">
        <v>340</v>
      </c>
      <c r="C802" s="280" t="s">
        <v>580</v>
      </c>
      <c r="D802" s="284"/>
      <c r="E802" s="284"/>
      <c r="F802" s="284"/>
      <c r="G802" s="284"/>
      <c r="H802" s="284"/>
      <c r="I802" s="284"/>
      <c r="J802" s="284"/>
      <c r="K802" s="284"/>
      <c r="L802" s="284"/>
      <c r="M802" s="284"/>
      <c r="N802" s="284"/>
      <c r="O802" s="284"/>
      <c r="P802" s="284"/>
      <c r="Q802" s="284"/>
      <c r="R802" s="284"/>
      <c r="S802" s="284"/>
      <c r="T802" s="284"/>
      <c r="U802" s="284"/>
      <c r="V802" s="284"/>
      <c r="W802" s="284"/>
      <c r="X802" s="284"/>
      <c r="Y802" s="397">
        <f>Y801</f>
        <v>0</v>
      </c>
      <c r="Z802" s="397">
        <f t="shared" ref="Z802:AL802" si="200">Z801</f>
        <v>0</v>
      </c>
      <c r="AA802" s="397">
        <f t="shared" si="200"/>
        <v>0</v>
      </c>
      <c r="AB802" s="397">
        <f t="shared" si="200"/>
        <v>0</v>
      </c>
      <c r="AC802" s="397">
        <f t="shared" si="200"/>
        <v>0</v>
      </c>
      <c r="AD802" s="397">
        <f t="shared" si="200"/>
        <v>0</v>
      </c>
      <c r="AE802" s="397">
        <f t="shared" si="200"/>
        <v>0</v>
      </c>
      <c r="AF802" s="397">
        <f t="shared" si="200"/>
        <v>0</v>
      </c>
      <c r="AG802" s="397">
        <f t="shared" si="200"/>
        <v>0</v>
      </c>
      <c r="AH802" s="397">
        <f t="shared" si="200"/>
        <v>0</v>
      </c>
      <c r="AI802" s="397">
        <f t="shared" si="200"/>
        <v>0</v>
      </c>
      <c r="AJ802" s="397">
        <f t="shared" si="200"/>
        <v>0</v>
      </c>
      <c r="AK802" s="397">
        <f t="shared" si="200"/>
        <v>0</v>
      </c>
      <c r="AL802" s="397">
        <f t="shared" si="200"/>
        <v>0</v>
      </c>
      <c r="AM802" s="300"/>
    </row>
    <row r="803" spans="1:39" ht="15.5" outlineLevel="1">
      <c r="A803" s="510"/>
      <c r="B803" s="303"/>
      <c r="C803" s="301"/>
      <c r="D803" s="305"/>
      <c r="E803" s="305"/>
      <c r="F803" s="305"/>
      <c r="G803" s="305"/>
      <c r="H803" s="305"/>
      <c r="I803" s="305"/>
      <c r="J803" s="305"/>
      <c r="K803" s="305"/>
      <c r="L803" s="305"/>
      <c r="M803" s="305"/>
      <c r="N803" s="280"/>
      <c r="O803" s="305"/>
      <c r="P803" s="305"/>
      <c r="Q803" s="305"/>
      <c r="R803" s="305"/>
      <c r="S803" s="305"/>
      <c r="T803" s="305"/>
      <c r="U803" s="305"/>
      <c r="V803" s="305"/>
      <c r="W803" s="305"/>
      <c r="X803" s="305"/>
      <c r="Y803" s="402"/>
      <c r="Z803" s="402"/>
      <c r="AA803" s="402"/>
      <c r="AB803" s="402"/>
      <c r="AC803" s="402"/>
      <c r="AD803" s="402"/>
      <c r="AE803" s="402"/>
      <c r="AF803" s="402"/>
      <c r="AG803" s="402"/>
      <c r="AH803" s="402"/>
      <c r="AI803" s="402"/>
      <c r="AJ803" s="402"/>
      <c r="AK803" s="402"/>
      <c r="AL803" s="402"/>
      <c r="AM803" s="302"/>
    </row>
    <row r="804" spans="1:39" ht="15.5" outlineLevel="1">
      <c r="A804" s="510">
        <v>10</v>
      </c>
      <c r="B804" s="414" t="s">
        <v>102</v>
      </c>
      <c r="C804" s="280" t="s">
        <v>586</v>
      </c>
      <c r="D804" s="284"/>
      <c r="E804" s="284"/>
      <c r="F804" s="284"/>
      <c r="G804" s="284"/>
      <c r="H804" s="284"/>
      <c r="I804" s="284"/>
      <c r="J804" s="284"/>
      <c r="K804" s="284"/>
      <c r="L804" s="284"/>
      <c r="M804" s="284"/>
      <c r="N804" s="284"/>
      <c r="O804" s="284"/>
      <c r="P804" s="284"/>
      <c r="Q804" s="284"/>
      <c r="R804" s="284"/>
      <c r="S804" s="284"/>
      <c r="T804" s="284"/>
      <c r="U804" s="284"/>
      <c r="V804" s="284"/>
      <c r="W804" s="284"/>
      <c r="X804" s="284"/>
      <c r="Y804" s="401"/>
      <c r="Z804" s="401"/>
      <c r="AA804" s="401"/>
      <c r="AB804" s="401"/>
      <c r="AC804" s="401"/>
      <c r="AD804" s="401"/>
      <c r="AE804" s="401"/>
      <c r="AF804" s="401"/>
      <c r="AG804" s="401"/>
      <c r="AH804" s="401"/>
      <c r="AI804" s="401"/>
      <c r="AJ804" s="401"/>
      <c r="AK804" s="401"/>
      <c r="AL804" s="401"/>
      <c r="AM804" s="285">
        <f>SUM(Y804:AL804)</f>
        <v>0</v>
      </c>
    </row>
    <row r="805" spans="1:39" ht="15.5" outlineLevel="1">
      <c r="A805" s="510"/>
      <c r="B805" s="283" t="s">
        <v>340</v>
      </c>
      <c r="C805" s="280" t="s">
        <v>580</v>
      </c>
      <c r="D805" s="284"/>
      <c r="E805" s="284"/>
      <c r="F805" s="284"/>
      <c r="G805" s="284"/>
      <c r="H805" s="284"/>
      <c r="I805" s="284"/>
      <c r="J805" s="284"/>
      <c r="K805" s="284"/>
      <c r="L805" s="284"/>
      <c r="M805" s="284"/>
      <c r="N805" s="284"/>
      <c r="O805" s="284"/>
      <c r="P805" s="284"/>
      <c r="Q805" s="284"/>
      <c r="R805" s="284"/>
      <c r="S805" s="284"/>
      <c r="T805" s="284"/>
      <c r="U805" s="284"/>
      <c r="V805" s="284"/>
      <c r="W805" s="284"/>
      <c r="X805" s="284"/>
      <c r="Y805" s="397">
        <f>Y804</f>
        <v>0</v>
      </c>
      <c r="Z805" s="397">
        <f t="shared" ref="Z805:AL805" si="201">Z804</f>
        <v>0</v>
      </c>
      <c r="AA805" s="397">
        <f t="shared" si="201"/>
        <v>0</v>
      </c>
      <c r="AB805" s="397">
        <f t="shared" si="201"/>
        <v>0</v>
      </c>
      <c r="AC805" s="397">
        <f t="shared" si="201"/>
        <v>0</v>
      </c>
      <c r="AD805" s="397">
        <f t="shared" si="201"/>
        <v>0</v>
      </c>
      <c r="AE805" s="397">
        <f t="shared" si="201"/>
        <v>0</v>
      </c>
      <c r="AF805" s="397">
        <f t="shared" si="201"/>
        <v>0</v>
      </c>
      <c r="AG805" s="397">
        <f t="shared" si="201"/>
        <v>0</v>
      </c>
      <c r="AH805" s="397">
        <f t="shared" si="201"/>
        <v>0</v>
      </c>
      <c r="AI805" s="397">
        <f t="shared" si="201"/>
        <v>0</v>
      </c>
      <c r="AJ805" s="397">
        <f t="shared" si="201"/>
        <v>0</v>
      </c>
      <c r="AK805" s="397">
        <f t="shared" si="201"/>
        <v>0</v>
      </c>
      <c r="AL805" s="397">
        <f t="shared" si="201"/>
        <v>0</v>
      </c>
      <c r="AM805" s="300"/>
    </row>
    <row r="806" spans="1:39" ht="15.5" outlineLevel="1">
      <c r="A806" s="510"/>
      <c r="B806" s="303"/>
      <c r="C806" s="301"/>
      <c r="D806" s="305"/>
      <c r="E806" s="305"/>
      <c r="F806" s="305"/>
      <c r="G806" s="305"/>
      <c r="H806" s="305"/>
      <c r="I806" s="305"/>
      <c r="J806" s="305"/>
      <c r="K806" s="305"/>
      <c r="L806" s="305"/>
      <c r="M806" s="305"/>
      <c r="N806" s="280"/>
      <c r="O806" s="305"/>
      <c r="P806" s="305"/>
      <c r="Q806" s="305"/>
      <c r="R806" s="305"/>
      <c r="S806" s="305"/>
      <c r="T806" s="305"/>
      <c r="U806" s="305"/>
      <c r="V806" s="305"/>
      <c r="W806" s="305"/>
      <c r="X806" s="305"/>
      <c r="Y806" s="402"/>
      <c r="Z806" s="403"/>
      <c r="AA806" s="402"/>
      <c r="AB806" s="402"/>
      <c r="AC806" s="402"/>
      <c r="AD806" s="402"/>
      <c r="AE806" s="402"/>
      <c r="AF806" s="402"/>
      <c r="AG806" s="402"/>
      <c r="AH806" s="402"/>
      <c r="AI806" s="402"/>
      <c r="AJ806" s="402"/>
      <c r="AK806" s="402"/>
      <c r="AL806" s="402"/>
      <c r="AM806" s="302"/>
    </row>
    <row r="807" spans="1:39" ht="15.5" outlineLevel="1">
      <c r="A807" s="510"/>
      <c r="B807" s="277" t="s">
        <v>10</v>
      </c>
      <c r="C807" s="278"/>
      <c r="D807" s="278"/>
      <c r="E807" s="278"/>
      <c r="F807" s="278"/>
      <c r="G807" s="278"/>
      <c r="H807" s="278"/>
      <c r="I807" s="278"/>
      <c r="J807" s="278"/>
      <c r="K807" s="278"/>
      <c r="L807" s="278"/>
      <c r="M807" s="278"/>
      <c r="N807" s="279"/>
      <c r="O807" s="278"/>
      <c r="P807" s="278"/>
      <c r="Q807" s="278"/>
      <c r="R807" s="278"/>
      <c r="S807" s="278"/>
      <c r="T807" s="278"/>
      <c r="U807" s="278"/>
      <c r="V807" s="278"/>
      <c r="W807" s="278"/>
      <c r="X807" s="278"/>
      <c r="Y807" s="400"/>
      <c r="Z807" s="400"/>
      <c r="AA807" s="400"/>
      <c r="AB807" s="400"/>
      <c r="AC807" s="400"/>
      <c r="AD807" s="400"/>
      <c r="AE807" s="400"/>
      <c r="AF807" s="400"/>
      <c r="AG807" s="400"/>
      <c r="AH807" s="400"/>
      <c r="AI807" s="400"/>
      <c r="AJ807" s="400"/>
      <c r="AK807" s="400"/>
      <c r="AL807" s="400"/>
      <c r="AM807" s="281"/>
    </row>
    <row r="808" spans="1:39" ht="15.5" outlineLevel="1">
      <c r="A808" s="510">
        <v>11</v>
      </c>
      <c r="B808" s="414" t="s">
        <v>103</v>
      </c>
      <c r="C808" s="280" t="s">
        <v>586</v>
      </c>
      <c r="D808" s="284"/>
      <c r="E808" s="284"/>
      <c r="F808" s="284"/>
      <c r="G808" s="284"/>
      <c r="H808" s="284"/>
      <c r="I808" s="284"/>
      <c r="J808" s="284"/>
      <c r="K808" s="284"/>
      <c r="L808" s="284"/>
      <c r="M808" s="284"/>
      <c r="N808" s="284"/>
      <c r="O808" s="284"/>
      <c r="P808" s="284"/>
      <c r="Q808" s="284"/>
      <c r="R808" s="284"/>
      <c r="S808" s="284"/>
      <c r="T808" s="284"/>
      <c r="U808" s="284"/>
      <c r="V808" s="284"/>
      <c r="W808" s="284"/>
      <c r="X808" s="284"/>
      <c r="Y808" s="412"/>
      <c r="Z808" s="401"/>
      <c r="AA808" s="401"/>
      <c r="AB808" s="401"/>
      <c r="AC808" s="401"/>
      <c r="AD808" s="401"/>
      <c r="AE808" s="401"/>
      <c r="AF808" s="401"/>
      <c r="AG808" s="401"/>
      <c r="AH808" s="401"/>
      <c r="AI808" s="401"/>
      <c r="AJ808" s="401"/>
      <c r="AK808" s="401"/>
      <c r="AL808" s="401"/>
      <c r="AM808" s="285">
        <f>SUM(Y808:AL808)</f>
        <v>0</v>
      </c>
    </row>
    <row r="809" spans="1:39" ht="15.5" outlineLevel="1">
      <c r="A809" s="510"/>
      <c r="B809" s="283" t="s">
        <v>340</v>
      </c>
      <c r="C809" s="280" t="s">
        <v>580</v>
      </c>
      <c r="D809" s="284"/>
      <c r="E809" s="284"/>
      <c r="F809" s="284"/>
      <c r="G809" s="284"/>
      <c r="H809" s="284"/>
      <c r="I809" s="284"/>
      <c r="J809" s="284"/>
      <c r="K809" s="284"/>
      <c r="L809" s="284"/>
      <c r="M809" s="284"/>
      <c r="N809" s="284"/>
      <c r="O809" s="284"/>
      <c r="P809" s="284"/>
      <c r="Q809" s="284"/>
      <c r="R809" s="284"/>
      <c r="S809" s="284"/>
      <c r="T809" s="284"/>
      <c r="U809" s="284"/>
      <c r="V809" s="284"/>
      <c r="W809" s="284"/>
      <c r="X809" s="284"/>
      <c r="Y809" s="397">
        <f>Y808</f>
        <v>0</v>
      </c>
      <c r="Z809" s="397">
        <f t="shared" ref="Z809:AL809" si="202">Z808</f>
        <v>0</v>
      </c>
      <c r="AA809" s="397">
        <f t="shared" si="202"/>
        <v>0</v>
      </c>
      <c r="AB809" s="397">
        <f t="shared" si="202"/>
        <v>0</v>
      </c>
      <c r="AC809" s="397">
        <f t="shared" si="202"/>
        <v>0</v>
      </c>
      <c r="AD809" s="397">
        <f t="shared" si="202"/>
        <v>0</v>
      </c>
      <c r="AE809" s="397">
        <f t="shared" si="202"/>
        <v>0</v>
      </c>
      <c r="AF809" s="397">
        <f t="shared" si="202"/>
        <v>0</v>
      </c>
      <c r="AG809" s="397">
        <f t="shared" si="202"/>
        <v>0</v>
      </c>
      <c r="AH809" s="397">
        <f t="shared" si="202"/>
        <v>0</v>
      </c>
      <c r="AI809" s="397">
        <f t="shared" si="202"/>
        <v>0</v>
      </c>
      <c r="AJ809" s="397">
        <f t="shared" si="202"/>
        <v>0</v>
      </c>
      <c r="AK809" s="397">
        <f t="shared" si="202"/>
        <v>0</v>
      </c>
      <c r="AL809" s="397">
        <f t="shared" si="202"/>
        <v>0</v>
      </c>
      <c r="AM809" s="286"/>
    </row>
    <row r="810" spans="1:39" ht="15.5" outlineLevel="1">
      <c r="A810" s="510"/>
      <c r="B810" s="304"/>
      <c r="C810" s="294"/>
      <c r="D810" s="280"/>
      <c r="E810" s="280"/>
      <c r="F810" s="280"/>
      <c r="G810" s="280"/>
      <c r="H810" s="280"/>
      <c r="I810" s="280"/>
      <c r="J810" s="280"/>
      <c r="K810" s="280"/>
      <c r="L810" s="280"/>
      <c r="M810" s="280"/>
      <c r="N810" s="280"/>
      <c r="O810" s="280"/>
      <c r="P810" s="280"/>
      <c r="Q810" s="280"/>
      <c r="R810" s="280"/>
      <c r="S810" s="280"/>
      <c r="T810" s="280"/>
      <c r="U810" s="280"/>
      <c r="V810" s="280"/>
      <c r="W810" s="280"/>
      <c r="X810" s="280"/>
      <c r="Y810" s="398"/>
      <c r="Z810" s="409"/>
      <c r="AA810" s="409"/>
      <c r="AB810" s="409"/>
      <c r="AC810" s="409"/>
      <c r="AD810" s="409"/>
      <c r="AE810" s="409"/>
      <c r="AF810" s="409"/>
      <c r="AG810" s="409"/>
      <c r="AH810" s="409"/>
      <c r="AI810" s="409"/>
      <c r="AJ810" s="409"/>
      <c r="AK810" s="409"/>
      <c r="AL810" s="409"/>
      <c r="AM810" s="295"/>
    </row>
    <row r="811" spans="1:39" ht="15.5" outlineLevel="1">
      <c r="A811" s="510">
        <v>12</v>
      </c>
      <c r="B811" s="414" t="s">
        <v>104</v>
      </c>
      <c r="C811" s="280" t="s">
        <v>586</v>
      </c>
      <c r="D811" s="284"/>
      <c r="E811" s="284"/>
      <c r="F811" s="284"/>
      <c r="G811" s="284"/>
      <c r="H811" s="284"/>
      <c r="I811" s="284"/>
      <c r="J811" s="284"/>
      <c r="K811" s="284"/>
      <c r="L811" s="284"/>
      <c r="M811" s="284"/>
      <c r="N811" s="284"/>
      <c r="O811" s="284"/>
      <c r="P811" s="284"/>
      <c r="Q811" s="284"/>
      <c r="R811" s="284"/>
      <c r="S811" s="284"/>
      <c r="T811" s="284"/>
      <c r="U811" s="284"/>
      <c r="V811" s="284"/>
      <c r="W811" s="284"/>
      <c r="X811" s="284"/>
      <c r="Y811" s="396"/>
      <c r="Z811" s="401"/>
      <c r="AA811" s="401"/>
      <c r="AB811" s="401"/>
      <c r="AC811" s="401"/>
      <c r="AD811" s="401"/>
      <c r="AE811" s="401"/>
      <c r="AF811" s="401"/>
      <c r="AG811" s="401"/>
      <c r="AH811" s="401"/>
      <c r="AI811" s="401"/>
      <c r="AJ811" s="401"/>
      <c r="AK811" s="401"/>
      <c r="AL811" s="401"/>
      <c r="AM811" s="285">
        <f>SUM(Y811:AL811)</f>
        <v>0</v>
      </c>
    </row>
    <row r="812" spans="1:39" ht="15.5" outlineLevel="1">
      <c r="A812" s="510"/>
      <c r="B812" s="283" t="s">
        <v>340</v>
      </c>
      <c r="C812" s="280" t="s">
        <v>580</v>
      </c>
      <c r="D812" s="284"/>
      <c r="E812" s="284"/>
      <c r="F812" s="284"/>
      <c r="G812" s="284"/>
      <c r="H812" s="284"/>
      <c r="I812" s="284"/>
      <c r="J812" s="284"/>
      <c r="K812" s="284"/>
      <c r="L812" s="284"/>
      <c r="M812" s="284"/>
      <c r="N812" s="284"/>
      <c r="O812" s="284"/>
      <c r="P812" s="284"/>
      <c r="Q812" s="284"/>
      <c r="R812" s="284"/>
      <c r="S812" s="284"/>
      <c r="T812" s="284"/>
      <c r="U812" s="284"/>
      <c r="V812" s="284"/>
      <c r="W812" s="284"/>
      <c r="X812" s="284"/>
      <c r="Y812" s="397">
        <f>Y811</f>
        <v>0</v>
      </c>
      <c r="Z812" s="397">
        <f t="shared" ref="Z812:AL812" si="203">Z811</f>
        <v>0</v>
      </c>
      <c r="AA812" s="397">
        <f t="shared" si="203"/>
        <v>0</v>
      </c>
      <c r="AB812" s="397">
        <f t="shared" si="203"/>
        <v>0</v>
      </c>
      <c r="AC812" s="397">
        <f t="shared" si="203"/>
        <v>0</v>
      </c>
      <c r="AD812" s="397">
        <f t="shared" si="203"/>
        <v>0</v>
      </c>
      <c r="AE812" s="397">
        <f t="shared" si="203"/>
        <v>0</v>
      </c>
      <c r="AF812" s="397">
        <f t="shared" si="203"/>
        <v>0</v>
      </c>
      <c r="AG812" s="397">
        <f t="shared" si="203"/>
        <v>0</v>
      </c>
      <c r="AH812" s="397">
        <f t="shared" si="203"/>
        <v>0</v>
      </c>
      <c r="AI812" s="397">
        <f t="shared" si="203"/>
        <v>0</v>
      </c>
      <c r="AJ812" s="397">
        <f t="shared" si="203"/>
        <v>0</v>
      </c>
      <c r="AK812" s="397">
        <f t="shared" si="203"/>
        <v>0</v>
      </c>
      <c r="AL812" s="397">
        <f t="shared" si="203"/>
        <v>0</v>
      </c>
      <c r="AM812" s="286"/>
    </row>
    <row r="813" spans="1:39" ht="15.5" outlineLevel="1">
      <c r="A813" s="510"/>
      <c r="B813" s="304"/>
      <c r="C813" s="294"/>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408"/>
      <c r="Z813" s="408"/>
      <c r="AA813" s="398"/>
      <c r="AB813" s="398"/>
      <c r="AC813" s="398"/>
      <c r="AD813" s="398"/>
      <c r="AE813" s="398"/>
      <c r="AF813" s="398"/>
      <c r="AG813" s="398"/>
      <c r="AH813" s="398"/>
      <c r="AI813" s="398"/>
      <c r="AJ813" s="398"/>
      <c r="AK813" s="398"/>
      <c r="AL813" s="398"/>
      <c r="AM813" s="295"/>
    </row>
    <row r="814" spans="1:39" ht="15.5" outlineLevel="1">
      <c r="A814" s="510">
        <v>13</v>
      </c>
      <c r="B814" s="414" t="s">
        <v>105</v>
      </c>
      <c r="C814" s="280" t="s">
        <v>586</v>
      </c>
      <c r="D814" s="284"/>
      <c r="E814" s="284"/>
      <c r="F814" s="284"/>
      <c r="G814" s="284"/>
      <c r="H814" s="284"/>
      <c r="I814" s="284"/>
      <c r="J814" s="284"/>
      <c r="K814" s="284"/>
      <c r="L814" s="284"/>
      <c r="M814" s="284"/>
      <c r="N814" s="284"/>
      <c r="O814" s="284"/>
      <c r="P814" s="284"/>
      <c r="Q814" s="284"/>
      <c r="R814" s="284"/>
      <c r="S814" s="284"/>
      <c r="T814" s="284"/>
      <c r="U814" s="284"/>
      <c r="V814" s="284"/>
      <c r="W814" s="284"/>
      <c r="X814" s="284"/>
      <c r="Y814" s="396"/>
      <c r="Z814" s="401"/>
      <c r="AA814" s="401"/>
      <c r="AB814" s="401"/>
      <c r="AC814" s="401"/>
      <c r="AD814" s="401"/>
      <c r="AE814" s="401"/>
      <c r="AF814" s="401"/>
      <c r="AG814" s="401"/>
      <c r="AH814" s="401"/>
      <c r="AI814" s="401"/>
      <c r="AJ814" s="401"/>
      <c r="AK814" s="401"/>
      <c r="AL814" s="401"/>
      <c r="AM814" s="285">
        <f>SUM(Y814:AL814)</f>
        <v>0</v>
      </c>
    </row>
    <row r="815" spans="1:39" ht="15.5" outlineLevel="1">
      <c r="A815" s="510"/>
      <c r="B815" s="283" t="s">
        <v>340</v>
      </c>
      <c r="C815" s="280" t="s">
        <v>580</v>
      </c>
      <c r="D815" s="284"/>
      <c r="E815" s="284"/>
      <c r="F815" s="284"/>
      <c r="G815" s="284"/>
      <c r="H815" s="284"/>
      <c r="I815" s="284"/>
      <c r="J815" s="284"/>
      <c r="K815" s="284"/>
      <c r="L815" s="284"/>
      <c r="M815" s="284"/>
      <c r="N815" s="284"/>
      <c r="O815" s="284"/>
      <c r="P815" s="284"/>
      <c r="Q815" s="284"/>
      <c r="R815" s="284"/>
      <c r="S815" s="284"/>
      <c r="T815" s="284"/>
      <c r="U815" s="284"/>
      <c r="V815" s="284"/>
      <c r="W815" s="284"/>
      <c r="X815" s="284"/>
      <c r="Y815" s="397">
        <f>Y814</f>
        <v>0</v>
      </c>
      <c r="Z815" s="397">
        <f t="shared" ref="Z815:AL815" si="204">Z814</f>
        <v>0</v>
      </c>
      <c r="AA815" s="397">
        <f t="shared" si="204"/>
        <v>0</v>
      </c>
      <c r="AB815" s="397">
        <f t="shared" si="204"/>
        <v>0</v>
      </c>
      <c r="AC815" s="397">
        <f t="shared" si="204"/>
        <v>0</v>
      </c>
      <c r="AD815" s="397">
        <f t="shared" si="204"/>
        <v>0</v>
      </c>
      <c r="AE815" s="397">
        <f t="shared" si="204"/>
        <v>0</v>
      </c>
      <c r="AF815" s="397">
        <f t="shared" si="204"/>
        <v>0</v>
      </c>
      <c r="AG815" s="397">
        <f t="shared" si="204"/>
        <v>0</v>
      </c>
      <c r="AH815" s="397">
        <f t="shared" si="204"/>
        <v>0</v>
      </c>
      <c r="AI815" s="397">
        <f t="shared" si="204"/>
        <v>0</v>
      </c>
      <c r="AJ815" s="397">
        <f t="shared" si="204"/>
        <v>0</v>
      </c>
      <c r="AK815" s="397">
        <f t="shared" si="204"/>
        <v>0</v>
      </c>
      <c r="AL815" s="397">
        <f t="shared" si="204"/>
        <v>0</v>
      </c>
      <c r="AM815" s="295"/>
    </row>
    <row r="816" spans="1:39" ht="15.5" outlineLevel="1">
      <c r="A816" s="510"/>
      <c r="B816" s="304"/>
      <c r="C816" s="294"/>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398"/>
      <c r="Z816" s="398"/>
      <c r="AA816" s="398"/>
      <c r="AB816" s="398"/>
      <c r="AC816" s="398"/>
      <c r="AD816" s="398"/>
      <c r="AE816" s="398"/>
      <c r="AF816" s="398"/>
      <c r="AG816" s="398"/>
      <c r="AH816" s="398"/>
      <c r="AI816" s="398"/>
      <c r="AJ816" s="398"/>
      <c r="AK816" s="398"/>
      <c r="AL816" s="398"/>
      <c r="AM816" s="295"/>
    </row>
    <row r="817" spans="1:39" ht="15.5" outlineLevel="1">
      <c r="A817" s="510"/>
      <c r="B817" s="277" t="s">
        <v>106</v>
      </c>
      <c r="C817" s="278"/>
      <c r="D817" s="279"/>
      <c r="E817" s="279"/>
      <c r="F817" s="279"/>
      <c r="G817" s="279"/>
      <c r="H817" s="279"/>
      <c r="I817" s="279"/>
      <c r="J817" s="279"/>
      <c r="K817" s="279"/>
      <c r="L817" s="279"/>
      <c r="M817" s="279"/>
      <c r="N817" s="279"/>
      <c r="O817" s="279"/>
      <c r="P817" s="278"/>
      <c r="Q817" s="278"/>
      <c r="R817" s="278"/>
      <c r="S817" s="278"/>
      <c r="T817" s="278"/>
      <c r="U817" s="278"/>
      <c r="V817" s="278"/>
      <c r="W817" s="278"/>
      <c r="X817" s="278"/>
      <c r="Y817" s="400"/>
      <c r="Z817" s="400"/>
      <c r="AA817" s="400"/>
      <c r="AB817" s="400"/>
      <c r="AC817" s="400"/>
      <c r="AD817" s="400"/>
      <c r="AE817" s="400"/>
      <c r="AF817" s="400"/>
      <c r="AG817" s="400"/>
      <c r="AH817" s="400"/>
      <c r="AI817" s="400"/>
      <c r="AJ817" s="400"/>
      <c r="AK817" s="400"/>
      <c r="AL817" s="400"/>
      <c r="AM817" s="281"/>
    </row>
    <row r="818" spans="1:39" ht="15.5" outlineLevel="1">
      <c r="A818" s="510">
        <v>14</v>
      </c>
      <c r="B818" s="304" t="s">
        <v>107</v>
      </c>
      <c r="C818" s="280" t="s">
        <v>586</v>
      </c>
      <c r="D818" s="284"/>
      <c r="E818" s="284"/>
      <c r="F818" s="284"/>
      <c r="G818" s="284"/>
      <c r="H818" s="284"/>
      <c r="I818" s="284"/>
      <c r="J818" s="284"/>
      <c r="K818" s="284"/>
      <c r="L818" s="284"/>
      <c r="M818" s="284"/>
      <c r="N818" s="284"/>
      <c r="O818" s="284"/>
      <c r="P818" s="284"/>
      <c r="Q818" s="284"/>
      <c r="R818" s="284"/>
      <c r="S818" s="284"/>
      <c r="T818" s="284"/>
      <c r="U818" s="284"/>
      <c r="V818" s="284"/>
      <c r="W818" s="284"/>
      <c r="X818" s="284"/>
      <c r="Y818" s="401"/>
      <c r="Z818" s="401"/>
      <c r="AA818" s="401"/>
      <c r="AB818" s="401"/>
      <c r="AC818" s="401"/>
      <c r="AD818" s="401"/>
      <c r="AE818" s="401"/>
      <c r="AF818" s="396"/>
      <c r="AG818" s="396"/>
      <c r="AH818" s="396"/>
      <c r="AI818" s="396"/>
      <c r="AJ818" s="396"/>
      <c r="AK818" s="396"/>
      <c r="AL818" s="396"/>
      <c r="AM818" s="285">
        <f>SUM(Y818:AL818)</f>
        <v>0</v>
      </c>
    </row>
    <row r="819" spans="1:39" ht="15.5" outlineLevel="1">
      <c r="A819" s="510"/>
      <c r="B819" s="283" t="s">
        <v>340</v>
      </c>
      <c r="C819" s="280" t="s">
        <v>580</v>
      </c>
      <c r="D819" s="284"/>
      <c r="E819" s="284"/>
      <c r="F819" s="284"/>
      <c r="G819" s="284"/>
      <c r="H819" s="284"/>
      <c r="I819" s="284"/>
      <c r="J819" s="284"/>
      <c r="K819" s="284"/>
      <c r="L819" s="284"/>
      <c r="M819" s="284"/>
      <c r="N819" s="284"/>
      <c r="O819" s="284"/>
      <c r="P819" s="284"/>
      <c r="Q819" s="284"/>
      <c r="R819" s="284"/>
      <c r="S819" s="284"/>
      <c r="T819" s="284"/>
      <c r="U819" s="284"/>
      <c r="V819" s="284"/>
      <c r="W819" s="284"/>
      <c r="X819" s="284"/>
      <c r="Y819" s="397">
        <f>Y818</f>
        <v>0</v>
      </c>
      <c r="Z819" s="397">
        <f t="shared" ref="Z819:AL819" si="205">Z818</f>
        <v>0</v>
      </c>
      <c r="AA819" s="397">
        <f t="shared" si="205"/>
        <v>0</v>
      </c>
      <c r="AB819" s="397">
        <f t="shared" si="205"/>
        <v>0</v>
      </c>
      <c r="AC819" s="397">
        <f t="shared" si="205"/>
        <v>0</v>
      </c>
      <c r="AD819" s="397">
        <f t="shared" si="205"/>
        <v>0</v>
      </c>
      <c r="AE819" s="397">
        <f t="shared" si="205"/>
        <v>0</v>
      </c>
      <c r="AF819" s="397">
        <f t="shared" si="205"/>
        <v>0</v>
      </c>
      <c r="AG819" s="397">
        <f t="shared" si="205"/>
        <v>0</v>
      </c>
      <c r="AH819" s="397">
        <f t="shared" si="205"/>
        <v>0</v>
      </c>
      <c r="AI819" s="397">
        <f t="shared" si="205"/>
        <v>0</v>
      </c>
      <c r="AJ819" s="397">
        <f t="shared" si="205"/>
        <v>0</v>
      </c>
      <c r="AK819" s="397">
        <f t="shared" si="205"/>
        <v>0</v>
      </c>
      <c r="AL819" s="397">
        <f t="shared" si="205"/>
        <v>0</v>
      </c>
      <c r="AM819" s="286"/>
    </row>
    <row r="820" spans="1:39" ht="15.5" outlineLevel="1">
      <c r="A820" s="510"/>
      <c r="B820" s="304"/>
      <c r="C820" s="294"/>
      <c r="D820" s="280"/>
      <c r="E820" s="280"/>
      <c r="F820" s="280"/>
      <c r="G820" s="280"/>
      <c r="H820" s="280"/>
      <c r="I820" s="280"/>
      <c r="J820" s="280"/>
      <c r="K820" s="280"/>
      <c r="L820" s="280"/>
      <c r="M820" s="280"/>
      <c r="N820" s="448"/>
      <c r="O820" s="280"/>
      <c r="P820" s="280"/>
      <c r="Q820" s="280"/>
      <c r="R820" s="280"/>
      <c r="S820" s="280"/>
      <c r="T820" s="280"/>
      <c r="U820" s="280"/>
      <c r="V820" s="280"/>
      <c r="W820" s="280"/>
      <c r="X820" s="280"/>
      <c r="Y820" s="398"/>
      <c r="Z820" s="398"/>
      <c r="AA820" s="398"/>
      <c r="AB820" s="398"/>
      <c r="AC820" s="398"/>
      <c r="AD820" s="398"/>
      <c r="AE820" s="398"/>
      <c r="AF820" s="398"/>
      <c r="AG820" s="398"/>
      <c r="AH820" s="398"/>
      <c r="AI820" s="398"/>
      <c r="AJ820" s="398"/>
      <c r="AK820" s="398"/>
      <c r="AL820" s="398"/>
      <c r="AM820" s="295"/>
    </row>
    <row r="821" spans="1:39" s="298" customFormat="1" ht="15.5" outlineLevel="1">
      <c r="A821" s="510"/>
      <c r="B821" s="277" t="s">
        <v>486</v>
      </c>
      <c r="C821" s="280"/>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398"/>
      <c r="Z821" s="398"/>
      <c r="AA821" s="398"/>
      <c r="AB821" s="398"/>
      <c r="AC821" s="398"/>
      <c r="AD821" s="398"/>
      <c r="AE821" s="402"/>
      <c r="AF821" s="402"/>
      <c r="AG821" s="402"/>
      <c r="AH821" s="402"/>
      <c r="AI821" s="402"/>
      <c r="AJ821" s="402"/>
      <c r="AK821" s="402"/>
      <c r="AL821" s="402"/>
      <c r="AM821" s="495"/>
    </row>
    <row r="822" spans="1:39" ht="15.5" outlineLevel="1">
      <c r="A822" s="510">
        <v>15</v>
      </c>
      <c r="B822" s="283" t="s">
        <v>491</v>
      </c>
      <c r="C822" s="280" t="s">
        <v>586</v>
      </c>
      <c r="D822" s="284"/>
      <c r="E822" s="284"/>
      <c r="F822" s="284"/>
      <c r="G822" s="284"/>
      <c r="H822" s="284"/>
      <c r="I822" s="284"/>
      <c r="J822" s="284"/>
      <c r="K822" s="284"/>
      <c r="L822" s="284"/>
      <c r="M822" s="284"/>
      <c r="N822" s="284"/>
      <c r="O822" s="284"/>
      <c r="P822" s="284"/>
      <c r="Q822" s="284"/>
      <c r="R822" s="284"/>
      <c r="S822" s="284"/>
      <c r="T822" s="284"/>
      <c r="U822" s="284"/>
      <c r="V822" s="284"/>
      <c r="W822" s="284"/>
      <c r="X822" s="284"/>
      <c r="Y822" s="401"/>
      <c r="Z822" s="401"/>
      <c r="AA822" s="401"/>
      <c r="AB822" s="401"/>
      <c r="AC822" s="401"/>
      <c r="AD822" s="401"/>
      <c r="AE822" s="401"/>
      <c r="AF822" s="396"/>
      <c r="AG822" s="396"/>
      <c r="AH822" s="396"/>
      <c r="AI822" s="396"/>
      <c r="AJ822" s="396"/>
      <c r="AK822" s="396"/>
      <c r="AL822" s="396"/>
      <c r="AM822" s="285">
        <f>SUM(Y822:AL822)</f>
        <v>0</v>
      </c>
    </row>
    <row r="823" spans="1:39" ht="15.5" outlineLevel="1">
      <c r="A823" s="510"/>
      <c r="B823" s="283" t="s">
        <v>340</v>
      </c>
      <c r="C823" s="280" t="s">
        <v>580</v>
      </c>
      <c r="D823" s="284"/>
      <c r="E823" s="284"/>
      <c r="F823" s="284"/>
      <c r="G823" s="284"/>
      <c r="H823" s="284"/>
      <c r="I823" s="284"/>
      <c r="J823" s="284"/>
      <c r="K823" s="284"/>
      <c r="L823" s="284"/>
      <c r="M823" s="284"/>
      <c r="N823" s="284"/>
      <c r="O823" s="284"/>
      <c r="P823" s="284"/>
      <c r="Q823" s="284"/>
      <c r="R823" s="284"/>
      <c r="S823" s="284"/>
      <c r="T823" s="284"/>
      <c r="U823" s="284"/>
      <c r="V823" s="284"/>
      <c r="W823" s="284"/>
      <c r="X823" s="284"/>
      <c r="Y823" s="397">
        <f>Y822</f>
        <v>0</v>
      </c>
      <c r="Z823" s="397">
        <f t="shared" ref="Z823:AL823" si="206">Z822</f>
        <v>0</v>
      </c>
      <c r="AA823" s="397">
        <f t="shared" si="206"/>
        <v>0</v>
      </c>
      <c r="AB823" s="397">
        <f t="shared" si="206"/>
        <v>0</v>
      </c>
      <c r="AC823" s="397">
        <f t="shared" si="206"/>
        <v>0</v>
      </c>
      <c r="AD823" s="397">
        <f t="shared" si="206"/>
        <v>0</v>
      </c>
      <c r="AE823" s="397">
        <f t="shared" si="206"/>
        <v>0</v>
      </c>
      <c r="AF823" s="397">
        <f t="shared" si="206"/>
        <v>0</v>
      </c>
      <c r="AG823" s="397">
        <f t="shared" si="206"/>
        <v>0</v>
      </c>
      <c r="AH823" s="397">
        <f t="shared" si="206"/>
        <v>0</v>
      </c>
      <c r="AI823" s="397">
        <f t="shared" si="206"/>
        <v>0</v>
      </c>
      <c r="AJ823" s="397">
        <f t="shared" si="206"/>
        <v>0</v>
      </c>
      <c r="AK823" s="397">
        <f t="shared" si="206"/>
        <v>0</v>
      </c>
      <c r="AL823" s="397">
        <f t="shared" si="206"/>
        <v>0</v>
      </c>
      <c r="AM823" s="286"/>
    </row>
    <row r="824" spans="1:39" ht="15.5" outlineLevel="1">
      <c r="A824" s="510"/>
      <c r="B824" s="304"/>
      <c r="C824" s="294"/>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398"/>
      <c r="Z824" s="398"/>
      <c r="AA824" s="398"/>
      <c r="AB824" s="398"/>
      <c r="AC824" s="398"/>
      <c r="AD824" s="398"/>
      <c r="AE824" s="398"/>
      <c r="AF824" s="398"/>
      <c r="AG824" s="398"/>
      <c r="AH824" s="398"/>
      <c r="AI824" s="398"/>
      <c r="AJ824" s="398"/>
      <c r="AK824" s="398"/>
      <c r="AL824" s="398"/>
      <c r="AM824" s="295"/>
    </row>
    <row r="825" spans="1:39" s="272" customFormat="1" ht="15.5" outlineLevel="1">
      <c r="A825" s="510">
        <v>16</v>
      </c>
      <c r="B825" s="312" t="s">
        <v>487</v>
      </c>
      <c r="C825" s="280" t="s">
        <v>586</v>
      </c>
      <c r="D825" s="284"/>
      <c r="E825" s="284"/>
      <c r="F825" s="284"/>
      <c r="G825" s="284"/>
      <c r="H825" s="284"/>
      <c r="I825" s="284"/>
      <c r="J825" s="284"/>
      <c r="K825" s="284"/>
      <c r="L825" s="284"/>
      <c r="M825" s="284"/>
      <c r="N825" s="284"/>
      <c r="O825" s="284"/>
      <c r="P825" s="284"/>
      <c r="Q825" s="284"/>
      <c r="R825" s="284"/>
      <c r="S825" s="284"/>
      <c r="T825" s="284"/>
      <c r="U825" s="284"/>
      <c r="V825" s="284"/>
      <c r="W825" s="284"/>
      <c r="X825" s="284"/>
      <c r="Y825" s="401"/>
      <c r="Z825" s="401"/>
      <c r="AA825" s="401"/>
      <c r="AB825" s="401"/>
      <c r="AC825" s="401"/>
      <c r="AD825" s="401"/>
      <c r="AE825" s="401"/>
      <c r="AF825" s="396"/>
      <c r="AG825" s="396"/>
      <c r="AH825" s="396"/>
      <c r="AI825" s="396"/>
      <c r="AJ825" s="396"/>
      <c r="AK825" s="396"/>
      <c r="AL825" s="396"/>
      <c r="AM825" s="285">
        <f>SUM(Y825:AL825)</f>
        <v>0</v>
      </c>
    </row>
    <row r="826" spans="1:39" s="272" customFormat="1" ht="15.5" outlineLevel="1">
      <c r="A826" s="510"/>
      <c r="B826" s="283" t="s">
        <v>340</v>
      </c>
      <c r="C826" s="280" t="s">
        <v>580</v>
      </c>
      <c r="D826" s="284"/>
      <c r="E826" s="284"/>
      <c r="F826" s="284"/>
      <c r="G826" s="284"/>
      <c r="H826" s="284"/>
      <c r="I826" s="284"/>
      <c r="J826" s="284"/>
      <c r="K826" s="284"/>
      <c r="L826" s="284"/>
      <c r="M826" s="284"/>
      <c r="N826" s="284"/>
      <c r="O826" s="284"/>
      <c r="P826" s="284"/>
      <c r="Q826" s="284"/>
      <c r="R826" s="284"/>
      <c r="S826" s="284"/>
      <c r="T826" s="284"/>
      <c r="U826" s="284"/>
      <c r="V826" s="284"/>
      <c r="W826" s="284"/>
      <c r="X826" s="284"/>
      <c r="Y826" s="397">
        <f>Y825</f>
        <v>0</v>
      </c>
      <c r="Z826" s="397">
        <f t="shared" ref="Z826:AL826" si="207">Z825</f>
        <v>0</v>
      </c>
      <c r="AA826" s="397">
        <f t="shared" si="207"/>
        <v>0</v>
      </c>
      <c r="AB826" s="397">
        <f t="shared" si="207"/>
        <v>0</v>
      </c>
      <c r="AC826" s="397">
        <f t="shared" si="207"/>
        <v>0</v>
      </c>
      <c r="AD826" s="397">
        <f t="shared" si="207"/>
        <v>0</v>
      </c>
      <c r="AE826" s="397">
        <f t="shared" si="207"/>
        <v>0</v>
      </c>
      <c r="AF826" s="397">
        <f t="shared" si="207"/>
        <v>0</v>
      </c>
      <c r="AG826" s="397">
        <f t="shared" si="207"/>
        <v>0</v>
      </c>
      <c r="AH826" s="397">
        <f t="shared" si="207"/>
        <v>0</v>
      </c>
      <c r="AI826" s="397">
        <f t="shared" si="207"/>
        <v>0</v>
      </c>
      <c r="AJ826" s="397">
        <f t="shared" si="207"/>
        <v>0</v>
      </c>
      <c r="AK826" s="397">
        <f t="shared" si="207"/>
        <v>0</v>
      </c>
      <c r="AL826" s="397">
        <f t="shared" si="207"/>
        <v>0</v>
      </c>
      <c r="AM826" s="286"/>
    </row>
    <row r="827" spans="1:39" s="272" customFormat="1" ht="15.5" outlineLevel="1">
      <c r="A827" s="510"/>
      <c r="B827" s="312"/>
      <c r="C827" s="280"/>
      <c r="D827" s="280"/>
      <c r="E827" s="280"/>
      <c r="F827" s="280"/>
      <c r="G827" s="280"/>
      <c r="H827" s="280"/>
      <c r="I827" s="280"/>
      <c r="J827" s="280"/>
      <c r="K827" s="280"/>
      <c r="L827" s="280"/>
      <c r="M827" s="280"/>
      <c r="N827" s="280"/>
      <c r="O827" s="280"/>
      <c r="P827" s="280"/>
      <c r="Q827" s="280"/>
      <c r="R827" s="280"/>
      <c r="S827" s="280"/>
      <c r="T827" s="280"/>
      <c r="U827" s="280"/>
      <c r="V827" s="280"/>
      <c r="W827" s="280"/>
      <c r="X827" s="280"/>
      <c r="Y827" s="398"/>
      <c r="Z827" s="398"/>
      <c r="AA827" s="398"/>
      <c r="AB827" s="398"/>
      <c r="AC827" s="398"/>
      <c r="AD827" s="398"/>
      <c r="AE827" s="402"/>
      <c r="AF827" s="402"/>
      <c r="AG827" s="402"/>
      <c r="AH827" s="402"/>
      <c r="AI827" s="402"/>
      <c r="AJ827" s="402"/>
      <c r="AK827" s="402"/>
      <c r="AL827" s="402"/>
      <c r="AM827" s="302"/>
    </row>
    <row r="828" spans="1:39" ht="15.5" outlineLevel="1">
      <c r="A828" s="510"/>
      <c r="B828" s="497" t="s">
        <v>492</v>
      </c>
      <c r="C828" s="308"/>
      <c r="D828" s="279"/>
      <c r="E828" s="278"/>
      <c r="F828" s="278"/>
      <c r="G828" s="278"/>
      <c r="H828" s="278"/>
      <c r="I828" s="278"/>
      <c r="J828" s="278"/>
      <c r="K828" s="278"/>
      <c r="L828" s="278"/>
      <c r="M828" s="278"/>
      <c r="N828" s="279"/>
      <c r="O828" s="278"/>
      <c r="P828" s="278"/>
      <c r="Q828" s="278"/>
      <c r="R828" s="278"/>
      <c r="S828" s="278"/>
      <c r="T828" s="278"/>
      <c r="U828" s="278"/>
      <c r="V828" s="278"/>
      <c r="W828" s="278"/>
      <c r="X828" s="278"/>
      <c r="Y828" s="400"/>
      <c r="Z828" s="400"/>
      <c r="AA828" s="400"/>
      <c r="AB828" s="400"/>
      <c r="AC828" s="400"/>
      <c r="AD828" s="400"/>
      <c r="AE828" s="400"/>
      <c r="AF828" s="400"/>
      <c r="AG828" s="400"/>
      <c r="AH828" s="400"/>
      <c r="AI828" s="400"/>
      <c r="AJ828" s="400"/>
      <c r="AK828" s="400"/>
      <c r="AL828" s="400"/>
      <c r="AM828" s="281"/>
    </row>
    <row r="829" spans="1:39" ht="15.5" outlineLevel="1">
      <c r="A829" s="510">
        <v>17</v>
      </c>
      <c r="B829" s="414" t="s">
        <v>111</v>
      </c>
      <c r="C829" s="280" t="s">
        <v>586</v>
      </c>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412"/>
      <c r="Z829" s="396"/>
      <c r="AA829" s="396"/>
      <c r="AB829" s="396"/>
      <c r="AC829" s="396"/>
      <c r="AD829" s="396"/>
      <c r="AE829" s="396"/>
      <c r="AF829" s="401"/>
      <c r="AG829" s="401"/>
      <c r="AH829" s="401"/>
      <c r="AI829" s="401"/>
      <c r="AJ829" s="401"/>
      <c r="AK829" s="401"/>
      <c r="AL829" s="401"/>
      <c r="AM829" s="285">
        <f>SUM(Y829:AL829)</f>
        <v>0</v>
      </c>
    </row>
    <row r="830" spans="1:39" ht="15.5" outlineLevel="1">
      <c r="A830" s="510"/>
      <c r="B830" s="283" t="s">
        <v>340</v>
      </c>
      <c r="C830" s="280" t="s">
        <v>580</v>
      </c>
      <c r="D830" s="284"/>
      <c r="E830" s="284"/>
      <c r="F830" s="284"/>
      <c r="G830" s="284"/>
      <c r="H830" s="284"/>
      <c r="I830" s="284"/>
      <c r="J830" s="284"/>
      <c r="K830" s="284"/>
      <c r="L830" s="284"/>
      <c r="M830" s="284"/>
      <c r="N830" s="284"/>
      <c r="O830" s="284"/>
      <c r="P830" s="284"/>
      <c r="Q830" s="284"/>
      <c r="R830" s="284"/>
      <c r="S830" s="284"/>
      <c r="T830" s="284"/>
      <c r="U830" s="284"/>
      <c r="V830" s="284"/>
      <c r="W830" s="284"/>
      <c r="X830" s="284"/>
      <c r="Y830" s="397">
        <f>Y829</f>
        <v>0</v>
      </c>
      <c r="Z830" s="397">
        <f t="shared" ref="Z830:AL830" si="208">Z829</f>
        <v>0</v>
      </c>
      <c r="AA830" s="397">
        <f t="shared" si="208"/>
        <v>0</v>
      </c>
      <c r="AB830" s="397">
        <f t="shared" si="208"/>
        <v>0</v>
      </c>
      <c r="AC830" s="397">
        <f t="shared" si="208"/>
        <v>0</v>
      </c>
      <c r="AD830" s="397">
        <f t="shared" si="208"/>
        <v>0</v>
      </c>
      <c r="AE830" s="397">
        <f t="shared" si="208"/>
        <v>0</v>
      </c>
      <c r="AF830" s="397">
        <f t="shared" si="208"/>
        <v>0</v>
      </c>
      <c r="AG830" s="397">
        <f t="shared" si="208"/>
        <v>0</v>
      </c>
      <c r="AH830" s="397">
        <f t="shared" si="208"/>
        <v>0</v>
      </c>
      <c r="AI830" s="397">
        <f t="shared" si="208"/>
        <v>0</v>
      </c>
      <c r="AJ830" s="397">
        <f t="shared" si="208"/>
        <v>0</v>
      </c>
      <c r="AK830" s="397">
        <f t="shared" si="208"/>
        <v>0</v>
      </c>
      <c r="AL830" s="397">
        <f t="shared" si="208"/>
        <v>0</v>
      </c>
      <c r="AM830" s="295"/>
    </row>
    <row r="831" spans="1:39" ht="15.5" outlineLevel="1">
      <c r="A831" s="510"/>
      <c r="B831" s="283"/>
      <c r="C831" s="280"/>
      <c r="D831" s="280"/>
      <c r="E831" s="280"/>
      <c r="F831" s="280"/>
      <c r="G831" s="280"/>
      <c r="H831" s="280"/>
      <c r="I831" s="280"/>
      <c r="J831" s="280"/>
      <c r="K831" s="280"/>
      <c r="L831" s="280"/>
      <c r="M831" s="280"/>
      <c r="N831" s="280"/>
      <c r="O831" s="280"/>
      <c r="P831" s="280"/>
      <c r="Q831" s="280"/>
      <c r="R831" s="280"/>
      <c r="S831" s="280"/>
      <c r="T831" s="280"/>
      <c r="U831" s="280"/>
      <c r="V831" s="280"/>
      <c r="W831" s="280"/>
      <c r="X831" s="280"/>
      <c r="Y831" s="408"/>
      <c r="Z831" s="411"/>
      <c r="AA831" s="411"/>
      <c r="AB831" s="411"/>
      <c r="AC831" s="411"/>
      <c r="AD831" s="411"/>
      <c r="AE831" s="411"/>
      <c r="AF831" s="411"/>
      <c r="AG831" s="411"/>
      <c r="AH831" s="411"/>
      <c r="AI831" s="411"/>
      <c r="AJ831" s="411"/>
      <c r="AK831" s="411"/>
      <c r="AL831" s="411"/>
      <c r="AM831" s="295"/>
    </row>
    <row r="832" spans="1:39" ht="15.5" outlineLevel="1">
      <c r="A832" s="510">
        <v>18</v>
      </c>
      <c r="B832" s="414" t="s">
        <v>108</v>
      </c>
      <c r="C832" s="280" t="s">
        <v>586</v>
      </c>
      <c r="D832" s="284"/>
      <c r="E832" s="284"/>
      <c r="F832" s="284"/>
      <c r="G832" s="284"/>
      <c r="H832" s="284"/>
      <c r="I832" s="284"/>
      <c r="J832" s="284"/>
      <c r="K832" s="284"/>
      <c r="L832" s="284"/>
      <c r="M832" s="284"/>
      <c r="N832" s="284"/>
      <c r="O832" s="284"/>
      <c r="P832" s="284"/>
      <c r="Q832" s="284"/>
      <c r="R832" s="284"/>
      <c r="S832" s="284"/>
      <c r="T832" s="284"/>
      <c r="U832" s="284"/>
      <c r="V832" s="284"/>
      <c r="W832" s="284"/>
      <c r="X832" s="284"/>
      <c r="Y832" s="412"/>
      <c r="Z832" s="396"/>
      <c r="AA832" s="396"/>
      <c r="AB832" s="396"/>
      <c r="AC832" s="396"/>
      <c r="AD832" s="396"/>
      <c r="AE832" s="396"/>
      <c r="AF832" s="401"/>
      <c r="AG832" s="401"/>
      <c r="AH832" s="401"/>
      <c r="AI832" s="401"/>
      <c r="AJ832" s="401"/>
      <c r="AK832" s="401"/>
      <c r="AL832" s="401"/>
      <c r="AM832" s="285">
        <f>SUM(Y832:AL832)</f>
        <v>0</v>
      </c>
    </row>
    <row r="833" spans="1:39" ht="15.5" outlineLevel="1">
      <c r="A833" s="510"/>
      <c r="B833" s="283" t="s">
        <v>340</v>
      </c>
      <c r="C833" s="280" t="s">
        <v>580</v>
      </c>
      <c r="D833" s="284"/>
      <c r="E833" s="284"/>
      <c r="F833" s="284"/>
      <c r="G833" s="284"/>
      <c r="H833" s="284"/>
      <c r="I833" s="284"/>
      <c r="J833" s="284"/>
      <c r="K833" s="284"/>
      <c r="L833" s="284"/>
      <c r="M833" s="284"/>
      <c r="N833" s="284"/>
      <c r="O833" s="284"/>
      <c r="P833" s="284"/>
      <c r="Q833" s="284"/>
      <c r="R833" s="284"/>
      <c r="S833" s="284"/>
      <c r="T833" s="284"/>
      <c r="U833" s="284"/>
      <c r="V833" s="284"/>
      <c r="W833" s="284"/>
      <c r="X833" s="284"/>
      <c r="Y833" s="397">
        <f>Y832</f>
        <v>0</v>
      </c>
      <c r="Z833" s="397">
        <f t="shared" ref="Z833:AL833" si="209">Z832</f>
        <v>0</v>
      </c>
      <c r="AA833" s="397">
        <f t="shared" si="209"/>
        <v>0</v>
      </c>
      <c r="AB833" s="397">
        <f t="shared" si="209"/>
        <v>0</v>
      </c>
      <c r="AC833" s="397">
        <f t="shared" si="209"/>
        <v>0</v>
      </c>
      <c r="AD833" s="397">
        <f t="shared" si="209"/>
        <v>0</v>
      </c>
      <c r="AE833" s="397">
        <f t="shared" si="209"/>
        <v>0</v>
      </c>
      <c r="AF833" s="397">
        <f t="shared" si="209"/>
        <v>0</v>
      </c>
      <c r="AG833" s="397">
        <f t="shared" si="209"/>
        <v>0</v>
      </c>
      <c r="AH833" s="397">
        <f t="shared" si="209"/>
        <v>0</v>
      </c>
      <c r="AI833" s="397">
        <f t="shared" si="209"/>
        <v>0</v>
      </c>
      <c r="AJ833" s="397">
        <f t="shared" si="209"/>
        <v>0</v>
      </c>
      <c r="AK833" s="397">
        <f t="shared" si="209"/>
        <v>0</v>
      </c>
      <c r="AL833" s="397">
        <f t="shared" si="209"/>
        <v>0</v>
      </c>
      <c r="AM833" s="295"/>
    </row>
    <row r="834" spans="1:39" ht="15.5" outlineLevel="1">
      <c r="A834" s="510"/>
      <c r="B834" s="310"/>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409"/>
      <c r="Z834" s="410"/>
      <c r="AA834" s="410"/>
      <c r="AB834" s="410"/>
      <c r="AC834" s="410"/>
      <c r="AD834" s="410"/>
      <c r="AE834" s="410"/>
      <c r="AF834" s="410"/>
      <c r="AG834" s="410"/>
      <c r="AH834" s="410"/>
      <c r="AI834" s="410"/>
      <c r="AJ834" s="410"/>
      <c r="AK834" s="410"/>
      <c r="AL834" s="410"/>
      <c r="AM834" s="286"/>
    </row>
    <row r="835" spans="1:39" ht="15.5" outlineLevel="1">
      <c r="A835" s="510">
        <v>19</v>
      </c>
      <c r="B835" s="414" t="s">
        <v>110</v>
      </c>
      <c r="C835" s="280" t="s">
        <v>586</v>
      </c>
      <c r="D835" s="284"/>
      <c r="E835" s="284"/>
      <c r="F835" s="284"/>
      <c r="G835" s="284"/>
      <c r="H835" s="284"/>
      <c r="I835" s="284"/>
      <c r="J835" s="284"/>
      <c r="K835" s="284"/>
      <c r="L835" s="284"/>
      <c r="M835" s="284"/>
      <c r="N835" s="284"/>
      <c r="O835" s="284"/>
      <c r="P835" s="284"/>
      <c r="Q835" s="284"/>
      <c r="R835" s="284"/>
      <c r="S835" s="284"/>
      <c r="T835" s="284"/>
      <c r="U835" s="284"/>
      <c r="V835" s="284"/>
      <c r="W835" s="284"/>
      <c r="X835" s="284"/>
      <c r="Y835" s="412"/>
      <c r="Z835" s="396"/>
      <c r="AA835" s="396"/>
      <c r="AB835" s="396"/>
      <c r="AC835" s="396"/>
      <c r="AD835" s="396"/>
      <c r="AE835" s="396"/>
      <c r="AF835" s="401"/>
      <c r="AG835" s="401"/>
      <c r="AH835" s="401"/>
      <c r="AI835" s="401"/>
      <c r="AJ835" s="401"/>
      <c r="AK835" s="401"/>
      <c r="AL835" s="401"/>
      <c r="AM835" s="285">
        <f>SUM(Y835:AL835)</f>
        <v>0</v>
      </c>
    </row>
    <row r="836" spans="1:39" ht="15.5" outlineLevel="1">
      <c r="A836" s="510"/>
      <c r="B836" s="283" t="s">
        <v>340</v>
      </c>
      <c r="C836" s="280" t="s">
        <v>580</v>
      </c>
      <c r="D836" s="284"/>
      <c r="E836" s="284"/>
      <c r="F836" s="284"/>
      <c r="G836" s="284"/>
      <c r="H836" s="284"/>
      <c r="I836" s="284"/>
      <c r="J836" s="284"/>
      <c r="K836" s="284"/>
      <c r="L836" s="284"/>
      <c r="M836" s="284"/>
      <c r="N836" s="284"/>
      <c r="O836" s="284"/>
      <c r="P836" s="284"/>
      <c r="Q836" s="284"/>
      <c r="R836" s="284"/>
      <c r="S836" s="284"/>
      <c r="T836" s="284"/>
      <c r="U836" s="284"/>
      <c r="V836" s="284"/>
      <c r="W836" s="284"/>
      <c r="X836" s="284"/>
      <c r="Y836" s="397">
        <f>Y835</f>
        <v>0</v>
      </c>
      <c r="Z836" s="397">
        <f t="shared" ref="Z836:AL836" si="210">Z835</f>
        <v>0</v>
      </c>
      <c r="AA836" s="397">
        <f t="shared" si="210"/>
        <v>0</v>
      </c>
      <c r="AB836" s="397">
        <f t="shared" si="210"/>
        <v>0</v>
      </c>
      <c r="AC836" s="397">
        <f t="shared" si="210"/>
        <v>0</v>
      </c>
      <c r="AD836" s="397">
        <f t="shared" si="210"/>
        <v>0</v>
      </c>
      <c r="AE836" s="397">
        <f t="shared" si="210"/>
        <v>0</v>
      </c>
      <c r="AF836" s="397">
        <f t="shared" si="210"/>
        <v>0</v>
      </c>
      <c r="AG836" s="397">
        <f t="shared" si="210"/>
        <v>0</v>
      </c>
      <c r="AH836" s="397">
        <f t="shared" si="210"/>
        <v>0</v>
      </c>
      <c r="AI836" s="397">
        <f t="shared" si="210"/>
        <v>0</v>
      </c>
      <c r="AJ836" s="397">
        <f t="shared" si="210"/>
        <v>0</v>
      </c>
      <c r="AK836" s="397">
        <f t="shared" si="210"/>
        <v>0</v>
      </c>
      <c r="AL836" s="397">
        <f t="shared" si="210"/>
        <v>0</v>
      </c>
      <c r="AM836" s="286"/>
    </row>
    <row r="837" spans="1:39" ht="15.5" outlineLevel="1">
      <c r="A837" s="510"/>
      <c r="B837" s="310"/>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398"/>
      <c r="Z837" s="398"/>
      <c r="AA837" s="398"/>
      <c r="AB837" s="398"/>
      <c r="AC837" s="398"/>
      <c r="AD837" s="398"/>
      <c r="AE837" s="398"/>
      <c r="AF837" s="398"/>
      <c r="AG837" s="398"/>
      <c r="AH837" s="398"/>
      <c r="AI837" s="398"/>
      <c r="AJ837" s="398"/>
      <c r="AK837" s="398"/>
      <c r="AL837" s="398"/>
      <c r="AM837" s="295"/>
    </row>
    <row r="838" spans="1:39" ht="15.5" outlineLevel="1">
      <c r="A838" s="510">
        <v>20</v>
      </c>
      <c r="B838" s="414" t="s">
        <v>109</v>
      </c>
      <c r="C838" s="280" t="s">
        <v>586</v>
      </c>
      <c r="D838" s="284"/>
      <c r="E838" s="284"/>
      <c r="F838" s="284"/>
      <c r="G838" s="284"/>
      <c r="H838" s="284"/>
      <c r="I838" s="284"/>
      <c r="J838" s="284"/>
      <c r="K838" s="284"/>
      <c r="L838" s="284"/>
      <c r="M838" s="284"/>
      <c r="N838" s="284"/>
      <c r="O838" s="284"/>
      <c r="P838" s="284"/>
      <c r="Q838" s="284"/>
      <c r="R838" s="284"/>
      <c r="S838" s="284"/>
      <c r="T838" s="284"/>
      <c r="U838" s="284"/>
      <c r="V838" s="284"/>
      <c r="W838" s="284"/>
      <c r="X838" s="284"/>
      <c r="Y838" s="412"/>
      <c r="Z838" s="396"/>
      <c r="AA838" s="396"/>
      <c r="AB838" s="396"/>
      <c r="AC838" s="396"/>
      <c r="AD838" s="396"/>
      <c r="AE838" s="396"/>
      <c r="AF838" s="401"/>
      <c r="AG838" s="401"/>
      <c r="AH838" s="401"/>
      <c r="AI838" s="401"/>
      <c r="AJ838" s="401"/>
      <c r="AK838" s="401"/>
      <c r="AL838" s="401"/>
      <c r="AM838" s="285">
        <f>SUM(Y838:AL838)</f>
        <v>0</v>
      </c>
    </row>
    <row r="839" spans="1:39" ht="15.5" outlineLevel="1">
      <c r="A839" s="510"/>
      <c r="B839" s="283" t="s">
        <v>340</v>
      </c>
      <c r="C839" s="280" t="s">
        <v>580</v>
      </c>
      <c r="D839" s="284"/>
      <c r="E839" s="284"/>
      <c r="F839" s="284"/>
      <c r="G839" s="284"/>
      <c r="H839" s="284"/>
      <c r="I839" s="284"/>
      <c r="J839" s="284"/>
      <c r="K839" s="284"/>
      <c r="L839" s="284"/>
      <c r="M839" s="284"/>
      <c r="N839" s="284"/>
      <c r="O839" s="284"/>
      <c r="P839" s="284"/>
      <c r="Q839" s="284"/>
      <c r="R839" s="284"/>
      <c r="S839" s="284"/>
      <c r="T839" s="284"/>
      <c r="U839" s="284"/>
      <c r="V839" s="284"/>
      <c r="W839" s="284"/>
      <c r="X839" s="284"/>
      <c r="Y839" s="397">
        <f>Y838</f>
        <v>0</v>
      </c>
      <c r="Z839" s="397">
        <f t="shared" ref="Z839:AL839" si="211">Z838</f>
        <v>0</v>
      </c>
      <c r="AA839" s="397">
        <f t="shared" si="211"/>
        <v>0</v>
      </c>
      <c r="AB839" s="397">
        <f t="shared" si="211"/>
        <v>0</v>
      </c>
      <c r="AC839" s="397">
        <f t="shared" si="211"/>
        <v>0</v>
      </c>
      <c r="AD839" s="397">
        <f t="shared" si="211"/>
        <v>0</v>
      </c>
      <c r="AE839" s="397">
        <f t="shared" si="211"/>
        <v>0</v>
      </c>
      <c r="AF839" s="397">
        <f t="shared" si="211"/>
        <v>0</v>
      </c>
      <c r="AG839" s="397">
        <f t="shared" si="211"/>
        <v>0</v>
      </c>
      <c r="AH839" s="397">
        <f t="shared" si="211"/>
        <v>0</v>
      </c>
      <c r="AI839" s="397">
        <f t="shared" si="211"/>
        <v>0</v>
      </c>
      <c r="AJ839" s="397">
        <f t="shared" si="211"/>
        <v>0</v>
      </c>
      <c r="AK839" s="397">
        <f t="shared" si="211"/>
        <v>0</v>
      </c>
      <c r="AL839" s="397">
        <f t="shared" si="211"/>
        <v>0</v>
      </c>
      <c r="AM839" s="295"/>
    </row>
    <row r="840" spans="1:39" ht="15.5" outlineLevel="1">
      <c r="A840" s="510"/>
      <c r="B840" s="311"/>
      <c r="C840" s="289"/>
      <c r="D840" s="280"/>
      <c r="E840" s="280"/>
      <c r="F840" s="280"/>
      <c r="G840" s="280"/>
      <c r="H840" s="280"/>
      <c r="I840" s="280"/>
      <c r="J840" s="280"/>
      <c r="K840" s="280"/>
      <c r="L840" s="280"/>
      <c r="M840" s="280"/>
      <c r="N840" s="289"/>
      <c r="O840" s="280"/>
      <c r="P840" s="280"/>
      <c r="Q840" s="280"/>
      <c r="R840" s="280"/>
      <c r="S840" s="280"/>
      <c r="T840" s="280"/>
      <c r="U840" s="280"/>
      <c r="V840" s="280"/>
      <c r="W840" s="280"/>
      <c r="X840" s="280"/>
      <c r="Y840" s="398"/>
      <c r="Z840" s="398"/>
      <c r="AA840" s="398"/>
      <c r="AB840" s="398"/>
      <c r="AC840" s="398"/>
      <c r="AD840" s="398"/>
      <c r="AE840" s="398"/>
      <c r="AF840" s="398"/>
      <c r="AG840" s="398"/>
      <c r="AH840" s="398"/>
      <c r="AI840" s="398"/>
      <c r="AJ840" s="398"/>
      <c r="AK840" s="398"/>
      <c r="AL840" s="398"/>
      <c r="AM840" s="295"/>
    </row>
    <row r="841" spans="1:39" ht="15.5" outlineLevel="1">
      <c r="A841" s="510"/>
      <c r="B841" s="496" t="s">
        <v>499</v>
      </c>
      <c r="C841" s="280"/>
      <c r="D841" s="280"/>
      <c r="E841" s="280"/>
      <c r="F841" s="280"/>
      <c r="G841" s="280"/>
      <c r="H841" s="280"/>
      <c r="I841" s="280"/>
      <c r="J841" s="280"/>
      <c r="K841" s="280"/>
      <c r="L841" s="280"/>
      <c r="M841" s="280"/>
      <c r="N841" s="280"/>
      <c r="O841" s="280"/>
      <c r="P841" s="280"/>
      <c r="Q841" s="280"/>
      <c r="R841" s="280"/>
      <c r="S841" s="280"/>
      <c r="T841" s="280"/>
      <c r="U841" s="280"/>
      <c r="V841" s="280"/>
      <c r="W841" s="280"/>
      <c r="X841" s="280"/>
      <c r="Y841" s="408"/>
      <c r="Z841" s="411"/>
      <c r="AA841" s="411"/>
      <c r="AB841" s="411"/>
      <c r="AC841" s="411"/>
      <c r="AD841" s="411"/>
      <c r="AE841" s="411"/>
      <c r="AF841" s="411"/>
      <c r="AG841" s="411"/>
      <c r="AH841" s="411"/>
      <c r="AI841" s="411"/>
      <c r="AJ841" s="411"/>
      <c r="AK841" s="411"/>
      <c r="AL841" s="411"/>
      <c r="AM841" s="295"/>
    </row>
    <row r="842" spans="1:39" ht="15.5" outlineLevel="1">
      <c r="A842" s="510"/>
      <c r="B842" s="482" t="s">
        <v>495</v>
      </c>
      <c r="C842" s="280"/>
      <c r="D842" s="280"/>
      <c r="E842" s="280"/>
      <c r="F842" s="280"/>
      <c r="G842" s="280"/>
      <c r="H842" s="280"/>
      <c r="I842" s="280"/>
      <c r="J842" s="280"/>
      <c r="K842" s="280"/>
      <c r="L842" s="280"/>
      <c r="M842" s="280"/>
      <c r="N842" s="280"/>
      <c r="O842" s="280"/>
      <c r="P842" s="280"/>
      <c r="Q842" s="280"/>
      <c r="R842" s="280"/>
      <c r="S842" s="280"/>
      <c r="T842" s="280"/>
      <c r="U842" s="280"/>
      <c r="V842" s="280"/>
      <c r="W842" s="280"/>
      <c r="X842" s="280"/>
      <c r="Y842" s="408"/>
      <c r="Z842" s="411"/>
      <c r="AA842" s="411"/>
      <c r="AB842" s="411"/>
      <c r="AC842" s="411"/>
      <c r="AD842" s="411"/>
      <c r="AE842" s="411"/>
      <c r="AF842" s="411"/>
      <c r="AG842" s="411"/>
      <c r="AH842" s="411"/>
      <c r="AI842" s="411"/>
      <c r="AJ842" s="411"/>
      <c r="AK842" s="411"/>
      <c r="AL842" s="411"/>
      <c r="AM842" s="295"/>
    </row>
    <row r="843" spans="1:39" ht="15.5" outlineLevel="1">
      <c r="A843" s="510">
        <v>21</v>
      </c>
      <c r="B843" s="414" t="s">
        <v>112</v>
      </c>
      <c r="C843" s="280" t="s">
        <v>586</v>
      </c>
      <c r="D843" s="284"/>
      <c r="E843" s="284"/>
      <c r="F843" s="284"/>
      <c r="G843" s="284"/>
      <c r="H843" s="284"/>
      <c r="I843" s="284"/>
      <c r="J843" s="284"/>
      <c r="K843" s="284"/>
      <c r="L843" s="284"/>
      <c r="M843" s="284"/>
      <c r="N843" s="280"/>
      <c r="O843" s="284"/>
      <c r="P843" s="284"/>
      <c r="Q843" s="284"/>
      <c r="R843" s="284"/>
      <c r="S843" s="284"/>
      <c r="T843" s="284"/>
      <c r="U843" s="284"/>
      <c r="V843" s="284"/>
      <c r="W843" s="284"/>
      <c r="X843" s="284"/>
      <c r="Y843" s="401"/>
      <c r="Z843" s="401"/>
      <c r="AA843" s="401"/>
      <c r="AB843" s="401"/>
      <c r="AC843" s="401"/>
      <c r="AD843" s="401"/>
      <c r="AE843" s="401"/>
      <c r="AF843" s="396"/>
      <c r="AG843" s="396"/>
      <c r="AH843" s="396"/>
      <c r="AI843" s="396"/>
      <c r="AJ843" s="396"/>
      <c r="AK843" s="396"/>
      <c r="AL843" s="396"/>
      <c r="AM843" s="285">
        <f>SUM(Y843:AL843)</f>
        <v>0</v>
      </c>
    </row>
    <row r="844" spans="1:39" ht="15.5" outlineLevel="1">
      <c r="A844" s="510"/>
      <c r="B844" s="283" t="s">
        <v>340</v>
      </c>
      <c r="C844" s="280" t="s">
        <v>580</v>
      </c>
      <c r="D844" s="284"/>
      <c r="E844" s="284"/>
      <c r="F844" s="284"/>
      <c r="G844" s="284"/>
      <c r="H844" s="284"/>
      <c r="I844" s="284"/>
      <c r="J844" s="284"/>
      <c r="K844" s="284"/>
      <c r="L844" s="284"/>
      <c r="M844" s="284"/>
      <c r="N844" s="280"/>
      <c r="O844" s="284"/>
      <c r="P844" s="284"/>
      <c r="Q844" s="284"/>
      <c r="R844" s="284"/>
      <c r="S844" s="284"/>
      <c r="T844" s="284"/>
      <c r="U844" s="284"/>
      <c r="V844" s="284"/>
      <c r="W844" s="284"/>
      <c r="X844" s="284"/>
      <c r="Y844" s="397">
        <f>Y843</f>
        <v>0</v>
      </c>
      <c r="Z844" s="397">
        <f t="shared" ref="Z844:AL844" si="212">Z843</f>
        <v>0</v>
      </c>
      <c r="AA844" s="397">
        <f t="shared" si="212"/>
        <v>0</v>
      </c>
      <c r="AB844" s="397">
        <f t="shared" si="212"/>
        <v>0</v>
      </c>
      <c r="AC844" s="397">
        <f t="shared" si="212"/>
        <v>0</v>
      </c>
      <c r="AD844" s="397">
        <f t="shared" si="212"/>
        <v>0</v>
      </c>
      <c r="AE844" s="397">
        <f t="shared" si="212"/>
        <v>0</v>
      </c>
      <c r="AF844" s="397">
        <f t="shared" si="212"/>
        <v>0</v>
      </c>
      <c r="AG844" s="397">
        <f t="shared" si="212"/>
        <v>0</v>
      </c>
      <c r="AH844" s="397">
        <f t="shared" si="212"/>
        <v>0</v>
      </c>
      <c r="AI844" s="397">
        <f t="shared" si="212"/>
        <v>0</v>
      </c>
      <c r="AJ844" s="397">
        <f t="shared" si="212"/>
        <v>0</v>
      </c>
      <c r="AK844" s="397">
        <f t="shared" si="212"/>
        <v>0</v>
      </c>
      <c r="AL844" s="397">
        <f t="shared" si="212"/>
        <v>0</v>
      </c>
      <c r="AM844" s="295"/>
    </row>
    <row r="845" spans="1:39" ht="15.5" outlineLevel="1">
      <c r="A845" s="510"/>
      <c r="B845" s="283"/>
      <c r="C845" s="280"/>
      <c r="D845" s="280"/>
      <c r="E845" s="280"/>
      <c r="F845" s="280"/>
      <c r="G845" s="280"/>
      <c r="H845" s="280"/>
      <c r="I845" s="280"/>
      <c r="J845" s="280"/>
      <c r="K845" s="280"/>
      <c r="L845" s="280"/>
      <c r="M845" s="280"/>
      <c r="N845" s="280"/>
      <c r="O845" s="280"/>
      <c r="P845" s="280"/>
      <c r="Q845" s="280"/>
      <c r="R845" s="280"/>
      <c r="S845" s="280"/>
      <c r="T845" s="280"/>
      <c r="U845" s="280"/>
      <c r="V845" s="280"/>
      <c r="W845" s="280"/>
      <c r="X845" s="280"/>
      <c r="Y845" s="408"/>
      <c r="Z845" s="411"/>
      <c r="AA845" s="411"/>
      <c r="AB845" s="411"/>
      <c r="AC845" s="411"/>
      <c r="AD845" s="411"/>
      <c r="AE845" s="411"/>
      <c r="AF845" s="411"/>
      <c r="AG845" s="411"/>
      <c r="AH845" s="411"/>
      <c r="AI845" s="411"/>
      <c r="AJ845" s="411"/>
      <c r="AK845" s="411"/>
      <c r="AL845" s="411"/>
      <c r="AM845" s="295"/>
    </row>
    <row r="846" spans="1:39" ht="15.5" outlineLevel="1">
      <c r="A846" s="510">
        <v>22</v>
      </c>
      <c r="B846" s="414" t="s">
        <v>113</v>
      </c>
      <c r="C846" s="280" t="s">
        <v>586</v>
      </c>
      <c r="D846" s="284"/>
      <c r="E846" s="284"/>
      <c r="F846" s="284"/>
      <c r="G846" s="284"/>
      <c r="H846" s="284"/>
      <c r="I846" s="284"/>
      <c r="J846" s="284"/>
      <c r="K846" s="284"/>
      <c r="L846" s="284"/>
      <c r="M846" s="284"/>
      <c r="N846" s="280"/>
      <c r="O846" s="284"/>
      <c r="P846" s="284"/>
      <c r="Q846" s="284"/>
      <c r="R846" s="284"/>
      <c r="S846" s="284"/>
      <c r="T846" s="284"/>
      <c r="U846" s="284"/>
      <c r="V846" s="284"/>
      <c r="W846" s="284"/>
      <c r="X846" s="284"/>
      <c r="Y846" s="401"/>
      <c r="Z846" s="401"/>
      <c r="AA846" s="401"/>
      <c r="AB846" s="401"/>
      <c r="AC846" s="401"/>
      <c r="AD846" s="401"/>
      <c r="AE846" s="401"/>
      <c r="AF846" s="396"/>
      <c r="AG846" s="396"/>
      <c r="AH846" s="396"/>
      <c r="AI846" s="396"/>
      <c r="AJ846" s="396"/>
      <c r="AK846" s="396"/>
      <c r="AL846" s="396"/>
      <c r="AM846" s="285">
        <f>SUM(Y846:AL846)</f>
        <v>0</v>
      </c>
    </row>
    <row r="847" spans="1:39" ht="15.5" outlineLevel="1">
      <c r="A847" s="510"/>
      <c r="B847" s="283" t="s">
        <v>340</v>
      </c>
      <c r="C847" s="280" t="s">
        <v>580</v>
      </c>
      <c r="D847" s="284"/>
      <c r="E847" s="284"/>
      <c r="F847" s="284"/>
      <c r="G847" s="284"/>
      <c r="H847" s="284"/>
      <c r="I847" s="284"/>
      <c r="J847" s="284"/>
      <c r="K847" s="284"/>
      <c r="L847" s="284"/>
      <c r="M847" s="284"/>
      <c r="N847" s="280"/>
      <c r="O847" s="284"/>
      <c r="P847" s="284"/>
      <c r="Q847" s="284"/>
      <c r="R847" s="284"/>
      <c r="S847" s="284"/>
      <c r="T847" s="284"/>
      <c r="U847" s="284"/>
      <c r="V847" s="284"/>
      <c r="W847" s="284"/>
      <c r="X847" s="284"/>
      <c r="Y847" s="397">
        <f>Y846</f>
        <v>0</v>
      </c>
      <c r="Z847" s="397">
        <f t="shared" ref="Z847:AL847" si="213">Z846</f>
        <v>0</v>
      </c>
      <c r="AA847" s="397">
        <f t="shared" si="213"/>
        <v>0</v>
      </c>
      <c r="AB847" s="397">
        <f t="shared" si="213"/>
        <v>0</v>
      </c>
      <c r="AC847" s="397">
        <f t="shared" si="213"/>
        <v>0</v>
      </c>
      <c r="AD847" s="397">
        <f t="shared" si="213"/>
        <v>0</v>
      </c>
      <c r="AE847" s="397">
        <f t="shared" si="213"/>
        <v>0</v>
      </c>
      <c r="AF847" s="397">
        <f t="shared" si="213"/>
        <v>0</v>
      </c>
      <c r="AG847" s="397">
        <f t="shared" si="213"/>
        <v>0</v>
      </c>
      <c r="AH847" s="397">
        <f t="shared" si="213"/>
        <v>0</v>
      </c>
      <c r="AI847" s="397">
        <f t="shared" si="213"/>
        <v>0</v>
      </c>
      <c r="AJ847" s="397">
        <f t="shared" si="213"/>
        <v>0</v>
      </c>
      <c r="AK847" s="397">
        <f t="shared" si="213"/>
        <v>0</v>
      </c>
      <c r="AL847" s="397">
        <f t="shared" si="213"/>
        <v>0</v>
      </c>
      <c r="AM847" s="295"/>
    </row>
    <row r="848" spans="1:39" ht="15.5" outlineLevel="1">
      <c r="A848" s="510"/>
      <c r="B848" s="283"/>
      <c r="C848" s="280"/>
      <c r="D848" s="280"/>
      <c r="E848" s="280"/>
      <c r="F848" s="280"/>
      <c r="G848" s="280"/>
      <c r="H848" s="280"/>
      <c r="I848" s="280"/>
      <c r="J848" s="280"/>
      <c r="K848" s="280"/>
      <c r="L848" s="280"/>
      <c r="M848" s="280"/>
      <c r="N848" s="280"/>
      <c r="O848" s="280"/>
      <c r="P848" s="280"/>
      <c r="Q848" s="280"/>
      <c r="R848" s="280"/>
      <c r="S848" s="280"/>
      <c r="T848" s="280"/>
      <c r="U848" s="280"/>
      <c r="V848" s="280"/>
      <c r="W848" s="280"/>
      <c r="X848" s="280"/>
      <c r="Y848" s="408"/>
      <c r="Z848" s="411"/>
      <c r="AA848" s="411"/>
      <c r="AB848" s="411"/>
      <c r="AC848" s="411"/>
      <c r="AD848" s="411"/>
      <c r="AE848" s="411"/>
      <c r="AF848" s="411"/>
      <c r="AG848" s="411"/>
      <c r="AH848" s="411"/>
      <c r="AI848" s="411"/>
      <c r="AJ848" s="411"/>
      <c r="AK848" s="411"/>
      <c r="AL848" s="411"/>
      <c r="AM848" s="295"/>
    </row>
    <row r="849" spans="1:39" ht="15.5" outlineLevel="1">
      <c r="A849" s="510">
        <v>23</v>
      </c>
      <c r="B849" s="414" t="s">
        <v>114</v>
      </c>
      <c r="C849" s="280" t="s">
        <v>586</v>
      </c>
      <c r="D849" s="284"/>
      <c r="E849" s="284"/>
      <c r="F849" s="284"/>
      <c r="G849" s="284"/>
      <c r="H849" s="284"/>
      <c r="I849" s="284"/>
      <c r="J849" s="284"/>
      <c r="K849" s="284"/>
      <c r="L849" s="284"/>
      <c r="M849" s="284"/>
      <c r="N849" s="280"/>
      <c r="O849" s="284"/>
      <c r="P849" s="284"/>
      <c r="Q849" s="284"/>
      <c r="R849" s="284"/>
      <c r="S849" s="284"/>
      <c r="T849" s="284"/>
      <c r="U849" s="284"/>
      <c r="V849" s="284"/>
      <c r="W849" s="284"/>
      <c r="X849" s="284"/>
      <c r="Y849" s="401"/>
      <c r="Z849" s="401"/>
      <c r="AA849" s="401"/>
      <c r="AB849" s="401"/>
      <c r="AC849" s="401"/>
      <c r="AD849" s="401"/>
      <c r="AE849" s="401"/>
      <c r="AF849" s="396"/>
      <c r="AG849" s="396"/>
      <c r="AH849" s="396"/>
      <c r="AI849" s="396"/>
      <c r="AJ849" s="396"/>
      <c r="AK849" s="396"/>
      <c r="AL849" s="396"/>
      <c r="AM849" s="285">
        <f>SUM(Y849:AL849)</f>
        <v>0</v>
      </c>
    </row>
    <row r="850" spans="1:39" ht="15.5" outlineLevel="1">
      <c r="A850" s="510"/>
      <c r="B850" s="283" t="s">
        <v>340</v>
      </c>
      <c r="C850" s="280" t="s">
        <v>580</v>
      </c>
      <c r="D850" s="284"/>
      <c r="E850" s="284"/>
      <c r="F850" s="284"/>
      <c r="G850" s="284"/>
      <c r="H850" s="284"/>
      <c r="I850" s="284"/>
      <c r="J850" s="284"/>
      <c r="K850" s="284"/>
      <c r="L850" s="284"/>
      <c r="M850" s="284"/>
      <c r="N850" s="280"/>
      <c r="O850" s="284"/>
      <c r="P850" s="284"/>
      <c r="Q850" s="284"/>
      <c r="R850" s="284"/>
      <c r="S850" s="284"/>
      <c r="T850" s="284"/>
      <c r="U850" s="284"/>
      <c r="V850" s="284"/>
      <c r="W850" s="284"/>
      <c r="X850" s="284"/>
      <c r="Y850" s="397">
        <f>Y849</f>
        <v>0</v>
      </c>
      <c r="Z850" s="397">
        <f t="shared" ref="Z850:AL850" si="214">Z849</f>
        <v>0</v>
      </c>
      <c r="AA850" s="397">
        <f t="shared" si="214"/>
        <v>0</v>
      </c>
      <c r="AB850" s="397">
        <f t="shared" si="214"/>
        <v>0</v>
      </c>
      <c r="AC850" s="397">
        <f t="shared" si="214"/>
        <v>0</v>
      </c>
      <c r="AD850" s="397">
        <f t="shared" si="214"/>
        <v>0</v>
      </c>
      <c r="AE850" s="397">
        <f t="shared" si="214"/>
        <v>0</v>
      </c>
      <c r="AF850" s="397">
        <f t="shared" si="214"/>
        <v>0</v>
      </c>
      <c r="AG850" s="397">
        <f t="shared" si="214"/>
        <v>0</v>
      </c>
      <c r="AH850" s="397">
        <f t="shared" si="214"/>
        <v>0</v>
      </c>
      <c r="AI850" s="397">
        <f t="shared" si="214"/>
        <v>0</v>
      </c>
      <c r="AJ850" s="397">
        <f t="shared" si="214"/>
        <v>0</v>
      </c>
      <c r="AK850" s="397">
        <f t="shared" si="214"/>
        <v>0</v>
      </c>
      <c r="AL850" s="397">
        <f t="shared" si="214"/>
        <v>0</v>
      </c>
      <c r="AM850" s="295"/>
    </row>
    <row r="851" spans="1:39" ht="15.5" outlineLevel="1">
      <c r="A851" s="510"/>
      <c r="B851" s="416"/>
      <c r="C851" s="280"/>
      <c r="D851" s="280"/>
      <c r="E851" s="280"/>
      <c r="F851" s="280"/>
      <c r="G851" s="280"/>
      <c r="H851" s="280"/>
      <c r="I851" s="280"/>
      <c r="J851" s="280"/>
      <c r="K851" s="280"/>
      <c r="L851" s="280"/>
      <c r="M851" s="280"/>
      <c r="N851" s="280"/>
      <c r="O851" s="280"/>
      <c r="P851" s="280"/>
      <c r="Q851" s="280"/>
      <c r="R851" s="280"/>
      <c r="S851" s="280"/>
      <c r="T851" s="280"/>
      <c r="U851" s="280"/>
      <c r="V851" s="280"/>
      <c r="W851" s="280"/>
      <c r="X851" s="280"/>
      <c r="Y851" s="408"/>
      <c r="Z851" s="411"/>
      <c r="AA851" s="411"/>
      <c r="AB851" s="411"/>
      <c r="AC851" s="411"/>
      <c r="AD851" s="411"/>
      <c r="AE851" s="411"/>
      <c r="AF851" s="411"/>
      <c r="AG851" s="411"/>
      <c r="AH851" s="411"/>
      <c r="AI851" s="411"/>
      <c r="AJ851" s="411"/>
      <c r="AK851" s="411"/>
      <c r="AL851" s="411"/>
      <c r="AM851" s="295"/>
    </row>
    <row r="852" spans="1:39" ht="15.5" outlineLevel="1">
      <c r="A852" s="510">
        <v>24</v>
      </c>
      <c r="B852" s="414" t="s">
        <v>115</v>
      </c>
      <c r="C852" s="280" t="s">
        <v>586</v>
      </c>
      <c r="D852" s="284"/>
      <c r="E852" s="284"/>
      <c r="F852" s="284"/>
      <c r="G852" s="284"/>
      <c r="H852" s="284"/>
      <c r="I852" s="284"/>
      <c r="J852" s="284"/>
      <c r="K852" s="284"/>
      <c r="L852" s="284"/>
      <c r="M852" s="284"/>
      <c r="N852" s="280"/>
      <c r="O852" s="284"/>
      <c r="P852" s="284"/>
      <c r="Q852" s="284"/>
      <c r="R852" s="284"/>
      <c r="S852" s="284"/>
      <c r="T852" s="284"/>
      <c r="U852" s="284"/>
      <c r="V852" s="284"/>
      <c r="W852" s="284"/>
      <c r="X852" s="284"/>
      <c r="Y852" s="401"/>
      <c r="Z852" s="401"/>
      <c r="AA852" s="401"/>
      <c r="AB852" s="401"/>
      <c r="AC852" s="401"/>
      <c r="AD852" s="401"/>
      <c r="AE852" s="401"/>
      <c r="AF852" s="396"/>
      <c r="AG852" s="396"/>
      <c r="AH852" s="396"/>
      <c r="AI852" s="396"/>
      <c r="AJ852" s="396"/>
      <c r="AK852" s="396"/>
      <c r="AL852" s="396"/>
      <c r="AM852" s="285">
        <f>SUM(Y852:AL852)</f>
        <v>0</v>
      </c>
    </row>
    <row r="853" spans="1:39" ht="15.5" outlineLevel="1">
      <c r="A853" s="510"/>
      <c r="B853" s="283" t="s">
        <v>340</v>
      </c>
      <c r="C853" s="280" t="s">
        <v>580</v>
      </c>
      <c r="D853" s="284"/>
      <c r="E853" s="284"/>
      <c r="F853" s="284"/>
      <c r="G853" s="284"/>
      <c r="H853" s="284"/>
      <c r="I853" s="284"/>
      <c r="J853" s="284"/>
      <c r="K853" s="284"/>
      <c r="L853" s="284"/>
      <c r="M853" s="284"/>
      <c r="N853" s="280"/>
      <c r="O853" s="284"/>
      <c r="P853" s="284"/>
      <c r="Q853" s="284"/>
      <c r="R853" s="284"/>
      <c r="S853" s="284"/>
      <c r="T853" s="284"/>
      <c r="U853" s="284"/>
      <c r="V853" s="284"/>
      <c r="W853" s="284"/>
      <c r="X853" s="284"/>
      <c r="Y853" s="397">
        <f>Y852</f>
        <v>0</v>
      </c>
      <c r="Z853" s="397">
        <f t="shared" ref="Z853:AL853" si="215">Z852</f>
        <v>0</v>
      </c>
      <c r="AA853" s="397">
        <f t="shared" si="215"/>
        <v>0</v>
      </c>
      <c r="AB853" s="397">
        <f t="shared" si="215"/>
        <v>0</v>
      </c>
      <c r="AC853" s="397">
        <f t="shared" si="215"/>
        <v>0</v>
      </c>
      <c r="AD853" s="397">
        <f t="shared" si="215"/>
        <v>0</v>
      </c>
      <c r="AE853" s="397">
        <f t="shared" si="215"/>
        <v>0</v>
      </c>
      <c r="AF853" s="397">
        <f t="shared" si="215"/>
        <v>0</v>
      </c>
      <c r="AG853" s="397">
        <f t="shared" si="215"/>
        <v>0</v>
      </c>
      <c r="AH853" s="397">
        <f t="shared" si="215"/>
        <v>0</v>
      </c>
      <c r="AI853" s="397">
        <f t="shared" si="215"/>
        <v>0</v>
      </c>
      <c r="AJ853" s="397">
        <f t="shared" si="215"/>
        <v>0</v>
      </c>
      <c r="AK853" s="397">
        <f t="shared" si="215"/>
        <v>0</v>
      </c>
      <c r="AL853" s="397">
        <f t="shared" si="215"/>
        <v>0</v>
      </c>
      <c r="AM853" s="295"/>
    </row>
    <row r="854" spans="1:39" ht="15.5" outlineLevel="1">
      <c r="A854" s="510"/>
      <c r="B854" s="283"/>
      <c r="C854" s="280"/>
      <c r="D854" s="280"/>
      <c r="E854" s="280"/>
      <c r="F854" s="280"/>
      <c r="G854" s="280"/>
      <c r="H854" s="280"/>
      <c r="I854" s="280"/>
      <c r="J854" s="280"/>
      <c r="K854" s="280"/>
      <c r="L854" s="280"/>
      <c r="M854" s="280"/>
      <c r="N854" s="280"/>
      <c r="O854" s="280"/>
      <c r="P854" s="280"/>
      <c r="Q854" s="280"/>
      <c r="R854" s="280"/>
      <c r="S854" s="280"/>
      <c r="T854" s="280"/>
      <c r="U854" s="280"/>
      <c r="V854" s="280"/>
      <c r="W854" s="280"/>
      <c r="X854" s="280"/>
      <c r="Y854" s="398"/>
      <c r="Z854" s="411"/>
      <c r="AA854" s="411"/>
      <c r="AB854" s="411"/>
      <c r="AC854" s="411"/>
      <c r="AD854" s="411"/>
      <c r="AE854" s="411"/>
      <c r="AF854" s="411"/>
      <c r="AG854" s="411"/>
      <c r="AH854" s="411"/>
      <c r="AI854" s="411"/>
      <c r="AJ854" s="411"/>
      <c r="AK854" s="411"/>
      <c r="AL854" s="411"/>
      <c r="AM854" s="295"/>
    </row>
    <row r="855" spans="1:39" ht="15.5" outlineLevel="1">
      <c r="A855" s="510"/>
      <c r="B855" s="277" t="s">
        <v>496</v>
      </c>
      <c r="C855" s="280"/>
      <c r="D855" s="280"/>
      <c r="E855" s="280"/>
      <c r="F855" s="280"/>
      <c r="G855" s="280"/>
      <c r="H855" s="280"/>
      <c r="I855" s="280"/>
      <c r="J855" s="280"/>
      <c r="K855" s="280"/>
      <c r="L855" s="280"/>
      <c r="M855" s="280"/>
      <c r="N855" s="280"/>
      <c r="O855" s="280"/>
      <c r="P855" s="280"/>
      <c r="Q855" s="280"/>
      <c r="R855" s="280"/>
      <c r="S855" s="280"/>
      <c r="T855" s="280"/>
      <c r="U855" s="280"/>
      <c r="V855" s="280"/>
      <c r="W855" s="280"/>
      <c r="X855" s="280"/>
      <c r="Y855" s="398"/>
      <c r="Z855" s="411"/>
      <c r="AA855" s="411"/>
      <c r="AB855" s="411"/>
      <c r="AC855" s="411"/>
      <c r="AD855" s="411"/>
      <c r="AE855" s="411"/>
      <c r="AF855" s="411"/>
      <c r="AG855" s="411"/>
      <c r="AH855" s="411"/>
      <c r="AI855" s="411"/>
      <c r="AJ855" s="411"/>
      <c r="AK855" s="411"/>
      <c r="AL855" s="411"/>
      <c r="AM855" s="295"/>
    </row>
    <row r="856" spans="1:39" ht="15.5" outlineLevel="1">
      <c r="A856" s="510">
        <v>25</v>
      </c>
      <c r="B856" s="414" t="s">
        <v>116</v>
      </c>
      <c r="C856" s="280" t="s">
        <v>586</v>
      </c>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412"/>
      <c r="Z856" s="401"/>
      <c r="AA856" s="401"/>
      <c r="AB856" s="401"/>
      <c r="AC856" s="401"/>
      <c r="AD856" s="401"/>
      <c r="AE856" s="401"/>
      <c r="AF856" s="401"/>
      <c r="AG856" s="401"/>
      <c r="AH856" s="401"/>
      <c r="AI856" s="401"/>
      <c r="AJ856" s="401"/>
      <c r="AK856" s="401"/>
      <c r="AL856" s="401"/>
      <c r="AM856" s="285">
        <f>SUM(Y858:AL858)</f>
        <v>0</v>
      </c>
    </row>
    <row r="857" spans="1:39" ht="15.5" outlineLevel="1">
      <c r="A857" s="510"/>
      <c r="B857" s="283" t="s">
        <v>340</v>
      </c>
      <c r="C857" s="280" t="s">
        <v>580</v>
      </c>
      <c r="D857" s="284"/>
      <c r="E857" s="284"/>
      <c r="F857" s="284"/>
      <c r="G857" s="284"/>
      <c r="H857" s="284"/>
      <c r="I857" s="284"/>
      <c r="J857" s="284"/>
      <c r="K857" s="284"/>
      <c r="L857" s="284"/>
      <c r="M857" s="284"/>
      <c r="N857" s="284"/>
      <c r="O857" s="284"/>
      <c r="P857" s="284"/>
      <c r="Q857" s="284"/>
      <c r="R857" s="284"/>
      <c r="S857" s="284"/>
      <c r="T857" s="284"/>
      <c r="U857" s="284"/>
      <c r="V857" s="284"/>
      <c r="W857" s="284"/>
      <c r="X857" s="284"/>
      <c r="Y857" s="397">
        <f t="shared" ref="Y857:AL857" si="216">Y858</f>
        <v>0</v>
      </c>
      <c r="Z857" s="397">
        <f t="shared" si="216"/>
        <v>0</v>
      </c>
      <c r="AA857" s="397">
        <f t="shared" si="216"/>
        <v>0</v>
      </c>
      <c r="AB857" s="397">
        <f t="shared" si="216"/>
        <v>0</v>
      </c>
      <c r="AC857" s="397">
        <f t="shared" si="216"/>
        <v>0</v>
      </c>
      <c r="AD857" s="397">
        <f t="shared" si="216"/>
        <v>0</v>
      </c>
      <c r="AE857" s="397">
        <f t="shared" si="216"/>
        <v>0</v>
      </c>
      <c r="AF857" s="397">
        <f t="shared" si="216"/>
        <v>0</v>
      </c>
      <c r="AG857" s="397">
        <f t="shared" si="216"/>
        <v>0</v>
      </c>
      <c r="AH857" s="397">
        <f t="shared" si="216"/>
        <v>0</v>
      </c>
      <c r="AI857" s="397">
        <f t="shared" si="216"/>
        <v>0</v>
      </c>
      <c r="AJ857" s="397">
        <f t="shared" si="216"/>
        <v>0</v>
      </c>
      <c r="AK857" s="397">
        <f t="shared" si="216"/>
        <v>0</v>
      </c>
      <c r="AL857" s="397">
        <f t="shared" si="216"/>
        <v>0</v>
      </c>
      <c r="AM857" s="295"/>
    </row>
    <row r="858" spans="1:39" ht="15.5" outlineLevel="1">
      <c r="A858" s="510"/>
      <c r="B858" s="283"/>
      <c r="C858" s="280"/>
      <c r="D858" s="280"/>
      <c r="E858" s="280"/>
      <c r="F858" s="280"/>
      <c r="G858" s="280"/>
      <c r="H858" s="280"/>
      <c r="I858" s="280"/>
      <c r="J858" s="280"/>
      <c r="K858" s="280"/>
      <c r="L858" s="280"/>
      <c r="M858" s="280"/>
      <c r="N858" s="280"/>
      <c r="O858" s="280"/>
      <c r="P858" s="280"/>
      <c r="Q858" s="280"/>
      <c r="R858" s="280"/>
      <c r="S858" s="280"/>
      <c r="T858" s="280"/>
      <c r="U858" s="280"/>
      <c r="V858" s="280"/>
      <c r="W858" s="280"/>
      <c r="X858" s="280"/>
      <c r="Y858" s="398"/>
      <c r="Z858" s="411"/>
      <c r="AA858" s="411"/>
      <c r="AB858" s="411"/>
      <c r="AC858" s="411"/>
      <c r="AD858" s="411"/>
      <c r="AE858" s="411"/>
      <c r="AF858" s="411"/>
      <c r="AG858" s="411"/>
      <c r="AH858" s="411"/>
      <c r="AI858" s="411"/>
      <c r="AJ858" s="411"/>
      <c r="AK858" s="411"/>
      <c r="AL858" s="411"/>
      <c r="AM858" s="295"/>
    </row>
    <row r="859" spans="1:39" ht="15.5" outlineLevel="1">
      <c r="A859" s="510">
        <v>26</v>
      </c>
      <c r="B859" s="414" t="s">
        <v>117</v>
      </c>
      <c r="C859" s="280" t="s">
        <v>586</v>
      </c>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412"/>
      <c r="Z859" s="401"/>
      <c r="AA859" s="401"/>
      <c r="AB859" s="401"/>
      <c r="AC859" s="401"/>
      <c r="AD859" s="401"/>
      <c r="AE859" s="401"/>
      <c r="AF859" s="401"/>
      <c r="AG859" s="401"/>
      <c r="AH859" s="401"/>
      <c r="AI859" s="401"/>
      <c r="AJ859" s="401"/>
      <c r="AK859" s="401"/>
      <c r="AL859" s="401"/>
      <c r="AM859" s="285">
        <f>SUM(Y859:AL859)</f>
        <v>0</v>
      </c>
    </row>
    <row r="860" spans="1:39" ht="15.5" outlineLevel="1">
      <c r="A860" s="510"/>
      <c r="B860" s="283" t="s">
        <v>340</v>
      </c>
      <c r="C860" s="280" t="s">
        <v>580</v>
      </c>
      <c r="D860" s="284"/>
      <c r="E860" s="284"/>
      <c r="F860" s="284"/>
      <c r="G860" s="284"/>
      <c r="H860" s="284"/>
      <c r="I860" s="284"/>
      <c r="J860" s="284"/>
      <c r="K860" s="284"/>
      <c r="L860" s="284"/>
      <c r="M860" s="284"/>
      <c r="N860" s="284"/>
      <c r="O860" s="284"/>
      <c r="P860" s="284"/>
      <c r="Q860" s="284"/>
      <c r="R860" s="284"/>
      <c r="S860" s="284"/>
      <c r="T860" s="284"/>
      <c r="U860" s="284"/>
      <c r="V860" s="284"/>
      <c r="W860" s="284"/>
      <c r="X860" s="284"/>
      <c r="Y860" s="397">
        <f>Y859</f>
        <v>0</v>
      </c>
      <c r="Z860" s="397">
        <f t="shared" ref="Z860:AL860" si="217">Z859</f>
        <v>0</v>
      </c>
      <c r="AA860" s="397">
        <f t="shared" si="217"/>
        <v>0</v>
      </c>
      <c r="AB860" s="397">
        <f t="shared" si="217"/>
        <v>0</v>
      </c>
      <c r="AC860" s="397">
        <f t="shared" si="217"/>
        <v>0</v>
      </c>
      <c r="AD860" s="397">
        <f t="shared" si="217"/>
        <v>0</v>
      </c>
      <c r="AE860" s="397">
        <f t="shared" si="217"/>
        <v>0</v>
      </c>
      <c r="AF860" s="397">
        <f t="shared" si="217"/>
        <v>0</v>
      </c>
      <c r="AG860" s="397">
        <f t="shared" si="217"/>
        <v>0</v>
      </c>
      <c r="AH860" s="397">
        <f t="shared" si="217"/>
        <v>0</v>
      </c>
      <c r="AI860" s="397">
        <f t="shared" si="217"/>
        <v>0</v>
      </c>
      <c r="AJ860" s="397">
        <f t="shared" si="217"/>
        <v>0</v>
      </c>
      <c r="AK860" s="397">
        <f t="shared" si="217"/>
        <v>0</v>
      </c>
      <c r="AL860" s="397">
        <f t="shared" si="217"/>
        <v>0</v>
      </c>
      <c r="AM860" s="295"/>
    </row>
    <row r="861" spans="1:39" ht="15.5" outlineLevel="1">
      <c r="A861" s="510"/>
      <c r="B861" s="283"/>
      <c r="C861" s="280"/>
      <c r="D861" s="280"/>
      <c r="E861" s="280"/>
      <c r="F861" s="280"/>
      <c r="G861" s="280"/>
      <c r="H861" s="280"/>
      <c r="I861" s="280"/>
      <c r="J861" s="280"/>
      <c r="K861" s="280"/>
      <c r="L861" s="280"/>
      <c r="M861" s="280"/>
      <c r="N861" s="280"/>
      <c r="O861" s="280"/>
      <c r="P861" s="280"/>
      <c r="Q861" s="280"/>
      <c r="R861" s="280"/>
      <c r="S861" s="280"/>
      <c r="T861" s="280"/>
      <c r="U861" s="280"/>
      <c r="V861" s="280"/>
      <c r="W861" s="280"/>
      <c r="X861" s="280"/>
      <c r="Y861" s="398"/>
      <c r="Z861" s="411"/>
      <c r="AA861" s="411"/>
      <c r="AB861" s="411"/>
      <c r="AC861" s="411"/>
      <c r="AD861" s="411"/>
      <c r="AE861" s="411"/>
      <c r="AF861" s="411"/>
      <c r="AG861" s="411"/>
      <c r="AH861" s="411"/>
      <c r="AI861" s="411"/>
      <c r="AJ861" s="411"/>
      <c r="AK861" s="411"/>
      <c r="AL861" s="411"/>
      <c r="AM861" s="295"/>
    </row>
    <row r="862" spans="1:39" ht="15.5" outlineLevel="1">
      <c r="A862" s="510">
        <v>27</v>
      </c>
      <c r="B862" s="414" t="s">
        <v>118</v>
      </c>
      <c r="C862" s="280" t="s">
        <v>586</v>
      </c>
      <c r="D862" s="284"/>
      <c r="E862" s="284"/>
      <c r="F862" s="284"/>
      <c r="G862" s="284"/>
      <c r="H862" s="284"/>
      <c r="I862" s="284"/>
      <c r="J862" s="284"/>
      <c r="K862" s="284"/>
      <c r="L862" s="284"/>
      <c r="M862" s="284"/>
      <c r="N862" s="284"/>
      <c r="O862" s="284"/>
      <c r="P862" s="284"/>
      <c r="Q862" s="284"/>
      <c r="R862" s="284"/>
      <c r="S862" s="284"/>
      <c r="T862" s="284"/>
      <c r="U862" s="284"/>
      <c r="V862" s="284"/>
      <c r="W862" s="284"/>
      <c r="X862" s="284"/>
      <c r="Y862" s="412"/>
      <c r="Z862" s="401"/>
      <c r="AA862" s="401"/>
      <c r="AB862" s="401"/>
      <c r="AC862" s="401"/>
      <c r="AD862" s="401"/>
      <c r="AE862" s="401"/>
      <c r="AF862" s="401"/>
      <c r="AG862" s="401"/>
      <c r="AH862" s="401"/>
      <c r="AI862" s="401"/>
      <c r="AJ862" s="401"/>
      <c r="AK862" s="401"/>
      <c r="AL862" s="401"/>
      <c r="AM862" s="285">
        <f>SUM(Y862:AL862)</f>
        <v>0</v>
      </c>
    </row>
    <row r="863" spans="1:39" ht="15.5" outlineLevel="1">
      <c r="A863" s="510"/>
      <c r="B863" s="283" t="s">
        <v>340</v>
      </c>
      <c r="C863" s="280" t="s">
        <v>580</v>
      </c>
      <c r="D863" s="284"/>
      <c r="E863" s="284"/>
      <c r="F863" s="284"/>
      <c r="G863" s="284"/>
      <c r="H863" s="284"/>
      <c r="I863" s="284"/>
      <c r="J863" s="284"/>
      <c r="K863" s="284"/>
      <c r="L863" s="284"/>
      <c r="M863" s="284"/>
      <c r="N863" s="284"/>
      <c r="O863" s="284"/>
      <c r="P863" s="284"/>
      <c r="Q863" s="284"/>
      <c r="R863" s="284"/>
      <c r="S863" s="284"/>
      <c r="T863" s="284"/>
      <c r="U863" s="284"/>
      <c r="V863" s="284"/>
      <c r="W863" s="284"/>
      <c r="X863" s="284"/>
      <c r="Y863" s="397">
        <f>Y862</f>
        <v>0</v>
      </c>
      <c r="Z863" s="397">
        <f t="shared" ref="Z863:AL863" si="218">Z862</f>
        <v>0</v>
      </c>
      <c r="AA863" s="397">
        <f t="shared" si="218"/>
        <v>0</v>
      </c>
      <c r="AB863" s="397">
        <f t="shared" si="218"/>
        <v>0</v>
      </c>
      <c r="AC863" s="397">
        <f t="shared" si="218"/>
        <v>0</v>
      </c>
      <c r="AD863" s="397">
        <f t="shared" si="218"/>
        <v>0</v>
      </c>
      <c r="AE863" s="397">
        <f t="shared" si="218"/>
        <v>0</v>
      </c>
      <c r="AF863" s="397">
        <f t="shared" si="218"/>
        <v>0</v>
      </c>
      <c r="AG863" s="397">
        <f t="shared" si="218"/>
        <v>0</v>
      </c>
      <c r="AH863" s="397">
        <f t="shared" si="218"/>
        <v>0</v>
      </c>
      <c r="AI863" s="397">
        <f t="shared" si="218"/>
        <v>0</v>
      </c>
      <c r="AJ863" s="397">
        <f t="shared" si="218"/>
        <v>0</v>
      </c>
      <c r="AK863" s="397">
        <f t="shared" si="218"/>
        <v>0</v>
      </c>
      <c r="AL863" s="397">
        <f t="shared" si="218"/>
        <v>0</v>
      </c>
      <c r="AM863" s="295"/>
    </row>
    <row r="864" spans="1:39" ht="15.5" outlineLevel="1">
      <c r="A864" s="510"/>
      <c r="B864" s="283"/>
      <c r="C864" s="280"/>
      <c r="D864" s="280"/>
      <c r="E864" s="280"/>
      <c r="F864" s="280"/>
      <c r="G864" s="280"/>
      <c r="H864" s="280"/>
      <c r="I864" s="280"/>
      <c r="J864" s="280"/>
      <c r="K864" s="280"/>
      <c r="L864" s="280"/>
      <c r="M864" s="280"/>
      <c r="N864" s="280"/>
      <c r="O864" s="280"/>
      <c r="P864" s="280"/>
      <c r="Q864" s="280"/>
      <c r="R864" s="280"/>
      <c r="S864" s="280"/>
      <c r="T864" s="280"/>
      <c r="U864" s="280"/>
      <c r="V864" s="280"/>
      <c r="W864" s="280"/>
      <c r="X864" s="280"/>
      <c r="Y864" s="398"/>
      <c r="Z864" s="411"/>
      <c r="AA864" s="411"/>
      <c r="AB864" s="411"/>
      <c r="AC864" s="411"/>
      <c r="AD864" s="411"/>
      <c r="AE864" s="411"/>
      <c r="AF864" s="411"/>
      <c r="AG864" s="411"/>
      <c r="AH864" s="411"/>
      <c r="AI864" s="411"/>
      <c r="AJ864" s="411"/>
      <c r="AK864" s="411"/>
      <c r="AL864" s="411"/>
      <c r="AM864" s="295"/>
    </row>
    <row r="865" spans="1:39" ht="15.5" outlineLevel="1">
      <c r="A865" s="510">
        <v>28</v>
      </c>
      <c r="B865" s="414" t="s">
        <v>119</v>
      </c>
      <c r="C865" s="280" t="s">
        <v>586</v>
      </c>
      <c r="D865" s="284"/>
      <c r="E865" s="284"/>
      <c r="F865" s="284"/>
      <c r="G865" s="284"/>
      <c r="H865" s="284"/>
      <c r="I865" s="284"/>
      <c r="J865" s="284"/>
      <c r="K865" s="284"/>
      <c r="L865" s="284"/>
      <c r="M865" s="284"/>
      <c r="N865" s="284"/>
      <c r="O865" s="284"/>
      <c r="P865" s="284"/>
      <c r="Q865" s="284"/>
      <c r="R865" s="284"/>
      <c r="S865" s="284"/>
      <c r="T865" s="284"/>
      <c r="U865" s="284"/>
      <c r="V865" s="284"/>
      <c r="W865" s="284"/>
      <c r="X865" s="284"/>
      <c r="Y865" s="412"/>
      <c r="Z865" s="401"/>
      <c r="AA865" s="401"/>
      <c r="AB865" s="401"/>
      <c r="AC865" s="401"/>
      <c r="AD865" s="401"/>
      <c r="AE865" s="401"/>
      <c r="AF865" s="401"/>
      <c r="AG865" s="401"/>
      <c r="AH865" s="401"/>
      <c r="AI865" s="401"/>
      <c r="AJ865" s="401"/>
      <c r="AK865" s="401"/>
      <c r="AL865" s="401"/>
      <c r="AM865" s="285">
        <f>SUM(Y865:AL865)</f>
        <v>0</v>
      </c>
    </row>
    <row r="866" spans="1:39" ht="15.5" outlineLevel="1">
      <c r="A866" s="510"/>
      <c r="B866" s="283" t="s">
        <v>340</v>
      </c>
      <c r="C866" s="280" t="s">
        <v>580</v>
      </c>
      <c r="D866" s="284"/>
      <c r="E866" s="284"/>
      <c r="F866" s="284"/>
      <c r="G866" s="284"/>
      <c r="H866" s="284"/>
      <c r="I866" s="284"/>
      <c r="J866" s="284"/>
      <c r="K866" s="284"/>
      <c r="L866" s="284"/>
      <c r="M866" s="284"/>
      <c r="N866" s="284"/>
      <c r="O866" s="284"/>
      <c r="P866" s="284"/>
      <c r="Q866" s="284"/>
      <c r="R866" s="284"/>
      <c r="S866" s="284"/>
      <c r="T866" s="284"/>
      <c r="U866" s="284"/>
      <c r="V866" s="284"/>
      <c r="W866" s="284"/>
      <c r="X866" s="284"/>
      <c r="Y866" s="397">
        <f>Y865</f>
        <v>0</v>
      </c>
      <c r="Z866" s="397">
        <f t="shared" ref="Z866:AL866" si="219">Z865</f>
        <v>0</v>
      </c>
      <c r="AA866" s="397">
        <f t="shared" si="219"/>
        <v>0</v>
      </c>
      <c r="AB866" s="397">
        <f t="shared" si="219"/>
        <v>0</v>
      </c>
      <c r="AC866" s="397">
        <f t="shared" si="219"/>
        <v>0</v>
      </c>
      <c r="AD866" s="397">
        <f t="shared" si="219"/>
        <v>0</v>
      </c>
      <c r="AE866" s="397">
        <f t="shared" si="219"/>
        <v>0</v>
      </c>
      <c r="AF866" s="397">
        <f t="shared" si="219"/>
        <v>0</v>
      </c>
      <c r="AG866" s="397">
        <f t="shared" si="219"/>
        <v>0</v>
      </c>
      <c r="AH866" s="397">
        <f t="shared" si="219"/>
        <v>0</v>
      </c>
      <c r="AI866" s="397">
        <f t="shared" si="219"/>
        <v>0</v>
      </c>
      <c r="AJ866" s="397">
        <f t="shared" si="219"/>
        <v>0</v>
      </c>
      <c r="AK866" s="397">
        <f t="shared" si="219"/>
        <v>0</v>
      </c>
      <c r="AL866" s="397">
        <f t="shared" si="219"/>
        <v>0</v>
      </c>
      <c r="AM866" s="295"/>
    </row>
    <row r="867" spans="1:39" ht="15.5" outlineLevel="1">
      <c r="A867" s="510"/>
      <c r="B867" s="283"/>
      <c r="C867" s="280"/>
      <c r="D867" s="280"/>
      <c r="E867" s="280"/>
      <c r="F867" s="280"/>
      <c r="G867" s="280"/>
      <c r="H867" s="280"/>
      <c r="I867" s="280"/>
      <c r="J867" s="280"/>
      <c r="K867" s="280"/>
      <c r="L867" s="280"/>
      <c r="M867" s="280"/>
      <c r="N867" s="280"/>
      <c r="O867" s="280"/>
      <c r="P867" s="280"/>
      <c r="Q867" s="280"/>
      <c r="R867" s="280"/>
      <c r="S867" s="280"/>
      <c r="T867" s="280"/>
      <c r="U867" s="280"/>
      <c r="V867" s="280"/>
      <c r="W867" s="280"/>
      <c r="X867" s="280"/>
      <c r="Y867" s="398"/>
      <c r="Z867" s="411"/>
      <c r="AA867" s="411"/>
      <c r="AB867" s="411"/>
      <c r="AC867" s="411"/>
      <c r="AD867" s="411"/>
      <c r="AE867" s="411"/>
      <c r="AF867" s="411"/>
      <c r="AG867" s="411"/>
      <c r="AH867" s="411"/>
      <c r="AI867" s="411"/>
      <c r="AJ867" s="411"/>
      <c r="AK867" s="411"/>
      <c r="AL867" s="411"/>
      <c r="AM867" s="295"/>
    </row>
    <row r="868" spans="1:39" ht="15.5" outlineLevel="1">
      <c r="A868" s="510">
        <v>29</v>
      </c>
      <c r="B868" s="414" t="s">
        <v>120</v>
      </c>
      <c r="C868" s="280" t="s">
        <v>586</v>
      </c>
      <c r="D868" s="284"/>
      <c r="E868" s="284"/>
      <c r="F868" s="284"/>
      <c r="G868" s="284"/>
      <c r="H868" s="284"/>
      <c r="I868" s="284"/>
      <c r="J868" s="284"/>
      <c r="K868" s="284"/>
      <c r="L868" s="284"/>
      <c r="M868" s="284"/>
      <c r="N868" s="284"/>
      <c r="O868" s="284"/>
      <c r="P868" s="284"/>
      <c r="Q868" s="284"/>
      <c r="R868" s="284"/>
      <c r="S868" s="284"/>
      <c r="T868" s="284"/>
      <c r="U868" s="284"/>
      <c r="V868" s="284"/>
      <c r="W868" s="284"/>
      <c r="X868" s="284"/>
      <c r="Y868" s="412"/>
      <c r="Z868" s="401"/>
      <c r="AA868" s="401"/>
      <c r="AB868" s="401"/>
      <c r="AC868" s="401"/>
      <c r="AD868" s="401"/>
      <c r="AE868" s="401"/>
      <c r="AF868" s="401"/>
      <c r="AG868" s="401"/>
      <c r="AH868" s="401"/>
      <c r="AI868" s="401"/>
      <c r="AJ868" s="401"/>
      <c r="AK868" s="401"/>
      <c r="AL868" s="401"/>
      <c r="AM868" s="285">
        <f>SUM(Y868:AL868)</f>
        <v>0</v>
      </c>
    </row>
    <row r="869" spans="1:39" ht="15.5" outlineLevel="1">
      <c r="A869" s="510"/>
      <c r="B869" s="283" t="s">
        <v>340</v>
      </c>
      <c r="C869" s="280" t="s">
        <v>580</v>
      </c>
      <c r="D869" s="284"/>
      <c r="E869" s="284"/>
      <c r="F869" s="284"/>
      <c r="G869" s="284"/>
      <c r="H869" s="284"/>
      <c r="I869" s="284"/>
      <c r="J869" s="284"/>
      <c r="K869" s="284"/>
      <c r="L869" s="284"/>
      <c r="M869" s="284"/>
      <c r="N869" s="284"/>
      <c r="O869" s="284"/>
      <c r="P869" s="284"/>
      <c r="Q869" s="284"/>
      <c r="R869" s="284"/>
      <c r="S869" s="284"/>
      <c r="T869" s="284"/>
      <c r="U869" s="284"/>
      <c r="V869" s="284"/>
      <c r="W869" s="284"/>
      <c r="X869" s="284"/>
      <c r="Y869" s="397">
        <f>Y868</f>
        <v>0</v>
      </c>
      <c r="Z869" s="397">
        <f t="shared" ref="Z869:AL869" si="220">Z868</f>
        <v>0</v>
      </c>
      <c r="AA869" s="397">
        <f t="shared" si="220"/>
        <v>0</v>
      </c>
      <c r="AB869" s="397">
        <f t="shared" si="220"/>
        <v>0</v>
      </c>
      <c r="AC869" s="397">
        <f t="shared" si="220"/>
        <v>0</v>
      </c>
      <c r="AD869" s="397">
        <f t="shared" si="220"/>
        <v>0</v>
      </c>
      <c r="AE869" s="397">
        <f t="shared" si="220"/>
        <v>0</v>
      </c>
      <c r="AF869" s="397">
        <f t="shared" si="220"/>
        <v>0</v>
      </c>
      <c r="AG869" s="397">
        <f t="shared" si="220"/>
        <v>0</v>
      </c>
      <c r="AH869" s="397">
        <f t="shared" si="220"/>
        <v>0</v>
      </c>
      <c r="AI869" s="397">
        <f t="shared" si="220"/>
        <v>0</v>
      </c>
      <c r="AJ869" s="397">
        <f t="shared" si="220"/>
        <v>0</v>
      </c>
      <c r="AK869" s="397">
        <f t="shared" si="220"/>
        <v>0</v>
      </c>
      <c r="AL869" s="397">
        <f t="shared" si="220"/>
        <v>0</v>
      </c>
      <c r="AM869" s="295"/>
    </row>
    <row r="870" spans="1:39" ht="15.5" outlineLevel="1">
      <c r="A870" s="510"/>
      <c r="B870" s="283"/>
      <c r="C870" s="280"/>
      <c r="D870" s="280"/>
      <c r="E870" s="280"/>
      <c r="F870" s="280"/>
      <c r="G870" s="280"/>
      <c r="H870" s="280"/>
      <c r="I870" s="280"/>
      <c r="J870" s="280"/>
      <c r="K870" s="280"/>
      <c r="L870" s="280"/>
      <c r="M870" s="280"/>
      <c r="N870" s="280"/>
      <c r="O870" s="280"/>
      <c r="P870" s="280"/>
      <c r="Q870" s="280"/>
      <c r="R870" s="280"/>
      <c r="S870" s="280"/>
      <c r="T870" s="280"/>
      <c r="U870" s="280"/>
      <c r="V870" s="280"/>
      <c r="W870" s="280"/>
      <c r="X870" s="280"/>
      <c r="Y870" s="398"/>
      <c r="Z870" s="411"/>
      <c r="AA870" s="411"/>
      <c r="AB870" s="411"/>
      <c r="AC870" s="411"/>
      <c r="AD870" s="411"/>
      <c r="AE870" s="411"/>
      <c r="AF870" s="411"/>
      <c r="AG870" s="411"/>
      <c r="AH870" s="411"/>
      <c r="AI870" s="411"/>
      <c r="AJ870" s="411"/>
      <c r="AK870" s="411"/>
      <c r="AL870" s="411"/>
      <c r="AM870" s="295"/>
    </row>
    <row r="871" spans="1:39" ht="15.5" outlineLevel="1">
      <c r="A871" s="510">
        <v>30</v>
      </c>
      <c r="B871" s="414" t="s">
        <v>121</v>
      </c>
      <c r="C871" s="280" t="s">
        <v>586</v>
      </c>
      <c r="D871" s="284"/>
      <c r="E871" s="284"/>
      <c r="F871" s="284"/>
      <c r="G871" s="284"/>
      <c r="H871" s="284"/>
      <c r="I871" s="284"/>
      <c r="J871" s="284"/>
      <c r="K871" s="284"/>
      <c r="L871" s="284"/>
      <c r="M871" s="284"/>
      <c r="N871" s="284"/>
      <c r="O871" s="284"/>
      <c r="P871" s="284"/>
      <c r="Q871" s="284"/>
      <c r="R871" s="284"/>
      <c r="S871" s="284"/>
      <c r="T871" s="284"/>
      <c r="U871" s="284"/>
      <c r="V871" s="284"/>
      <c r="W871" s="284"/>
      <c r="X871" s="284"/>
      <c r="Y871" s="412"/>
      <c r="Z871" s="401"/>
      <c r="AA871" s="401"/>
      <c r="AB871" s="401"/>
      <c r="AC871" s="401"/>
      <c r="AD871" s="401"/>
      <c r="AE871" s="401"/>
      <c r="AF871" s="401"/>
      <c r="AG871" s="401"/>
      <c r="AH871" s="401"/>
      <c r="AI871" s="401"/>
      <c r="AJ871" s="401"/>
      <c r="AK871" s="401"/>
      <c r="AL871" s="401"/>
      <c r="AM871" s="285">
        <f>SUM(Y871:AL871)</f>
        <v>0</v>
      </c>
    </row>
    <row r="872" spans="1:39" ht="15.5" outlineLevel="1">
      <c r="A872" s="510"/>
      <c r="B872" s="283" t="s">
        <v>340</v>
      </c>
      <c r="C872" s="280" t="s">
        <v>580</v>
      </c>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397">
        <f>Y871</f>
        <v>0</v>
      </c>
      <c r="Z872" s="397">
        <f t="shared" ref="Z872:AL872" si="221">Z871</f>
        <v>0</v>
      </c>
      <c r="AA872" s="397">
        <f t="shared" si="221"/>
        <v>0</v>
      </c>
      <c r="AB872" s="397">
        <f t="shared" si="221"/>
        <v>0</v>
      </c>
      <c r="AC872" s="397">
        <f t="shared" si="221"/>
        <v>0</v>
      </c>
      <c r="AD872" s="397">
        <f t="shared" si="221"/>
        <v>0</v>
      </c>
      <c r="AE872" s="397">
        <f t="shared" si="221"/>
        <v>0</v>
      </c>
      <c r="AF872" s="397">
        <f t="shared" si="221"/>
        <v>0</v>
      </c>
      <c r="AG872" s="397">
        <f t="shared" si="221"/>
        <v>0</v>
      </c>
      <c r="AH872" s="397">
        <f t="shared" si="221"/>
        <v>0</v>
      </c>
      <c r="AI872" s="397">
        <f t="shared" si="221"/>
        <v>0</v>
      </c>
      <c r="AJ872" s="397">
        <f t="shared" si="221"/>
        <v>0</v>
      </c>
      <c r="AK872" s="397">
        <f t="shared" si="221"/>
        <v>0</v>
      </c>
      <c r="AL872" s="397">
        <f t="shared" si="221"/>
        <v>0</v>
      </c>
      <c r="AM872" s="295"/>
    </row>
    <row r="873" spans="1:39" ht="15.5" outlineLevel="1">
      <c r="A873" s="510"/>
      <c r="B873" s="283"/>
      <c r="C873" s="280"/>
      <c r="D873" s="280"/>
      <c r="E873" s="280"/>
      <c r="F873" s="280"/>
      <c r="G873" s="280"/>
      <c r="H873" s="280"/>
      <c r="I873" s="280"/>
      <c r="J873" s="280"/>
      <c r="K873" s="280"/>
      <c r="L873" s="280"/>
      <c r="M873" s="280"/>
      <c r="N873" s="280"/>
      <c r="O873" s="280"/>
      <c r="P873" s="280"/>
      <c r="Q873" s="280"/>
      <c r="R873" s="280"/>
      <c r="S873" s="280"/>
      <c r="T873" s="280"/>
      <c r="U873" s="280"/>
      <c r="V873" s="280"/>
      <c r="W873" s="280"/>
      <c r="X873" s="280"/>
      <c r="Y873" s="398"/>
      <c r="Z873" s="411"/>
      <c r="AA873" s="411"/>
      <c r="AB873" s="411"/>
      <c r="AC873" s="411"/>
      <c r="AD873" s="411"/>
      <c r="AE873" s="411"/>
      <c r="AF873" s="411"/>
      <c r="AG873" s="411"/>
      <c r="AH873" s="411"/>
      <c r="AI873" s="411"/>
      <c r="AJ873" s="411"/>
      <c r="AK873" s="411"/>
      <c r="AL873" s="411"/>
      <c r="AM873" s="295"/>
    </row>
    <row r="874" spans="1:39" ht="15.5" outlineLevel="1">
      <c r="A874" s="510">
        <v>31</v>
      </c>
      <c r="B874" s="414" t="s">
        <v>122</v>
      </c>
      <c r="C874" s="280" t="s">
        <v>586</v>
      </c>
      <c r="D874" s="284"/>
      <c r="E874" s="284"/>
      <c r="F874" s="284"/>
      <c r="G874" s="284"/>
      <c r="H874" s="284"/>
      <c r="I874" s="284"/>
      <c r="J874" s="284"/>
      <c r="K874" s="284"/>
      <c r="L874" s="284"/>
      <c r="M874" s="284"/>
      <c r="N874" s="284"/>
      <c r="O874" s="284"/>
      <c r="P874" s="284"/>
      <c r="Q874" s="284"/>
      <c r="R874" s="284"/>
      <c r="S874" s="284"/>
      <c r="T874" s="284"/>
      <c r="U874" s="284"/>
      <c r="V874" s="284"/>
      <c r="W874" s="284"/>
      <c r="X874" s="284"/>
      <c r="Y874" s="412"/>
      <c r="Z874" s="401"/>
      <c r="AA874" s="401"/>
      <c r="AB874" s="401"/>
      <c r="AC874" s="401"/>
      <c r="AD874" s="401"/>
      <c r="AE874" s="401"/>
      <c r="AF874" s="401"/>
      <c r="AG874" s="401"/>
      <c r="AH874" s="401"/>
      <c r="AI874" s="401"/>
      <c r="AJ874" s="401"/>
      <c r="AK874" s="401"/>
      <c r="AL874" s="401"/>
      <c r="AM874" s="285">
        <f>SUM(Y874:AL874)</f>
        <v>0</v>
      </c>
    </row>
    <row r="875" spans="1:39" ht="15.5" outlineLevel="1">
      <c r="A875" s="510"/>
      <c r="B875" s="283" t="s">
        <v>340</v>
      </c>
      <c r="C875" s="280" t="s">
        <v>580</v>
      </c>
      <c r="D875" s="284"/>
      <c r="E875" s="284"/>
      <c r="F875" s="284"/>
      <c r="G875" s="284"/>
      <c r="H875" s="284"/>
      <c r="I875" s="284"/>
      <c r="J875" s="284"/>
      <c r="K875" s="284"/>
      <c r="L875" s="284"/>
      <c r="M875" s="284"/>
      <c r="N875" s="284"/>
      <c r="O875" s="284"/>
      <c r="P875" s="284"/>
      <c r="Q875" s="284"/>
      <c r="R875" s="284"/>
      <c r="S875" s="284"/>
      <c r="T875" s="284"/>
      <c r="U875" s="284"/>
      <c r="V875" s="284"/>
      <c r="W875" s="284"/>
      <c r="X875" s="284"/>
      <c r="Y875" s="397">
        <f>Y874</f>
        <v>0</v>
      </c>
      <c r="Z875" s="397">
        <f t="shared" ref="Z875:AL875" si="222">Z874</f>
        <v>0</v>
      </c>
      <c r="AA875" s="397">
        <f t="shared" si="222"/>
        <v>0</v>
      </c>
      <c r="AB875" s="397">
        <f t="shared" si="222"/>
        <v>0</v>
      </c>
      <c r="AC875" s="397">
        <f t="shared" si="222"/>
        <v>0</v>
      </c>
      <c r="AD875" s="397">
        <f t="shared" si="222"/>
        <v>0</v>
      </c>
      <c r="AE875" s="397">
        <f t="shared" si="222"/>
        <v>0</v>
      </c>
      <c r="AF875" s="397">
        <f t="shared" si="222"/>
        <v>0</v>
      </c>
      <c r="AG875" s="397">
        <f t="shared" si="222"/>
        <v>0</v>
      </c>
      <c r="AH875" s="397">
        <f t="shared" si="222"/>
        <v>0</v>
      </c>
      <c r="AI875" s="397">
        <f t="shared" si="222"/>
        <v>0</v>
      </c>
      <c r="AJ875" s="397">
        <f t="shared" si="222"/>
        <v>0</v>
      </c>
      <c r="AK875" s="397">
        <f t="shared" si="222"/>
        <v>0</v>
      </c>
      <c r="AL875" s="397">
        <f t="shared" si="222"/>
        <v>0</v>
      </c>
      <c r="AM875" s="295"/>
    </row>
    <row r="876" spans="1:39" ht="15.5" outlineLevel="1">
      <c r="A876" s="510"/>
      <c r="B876" s="414"/>
      <c r="C876" s="280"/>
      <c r="D876" s="280"/>
      <c r="E876" s="280"/>
      <c r="F876" s="280"/>
      <c r="G876" s="280"/>
      <c r="H876" s="280"/>
      <c r="I876" s="280"/>
      <c r="J876" s="280"/>
      <c r="K876" s="280"/>
      <c r="L876" s="280"/>
      <c r="M876" s="280"/>
      <c r="N876" s="280"/>
      <c r="O876" s="280"/>
      <c r="P876" s="280"/>
      <c r="Q876" s="280"/>
      <c r="R876" s="280"/>
      <c r="S876" s="280"/>
      <c r="T876" s="280"/>
      <c r="U876" s="280"/>
      <c r="V876" s="280"/>
      <c r="W876" s="280"/>
      <c r="X876" s="280"/>
      <c r="Y876" s="398"/>
      <c r="Z876" s="411"/>
      <c r="AA876" s="411"/>
      <c r="AB876" s="411"/>
      <c r="AC876" s="411"/>
      <c r="AD876" s="411"/>
      <c r="AE876" s="411"/>
      <c r="AF876" s="411"/>
      <c r="AG876" s="411"/>
      <c r="AH876" s="411"/>
      <c r="AI876" s="411"/>
      <c r="AJ876" s="411"/>
      <c r="AK876" s="411"/>
      <c r="AL876" s="411"/>
      <c r="AM876" s="295"/>
    </row>
    <row r="877" spans="1:39" ht="15.5" outlineLevel="1">
      <c r="A877" s="510">
        <v>32</v>
      </c>
      <c r="B877" s="414" t="s">
        <v>123</v>
      </c>
      <c r="C877" s="280" t="s">
        <v>586</v>
      </c>
      <c r="D877" s="284"/>
      <c r="E877" s="284"/>
      <c r="F877" s="284"/>
      <c r="G877" s="284"/>
      <c r="H877" s="284"/>
      <c r="I877" s="284"/>
      <c r="J877" s="284"/>
      <c r="K877" s="284"/>
      <c r="L877" s="284"/>
      <c r="M877" s="284"/>
      <c r="N877" s="284"/>
      <c r="O877" s="284"/>
      <c r="P877" s="284"/>
      <c r="Q877" s="284"/>
      <c r="R877" s="284"/>
      <c r="S877" s="284"/>
      <c r="T877" s="284"/>
      <c r="U877" s="284"/>
      <c r="V877" s="284"/>
      <c r="W877" s="284"/>
      <c r="X877" s="284"/>
      <c r="Y877" s="412"/>
      <c r="Z877" s="401"/>
      <c r="AA877" s="401"/>
      <c r="AB877" s="401"/>
      <c r="AC877" s="401"/>
      <c r="AD877" s="401"/>
      <c r="AE877" s="401"/>
      <c r="AF877" s="401"/>
      <c r="AG877" s="401"/>
      <c r="AH877" s="401"/>
      <c r="AI877" s="401"/>
      <c r="AJ877" s="401"/>
      <c r="AK877" s="401"/>
      <c r="AL877" s="401"/>
      <c r="AM877" s="285">
        <f>SUM(Y877:AL877)</f>
        <v>0</v>
      </c>
    </row>
    <row r="878" spans="1:39" ht="15.5" outlineLevel="1">
      <c r="A878" s="510"/>
      <c r="B878" s="283" t="s">
        <v>340</v>
      </c>
      <c r="C878" s="280" t="s">
        <v>580</v>
      </c>
      <c r="D878" s="284"/>
      <c r="E878" s="284"/>
      <c r="F878" s="284"/>
      <c r="G878" s="284"/>
      <c r="H878" s="284"/>
      <c r="I878" s="284"/>
      <c r="J878" s="284"/>
      <c r="K878" s="284"/>
      <c r="L878" s="284"/>
      <c r="M878" s="284"/>
      <c r="N878" s="284"/>
      <c r="O878" s="284"/>
      <c r="P878" s="284"/>
      <c r="Q878" s="284"/>
      <c r="R878" s="284"/>
      <c r="S878" s="284"/>
      <c r="T878" s="284"/>
      <c r="U878" s="284"/>
      <c r="V878" s="284"/>
      <c r="W878" s="284"/>
      <c r="X878" s="284"/>
      <c r="Y878" s="397">
        <f>Y877</f>
        <v>0</v>
      </c>
      <c r="Z878" s="397">
        <f t="shared" ref="Z878:AK878" si="223">Z877</f>
        <v>0</v>
      </c>
      <c r="AA878" s="397">
        <f t="shared" si="223"/>
        <v>0</v>
      </c>
      <c r="AB878" s="397">
        <f t="shared" si="223"/>
        <v>0</v>
      </c>
      <c r="AC878" s="397">
        <f t="shared" si="223"/>
        <v>0</v>
      </c>
      <c r="AD878" s="397">
        <f t="shared" si="223"/>
        <v>0</v>
      </c>
      <c r="AE878" s="397">
        <f t="shared" si="223"/>
        <v>0</v>
      </c>
      <c r="AF878" s="397">
        <f t="shared" si="223"/>
        <v>0</v>
      </c>
      <c r="AG878" s="397">
        <f t="shared" si="223"/>
        <v>0</v>
      </c>
      <c r="AH878" s="397">
        <f t="shared" si="223"/>
        <v>0</v>
      </c>
      <c r="AI878" s="397">
        <f t="shared" si="223"/>
        <v>0</v>
      </c>
      <c r="AJ878" s="397">
        <f t="shared" si="223"/>
        <v>0</v>
      </c>
      <c r="AK878" s="397">
        <f t="shared" si="223"/>
        <v>0</v>
      </c>
      <c r="AL878" s="397">
        <f>AL877</f>
        <v>0</v>
      </c>
      <c r="AM878" s="295"/>
    </row>
    <row r="879" spans="1:39" ht="15.5" outlineLevel="1">
      <c r="A879" s="510"/>
      <c r="B879" s="414"/>
      <c r="C879" s="280"/>
      <c r="D879" s="280"/>
      <c r="E879" s="280"/>
      <c r="F879" s="280"/>
      <c r="G879" s="280"/>
      <c r="H879" s="280"/>
      <c r="I879" s="280"/>
      <c r="J879" s="280"/>
      <c r="K879" s="280"/>
      <c r="L879" s="280"/>
      <c r="M879" s="280"/>
      <c r="N879" s="280"/>
      <c r="O879" s="280"/>
      <c r="P879" s="280"/>
      <c r="Q879" s="280"/>
      <c r="R879" s="280"/>
      <c r="S879" s="280"/>
      <c r="T879" s="280"/>
      <c r="U879" s="280"/>
      <c r="V879" s="280"/>
      <c r="W879" s="280"/>
      <c r="X879" s="280"/>
      <c r="Y879" s="398"/>
      <c r="Z879" s="411"/>
      <c r="AA879" s="411"/>
      <c r="AB879" s="411"/>
      <c r="AC879" s="411"/>
      <c r="AD879" s="411"/>
      <c r="AE879" s="411"/>
      <c r="AF879" s="411"/>
      <c r="AG879" s="411"/>
      <c r="AH879" s="411"/>
      <c r="AI879" s="411"/>
      <c r="AJ879" s="411"/>
      <c r="AK879" s="411"/>
      <c r="AL879" s="411"/>
      <c r="AM879" s="295"/>
    </row>
    <row r="880" spans="1:39" ht="15.5" outlineLevel="1">
      <c r="A880" s="510"/>
      <c r="B880" s="277" t="s">
        <v>497</v>
      </c>
      <c r="C880" s="280"/>
      <c r="D880" s="280"/>
      <c r="E880" s="280"/>
      <c r="F880" s="280"/>
      <c r="G880" s="280"/>
      <c r="H880" s="280"/>
      <c r="I880" s="280"/>
      <c r="J880" s="280"/>
      <c r="K880" s="280"/>
      <c r="L880" s="280"/>
      <c r="M880" s="280"/>
      <c r="N880" s="280"/>
      <c r="O880" s="280"/>
      <c r="P880" s="280"/>
      <c r="Q880" s="280"/>
      <c r="R880" s="280"/>
      <c r="S880" s="280"/>
      <c r="T880" s="280"/>
      <c r="U880" s="280"/>
      <c r="V880" s="280"/>
      <c r="W880" s="280"/>
      <c r="X880" s="280"/>
      <c r="Y880" s="398"/>
      <c r="Z880" s="411"/>
      <c r="AA880" s="411"/>
      <c r="AB880" s="411"/>
      <c r="AC880" s="411"/>
      <c r="AD880" s="411"/>
      <c r="AE880" s="411"/>
      <c r="AF880" s="411"/>
      <c r="AG880" s="411"/>
      <c r="AH880" s="411"/>
      <c r="AI880" s="411"/>
      <c r="AJ880" s="411"/>
      <c r="AK880" s="411"/>
      <c r="AL880" s="411"/>
      <c r="AM880" s="295"/>
    </row>
    <row r="881" spans="1:39" ht="15.5" outlineLevel="1">
      <c r="A881" s="510">
        <v>33</v>
      </c>
      <c r="B881" s="414" t="s">
        <v>124</v>
      </c>
      <c r="C881" s="280" t="s">
        <v>586</v>
      </c>
      <c r="D881" s="284"/>
      <c r="E881" s="284"/>
      <c r="F881" s="284"/>
      <c r="G881" s="284"/>
      <c r="H881" s="284"/>
      <c r="I881" s="284"/>
      <c r="J881" s="284"/>
      <c r="K881" s="284"/>
      <c r="L881" s="284"/>
      <c r="M881" s="284"/>
      <c r="N881" s="284"/>
      <c r="O881" s="284"/>
      <c r="P881" s="284"/>
      <c r="Q881" s="284"/>
      <c r="R881" s="284"/>
      <c r="S881" s="284"/>
      <c r="T881" s="284"/>
      <c r="U881" s="284"/>
      <c r="V881" s="284"/>
      <c r="W881" s="284"/>
      <c r="X881" s="284"/>
      <c r="Y881" s="412"/>
      <c r="Z881" s="401"/>
      <c r="AA881" s="401"/>
      <c r="AB881" s="401"/>
      <c r="AC881" s="401"/>
      <c r="AD881" s="401"/>
      <c r="AE881" s="401"/>
      <c r="AF881" s="401"/>
      <c r="AG881" s="401"/>
      <c r="AH881" s="401"/>
      <c r="AI881" s="401"/>
      <c r="AJ881" s="401"/>
      <c r="AK881" s="401"/>
      <c r="AL881" s="401"/>
      <c r="AM881" s="285">
        <f>SUM(Y881:AL881)</f>
        <v>0</v>
      </c>
    </row>
    <row r="882" spans="1:39" ht="15.5" outlineLevel="1">
      <c r="A882" s="510"/>
      <c r="B882" s="283" t="s">
        <v>340</v>
      </c>
      <c r="C882" s="280" t="s">
        <v>580</v>
      </c>
      <c r="D882" s="284"/>
      <c r="E882" s="284"/>
      <c r="F882" s="284"/>
      <c r="G882" s="284"/>
      <c r="H882" s="284"/>
      <c r="I882" s="284"/>
      <c r="J882" s="284"/>
      <c r="K882" s="284"/>
      <c r="L882" s="284"/>
      <c r="M882" s="284"/>
      <c r="N882" s="284"/>
      <c r="O882" s="284"/>
      <c r="P882" s="284"/>
      <c r="Q882" s="284"/>
      <c r="R882" s="284"/>
      <c r="S882" s="284"/>
      <c r="T882" s="284"/>
      <c r="U882" s="284"/>
      <c r="V882" s="284"/>
      <c r="W882" s="284"/>
      <c r="X882" s="284"/>
      <c r="Y882" s="397">
        <f>Y881</f>
        <v>0</v>
      </c>
      <c r="Z882" s="397">
        <f t="shared" ref="Z882:AL882" si="224">Z881</f>
        <v>0</v>
      </c>
      <c r="AA882" s="397">
        <f t="shared" si="224"/>
        <v>0</v>
      </c>
      <c r="AB882" s="397">
        <f t="shared" si="224"/>
        <v>0</v>
      </c>
      <c r="AC882" s="397">
        <f t="shared" si="224"/>
        <v>0</v>
      </c>
      <c r="AD882" s="397">
        <f t="shared" si="224"/>
        <v>0</v>
      </c>
      <c r="AE882" s="397">
        <f t="shared" si="224"/>
        <v>0</v>
      </c>
      <c r="AF882" s="397">
        <f t="shared" si="224"/>
        <v>0</v>
      </c>
      <c r="AG882" s="397">
        <f t="shared" si="224"/>
        <v>0</v>
      </c>
      <c r="AH882" s="397">
        <f t="shared" si="224"/>
        <v>0</v>
      </c>
      <c r="AI882" s="397">
        <f t="shared" si="224"/>
        <v>0</v>
      </c>
      <c r="AJ882" s="397">
        <f t="shared" si="224"/>
        <v>0</v>
      </c>
      <c r="AK882" s="397">
        <f t="shared" si="224"/>
        <v>0</v>
      </c>
      <c r="AL882" s="397">
        <f t="shared" si="224"/>
        <v>0</v>
      </c>
      <c r="AM882" s="295"/>
    </row>
    <row r="883" spans="1:39" ht="15.5" outlineLevel="1">
      <c r="A883" s="510"/>
      <c r="B883" s="414"/>
      <c r="C883" s="280"/>
      <c r="D883" s="280"/>
      <c r="E883" s="280"/>
      <c r="F883" s="280"/>
      <c r="G883" s="280"/>
      <c r="H883" s="280"/>
      <c r="I883" s="280"/>
      <c r="J883" s="280"/>
      <c r="K883" s="280"/>
      <c r="L883" s="280"/>
      <c r="M883" s="280"/>
      <c r="N883" s="280"/>
      <c r="O883" s="280"/>
      <c r="P883" s="280"/>
      <c r="Q883" s="280"/>
      <c r="R883" s="280"/>
      <c r="S883" s="280"/>
      <c r="T883" s="280"/>
      <c r="U883" s="280"/>
      <c r="V883" s="280"/>
      <c r="W883" s="280"/>
      <c r="X883" s="280"/>
      <c r="Y883" s="398"/>
      <c r="Z883" s="411"/>
      <c r="AA883" s="411"/>
      <c r="AB883" s="411"/>
      <c r="AC883" s="411"/>
      <c r="AD883" s="411"/>
      <c r="AE883" s="411"/>
      <c r="AF883" s="411"/>
      <c r="AG883" s="411"/>
      <c r="AH883" s="411"/>
      <c r="AI883" s="411"/>
      <c r="AJ883" s="411"/>
      <c r="AK883" s="411"/>
      <c r="AL883" s="411"/>
      <c r="AM883" s="295"/>
    </row>
    <row r="884" spans="1:39" ht="15.5" outlineLevel="1">
      <c r="A884" s="510">
        <v>34</v>
      </c>
      <c r="B884" s="414" t="s">
        <v>125</v>
      </c>
      <c r="C884" s="280" t="s">
        <v>586</v>
      </c>
      <c r="D884" s="284"/>
      <c r="E884" s="284"/>
      <c r="F884" s="284"/>
      <c r="G884" s="284"/>
      <c r="H884" s="284"/>
      <c r="I884" s="284"/>
      <c r="J884" s="284"/>
      <c r="K884" s="284"/>
      <c r="L884" s="284"/>
      <c r="M884" s="284"/>
      <c r="N884" s="284"/>
      <c r="O884" s="284"/>
      <c r="P884" s="284"/>
      <c r="Q884" s="284"/>
      <c r="R884" s="284"/>
      <c r="S884" s="284"/>
      <c r="T884" s="284"/>
      <c r="U884" s="284"/>
      <c r="V884" s="284"/>
      <c r="W884" s="284"/>
      <c r="X884" s="284"/>
      <c r="Y884" s="412"/>
      <c r="Z884" s="401"/>
      <c r="AA884" s="401"/>
      <c r="AB884" s="401"/>
      <c r="AC884" s="401"/>
      <c r="AD884" s="401"/>
      <c r="AE884" s="401"/>
      <c r="AF884" s="401"/>
      <c r="AG884" s="401"/>
      <c r="AH884" s="401"/>
      <c r="AI884" s="401"/>
      <c r="AJ884" s="401"/>
      <c r="AK884" s="401"/>
      <c r="AL884" s="401"/>
      <c r="AM884" s="285">
        <f>SUM(Y884:AL884)</f>
        <v>0</v>
      </c>
    </row>
    <row r="885" spans="1:39" ht="15.5" outlineLevel="1">
      <c r="A885" s="510"/>
      <c r="B885" s="283" t="s">
        <v>340</v>
      </c>
      <c r="C885" s="280" t="s">
        <v>580</v>
      </c>
      <c r="D885" s="284"/>
      <c r="E885" s="284"/>
      <c r="F885" s="284"/>
      <c r="G885" s="284"/>
      <c r="H885" s="284"/>
      <c r="I885" s="284"/>
      <c r="J885" s="284"/>
      <c r="K885" s="284"/>
      <c r="L885" s="284"/>
      <c r="M885" s="284"/>
      <c r="N885" s="284"/>
      <c r="O885" s="284"/>
      <c r="P885" s="284"/>
      <c r="Q885" s="284"/>
      <c r="R885" s="284"/>
      <c r="S885" s="284"/>
      <c r="T885" s="284"/>
      <c r="U885" s="284"/>
      <c r="V885" s="284"/>
      <c r="W885" s="284"/>
      <c r="X885" s="284"/>
      <c r="Y885" s="397">
        <f>Y884</f>
        <v>0</v>
      </c>
      <c r="Z885" s="397">
        <f t="shared" ref="Z885:AL885" si="225">Z884</f>
        <v>0</v>
      </c>
      <c r="AA885" s="397">
        <f t="shared" si="225"/>
        <v>0</v>
      </c>
      <c r="AB885" s="397">
        <f t="shared" si="225"/>
        <v>0</v>
      </c>
      <c r="AC885" s="397">
        <f t="shared" si="225"/>
        <v>0</v>
      </c>
      <c r="AD885" s="397">
        <f t="shared" si="225"/>
        <v>0</v>
      </c>
      <c r="AE885" s="397">
        <f t="shared" si="225"/>
        <v>0</v>
      </c>
      <c r="AF885" s="397">
        <f t="shared" si="225"/>
        <v>0</v>
      </c>
      <c r="AG885" s="397">
        <f t="shared" si="225"/>
        <v>0</v>
      </c>
      <c r="AH885" s="397">
        <f t="shared" si="225"/>
        <v>0</v>
      </c>
      <c r="AI885" s="397">
        <f t="shared" si="225"/>
        <v>0</v>
      </c>
      <c r="AJ885" s="397">
        <f t="shared" si="225"/>
        <v>0</v>
      </c>
      <c r="AK885" s="397">
        <f t="shared" si="225"/>
        <v>0</v>
      </c>
      <c r="AL885" s="397">
        <f t="shared" si="225"/>
        <v>0</v>
      </c>
      <c r="AM885" s="295"/>
    </row>
    <row r="886" spans="1:39" ht="15.5" outlineLevel="1">
      <c r="A886" s="510"/>
      <c r="B886" s="414"/>
      <c r="C886" s="280"/>
      <c r="D886" s="280"/>
      <c r="E886" s="280"/>
      <c r="F886" s="280"/>
      <c r="G886" s="280"/>
      <c r="H886" s="280"/>
      <c r="I886" s="280"/>
      <c r="J886" s="280"/>
      <c r="K886" s="280"/>
      <c r="L886" s="280"/>
      <c r="M886" s="280"/>
      <c r="N886" s="280"/>
      <c r="O886" s="280"/>
      <c r="P886" s="280"/>
      <c r="Q886" s="280"/>
      <c r="R886" s="280"/>
      <c r="S886" s="280"/>
      <c r="T886" s="280"/>
      <c r="U886" s="280"/>
      <c r="V886" s="280"/>
      <c r="W886" s="280"/>
      <c r="X886" s="280"/>
      <c r="Y886" s="398"/>
      <c r="Z886" s="411"/>
      <c r="AA886" s="411"/>
      <c r="AB886" s="411"/>
      <c r="AC886" s="411"/>
      <c r="AD886" s="411"/>
      <c r="AE886" s="411"/>
      <c r="AF886" s="411"/>
      <c r="AG886" s="411"/>
      <c r="AH886" s="411"/>
      <c r="AI886" s="411"/>
      <c r="AJ886" s="411"/>
      <c r="AK886" s="411"/>
      <c r="AL886" s="411"/>
      <c r="AM886" s="295"/>
    </row>
    <row r="887" spans="1:39" ht="15.5" outlineLevel="1">
      <c r="A887" s="510">
        <v>35</v>
      </c>
      <c r="B887" s="414" t="s">
        <v>126</v>
      </c>
      <c r="C887" s="280" t="s">
        <v>586</v>
      </c>
      <c r="D887" s="284"/>
      <c r="E887" s="284"/>
      <c r="F887" s="284"/>
      <c r="G887" s="284"/>
      <c r="H887" s="284"/>
      <c r="I887" s="284"/>
      <c r="J887" s="284"/>
      <c r="K887" s="284"/>
      <c r="L887" s="284"/>
      <c r="M887" s="284"/>
      <c r="N887" s="284"/>
      <c r="O887" s="284"/>
      <c r="P887" s="284"/>
      <c r="Q887" s="284"/>
      <c r="R887" s="284"/>
      <c r="S887" s="284"/>
      <c r="T887" s="284"/>
      <c r="U887" s="284"/>
      <c r="V887" s="284"/>
      <c r="W887" s="284"/>
      <c r="X887" s="284"/>
      <c r="Y887" s="412"/>
      <c r="Z887" s="401"/>
      <c r="AA887" s="401"/>
      <c r="AB887" s="401"/>
      <c r="AC887" s="401"/>
      <c r="AD887" s="401"/>
      <c r="AE887" s="401"/>
      <c r="AF887" s="401"/>
      <c r="AG887" s="401"/>
      <c r="AH887" s="401"/>
      <c r="AI887" s="401"/>
      <c r="AJ887" s="401"/>
      <c r="AK887" s="401"/>
      <c r="AL887" s="401"/>
      <c r="AM887" s="285">
        <f>SUM(Y887:AL887)</f>
        <v>0</v>
      </c>
    </row>
    <row r="888" spans="1:39" ht="15.5" outlineLevel="1">
      <c r="A888" s="510"/>
      <c r="B888" s="283" t="s">
        <v>340</v>
      </c>
      <c r="C888" s="280" t="s">
        <v>580</v>
      </c>
      <c r="D888" s="284"/>
      <c r="E888" s="284"/>
      <c r="F888" s="284"/>
      <c r="G888" s="284"/>
      <c r="H888" s="284"/>
      <c r="I888" s="284"/>
      <c r="J888" s="284"/>
      <c r="K888" s="284"/>
      <c r="L888" s="284"/>
      <c r="M888" s="284"/>
      <c r="N888" s="284"/>
      <c r="O888" s="284"/>
      <c r="P888" s="284"/>
      <c r="Q888" s="284"/>
      <c r="R888" s="284"/>
      <c r="S888" s="284"/>
      <c r="T888" s="284"/>
      <c r="U888" s="284"/>
      <c r="V888" s="284"/>
      <c r="W888" s="284"/>
      <c r="X888" s="284"/>
      <c r="Y888" s="397">
        <f>Y887</f>
        <v>0</v>
      </c>
      <c r="Z888" s="397">
        <f t="shared" ref="Z888:AL888" si="226">Z887</f>
        <v>0</v>
      </c>
      <c r="AA888" s="397">
        <f t="shared" si="226"/>
        <v>0</v>
      </c>
      <c r="AB888" s="397">
        <f t="shared" si="226"/>
        <v>0</v>
      </c>
      <c r="AC888" s="397">
        <f t="shared" si="226"/>
        <v>0</v>
      </c>
      <c r="AD888" s="397">
        <f t="shared" si="226"/>
        <v>0</v>
      </c>
      <c r="AE888" s="397">
        <f t="shared" si="226"/>
        <v>0</v>
      </c>
      <c r="AF888" s="397">
        <f t="shared" si="226"/>
        <v>0</v>
      </c>
      <c r="AG888" s="397">
        <f t="shared" si="226"/>
        <v>0</v>
      </c>
      <c r="AH888" s="397">
        <f t="shared" si="226"/>
        <v>0</v>
      </c>
      <c r="AI888" s="397">
        <f t="shared" si="226"/>
        <v>0</v>
      </c>
      <c r="AJ888" s="397">
        <f t="shared" si="226"/>
        <v>0</v>
      </c>
      <c r="AK888" s="397">
        <f t="shared" si="226"/>
        <v>0</v>
      </c>
      <c r="AL888" s="397">
        <f t="shared" si="226"/>
        <v>0</v>
      </c>
      <c r="AM888" s="295"/>
    </row>
    <row r="889" spans="1:39" ht="15.5" outlineLevel="1">
      <c r="A889" s="510"/>
      <c r="B889" s="417"/>
      <c r="C889" s="280"/>
      <c r="D889" s="280"/>
      <c r="E889" s="280"/>
      <c r="F889" s="280"/>
      <c r="G889" s="280"/>
      <c r="H889" s="280"/>
      <c r="I889" s="280"/>
      <c r="J889" s="280"/>
      <c r="K889" s="280"/>
      <c r="L889" s="280"/>
      <c r="M889" s="280"/>
      <c r="N889" s="280"/>
      <c r="O889" s="280"/>
      <c r="P889" s="280"/>
      <c r="Q889" s="280"/>
      <c r="R889" s="280"/>
      <c r="S889" s="280"/>
      <c r="T889" s="280"/>
      <c r="U889" s="280"/>
      <c r="V889" s="280"/>
      <c r="W889" s="280"/>
      <c r="X889" s="280"/>
      <c r="Y889" s="398"/>
      <c r="Z889" s="411"/>
      <c r="AA889" s="411"/>
      <c r="AB889" s="411"/>
      <c r="AC889" s="411"/>
      <c r="AD889" s="411"/>
      <c r="AE889" s="411"/>
      <c r="AF889" s="411"/>
      <c r="AG889" s="411"/>
      <c r="AH889" s="411"/>
      <c r="AI889" s="411"/>
      <c r="AJ889" s="411"/>
      <c r="AK889" s="411"/>
      <c r="AL889" s="411"/>
      <c r="AM889" s="295"/>
    </row>
    <row r="890" spans="1:39" ht="15.5" outlineLevel="1">
      <c r="A890" s="510"/>
      <c r="B890" s="277" t="s">
        <v>498</v>
      </c>
      <c r="C890" s="280"/>
      <c r="D890" s="280"/>
      <c r="E890" s="280"/>
      <c r="F890" s="280"/>
      <c r="G890" s="280"/>
      <c r="H890" s="280"/>
      <c r="I890" s="280"/>
      <c r="J890" s="280"/>
      <c r="K890" s="280"/>
      <c r="L890" s="280"/>
      <c r="M890" s="280"/>
      <c r="N890" s="280"/>
      <c r="O890" s="280"/>
      <c r="P890" s="280"/>
      <c r="Q890" s="280"/>
      <c r="R890" s="280"/>
      <c r="S890" s="280"/>
      <c r="T890" s="280"/>
      <c r="U890" s="280"/>
      <c r="V890" s="280"/>
      <c r="W890" s="280"/>
      <c r="X890" s="280"/>
      <c r="Y890" s="398"/>
      <c r="Z890" s="411"/>
      <c r="AA890" s="411"/>
      <c r="AB890" s="411"/>
      <c r="AC890" s="411"/>
      <c r="AD890" s="411"/>
      <c r="AE890" s="411"/>
      <c r="AF890" s="411"/>
      <c r="AG890" s="411"/>
      <c r="AH890" s="411"/>
      <c r="AI890" s="411"/>
      <c r="AJ890" s="411"/>
      <c r="AK890" s="411"/>
      <c r="AL890" s="411"/>
      <c r="AM890" s="295"/>
    </row>
    <row r="891" spans="1:39" ht="31" outlineLevel="1">
      <c r="A891" s="510">
        <v>36</v>
      </c>
      <c r="B891" s="414" t="s">
        <v>127</v>
      </c>
      <c r="C891" s="280" t="s">
        <v>586</v>
      </c>
      <c r="D891" s="284"/>
      <c r="E891" s="284"/>
      <c r="F891" s="284"/>
      <c r="G891" s="284"/>
      <c r="H891" s="284"/>
      <c r="I891" s="284"/>
      <c r="J891" s="284"/>
      <c r="K891" s="284"/>
      <c r="L891" s="284"/>
      <c r="M891" s="284"/>
      <c r="N891" s="284"/>
      <c r="O891" s="284"/>
      <c r="P891" s="284"/>
      <c r="Q891" s="284"/>
      <c r="R891" s="284"/>
      <c r="S891" s="284"/>
      <c r="T891" s="284"/>
      <c r="U891" s="284"/>
      <c r="V891" s="284"/>
      <c r="W891" s="284"/>
      <c r="X891" s="284"/>
      <c r="Y891" s="412"/>
      <c r="Z891" s="401"/>
      <c r="AA891" s="401"/>
      <c r="AB891" s="401"/>
      <c r="AC891" s="401"/>
      <c r="AD891" s="401"/>
      <c r="AE891" s="401"/>
      <c r="AF891" s="401"/>
      <c r="AG891" s="401"/>
      <c r="AH891" s="401"/>
      <c r="AI891" s="401"/>
      <c r="AJ891" s="401"/>
      <c r="AK891" s="401"/>
      <c r="AL891" s="401"/>
      <c r="AM891" s="285">
        <f>SUM(Y891:AL891)</f>
        <v>0</v>
      </c>
    </row>
    <row r="892" spans="1:39" ht="15.5" outlineLevel="1">
      <c r="A892" s="510"/>
      <c r="B892" s="283" t="s">
        <v>340</v>
      </c>
      <c r="C892" s="280" t="s">
        <v>580</v>
      </c>
      <c r="D892" s="284"/>
      <c r="E892" s="284"/>
      <c r="F892" s="284"/>
      <c r="G892" s="284"/>
      <c r="H892" s="284"/>
      <c r="I892" s="284"/>
      <c r="J892" s="284"/>
      <c r="K892" s="284"/>
      <c r="L892" s="284"/>
      <c r="M892" s="284"/>
      <c r="N892" s="284"/>
      <c r="O892" s="284"/>
      <c r="P892" s="284"/>
      <c r="Q892" s="284"/>
      <c r="R892" s="284"/>
      <c r="S892" s="284"/>
      <c r="T892" s="284"/>
      <c r="U892" s="284"/>
      <c r="V892" s="284"/>
      <c r="W892" s="284"/>
      <c r="X892" s="284"/>
      <c r="Y892" s="397">
        <f>Y891</f>
        <v>0</v>
      </c>
      <c r="Z892" s="397">
        <f t="shared" ref="Z892:AL892" si="227">Z891</f>
        <v>0</v>
      </c>
      <c r="AA892" s="397">
        <f t="shared" si="227"/>
        <v>0</v>
      </c>
      <c r="AB892" s="397">
        <f t="shared" si="227"/>
        <v>0</v>
      </c>
      <c r="AC892" s="397">
        <f t="shared" si="227"/>
        <v>0</v>
      </c>
      <c r="AD892" s="397">
        <f t="shared" si="227"/>
        <v>0</v>
      </c>
      <c r="AE892" s="397">
        <f t="shared" si="227"/>
        <v>0</v>
      </c>
      <c r="AF892" s="397">
        <f t="shared" si="227"/>
        <v>0</v>
      </c>
      <c r="AG892" s="397">
        <f t="shared" si="227"/>
        <v>0</v>
      </c>
      <c r="AH892" s="397">
        <f t="shared" si="227"/>
        <v>0</v>
      </c>
      <c r="AI892" s="397">
        <f t="shared" si="227"/>
        <v>0</v>
      </c>
      <c r="AJ892" s="397">
        <f t="shared" si="227"/>
        <v>0</v>
      </c>
      <c r="AK892" s="397">
        <f t="shared" si="227"/>
        <v>0</v>
      </c>
      <c r="AL892" s="397">
        <f t="shared" si="227"/>
        <v>0</v>
      </c>
      <c r="AM892" s="295"/>
    </row>
    <row r="893" spans="1:39" ht="15.5" outlineLevel="1">
      <c r="A893" s="510"/>
      <c r="B893" s="414"/>
      <c r="C893" s="280"/>
      <c r="D893" s="280"/>
      <c r="E893" s="280"/>
      <c r="F893" s="280"/>
      <c r="G893" s="280"/>
      <c r="H893" s="280"/>
      <c r="I893" s="280"/>
      <c r="J893" s="280"/>
      <c r="K893" s="280"/>
      <c r="L893" s="280"/>
      <c r="M893" s="280"/>
      <c r="N893" s="280"/>
      <c r="O893" s="280"/>
      <c r="P893" s="280"/>
      <c r="Q893" s="280"/>
      <c r="R893" s="280"/>
      <c r="S893" s="280"/>
      <c r="T893" s="280"/>
      <c r="U893" s="280"/>
      <c r="V893" s="280"/>
      <c r="W893" s="280"/>
      <c r="X893" s="280"/>
      <c r="Y893" s="398"/>
      <c r="Z893" s="411"/>
      <c r="AA893" s="411"/>
      <c r="AB893" s="411"/>
      <c r="AC893" s="411"/>
      <c r="AD893" s="411"/>
      <c r="AE893" s="411"/>
      <c r="AF893" s="411"/>
      <c r="AG893" s="411"/>
      <c r="AH893" s="411"/>
      <c r="AI893" s="411"/>
      <c r="AJ893" s="411"/>
      <c r="AK893" s="411"/>
      <c r="AL893" s="411"/>
      <c r="AM893" s="295"/>
    </row>
    <row r="894" spans="1:39" ht="15.5" outlineLevel="1">
      <c r="A894" s="510">
        <v>37</v>
      </c>
      <c r="B894" s="414" t="s">
        <v>128</v>
      </c>
      <c r="C894" s="280" t="s">
        <v>586</v>
      </c>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412"/>
      <c r="Z894" s="401"/>
      <c r="AA894" s="401"/>
      <c r="AB894" s="401"/>
      <c r="AC894" s="401"/>
      <c r="AD894" s="401"/>
      <c r="AE894" s="401"/>
      <c r="AF894" s="401"/>
      <c r="AG894" s="401"/>
      <c r="AH894" s="401"/>
      <c r="AI894" s="401"/>
      <c r="AJ894" s="401"/>
      <c r="AK894" s="401"/>
      <c r="AL894" s="401"/>
      <c r="AM894" s="285">
        <f>SUM(Y894:AL894)</f>
        <v>0</v>
      </c>
    </row>
    <row r="895" spans="1:39" ht="15.5" outlineLevel="1">
      <c r="A895" s="510"/>
      <c r="B895" s="283" t="s">
        <v>340</v>
      </c>
      <c r="C895" s="280" t="s">
        <v>580</v>
      </c>
      <c r="D895" s="284"/>
      <c r="E895" s="284"/>
      <c r="F895" s="284"/>
      <c r="G895" s="284"/>
      <c r="H895" s="284"/>
      <c r="I895" s="284"/>
      <c r="J895" s="284"/>
      <c r="K895" s="284"/>
      <c r="L895" s="284"/>
      <c r="M895" s="284"/>
      <c r="N895" s="284"/>
      <c r="O895" s="284"/>
      <c r="P895" s="284"/>
      <c r="Q895" s="284"/>
      <c r="R895" s="284"/>
      <c r="S895" s="284"/>
      <c r="T895" s="284"/>
      <c r="U895" s="284"/>
      <c r="V895" s="284"/>
      <c r="W895" s="284"/>
      <c r="X895" s="284"/>
      <c r="Y895" s="397">
        <f>Y894</f>
        <v>0</v>
      </c>
      <c r="Z895" s="397">
        <f t="shared" ref="Z895:AL895" si="228">Z894</f>
        <v>0</v>
      </c>
      <c r="AA895" s="397">
        <f t="shared" si="228"/>
        <v>0</v>
      </c>
      <c r="AB895" s="397">
        <f t="shared" si="228"/>
        <v>0</v>
      </c>
      <c r="AC895" s="397">
        <f t="shared" si="228"/>
        <v>0</v>
      </c>
      <c r="AD895" s="397">
        <f t="shared" si="228"/>
        <v>0</v>
      </c>
      <c r="AE895" s="397">
        <f t="shared" si="228"/>
        <v>0</v>
      </c>
      <c r="AF895" s="397">
        <f t="shared" si="228"/>
        <v>0</v>
      </c>
      <c r="AG895" s="397">
        <f t="shared" si="228"/>
        <v>0</v>
      </c>
      <c r="AH895" s="397">
        <f t="shared" si="228"/>
        <v>0</v>
      </c>
      <c r="AI895" s="397">
        <f t="shared" si="228"/>
        <v>0</v>
      </c>
      <c r="AJ895" s="397">
        <f t="shared" si="228"/>
        <v>0</v>
      </c>
      <c r="AK895" s="397">
        <f t="shared" si="228"/>
        <v>0</v>
      </c>
      <c r="AL895" s="397">
        <f t="shared" si="228"/>
        <v>0</v>
      </c>
      <c r="AM895" s="295"/>
    </row>
    <row r="896" spans="1:39" ht="15.5" outlineLevel="1">
      <c r="A896" s="510"/>
      <c r="B896" s="414"/>
      <c r="C896" s="280"/>
      <c r="D896" s="280"/>
      <c r="E896" s="280"/>
      <c r="F896" s="280"/>
      <c r="G896" s="280"/>
      <c r="H896" s="280"/>
      <c r="I896" s="280"/>
      <c r="J896" s="280"/>
      <c r="K896" s="280"/>
      <c r="L896" s="280"/>
      <c r="M896" s="280"/>
      <c r="N896" s="280"/>
      <c r="O896" s="280"/>
      <c r="P896" s="280"/>
      <c r="Q896" s="280"/>
      <c r="R896" s="280"/>
      <c r="S896" s="280"/>
      <c r="T896" s="280"/>
      <c r="U896" s="280"/>
      <c r="V896" s="280"/>
      <c r="W896" s="280"/>
      <c r="X896" s="280"/>
      <c r="Y896" s="398"/>
      <c r="Z896" s="411"/>
      <c r="AA896" s="411"/>
      <c r="AB896" s="411"/>
      <c r="AC896" s="411"/>
      <c r="AD896" s="411"/>
      <c r="AE896" s="411"/>
      <c r="AF896" s="411"/>
      <c r="AG896" s="411"/>
      <c r="AH896" s="411"/>
      <c r="AI896" s="411"/>
      <c r="AJ896" s="411"/>
      <c r="AK896" s="411"/>
      <c r="AL896" s="411"/>
      <c r="AM896" s="295"/>
    </row>
    <row r="897" spans="1:39" ht="15.5" outlineLevel="1">
      <c r="A897" s="510">
        <v>38</v>
      </c>
      <c r="B897" s="414" t="s">
        <v>129</v>
      </c>
      <c r="C897" s="280" t="s">
        <v>586</v>
      </c>
      <c r="D897" s="284"/>
      <c r="E897" s="284"/>
      <c r="F897" s="284"/>
      <c r="G897" s="284"/>
      <c r="H897" s="284"/>
      <c r="I897" s="284"/>
      <c r="J897" s="284"/>
      <c r="K897" s="284"/>
      <c r="L897" s="284"/>
      <c r="M897" s="284"/>
      <c r="N897" s="284"/>
      <c r="O897" s="284"/>
      <c r="P897" s="284"/>
      <c r="Q897" s="284"/>
      <c r="R897" s="284"/>
      <c r="S897" s="284"/>
      <c r="T897" s="284"/>
      <c r="U897" s="284"/>
      <c r="V897" s="284"/>
      <c r="W897" s="284"/>
      <c r="X897" s="284"/>
      <c r="Y897" s="412"/>
      <c r="Z897" s="401"/>
      <c r="AA897" s="401"/>
      <c r="AB897" s="401"/>
      <c r="AC897" s="401"/>
      <c r="AD897" s="401"/>
      <c r="AE897" s="401"/>
      <c r="AF897" s="401"/>
      <c r="AG897" s="401"/>
      <c r="AH897" s="401"/>
      <c r="AI897" s="401"/>
      <c r="AJ897" s="401"/>
      <c r="AK897" s="401"/>
      <c r="AL897" s="401"/>
      <c r="AM897" s="285">
        <f>SUM(Y897:AL897)</f>
        <v>0</v>
      </c>
    </row>
    <row r="898" spans="1:39" ht="15.5" outlineLevel="1">
      <c r="A898" s="510"/>
      <c r="B898" s="283" t="s">
        <v>340</v>
      </c>
      <c r="C898" s="280" t="s">
        <v>580</v>
      </c>
      <c r="D898" s="284"/>
      <c r="E898" s="284"/>
      <c r="F898" s="284"/>
      <c r="G898" s="284"/>
      <c r="H898" s="284"/>
      <c r="I898" s="284"/>
      <c r="J898" s="284"/>
      <c r="K898" s="284"/>
      <c r="L898" s="284"/>
      <c r="M898" s="284"/>
      <c r="N898" s="284"/>
      <c r="O898" s="284"/>
      <c r="P898" s="284"/>
      <c r="Q898" s="284"/>
      <c r="R898" s="284"/>
      <c r="S898" s="284"/>
      <c r="T898" s="284"/>
      <c r="U898" s="284"/>
      <c r="V898" s="284"/>
      <c r="W898" s="284"/>
      <c r="X898" s="284"/>
      <c r="Y898" s="397">
        <f>Y897</f>
        <v>0</v>
      </c>
      <c r="Z898" s="397">
        <f t="shared" ref="Z898:AL898" si="229">Z897</f>
        <v>0</v>
      </c>
      <c r="AA898" s="397">
        <f t="shared" si="229"/>
        <v>0</v>
      </c>
      <c r="AB898" s="397">
        <f t="shared" si="229"/>
        <v>0</v>
      </c>
      <c r="AC898" s="397">
        <f t="shared" si="229"/>
        <v>0</v>
      </c>
      <c r="AD898" s="397">
        <f t="shared" si="229"/>
        <v>0</v>
      </c>
      <c r="AE898" s="397">
        <f t="shared" si="229"/>
        <v>0</v>
      </c>
      <c r="AF898" s="397">
        <f t="shared" si="229"/>
        <v>0</v>
      </c>
      <c r="AG898" s="397">
        <f t="shared" si="229"/>
        <v>0</v>
      </c>
      <c r="AH898" s="397">
        <f t="shared" si="229"/>
        <v>0</v>
      </c>
      <c r="AI898" s="397">
        <f t="shared" si="229"/>
        <v>0</v>
      </c>
      <c r="AJ898" s="397">
        <f t="shared" si="229"/>
        <v>0</v>
      </c>
      <c r="AK898" s="397">
        <f t="shared" si="229"/>
        <v>0</v>
      </c>
      <c r="AL898" s="397">
        <f t="shared" si="229"/>
        <v>0</v>
      </c>
      <c r="AM898" s="295"/>
    </row>
    <row r="899" spans="1:39" ht="15.5" outlineLevel="1">
      <c r="A899" s="510"/>
      <c r="B899" s="414"/>
      <c r="C899" s="280"/>
      <c r="D899" s="280"/>
      <c r="E899" s="280"/>
      <c r="F899" s="280"/>
      <c r="G899" s="280"/>
      <c r="H899" s="280"/>
      <c r="I899" s="280"/>
      <c r="J899" s="280"/>
      <c r="K899" s="280"/>
      <c r="L899" s="280"/>
      <c r="M899" s="280"/>
      <c r="N899" s="280"/>
      <c r="O899" s="280"/>
      <c r="P899" s="280"/>
      <c r="Q899" s="280"/>
      <c r="R899" s="280"/>
      <c r="S899" s="280"/>
      <c r="T899" s="280"/>
      <c r="U899" s="280"/>
      <c r="V899" s="280"/>
      <c r="W899" s="280"/>
      <c r="X899" s="280"/>
      <c r="Y899" s="398"/>
      <c r="Z899" s="411"/>
      <c r="AA899" s="411"/>
      <c r="AB899" s="411"/>
      <c r="AC899" s="411"/>
      <c r="AD899" s="411"/>
      <c r="AE899" s="411"/>
      <c r="AF899" s="411"/>
      <c r="AG899" s="411"/>
      <c r="AH899" s="411"/>
      <c r="AI899" s="411"/>
      <c r="AJ899" s="411"/>
      <c r="AK899" s="411"/>
      <c r="AL899" s="411"/>
      <c r="AM899" s="295"/>
    </row>
    <row r="900" spans="1:39" ht="15.5" outlineLevel="1">
      <c r="A900" s="510">
        <v>39</v>
      </c>
      <c r="B900" s="414" t="s">
        <v>130</v>
      </c>
      <c r="C900" s="280" t="s">
        <v>586</v>
      </c>
      <c r="D900" s="284"/>
      <c r="E900" s="284"/>
      <c r="F900" s="284"/>
      <c r="G900" s="284"/>
      <c r="H900" s="284"/>
      <c r="I900" s="284"/>
      <c r="J900" s="284"/>
      <c r="K900" s="284"/>
      <c r="L900" s="284"/>
      <c r="M900" s="284"/>
      <c r="N900" s="284"/>
      <c r="O900" s="284"/>
      <c r="P900" s="284"/>
      <c r="Q900" s="284"/>
      <c r="R900" s="284"/>
      <c r="S900" s="284"/>
      <c r="T900" s="284"/>
      <c r="U900" s="284"/>
      <c r="V900" s="284"/>
      <c r="W900" s="284"/>
      <c r="X900" s="284"/>
      <c r="Y900" s="412"/>
      <c r="Z900" s="401"/>
      <c r="AA900" s="401"/>
      <c r="AB900" s="401"/>
      <c r="AC900" s="401"/>
      <c r="AD900" s="401"/>
      <c r="AE900" s="401"/>
      <c r="AF900" s="401"/>
      <c r="AG900" s="401"/>
      <c r="AH900" s="401"/>
      <c r="AI900" s="401"/>
      <c r="AJ900" s="401"/>
      <c r="AK900" s="401"/>
      <c r="AL900" s="401"/>
      <c r="AM900" s="285">
        <f>SUM(Y900:AL900)</f>
        <v>0</v>
      </c>
    </row>
    <row r="901" spans="1:39" ht="15.5" outlineLevel="1">
      <c r="A901" s="510"/>
      <c r="B901" s="283" t="s">
        <v>340</v>
      </c>
      <c r="C901" s="280" t="s">
        <v>580</v>
      </c>
      <c r="D901" s="284"/>
      <c r="E901" s="284"/>
      <c r="F901" s="284"/>
      <c r="G901" s="284"/>
      <c r="H901" s="284"/>
      <c r="I901" s="284"/>
      <c r="J901" s="284"/>
      <c r="K901" s="284"/>
      <c r="L901" s="284"/>
      <c r="M901" s="284"/>
      <c r="N901" s="284"/>
      <c r="O901" s="284"/>
      <c r="P901" s="284"/>
      <c r="Q901" s="284"/>
      <c r="R901" s="284"/>
      <c r="S901" s="284"/>
      <c r="T901" s="284"/>
      <c r="U901" s="284"/>
      <c r="V901" s="284"/>
      <c r="W901" s="284"/>
      <c r="X901" s="284"/>
      <c r="Y901" s="397">
        <f>Y900</f>
        <v>0</v>
      </c>
      <c r="Z901" s="397">
        <f t="shared" ref="Z901:AL901" si="230">Z900</f>
        <v>0</v>
      </c>
      <c r="AA901" s="397">
        <f t="shared" si="230"/>
        <v>0</v>
      </c>
      <c r="AB901" s="397">
        <f t="shared" si="230"/>
        <v>0</v>
      </c>
      <c r="AC901" s="397">
        <f t="shared" si="230"/>
        <v>0</v>
      </c>
      <c r="AD901" s="397">
        <f t="shared" si="230"/>
        <v>0</v>
      </c>
      <c r="AE901" s="397">
        <f t="shared" si="230"/>
        <v>0</v>
      </c>
      <c r="AF901" s="397">
        <f t="shared" si="230"/>
        <v>0</v>
      </c>
      <c r="AG901" s="397">
        <f t="shared" si="230"/>
        <v>0</v>
      </c>
      <c r="AH901" s="397">
        <f t="shared" si="230"/>
        <v>0</v>
      </c>
      <c r="AI901" s="397">
        <f t="shared" si="230"/>
        <v>0</v>
      </c>
      <c r="AJ901" s="397">
        <f t="shared" si="230"/>
        <v>0</v>
      </c>
      <c r="AK901" s="397">
        <f t="shared" si="230"/>
        <v>0</v>
      </c>
      <c r="AL901" s="397">
        <f t="shared" si="230"/>
        <v>0</v>
      </c>
      <c r="AM901" s="295"/>
    </row>
    <row r="902" spans="1:39" ht="15.5" outlineLevel="1">
      <c r="A902" s="510"/>
      <c r="B902" s="414"/>
      <c r="C902" s="280"/>
      <c r="D902" s="280"/>
      <c r="E902" s="280"/>
      <c r="F902" s="280"/>
      <c r="G902" s="280"/>
      <c r="H902" s="280"/>
      <c r="I902" s="280"/>
      <c r="J902" s="280"/>
      <c r="K902" s="280"/>
      <c r="L902" s="280"/>
      <c r="M902" s="280"/>
      <c r="N902" s="280"/>
      <c r="O902" s="280"/>
      <c r="P902" s="280"/>
      <c r="Q902" s="280"/>
      <c r="R902" s="280"/>
      <c r="S902" s="280"/>
      <c r="T902" s="280"/>
      <c r="U902" s="280"/>
      <c r="V902" s="280"/>
      <c r="W902" s="280"/>
      <c r="X902" s="280"/>
      <c r="Y902" s="398"/>
      <c r="Z902" s="411"/>
      <c r="AA902" s="411"/>
      <c r="AB902" s="411"/>
      <c r="AC902" s="411"/>
      <c r="AD902" s="411"/>
      <c r="AE902" s="411"/>
      <c r="AF902" s="411"/>
      <c r="AG902" s="411"/>
      <c r="AH902" s="411"/>
      <c r="AI902" s="411"/>
      <c r="AJ902" s="411"/>
      <c r="AK902" s="411"/>
      <c r="AL902" s="411"/>
      <c r="AM902" s="295"/>
    </row>
    <row r="903" spans="1:39" ht="15.5" outlineLevel="1">
      <c r="A903" s="510">
        <v>40</v>
      </c>
      <c r="B903" s="414" t="s">
        <v>131</v>
      </c>
      <c r="C903" s="280" t="s">
        <v>586</v>
      </c>
      <c r="D903" s="284"/>
      <c r="E903" s="284"/>
      <c r="F903" s="284"/>
      <c r="G903" s="284"/>
      <c r="H903" s="284"/>
      <c r="I903" s="284"/>
      <c r="J903" s="284"/>
      <c r="K903" s="284"/>
      <c r="L903" s="284"/>
      <c r="M903" s="284"/>
      <c r="N903" s="284"/>
      <c r="O903" s="284"/>
      <c r="P903" s="284"/>
      <c r="Q903" s="284"/>
      <c r="R903" s="284"/>
      <c r="S903" s="284"/>
      <c r="T903" s="284"/>
      <c r="U903" s="284"/>
      <c r="V903" s="284"/>
      <c r="W903" s="284"/>
      <c r="X903" s="284"/>
      <c r="Y903" s="412"/>
      <c r="Z903" s="401"/>
      <c r="AA903" s="401"/>
      <c r="AB903" s="401"/>
      <c r="AC903" s="401"/>
      <c r="AD903" s="401"/>
      <c r="AE903" s="401"/>
      <c r="AF903" s="401"/>
      <c r="AG903" s="401"/>
      <c r="AH903" s="401"/>
      <c r="AI903" s="401"/>
      <c r="AJ903" s="401"/>
      <c r="AK903" s="401"/>
      <c r="AL903" s="401"/>
      <c r="AM903" s="285">
        <f>SUM(Y903:AL903)</f>
        <v>0</v>
      </c>
    </row>
    <row r="904" spans="1:39" ht="15.5" outlineLevel="1">
      <c r="A904" s="510"/>
      <c r="B904" s="283" t="s">
        <v>340</v>
      </c>
      <c r="C904" s="280" t="s">
        <v>580</v>
      </c>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397">
        <f>Y903</f>
        <v>0</v>
      </c>
      <c r="Z904" s="397">
        <f t="shared" ref="Z904:AL904" si="231">Z903</f>
        <v>0</v>
      </c>
      <c r="AA904" s="397">
        <f t="shared" si="231"/>
        <v>0</v>
      </c>
      <c r="AB904" s="397">
        <f t="shared" si="231"/>
        <v>0</v>
      </c>
      <c r="AC904" s="397">
        <f t="shared" si="231"/>
        <v>0</v>
      </c>
      <c r="AD904" s="397">
        <f t="shared" si="231"/>
        <v>0</v>
      </c>
      <c r="AE904" s="397">
        <f t="shared" si="231"/>
        <v>0</v>
      </c>
      <c r="AF904" s="397">
        <f t="shared" si="231"/>
        <v>0</v>
      </c>
      <c r="AG904" s="397">
        <f t="shared" si="231"/>
        <v>0</v>
      </c>
      <c r="AH904" s="397">
        <f t="shared" si="231"/>
        <v>0</v>
      </c>
      <c r="AI904" s="397">
        <f t="shared" si="231"/>
        <v>0</v>
      </c>
      <c r="AJ904" s="397">
        <f t="shared" si="231"/>
        <v>0</v>
      </c>
      <c r="AK904" s="397">
        <f t="shared" si="231"/>
        <v>0</v>
      </c>
      <c r="AL904" s="397">
        <f t="shared" si="231"/>
        <v>0</v>
      </c>
      <c r="AM904" s="295"/>
    </row>
    <row r="905" spans="1:39" ht="15.5" outlineLevel="1">
      <c r="A905" s="510"/>
      <c r="B905" s="414"/>
      <c r="C905" s="280"/>
      <c r="D905" s="280"/>
      <c r="E905" s="280"/>
      <c r="F905" s="280"/>
      <c r="G905" s="280"/>
      <c r="H905" s="280"/>
      <c r="I905" s="280"/>
      <c r="J905" s="280"/>
      <c r="K905" s="280"/>
      <c r="L905" s="280"/>
      <c r="M905" s="280"/>
      <c r="N905" s="280"/>
      <c r="O905" s="280"/>
      <c r="P905" s="280"/>
      <c r="Q905" s="280"/>
      <c r="R905" s="280"/>
      <c r="S905" s="280"/>
      <c r="T905" s="280"/>
      <c r="U905" s="280"/>
      <c r="V905" s="280"/>
      <c r="W905" s="280"/>
      <c r="X905" s="280"/>
      <c r="Y905" s="398"/>
      <c r="Z905" s="411"/>
      <c r="AA905" s="411"/>
      <c r="AB905" s="411"/>
      <c r="AC905" s="411"/>
      <c r="AD905" s="411"/>
      <c r="AE905" s="411"/>
      <c r="AF905" s="411"/>
      <c r="AG905" s="411"/>
      <c r="AH905" s="411"/>
      <c r="AI905" s="411"/>
      <c r="AJ905" s="411"/>
      <c r="AK905" s="411"/>
      <c r="AL905" s="411"/>
      <c r="AM905" s="295"/>
    </row>
    <row r="906" spans="1:39" ht="31" outlineLevel="1">
      <c r="A906" s="510">
        <v>41</v>
      </c>
      <c r="B906" s="414" t="s">
        <v>132</v>
      </c>
      <c r="C906" s="280" t="s">
        <v>586</v>
      </c>
      <c r="D906" s="284"/>
      <c r="E906" s="284"/>
      <c r="F906" s="284"/>
      <c r="G906" s="284"/>
      <c r="H906" s="284"/>
      <c r="I906" s="284"/>
      <c r="J906" s="284"/>
      <c r="K906" s="284"/>
      <c r="L906" s="284"/>
      <c r="M906" s="284"/>
      <c r="N906" s="284"/>
      <c r="O906" s="284"/>
      <c r="P906" s="284"/>
      <c r="Q906" s="284"/>
      <c r="R906" s="284"/>
      <c r="S906" s="284"/>
      <c r="T906" s="284"/>
      <c r="U906" s="284"/>
      <c r="V906" s="284"/>
      <c r="W906" s="284"/>
      <c r="X906" s="284"/>
      <c r="Y906" s="412"/>
      <c r="Z906" s="401"/>
      <c r="AA906" s="401"/>
      <c r="AB906" s="401"/>
      <c r="AC906" s="401"/>
      <c r="AD906" s="401"/>
      <c r="AE906" s="401"/>
      <c r="AF906" s="401"/>
      <c r="AG906" s="401"/>
      <c r="AH906" s="401"/>
      <c r="AI906" s="401"/>
      <c r="AJ906" s="401"/>
      <c r="AK906" s="401"/>
      <c r="AL906" s="401"/>
      <c r="AM906" s="285">
        <f>SUM(Y906:AL906)</f>
        <v>0</v>
      </c>
    </row>
    <row r="907" spans="1:39" ht="15.5" outlineLevel="1">
      <c r="A907" s="510"/>
      <c r="B907" s="283" t="s">
        <v>340</v>
      </c>
      <c r="C907" s="280" t="s">
        <v>580</v>
      </c>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397">
        <f>Y906</f>
        <v>0</v>
      </c>
      <c r="Z907" s="397">
        <f t="shared" ref="Z907:AL907" si="232">Z906</f>
        <v>0</v>
      </c>
      <c r="AA907" s="397">
        <f t="shared" si="232"/>
        <v>0</v>
      </c>
      <c r="AB907" s="397">
        <f t="shared" si="232"/>
        <v>0</v>
      </c>
      <c r="AC907" s="397">
        <f t="shared" si="232"/>
        <v>0</v>
      </c>
      <c r="AD907" s="397">
        <f t="shared" si="232"/>
        <v>0</v>
      </c>
      <c r="AE907" s="397">
        <f t="shared" si="232"/>
        <v>0</v>
      </c>
      <c r="AF907" s="397">
        <f t="shared" si="232"/>
        <v>0</v>
      </c>
      <c r="AG907" s="397">
        <f t="shared" si="232"/>
        <v>0</v>
      </c>
      <c r="AH907" s="397">
        <f t="shared" si="232"/>
        <v>0</v>
      </c>
      <c r="AI907" s="397">
        <f t="shared" si="232"/>
        <v>0</v>
      </c>
      <c r="AJ907" s="397">
        <f t="shared" si="232"/>
        <v>0</v>
      </c>
      <c r="AK907" s="397">
        <f t="shared" si="232"/>
        <v>0</v>
      </c>
      <c r="AL907" s="397">
        <f t="shared" si="232"/>
        <v>0</v>
      </c>
      <c r="AM907" s="295"/>
    </row>
    <row r="908" spans="1:39" ht="15.5" outlineLevel="1">
      <c r="A908" s="510"/>
      <c r="B908" s="414"/>
      <c r="C908" s="280"/>
      <c r="D908" s="280"/>
      <c r="E908" s="280"/>
      <c r="F908" s="280"/>
      <c r="G908" s="280"/>
      <c r="H908" s="280"/>
      <c r="I908" s="280"/>
      <c r="J908" s="280"/>
      <c r="K908" s="280"/>
      <c r="L908" s="280"/>
      <c r="M908" s="280"/>
      <c r="N908" s="280"/>
      <c r="O908" s="280"/>
      <c r="P908" s="280"/>
      <c r="Q908" s="280"/>
      <c r="R908" s="280"/>
      <c r="S908" s="280"/>
      <c r="T908" s="280"/>
      <c r="U908" s="280"/>
      <c r="V908" s="280"/>
      <c r="W908" s="280"/>
      <c r="X908" s="280"/>
      <c r="Y908" s="398"/>
      <c r="Z908" s="411"/>
      <c r="AA908" s="411"/>
      <c r="AB908" s="411"/>
      <c r="AC908" s="411"/>
      <c r="AD908" s="411"/>
      <c r="AE908" s="411"/>
      <c r="AF908" s="411"/>
      <c r="AG908" s="411"/>
      <c r="AH908" s="411"/>
      <c r="AI908" s="411"/>
      <c r="AJ908" s="411"/>
      <c r="AK908" s="411"/>
      <c r="AL908" s="411"/>
      <c r="AM908" s="295"/>
    </row>
    <row r="909" spans="1:39" ht="15.5" outlineLevel="1">
      <c r="A909" s="510">
        <v>42</v>
      </c>
      <c r="B909" s="414" t="s">
        <v>133</v>
      </c>
      <c r="C909" s="280" t="s">
        <v>586</v>
      </c>
      <c r="D909" s="284"/>
      <c r="E909" s="284"/>
      <c r="F909" s="284"/>
      <c r="G909" s="284"/>
      <c r="H909" s="284"/>
      <c r="I909" s="284"/>
      <c r="J909" s="284"/>
      <c r="K909" s="284"/>
      <c r="L909" s="284"/>
      <c r="M909" s="284"/>
      <c r="N909" s="280"/>
      <c r="O909" s="284"/>
      <c r="P909" s="284"/>
      <c r="Q909" s="284"/>
      <c r="R909" s="284"/>
      <c r="S909" s="284"/>
      <c r="T909" s="284"/>
      <c r="U909" s="284"/>
      <c r="V909" s="284"/>
      <c r="W909" s="284"/>
      <c r="X909" s="284"/>
      <c r="Y909" s="412"/>
      <c r="Z909" s="401"/>
      <c r="AA909" s="401"/>
      <c r="AB909" s="401"/>
      <c r="AC909" s="401"/>
      <c r="AD909" s="401"/>
      <c r="AE909" s="401"/>
      <c r="AF909" s="401"/>
      <c r="AG909" s="401"/>
      <c r="AH909" s="401"/>
      <c r="AI909" s="401"/>
      <c r="AJ909" s="401"/>
      <c r="AK909" s="401"/>
      <c r="AL909" s="401"/>
      <c r="AM909" s="285">
        <f>SUM(Y909:AL909)</f>
        <v>0</v>
      </c>
    </row>
    <row r="910" spans="1:39" ht="15.5" outlineLevel="1">
      <c r="A910" s="510"/>
      <c r="B910" s="283" t="s">
        <v>340</v>
      </c>
      <c r="C910" s="280" t="s">
        <v>580</v>
      </c>
      <c r="D910" s="284"/>
      <c r="E910" s="284"/>
      <c r="F910" s="284"/>
      <c r="G910" s="284"/>
      <c r="H910" s="284"/>
      <c r="I910" s="284"/>
      <c r="J910" s="284"/>
      <c r="K910" s="284"/>
      <c r="L910" s="284"/>
      <c r="M910" s="284"/>
      <c r="N910" s="448"/>
      <c r="O910" s="284"/>
      <c r="P910" s="284"/>
      <c r="Q910" s="284"/>
      <c r="R910" s="284"/>
      <c r="S910" s="284"/>
      <c r="T910" s="284"/>
      <c r="U910" s="284"/>
      <c r="V910" s="284"/>
      <c r="W910" s="284"/>
      <c r="X910" s="284"/>
      <c r="Y910" s="397">
        <f>Y909</f>
        <v>0</v>
      </c>
      <c r="Z910" s="397">
        <f t="shared" ref="Z910:AL910" si="233">Z909</f>
        <v>0</v>
      </c>
      <c r="AA910" s="397">
        <f t="shared" si="233"/>
        <v>0</v>
      </c>
      <c r="AB910" s="397">
        <f t="shared" si="233"/>
        <v>0</v>
      </c>
      <c r="AC910" s="397">
        <f t="shared" si="233"/>
        <v>0</v>
      </c>
      <c r="AD910" s="397">
        <f t="shared" si="233"/>
        <v>0</v>
      </c>
      <c r="AE910" s="397">
        <f t="shared" si="233"/>
        <v>0</v>
      </c>
      <c r="AF910" s="397">
        <f t="shared" si="233"/>
        <v>0</v>
      </c>
      <c r="AG910" s="397">
        <f t="shared" si="233"/>
        <v>0</v>
      </c>
      <c r="AH910" s="397">
        <f t="shared" si="233"/>
        <v>0</v>
      </c>
      <c r="AI910" s="397">
        <f t="shared" si="233"/>
        <v>0</v>
      </c>
      <c r="AJ910" s="397">
        <f t="shared" si="233"/>
        <v>0</v>
      </c>
      <c r="AK910" s="397">
        <f t="shared" si="233"/>
        <v>0</v>
      </c>
      <c r="AL910" s="397">
        <f t="shared" si="233"/>
        <v>0</v>
      </c>
      <c r="AM910" s="295"/>
    </row>
    <row r="911" spans="1:39" ht="15.5" outlineLevel="1">
      <c r="A911" s="510"/>
      <c r="B911" s="414"/>
      <c r="C911" s="280"/>
      <c r="D911" s="280"/>
      <c r="E911" s="280"/>
      <c r="F911" s="280"/>
      <c r="G911" s="280"/>
      <c r="H911" s="280"/>
      <c r="I911" s="280"/>
      <c r="J911" s="280"/>
      <c r="K911" s="280"/>
      <c r="L911" s="280"/>
      <c r="M911" s="280"/>
      <c r="N911" s="280"/>
      <c r="O911" s="280"/>
      <c r="P911" s="280"/>
      <c r="Q911" s="280"/>
      <c r="R911" s="280"/>
      <c r="S911" s="280"/>
      <c r="T911" s="280"/>
      <c r="U911" s="280"/>
      <c r="V911" s="280"/>
      <c r="W911" s="280"/>
      <c r="X911" s="280"/>
      <c r="Y911" s="398"/>
      <c r="Z911" s="411"/>
      <c r="AA911" s="411"/>
      <c r="AB911" s="411"/>
      <c r="AC911" s="411"/>
      <c r="AD911" s="411"/>
      <c r="AE911" s="411"/>
      <c r="AF911" s="411"/>
      <c r="AG911" s="411"/>
      <c r="AH911" s="411"/>
      <c r="AI911" s="411"/>
      <c r="AJ911" s="411"/>
      <c r="AK911" s="411"/>
      <c r="AL911" s="411"/>
      <c r="AM911" s="295"/>
    </row>
    <row r="912" spans="1:39" ht="15.5" outlineLevel="1">
      <c r="A912" s="510">
        <v>43</v>
      </c>
      <c r="B912" s="414" t="s">
        <v>134</v>
      </c>
      <c r="C912" s="280" t="s">
        <v>586</v>
      </c>
      <c r="D912" s="284"/>
      <c r="E912" s="284"/>
      <c r="F912" s="284"/>
      <c r="G912" s="284"/>
      <c r="H912" s="284"/>
      <c r="I912" s="284"/>
      <c r="J912" s="284"/>
      <c r="K912" s="284"/>
      <c r="L912" s="284"/>
      <c r="M912" s="284"/>
      <c r="N912" s="284"/>
      <c r="O912" s="284"/>
      <c r="P912" s="284"/>
      <c r="Q912" s="284"/>
      <c r="R912" s="284"/>
      <c r="S912" s="284"/>
      <c r="T912" s="284"/>
      <c r="U912" s="284"/>
      <c r="V912" s="284"/>
      <c r="W912" s="284"/>
      <c r="X912" s="284"/>
      <c r="Y912" s="412"/>
      <c r="Z912" s="401"/>
      <c r="AA912" s="401"/>
      <c r="AB912" s="401"/>
      <c r="AC912" s="401"/>
      <c r="AD912" s="401"/>
      <c r="AE912" s="401"/>
      <c r="AF912" s="401"/>
      <c r="AG912" s="401"/>
      <c r="AH912" s="401"/>
      <c r="AI912" s="401"/>
      <c r="AJ912" s="401"/>
      <c r="AK912" s="401"/>
      <c r="AL912" s="401"/>
      <c r="AM912" s="285">
        <f>SUM(Y912:AL912)</f>
        <v>0</v>
      </c>
    </row>
    <row r="913" spans="1:39" ht="15.5" outlineLevel="1">
      <c r="A913" s="510"/>
      <c r="B913" s="283" t="s">
        <v>340</v>
      </c>
      <c r="C913" s="280" t="s">
        <v>580</v>
      </c>
      <c r="D913" s="284"/>
      <c r="E913" s="284"/>
      <c r="F913" s="284"/>
      <c r="G913" s="284"/>
      <c r="H913" s="284"/>
      <c r="I913" s="284"/>
      <c r="J913" s="284"/>
      <c r="K913" s="284"/>
      <c r="L913" s="284"/>
      <c r="M913" s="284"/>
      <c r="N913" s="284"/>
      <c r="O913" s="284"/>
      <c r="P913" s="284"/>
      <c r="Q913" s="284"/>
      <c r="R913" s="284"/>
      <c r="S913" s="284"/>
      <c r="T913" s="284"/>
      <c r="U913" s="284"/>
      <c r="V913" s="284"/>
      <c r="W913" s="284"/>
      <c r="X913" s="284"/>
      <c r="Y913" s="397">
        <f>Y912</f>
        <v>0</v>
      </c>
      <c r="Z913" s="397">
        <f t="shared" ref="Z913:AL913" si="234">Z912</f>
        <v>0</v>
      </c>
      <c r="AA913" s="397">
        <f t="shared" si="234"/>
        <v>0</v>
      </c>
      <c r="AB913" s="397">
        <f t="shared" si="234"/>
        <v>0</v>
      </c>
      <c r="AC913" s="397">
        <f t="shared" si="234"/>
        <v>0</v>
      </c>
      <c r="AD913" s="397">
        <f t="shared" si="234"/>
        <v>0</v>
      </c>
      <c r="AE913" s="397">
        <f t="shared" si="234"/>
        <v>0</v>
      </c>
      <c r="AF913" s="397">
        <f t="shared" si="234"/>
        <v>0</v>
      </c>
      <c r="AG913" s="397">
        <f t="shared" si="234"/>
        <v>0</v>
      </c>
      <c r="AH913" s="397">
        <f t="shared" si="234"/>
        <v>0</v>
      </c>
      <c r="AI913" s="397">
        <f t="shared" si="234"/>
        <v>0</v>
      </c>
      <c r="AJ913" s="397">
        <f t="shared" si="234"/>
        <v>0</v>
      </c>
      <c r="AK913" s="397">
        <f t="shared" si="234"/>
        <v>0</v>
      </c>
      <c r="AL913" s="397">
        <f t="shared" si="234"/>
        <v>0</v>
      </c>
      <c r="AM913" s="295"/>
    </row>
    <row r="914" spans="1:39" ht="15.5" outlineLevel="1">
      <c r="A914" s="510"/>
      <c r="B914" s="414"/>
      <c r="C914" s="280"/>
      <c r="D914" s="280"/>
      <c r="E914" s="280"/>
      <c r="F914" s="280"/>
      <c r="G914" s="280"/>
      <c r="H914" s="280"/>
      <c r="I914" s="280"/>
      <c r="J914" s="280"/>
      <c r="K914" s="280"/>
      <c r="L914" s="280"/>
      <c r="M914" s="280"/>
      <c r="N914" s="280"/>
      <c r="O914" s="280"/>
      <c r="P914" s="280"/>
      <c r="Q914" s="280"/>
      <c r="R914" s="280"/>
      <c r="S914" s="280"/>
      <c r="T914" s="280"/>
      <c r="U914" s="280"/>
      <c r="V914" s="280"/>
      <c r="W914" s="280"/>
      <c r="X914" s="280"/>
      <c r="Y914" s="398"/>
      <c r="Z914" s="411"/>
      <c r="AA914" s="411"/>
      <c r="AB914" s="411"/>
      <c r="AC914" s="411"/>
      <c r="AD914" s="411"/>
      <c r="AE914" s="411"/>
      <c r="AF914" s="411"/>
      <c r="AG914" s="411"/>
      <c r="AH914" s="411"/>
      <c r="AI914" s="411"/>
      <c r="AJ914" s="411"/>
      <c r="AK914" s="411"/>
      <c r="AL914" s="411"/>
      <c r="AM914" s="295"/>
    </row>
    <row r="915" spans="1:39" ht="31" outlineLevel="1">
      <c r="A915" s="510">
        <v>44</v>
      </c>
      <c r="B915" s="414" t="s">
        <v>135</v>
      </c>
      <c r="C915" s="280" t="s">
        <v>586</v>
      </c>
      <c r="D915" s="284"/>
      <c r="E915" s="284"/>
      <c r="F915" s="284"/>
      <c r="G915" s="284"/>
      <c r="H915" s="284"/>
      <c r="I915" s="284"/>
      <c r="J915" s="284"/>
      <c r="K915" s="284"/>
      <c r="L915" s="284"/>
      <c r="M915" s="284"/>
      <c r="N915" s="284"/>
      <c r="O915" s="284"/>
      <c r="P915" s="284"/>
      <c r="Q915" s="284"/>
      <c r="R915" s="284"/>
      <c r="S915" s="284"/>
      <c r="T915" s="284"/>
      <c r="U915" s="284"/>
      <c r="V915" s="284"/>
      <c r="W915" s="284"/>
      <c r="X915" s="284"/>
      <c r="Y915" s="412"/>
      <c r="Z915" s="401"/>
      <c r="AA915" s="401"/>
      <c r="AB915" s="401"/>
      <c r="AC915" s="401"/>
      <c r="AD915" s="401"/>
      <c r="AE915" s="401"/>
      <c r="AF915" s="401"/>
      <c r="AG915" s="401"/>
      <c r="AH915" s="401"/>
      <c r="AI915" s="401"/>
      <c r="AJ915" s="401"/>
      <c r="AK915" s="401"/>
      <c r="AL915" s="401"/>
      <c r="AM915" s="285">
        <f>SUM(Y915:AL915)</f>
        <v>0</v>
      </c>
    </row>
    <row r="916" spans="1:39" ht="15.5" outlineLevel="1">
      <c r="A916" s="510"/>
      <c r="B916" s="283" t="s">
        <v>340</v>
      </c>
      <c r="C916" s="280" t="s">
        <v>580</v>
      </c>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397">
        <f>Y915</f>
        <v>0</v>
      </c>
      <c r="Z916" s="397">
        <f t="shared" ref="Z916:AL916" si="235">Z915</f>
        <v>0</v>
      </c>
      <c r="AA916" s="397">
        <f t="shared" si="235"/>
        <v>0</v>
      </c>
      <c r="AB916" s="397">
        <f t="shared" si="235"/>
        <v>0</v>
      </c>
      <c r="AC916" s="397">
        <f t="shared" si="235"/>
        <v>0</v>
      </c>
      <c r="AD916" s="397">
        <f t="shared" si="235"/>
        <v>0</v>
      </c>
      <c r="AE916" s="397">
        <f t="shared" si="235"/>
        <v>0</v>
      </c>
      <c r="AF916" s="397">
        <f t="shared" si="235"/>
        <v>0</v>
      </c>
      <c r="AG916" s="397">
        <f t="shared" si="235"/>
        <v>0</v>
      </c>
      <c r="AH916" s="397">
        <f t="shared" si="235"/>
        <v>0</v>
      </c>
      <c r="AI916" s="397">
        <f t="shared" si="235"/>
        <v>0</v>
      </c>
      <c r="AJ916" s="397">
        <f t="shared" si="235"/>
        <v>0</v>
      </c>
      <c r="AK916" s="397">
        <f t="shared" si="235"/>
        <v>0</v>
      </c>
      <c r="AL916" s="397">
        <f t="shared" si="235"/>
        <v>0</v>
      </c>
      <c r="AM916" s="295"/>
    </row>
    <row r="917" spans="1:39" ht="15.5" outlineLevel="1">
      <c r="A917" s="510"/>
      <c r="B917" s="414"/>
      <c r="C917" s="280"/>
      <c r="D917" s="280"/>
      <c r="E917" s="280"/>
      <c r="F917" s="280"/>
      <c r="G917" s="280"/>
      <c r="H917" s="280"/>
      <c r="I917" s="280"/>
      <c r="J917" s="280"/>
      <c r="K917" s="280"/>
      <c r="L917" s="280"/>
      <c r="M917" s="280"/>
      <c r="N917" s="280"/>
      <c r="O917" s="280"/>
      <c r="P917" s="280"/>
      <c r="Q917" s="280"/>
      <c r="R917" s="280"/>
      <c r="S917" s="280"/>
      <c r="T917" s="280"/>
      <c r="U917" s="280"/>
      <c r="V917" s="280"/>
      <c r="W917" s="280"/>
      <c r="X917" s="280"/>
      <c r="Y917" s="398"/>
      <c r="Z917" s="411"/>
      <c r="AA917" s="411"/>
      <c r="AB917" s="411"/>
      <c r="AC917" s="411"/>
      <c r="AD917" s="411"/>
      <c r="AE917" s="411"/>
      <c r="AF917" s="411"/>
      <c r="AG917" s="411"/>
      <c r="AH917" s="411"/>
      <c r="AI917" s="411"/>
      <c r="AJ917" s="411"/>
      <c r="AK917" s="411"/>
      <c r="AL917" s="411"/>
      <c r="AM917" s="295"/>
    </row>
    <row r="918" spans="1:39" ht="15.5" outlineLevel="1">
      <c r="A918" s="510">
        <v>45</v>
      </c>
      <c r="B918" s="414" t="s">
        <v>136</v>
      </c>
      <c r="C918" s="280" t="s">
        <v>586</v>
      </c>
      <c r="D918" s="284"/>
      <c r="E918" s="284"/>
      <c r="F918" s="284"/>
      <c r="G918" s="284"/>
      <c r="H918" s="284"/>
      <c r="I918" s="284"/>
      <c r="J918" s="284"/>
      <c r="K918" s="284"/>
      <c r="L918" s="284"/>
      <c r="M918" s="284"/>
      <c r="N918" s="284"/>
      <c r="O918" s="284"/>
      <c r="P918" s="284"/>
      <c r="Q918" s="284"/>
      <c r="R918" s="284"/>
      <c r="S918" s="284"/>
      <c r="T918" s="284"/>
      <c r="U918" s="284"/>
      <c r="V918" s="284"/>
      <c r="W918" s="284"/>
      <c r="X918" s="284"/>
      <c r="Y918" s="412"/>
      <c r="Z918" s="401"/>
      <c r="AA918" s="401"/>
      <c r="AB918" s="401"/>
      <c r="AC918" s="401"/>
      <c r="AD918" s="401"/>
      <c r="AE918" s="401"/>
      <c r="AF918" s="401"/>
      <c r="AG918" s="401"/>
      <c r="AH918" s="401"/>
      <c r="AI918" s="401"/>
      <c r="AJ918" s="401"/>
      <c r="AK918" s="401"/>
      <c r="AL918" s="401"/>
      <c r="AM918" s="285">
        <f>SUM(Y918:AL918)</f>
        <v>0</v>
      </c>
    </row>
    <row r="919" spans="1:39" ht="15.5" outlineLevel="1">
      <c r="A919" s="510"/>
      <c r="B919" s="283" t="s">
        <v>340</v>
      </c>
      <c r="C919" s="280" t="s">
        <v>580</v>
      </c>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397">
        <f>Y918</f>
        <v>0</v>
      </c>
      <c r="Z919" s="397">
        <f t="shared" ref="Z919:AL919" si="236">Z918</f>
        <v>0</v>
      </c>
      <c r="AA919" s="397">
        <f t="shared" si="236"/>
        <v>0</v>
      </c>
      <c r="AB919" s="397">
        <f t="shared" si="236"/>
        <v>0</v>
      </c>
      <c r="AC919" s="397">
        <f t="shared" si="236"/>
        <v>0</v>
      </c>
      <c r="AD919" s="397">
        <f t="shared" si="236"/>
        <v>0</v>
      </c>
      <c r="AE919" s="397">
        <f t="shared" si="236"/>
        <v>0</v>
      </c>
      <c r="AF919" s="397">
        <f t="shared" si="236"/>
        <v>0</v>
      </c>
      <c r="AG919" s="397">
        <f t="shared" si="236"/>
        <v>0</v>
      </c>
      <c r="AH919" s="397">
        <f t="shared" si="236"/>
        <v>0</v>
      </c>
      <c r="AI919" s="397">
        <f t="shared" si="236"/>
        <v>0</v>
      </c>
      <c r="AJ919" s="397">
        <f t="shared" si="236"/>
        <v>0</v>
      </c>
      <c r="AK919" s="397">
        <f t="shared" si="236"/>
        <v>0</v>
      </c>
      <c r="AL919" s="397">
        <f t="shared" si="236"/>
        <v>0</v>
      </c>
      <c r="AM919" s="295"/>
    </row>
    <row r="920" spans="1:39" ht="15.5" outlineLevel="1">
      <c r="A920" s="510"/>
      <c r="B920" s="414"/>
      <c r="C920" s="280"/>
      <c r="D920" s="280"/>
      <c r="E920" s="280"/>
      <c r="F920" s="280"/>
      <c r="G920" s="280"/>
      <c r="H920" s="280"/>
      <c r="I920" s="280"/>
      <c r="J920" s="280"/>
      <c r="K920" s="280"/>
      <c r="L920" s="280"/>
      <c r="M920" s="280"/>
      <c r="N920" s="280"/>
      <c r="O920" s="280"/>
      <c r="P920" s="280"/>
      <c r="Q920" s="280"/>
      <c r="R920" s="280"/>
      <c r="S920" s="280"/>
      <c r="T920" s="280"/>
      <c r="U920" s="280"/>
      <c r="V920" s="280"/>
      <c r="W920" s="280"/>
      <c r="X920" s="280"/>
      <c r="Y920" s="398"/>
      <c r="Z920" s="411"/>
      <c r="AA920" s="411"/>
      <c r="AB920" s="411"/>
      <c r="AC920" s="411"/>
      <c r="AD920" s="411"/>
      <c r="AE920" s="411"/>
      <c r="AF920" s="411"/>
      <c r="AG920" s="411"/>
      <c r="AH920" s="411"/>
      <c r="AI920" s="411"/>
      <c r="AJ920" s="411"/>
      <c r="AK920" s="411"/>
      <c r="AL920" s="411"/>
      <c r="AM920" s="295"/>
    </row>
    <row r="921" spans="1:39" ht="15.5" outlineLevel="1">
      <c r="A921" s="510">
        <v>46</v>
      </c>
      <c r="B921" s="414" t="s">
        <v>137</v>
      </c>
      <c r="C921" s="280" t="s">
        <v>586</v>
      </c>
      <c r="D921" s="284"/>
      <c r="E921" s="284"/>
      <c r="F921" s="284"/>
      <c r="G921" s="284"/>
      <c r="H921" s="284"/>
      <c r="I921" s="284"/>
      <c r="J921" s="284"/>
      <c r="K921" s="284"/>
      <c r="L921" s="284"/>
      <c r="M921" s="284"/>
      <c r="N921" s="284"/>
      <c r="O921" s="284"/>
      <c r="P921" s="284"/>
      <c r="Q921" s="284"/>
      <c r="R921" s="284"/>
      <c r="S921" s="284"/>
      <c r="T921" s="284"/>
      <c r="U921" s="284"/>
      <c r="V921" s="284"/>
      <c r="W921" s="284"/>
      <c r="X921" s="284"/>
      <c r="Y921" s="412"/>
      <c r="Z921" s="401"/>
      <c r="AA921" s="401"/>
      <c r="AB921" s="401"/>
      <c r="AC921" s="401"/>
      <c r="AD921" s="401"/>
      <c r="AE921" s="401"/>
      <c r="AF921" s="401"/>
      <c r="AG921" s="401"/>
      <c r="AH921" s="401"/>
      <c r="AI921" s="401"/>
      <c r="AJ921" s="401"/>
      <c r="AK921" s="401"/>
      <c r="AL921" s="401"/>
      <c r="AM921" s="285">
        <f>SUM(Y921:AL921)</f>
        <v>0</v>
      </c>
    </row>
    <row r="922" spans="1:39" ht="15.5" outlineLevel="1">
      <c r="A922" s="510"/>
      <c r="B922" s="283" t="s">
        <v>340</v>
      </c>
      <c r="C922" s="280" t="s">
        <v>580</v>
      </c>
      <c r="D922" s="284"/>
      <c r="E922" s="284"/>
      <c r="F922" s="284"/>
      <c r="G922" s="284"/>
      <c r="H922" s="284"/>
      <c r="I922" s="284"/>
      <c r="J922" s="284"/>
      <c r="K922" s="284"/>
      <c r="L922" s="284"/>
      <c r="M922" s="284"/>
      <c r="N922" s="284"/>
      <c r="O922" s="284"/>
      <c r="P922" s="284"/>
      <c r="Q922" s="284"/>
      <c r="R922" s="284"/>
      <c r="S922" s="284"/>
      <c r="T922" s="284"/>
      <c r="U922" s="284"/>
      <c r="V922" s="284"/>
      <c r="W922" s="284"/>
      <c r="X922" s="284"/>
      <c r="Y922" s="397">
        <f>Y921</f>
        <v>0</v>
      </c>
      <c r="Z922" s="397">
        <f t="shared" ref="Z922:AL922" si="237">Z921</f>
        <v>0</v>
      </c>
      <c r="AA922" s="397">
        <f t="shared" si="237"/>
        <v>0</v>
      </c>
      <c r="AB922" s="397">
        <f t="shared" si="237"/>
        <v>0</v>
      </c>
      <c r="AC922" s="397">
        <f t="shared" si="237"/>
        <v>0</v>
      </c>
      <c r="AD922" s="397">
        <f t="shared" si="237"/>
        <v>0</v>
      </c>
      <c r="AE922" s="397">
        <f t="shared" si="237"/>
        <v>0</v>
      </c>
      <c r="AF922" s="397">
        <f t="shared" si="237"/>
        <v>0</v>
      </c>
      <c r="AG922" s="397">
        <f t="shared" si="237"/>
        <v>0</v>
      </c>
      <c r="AH922" s="397">
        <f t="shared" si="237"/>
        <v>0</v>
      </c>
      <c r="AI922" s="397">
        <f t="shared" si="237"/>
        <v>0</v>
      </c>
      <c r="AJ922" s="397">
        <f t="shared" si="237"/>
        <v>0</v>
      </c>
      <c r="AK922" s="397">
        <f t="shared" si="237"/>
        <v>0</v>
      </c>
      <c r="AL922" s="397">
        <f t="shared" si="237"/>
        <v>0</v>
      </c>
      <c r="AM922" s="295"/>
    </row>
    <row r="923" spans="1:39" ht="15.5" outlineLevel="1">
      <c r="A923" s="510"/>
      <c r="B923" s="414"/>
      <c r="C923" s="280"/>
      <c r="D923" s="280"/>
      <c r="E923" s="280"/>
      <c r="F923" s="280"/>
      <c r="G923" s="280"/>
      <c r="H923" s="280"/>
      <c r="I923" s="280"/>
      <c r="J923" s="280"/>
      <c r="K923" s="280"/>
      <c r="L923" s="280"/>
      <c r="M923" s="280"/>
      <c r="N923" s="280"/>
      <c r="O923" s="280"/>
      <c r="P923" s="280"/>
      <c r="Q923" s="280"/>
      <c r="R923" s="280"/>
      <c r="S923" s="280"/>
      <c r="T923" s="280"/>
      <c r="U923" s="280"/>
      <c r="V923" s="280"/>
      <c r="W923" s="280"/>
      <c r="X923" s="280"/>
      <c r="Y923" s="398"/>
      <c r="Z923" s="411"/>
      <c r="AA923" s="411"/>
      <c r="AB923" s="411"/>
      <c r="AC923" s="411"/>
      <c r="AD923" s="411"/>
      <c r="AE923" s="411"/>
      <c r="AF923" s="411"/>
      <c r="AG923" s="411"/>
      <c r="AH923" s="411"/>
      <c r="AI923" s="411"/>
      <c r="AJ923" s="411"/>
      <c r="AK923" s="411"/>
      <c r="AL923" s="411"/>
      <c r="AM923" s="295"/>
    </row>
    <row r="924" spans="1:39" ht="15.5" outlineLevel="1">
      <c r="A924" s="510">
        <v>47</v>
      </c>
      <c r="B924" s="414" t="s">
        <v>138</v>
      </c>
      <c r="C924" s="280" t="s">
        <v>586</v>
      </c>
      <c r="D924" s="284"/>
      <c r="E924" s="284"/>
      <c r="F924" s="284"/>
      <c r="G924" s="284"/>
      <c r="H924" s="284"/>
      <c r="I924" s="284"/>
      <c r="J924" s="284"/>
      <c r="K924" s="284"/>
      <c r="L924" s="284"/>
      <c r="M924" s="284"/>
      <c r="N924" s="284"/>
      <c r="O924" s="284"/>
      <c r="P924" s="284"/>
      <c r="Q924" s="284"/>
      <c r="R924" s="284"/>
      <c r="S924" s="284"/>
      <c r="T924" s="284"/>
      <c r="U924" s="284"/>
      <c r="V924" s="284"/>
      <c r="W924" s="284"/>
      <c r="X924" s="284"/>
      <c r="Y924" s="412"/>
      <c r="Z924" s="401"/>
      <c r="AA924" s="401"/>
      <c r="AB924" s="401"/>
      <c r="AC924" s="401"/>
      <c r="AD924" s="401"/>
      <c r="AE924" s="401"/>
      <c r="AF924" s="401"/>
      <c r="AG924" s="401"/>
      <c r="AH924" s="401"/>
      <c r="AI924" s="401"/>
      <c r="AJ924" s="401"/>
      <c r="AK924" s="401"/>
      <c r="AL924" s="401"/>
      <c r="AM924" s="285">
        <f>SUM(Y924:AL924)</f>
        <v>0</v>
      </c>
    </row>
    <row r="925" spans="1:39" ht="15.5" outlineLevel="1">
      <c r="A925" s="510"/>
      <c r="B925" s="283" t="s">
        <v>340</v>
      </c>
      <c r="C925" s="280" t="s">
        <v>580</v>
      </c>
      <c r="D925" s="284"/>
      <c r="E925" s="284"/>
      <c r="F925" s="284"/>
      <c r="G925" s="284"/>
      <c r="H925" s="284"/>
      <c r="I925" s="284"/>
      <c r="J925" s="284"/>
      <c r="K925" s="284"/>
      <c r="L925" s="284"/>
      <c r="M925" s="284"/>
      <c r="N925" s="284"/>
      <c r="O925" s="284"/>
      <c r="P925" s="284"/>
      <c r="Q925" s="284"/>
      <c r="R925" s="284"/>
      <c r="S925" s="284"/>
      <c r="T925" s="284"/>
      <c r="U925" s="284"/>
      <c r="V925" s="284"/>
      <c r="W925" s="284"/>
      <c r="X925" s="284"/>
      <c r="Y925" s="397">
        <f>Y924</f>
        <v>0</v>
      </c>
      <c r="Z925" s="397">
        <f t="shared" ref="Z925:AL925" si="238">Z924</f>
        <v>0</v>
      </c>
      <c r="AA925" s="397">
        <f t="shared" si="238"/>
        <v>0</v>
      </c>
      <c r="AB925" s="397">
        <f t="shared" si="238"/>
        <v>0</v>
      </c>
      <c r="AC925" s="397">
        <f t="shared" si="238"/>
        <v>0</v>
      </c>
      <c r="AD925" s="397">
        <f t="shared" si="238"/>
        <v>0</v>
      </c>
      <c r="AE925" s="397">
        <f t="shared" si="238"/>
        <v>0</v>
      </c>
      <c r="AF925" s="397">
        <f t="shared" si="238"/>
        <v>0</v>
      </c>
      <c r="AG925" s="397">
        <f t="shared" si="238"/>
        <v>0</v>
      </c>
      <c r="AH925" s="397">
        <f t="shared" si="238"/>
        <v>0</v>
      </c>
      <c r="AI925" s="397">
        <f t="shared" si="238"/>
        <v>0</v>
      </c>
      <c r="AJ925" s="397">
        <f t="shared" si="238"/>
        <v>0</v>
      </c>
      <c r="AK925" s="397">
        <f t="shared" si="238"/>
        <v>0</v>
      </c>
      <c r="AL925" s="397">
        <f t="shared" si="238"/>
        <v>0</v>
      </c>
      <c r="AM925" s="295"/>
    </row>
    <row r="926" spans="1:39" ht="15.5" outlineLevel="1">
      <c r="A926" s="510"/>
      <c r="B926" s="414"/>
      <c r="C926" s="280"/>
      <c r="D926" s="280"/>
      <c r="E926" s="280"/>
      <c r="F926" s="280"/>
      <c r="G926" s="280"/>
      <c r="H926" s="280"/>
      <c r="I926" s="280"/>
      <c r="J926" s="280"/>
      <c r="K926" s="280"/>
      <c r="L926" s="280"/>
      <c r="M926" s="280"/>
      <c r="N926" s="280"/>
      <c r="O926" s="280"/>
      <c r="P926" s="280"/>
      <c r="Q926" s="280"/>
      <c r="R926" s="280"/>
      <c r="S926" s="280"/>
      <c r="T926" s="280"/>
      <c r="U926" s="280"/>
      <c r="V926" s="280"/>
      <c r="W926" s="280"/>
      <c r="X926" s="280"/>
      <c r="Y926" s="398"/>
      <c r="Z926" s="411"/>
      <c r="AA926" s="411"/>
      <c r="AB926" s="411"/>
      <c r="AC926" s="411"/>
      <c r="AD926" s="411"/>
      <c r="AE926" s="411"/>
      <c r="AF926" s="411"/>
      <c r="AG926" s="411"/>
      <c r="AH926" s="411"/>
      <c r="AI926" s="411"/>
      <c r="AJ926" s="411"/>
      <c r="AK926" s="411"/>
      <c r="AL926" s="411"/>
      <c r="AM926" s="295"/>
    </row>
    <row r="927" spans="1:39" ht="15.5" outlineLevel="1">
      <c r="A927" s="510">
        <v>48</v>
      </c>
      <c r="B927" s="414" t="s">
        <v>139</v>
      </c>
      <c r="C927" s="280" t="s">
        <v>586</v>
      </c>
      <c r="D927" s="284"/>
      <c r="E927" s="284"/>
      <c r="F927" s="284"/>
      <c r="G927" s="284"/>
      <c r="H927" s="284"/>
      <c r="I927" s="284"/>
      <c r="J927" s="284"/>
      <c r="K927" s="284"/>
      <c r="L927" s="284"/>
      <c r="M927" s="284"/>
      <c r="N927" s="284"/>
      <c r="O927" s="284"/>
      <c r="P927" s="284"/>
      <c r="Q927" s="284"/>
      <c r="R927" s="284"/>
      <c r="S927" s="284"/>
      <c r="T927" s="284"/>
      <c r="U927" s="284"/>
      <c r="V927" s="284"/>
      <c r="W927" s="284"/>
      <c r="X927" s="284"/>
      <c r="Y927" s="412"/>
      <c r="Z927" s="401"/>
      <c r="AA927" s="401"/>
      <c r="AB927" s="401"/>
      <c r="AC927" s="401"/>
      <c r="AD927" s="401"/>
      <c r="AE927" s="401"/>
      <c r="AF927" s="401"/>
      <c r="AG927" s="401"/>
      <c r="AH927" s="401"/>
      <c r="AI927" s="401"/>
      <c r="AJ927" s="401"/>
      <c r="AK927" s="401"/>
      <c r="AL927" s="401"/>
      <c r="AM927" s="285">
        <f>SUM(Y927:AL927)</f>
        <v>0</v>
      </c>
    </row>
    <row r="928" spans="1:39" ht="15.5" outlineLevel="1">
      <c r="A928" s="510"/>
      <c r="B928" s="283" t="s">
        <v>340</v>
      </c>
      <c r="C928" s="280" t="s">
        <v>580</v>
      </c>
      <c r="D928" s="284"/>
      <c r="E928" s="284"/>
      <c r="F928" s="284"/>
      <c r="G928" s="284"/>
      <c r="H928" s="284"/>
      <c r="I928" s="284"/>
      <c r="J928" s="284"/>
      <c r="K928" s="284"/>
      <c r="L928" s="284"/>
      <c r="M928" s="284"/>
      <c r="N928" s="284"/>
      <c r="O928" s="284"/>
      <c r="P928" s="284"/>
      <c r="Q928" s="284"/>
      <c r="R928" s="284"/>
      <c r="S928" s="284"/>
      <c r="T928" s="284"/>
      <c r="U928" s="284"/>
      <c r="V928" s="284"/>
      <c r="W928" s="284"/>
      <c r="X928" s="284"/>
      <c r="Y928" s="397">
        <f>Y927</f>
        <v>0</v>
      </c>
      <c r="Z928" s="397">
        <f t="shared" ref="Z928:AL928" si="239">Z927</f>
        <v>0</v>
      </c>
      <c r="AA928" s="397">
        <f t="shared" si="239"/>
        <v>0</v>
      </c>
      <c r="AB928" s="397">
        <f t="shared" si="239"/>
        <v>0</v>
      </c>
      <c r="AC928" s="397">
        <f t="shared" si="239"/>
        <v>0</v>
      </c>
      <c r="AD928" s="397">
        <f t="shared" si="239"/>
        <v>0</v>
      </c>
      <c r="AE928" s="397">
        <f t="shared" si="239"/>
        <v>0</v>
      </c>
      <c r="AF928" s="397">
        <f t="shared" si="239"/>
        <v>0</v>
      </c>
      <c r="AG928" s="397">
        <f t="shared" si="239"/>
        <v>0</v>
      </c>
      <c r="AH928" s="397">
        <f t="shared" si="239"/>
        <v>0</v>
      </c>
      <c r="AI928" s="397">
        <f t="shared" si="239"/>
        <v>0</v>
      </c>
      <c r="AJ928" s="397">
        <f t="shared" si="239"/>
        <v>0</v>
      </c>
      <c r="AK928" s="397">
        <f t="shared" si="239"/>
        <v>0</v>
      </c>
      <c r="AL928" s="397">
        <f t="shared" si="239"/>
        <v>0</v>
      </c>
      <c r="AM928" s="295"/>
    </row>
    <row r="929" spans="1:39" ht="15.5" outlineLevel="1">
      <c r="A929" s="510"/>
      <c r="B929" s="414"/>
      <c r="C929" s="280"/>
      <c r="D929" s="280"/>
      <c r="E929" s="280"/>
      <c r="F929" s="280"/>
      <c r="G929" s="280"/>
      <c r="H929" s="280"/>
      <c r="I929" s="280"/>
      <c r="J929" s="280"/>
      <c r="K929" s="280"/>
      <c r="L929" s="280"/>
      <c r="M929" s="280"/>
      <c r="N929" s="280"/>
      <c r="O929" s="280"/>
      <c r="P929" s="280"/>
      <c r="Q929" s="280"/>
      <c r="R929" s="280"/>
      <c r="S929" s="280"/>
      <c r="T929" s="280"/>
      <c r="U929" s="280"/>
      <c r="V929" s="280"/>
      <c r="W929" s="280"/>
      <c r="X929" s="280"/>
      <c r="Y929" s="398"/>
      <c r="Z929" s="411"/>
      <c r="AA929" s="411"/>
      <c r="AB929" s="411"/>
      <c r="AC929" s="411"/>
      <c r="AD929" s="411"/>
      <c r="AE929" s="411"/>
      <c r="AF929" s="411"/>
      <c r="AG929" s="411"/>
      <c r="AH929" s="411"/>
      <c r="AI929" s="411"/>
      <c r="AJ929" s="411"/>
      <c r="AK929" s="411"/>
      <c r="AL929" s="411"/>
      <c r="AM929" s="295"/>
    </row>
    <row r="930" spans="1:39" ht="15.5" outlineLevel="1">
      <c r="A930" s="510">
        <v>49</v>
      </c>
      <c r="B930" s="414" t="s">
        <v>140</v>
      </c>
      <c r="C930" s="280" t="s">
        <v>586</v>
      </c>
      <c r="D930" s="284"/>
      <c r="E930" s="284"/>
      <c r="F930" s="284"/>
      <c r="G930" s="284"/>
      <c r="H930" s="284"/>
      <c r="I930" s="284"/>
      <c r="J930" s="284"/>
      <c r="K930" s="284"/>
      <c r="L930" s="284"/>
      <c r="M930" s="284"/>
      <c r="N930" s="284"/>
      <c r="O930" s="284"/>
      <c r="P930" s="284"/>
      <c r="Q930" s="284"/>
      <c r="R930" s="284"/>
      <c r="S930" s="284"/>
      <c r="T930" s="284"/>
      <c r="U930" s="284"/>
      <c r="V930" s="284"/>
      <c r="W930" s="284"/>
      <c r="X930" s="284"/>
      <c r="Y930" s="412"/>
      <c r="Z930" s="401"/>
      <c r="AA930" s="401"/>
      <c r="AB930" s="401"/>
      <c r="AC930" s="401"/>
      <c r="AD930" s="401"/>
      <c r="AE930" s="401"/>
      <c r="AF930" s="401"/>
      <c r="AG930" s="401"/>
      <c r="AH930" s="401"/>
      <c r="AI930" s="401"/>
      <c r="AJ930" s="401"/>
      <c r="AK930" s="401"/>
      <c r="AL930" s="401"/>
      <c r="AM930" s="285">
        <f>SUM(Y930:AL930)</f>
        <v>0</v>
      </c>
    </row>
    <row r="931" spans="1:39" ht="15.5" outlineLevel="1">
      <c r="A931" s="510"/>
      <c r="B931" s="283" t="s">
        <v>340</v>
      </c>
      <c r="C931" s="280" t="s">
        <v>580</v>
      </c>
      <c r="D931" s="284"/>
      <c r="E931" s="284"/>
      <c r="F931" s="284"/>
      <c r="G931" s="284"/>
      <c r="H931" s="284"/>
      <c r="I931" s="284"/>
      <c r="J931" s="284"/>
      <c r="K931" s="284"/>
      <c r="L931" s="284"/>
      <c r="M931" s="284"/>
      <c r="N931" s="284"/>
      <c r="O931" s="284"/>
      <c r="P931" s="284"/>
      <c r="Q931" s="284"/>
      <c r="R931" s="284"/>
      <c r="S931" s="284"/>
      <c r="T931" s="284"/>
      <c r="U931" s="284"/>
      <c r="V931" s="284"/>
      <c r="W931" s="284"/>
      <c r="X931" s="284"/>
      <c r="Y931" s="397">
        <f>Y930</f>
        <v>0</v>
      </c>
      <c r="Z931" s="397">
        <f t="shared" ref="Z931:AL931" si="240">Z930</f>
        <v>0</v>
      </c>
      <c r="AA931" s="397">
        <f t="shared" si="240"/>
        <v>0</v>
      </c>
      <c r="AB931" s="397">
        <f t="shared" si="240"/>
        <v>0</v>
      </c>
      <c r="AC931" s="397">
        <f t="shared" si="240"/>
        <v>0</v>
      </c>
      <c r="AD931" s="397">
        <f t="shared" si="240"/>
        <v>0</v>
      </c>
      <c r="AE931" s="397">
        <f t="shared" si="240"/>
        <v>0</v>
      </c>
      <c r="AF931" s="397">
        <f t="shared" si="240"/>
        <v>0</v>
      </c>
      <c r="AG931" s="397">
        <f t="shared" si="240"/>
        <v>0</v>
      </c>
      <c r="AH931" s="397">
        <f t="shared" si="240"/>
        <v>0</v>
      </c>
      <c r="AI931" s="397">
        <f t="shared" si="240"/>
        <v>0</v>
      </c>
      <c r="AJ931" s="397">
        <f t="shared" si="240"/>
        <v>0</v>
      </c>
      <c r="AK931" s="397">
        <f t="shared" si="240"/>
        <v>0</v>
      </c>
      <c r="AL931" s="397">
        <f t="shared" si="240"/>
        <v>0</v>
      </c>
      <c r="AM931" s="295"/>
    </row>
    <row r="932" spans="1:39" ht="15.5" outlineLevel="1">
      <c r="A932" s="510"/>
      <c r="B932" s="283"/>
      <c r="C932" s="294"/>
      <c r="D932" s="280"/>
      <c r="E932" s="280"/>
      <c r="F932" s="280"/>
      <c r="G932" s="280"/>
      <c r="H932" s="280"/>
      <c r="I932" s="280"/>
      <c r="J932" s="280"/>
      <c r="K932" s="280"/>
      <c r="L932" s="280"/>
      <c r="M932" s="280"/>
      <c r="N932" s="280"/>
      <c r="O932" s="280"/>
      <c r="P932" s="280"/>
      <c r="Q932" s="280"/>
      <c r="R932" s="280"/>
      <c r="S932" s="280"/>
      <c r="T932" s="280"/>
      <c r="U932" s="280"/>
      <c r="V932" s="280"/>
      <c r="W932" s="280"/>
      <c r="X932" s="280"/>
      <c r="Y932" s="290"/>
      <c r="Z932" s="290"/>
      <c r="AA932" s="290"/>
      <c r="AB932" s="290"/>
      <c r="AC932" s="290"/>
      <c r="AD932" s="290"/>
      <c r="AE932" s="290"/>
      <c r="AF932" s="290"/>
      <c r="AG932" s="290"/>
      <c r="AH932" s="290"/>
      <c r="AI932" s="290"/>
      <c r="AJ932" s="290"/>
      <c r="AK932" s="290"/>
      <c r="AL932" s="290"/>
      <c r="AM932" s="295"/>
    </row>
    <row r="933" spans="1:39" ht="15.5">
      <c r="B933" s="315" t="s">
        <v>326</v>
      </c>
      <c r="C933" s="317"/>
      <c r="D933" s="317">
        <f>SUM(D776:D931)</f>
        <v>0</v>
      </c>
      <c r="E933" s="317">
        <f t="shared" ref="E933:M933" si="241">SUM(E776:E931)</f>
        <v>0</v>
      </c>
      <c r="F933" s="317">
        <f t="shared" si="241"/>
        <v>0</v>
      </c>
      <c r="G933" s="317">
        <f t="shared" si="241"/>
        <v>0</v>
      </c>
      <c r="H933" s="317">
        <f t="shared" si="241"/>
        <v>0</v>
      </c>
      <c r="I933" s="317">
        <f t="shared" si="241"/>
        <v>0</v>
      </c>
      <c r="J933" s="317">
        <f t="shared" si="241"/>
        <v>0</v>
      </c>
      <c r="K933" s="317">
        <f t="shared" si="241"/>
        <v>0</v>
      </c>
      <c r="L933" s="317">
        <f t="shared" si="241"/>
        <v>0</v>
      </c>
      <c r="M933" s="317">
        <f t="shared" si="241"/>
        <v>0</v>
      </c>
      <c r="N933" s="317"/>
      <c r="O933" s="317">
        <f>SUM(O776:O931)</f>
        <v>0</v>
      </c>
      <c r="P933" s="317">
        <f t="shared" ref="P933:X933" si="242">SUM(P776:P931)</f>
        <v>0</v>
      </c>
      <c r="Q933" s="317">
        <f t="shared" si="242"/>
        <v>0</v>
      </c>
      <c r="R933" s="317">
        <f t="shared" si="242"/>
        <v>0</v>
      </c>
      <c r="S933" s="317">
        <f t="shared" si="242"/>
        <v>0</v>
      </c>
      <c r="T933" s="317">
        <f t="shared" si="242"/>
        <v>0</v>
      </c>
      <c r="U933" s="317">
        <f t="shared" si="242"/>
        <v>0</v>
      </c>
      <c r="V933" s="317">
        <f t="shared" si="242"/>
        <v>0</v>
      </c>
      <c r="W933" s="317">
        <f t="shared" si="242"/>
        <v>0</v>
      </c>
      <c r="X933" s="317">
        <f t="shared" si="242"/>
        <v>0</v>
      </c>
      <c r="Y933" s="317">
        <f>IF(Y774="kWh",SUMPRODUCT(D776:D931,Y776:Y931))</f>
        <v>0</v>
      </c>
      <c r="Z933" s="317">
        <f>IF(Z774="kWh",SUMPRODUCT(D776:D931,Z776:Z931))</f>
        <v>0</v>
      </c>
      <c r="AA933" s="317">
        <f>IF(AA774="kw",SUMPRODUCT(N776:N931,O776:O931,AA776:AA931),SUMPRODUCT(D776:D931,AA776:AA931))</f>
        <v>0</v>
      </c>
      <c r="AB933" s="317">
        <f>IF(AB774="kw",SUMPRODUCT(N776:N931,O776:O931,AB776:AB931),SUMPRODUCT(D776:D931,AB776:AB931))</f>
        <v>0</v>
      </c>
      <c r="AC933" s="317">
        <f>IF(AC774="kw",SUMPRODUCT(N776:N931,O776:O931,AC776:AC931),SUMPRODUCT(D776:D931,AC776:AC931))</f>
        <v>0</v>
      </c>
      <c r="AD933" s="317">
        <f>IF(AD774="kw",SUMPRODUCT(N776:N931,O776:O931,AD776:AD931),SUMPRODUCT(D776:D931,AD776:AD931))</f>
        <v>0</v>
      </c>
      <c r="AE933" s="317">
        <f>IF(AE774="kw",SUMPRODUCT(N776:N931,O776:O931,AE776:AE931),SUMPRODUCT(D776:D931,AE776:AE931))</f>
        <v>0</v>
      </c>
      <c r="AF933" s="317">
        <f>IF(AF774="kw",SUMPRODUCT(N776:N931,O776:O931,AF776:AF931),SUMPRODUCT(D776:D931,AF776:AF931))</f>
        <v>0</v>
      </c>
      <c r="AG933" s="317">
        <f>IF(AG774="kw",SUMPRODUCT(N776:N931,O776:O931,AG776:AG931),SUMPRODUCT(D776:D931,AG776:AG931))</f>
        <v>0</v>
      </c>
      <c r="AH933" s="317">
        <f>IF(AH774="kw",SUMPRODUCT(N776:N931,O776:O931,AH776:AH931),SUMPRODUCT(D776:D931,AH776:AH931))</f>
        <v>0</v>
      </c>
      <c r="AI933" s="317">
        <f>IF(AI774="kw",SUMPRODUCT(N776:N931,O776:O931,AI776:AI931),SUMPRODUCT(D776:D931,AI776:AI931))</f>
        <v>0</v>
      </c>
      <c r="AJ933" s="317">
        <f>IF(AJ774="kw",SUMPRODUCT(N776:N931,O776:O931,AJ776:AJ931),SUMPRODUCT(D776:D931,AJ776:AJ931))</f>
        <v>0</v>
      </c>
      <c r="AK933" s="317">
        <f>IF(AK774="kw",SUMPRODUCT(N776:N931,O776:O931,AK776:AK931),SUMPRODUCT(D776:D931,AK776:AK931))</f>
        <v>0</v>
      </c>
      <c r="AL933" s="317">
        <f>IF(AL774="kw",SUMPRODUCT(N776:N931,O776:O931,AL776:AL931),SUMPRODUCT(D776:D931,AL776:AL931))</f>
        <v>0</v>
      </c>
      <c r="AM933" s="318"/>
    </row>
    <row r="934" spans="1:39" ht="15.5">
      <c r="B934" s="379" t="s">
        <v>327</v>
      </c>
      <c r="C934" s="380"/>
      <c r="D934" s="380"/>
      <c r="E934" s="380"/>
      <c r="F934" s="380"/>
      <c r="G934" s="380"/>
      <c r="H934" s="380"/>
      <c r="I934" s="380"/>
      <c r="J934" s="380"/>
      <c r="K934" s="380"/>
      <c r="L934" s="380"/>
      <c r="M934" s="380"/>
      <c r="N934" s="380"/>
      <c r="O934" s="380"/>
      <c r="P934" s="380"/>
      <c r="Q934" s="380"/>
      <c r="R934" s="380"/>
      <c r="S934" s="380"/>
      <c r="T934" s="380"/>
      <c r="U934" s="380"/>
      <c r="V934" s="380"/>
      <c r="W934" s="380"/>
      <c r="X934" s="380"/>
      <c r="Y934" s="380">
        <f>HLOOKUP(Y590,'2. LRAMVA Threshold'!$B$42:$Q$53,11,FALSE)</f>
        <v>0</v>
      </c>
      <c r="Z934" s="380">
        <f>HLOOKUP(Z590,'2. LRAMVA Threshold'!$B$42:$Q$53,11,FALSE)</f>
        <v>0</v>
      </c>
      <c r="AA934" s="380">
        <f>HLOOKUP(AA590,'2. LRAMVA Threshold'!$B$42:$Q$53,11,FALSE)</f>
        <v>0</v>
      </c>
      <c r="AB934" s="380">
        <f>HLOOKUP(AB590,'2. LRAMVA Threshold'!$B$42:$Q$53,11,FALSE)</f>
        <v>0</v>
      </c>
      <c r="AC934" s="380">
        <f>HLOOKUP(AC590,'2. LRAMVA Threshold'!$B$42:$Q$53,11,FALSE)</f>
        <v>0</v>
      </c>
      <c r="AD934" s="380">
        <f>HLOOKUP(AD590,'2. LRAMVA Threshold'!$B$42:$Q$53,11,FALSE)</f>
        <v>0</v>
      </c>
      <c r="AE934" s="380">
        <f>HLOOKUP(AE590,'2. LRAMVA Threshold'!$B$42:$Q$53,11,FALSE)</f>
        <v>0</v>
      </c>
      <c r="AF934" s="380">
        <f>HLOOKUP(AF590,'2. LRAMVA Threshold'!$B$42:$Q$53,11,FALSE)</f>
        <v>0</v>
      </c>
      <c r="AG934" s="380">
        <f>HLOOKUP(AG590,'2. LRAMVA Threshold'!$B$42:$Q$53,11,FALSE)</f>
        <v>0</v>
      </c>
      <c r="AH934" s="380">
        <f>HLOOKUP(AH590,'2. LRAMVA Threshold'!$B$42:$Q$53,11,FALSE)</f>
        <v>0</v>
      </c>
      <c r="AI934" s="380">
        <f>HLOOKUP(AI590,'2. LRAMVA Threshold'!$B$42:$Q$53,11,FALSE)</f>
        <v>0</v>
      </c>
      <c r="AJ934" s="380">
        <f>HLOOKUP(AJ590,'2. LRAMVA Threshold'!$B$42:$Q$53,11,FALSE)</f>
        <v>0</v>
      </c>
      <c r="AK934" s="380">
        <f>HLOOKUP(AK590,'2. LRAMVA Threshold'!$B$42:$Q$53,11,FALSE)</f>
        <v>0</v>
      </c>
      <c r="AL934" s="380">
        <f>HLOOKUP(AL590,'2. LRAMVA Threshold'!$B$42:$Q$53,11,FALSE)</f>
        <v>0</v>
      </c>
      <c r="AM934" s="423"/>
    </row>
    <row r="935" spans="1:39" ht="15.5">
      <c r="B935" s="382"/>
      <c r="C935" s="692"/>
      <c r="D935" s="687"/>
      <c r="E935" s="687"/>
      <c r="F935" s="687"/>
      <c r="G935" s="687"/>
      <c r="H935" s="687"/>
      <c r="I935" s="687"/>
      <c r="J935" s="687"/>
      <c r="K935" s="687"/>
      <c r="L935" s="687"/>
      <c r="M935" s="687"/>
      <c r="N935" s="687"/>
      <c r="O935" s="688"/>
      <c r="P935" s="687"/>
      <c r="Q935" s="687"/>
      <c r="R935" s="687"/>
      <c r="S935" s="689"/>
      <c r="T935" s="689"/>
      <c r="U935" s="689"/>
      <c r="V935" s="689"/>
      <c r="W935" s="687"/>
      <c r="X935" s="687"/>
      <c r="Y935" s="690"/>
      <c r="Z935" s="690"/>
      <c r="AA935" s="690"/>
      <c r="AB935" s="690"/>
      <c r="AC935" s="690"/>
      <c r="AD935" s="690"/>
      <c r="AE935" s="690"/>
      <c r="AF935" s="690"/>
      <c r="AG935" s="690"/>
      <c r="AH935" s="690"/>
      <c r="AI935" s="690"/>
      <c r="AJ935" s="690"/>
      <c r="AK935" s="690"/>
      <c r="AL935" s="690"/>
      <c r="AM935" s="691"/>
    </row>
    <row r="936" spans="1:39" ht="15.5">
      <c r="B936" s="312" t="s">
        <v>328</v>
      </c>
      <c r="C936" s="326"/>
      <c r="D936" s="326"/>
      <c r="E936" s="364"/>
      <c r="F936" s="364"/>
      <c r="G936" s="364"/>
      <c r="H936" s="364"/>
      <c r="I936" s="364"/>
      <c r="J936" s="364"/>
      <c r="K936" s="364"/>
      <c r="L936" s="364"/>
      <c r="M936" s="364"/>
      <c r="N936" s="364"/>
      <c r="O936" s="280"/>
      <c r="P936" s="328"/>
      <c r="Q936" s="328"/>
      <c r="R936" s="328"/>
      <c r="S936" s="327"/>
      <c r="T936" s="327"/>
      <c r="U936" s="327"/>
      <c r="V936" s="327"/>
      <c r="W936" s="328"/>
      <c r="X936" s="328"/>
      <c r="Y936" s="329">
        <f>HLOOKUP(Y$35,'3.  Distribution Rates'!$C$122:$P$133,11,FALSE)</f>
        <v>0</v>
      </c>
      <c r="Z936" s="329">
        <f>HLOOKUP(Z$35,'3.  Distribution Rates'!$C$122:$P$133,11,FALSE)</f>
        <v>0</v>
      </c>
      <c r="AA936" s="329">
        <f>HLOOKUP(AA$35,'3.  Distribution Rates'!$C$122:$P$133,11,FALSE)</f>
        <v>0</v>
      </c>
      <c r="AB936" s="329">
        <f>HLOOKUP(AB$35,'3.  Distribution Rates'!$C$122:$P$133,11,FALSE)</f>
        <v>0</v>
      </c>
      <c r="AC936" s="329">
        <f>HLOOKUP(AC$35,'3.  Distribution Rates'!$C$122:$P$133,11,FALSE)</f>
        <v>0</v>
      </c>
      <c r="AD936" s="329">
        <f>HLOOKUP(AD$35,'3.  Distribution Rates'!$C$122:$P$133,11,FALSE)</f>
        <v>0</v>
      </c>
      <c r="AE936" s="329">
        <f>HLOOKUP(AE$35,'3.  Distribution Rates'!$C$122:$P$133,11,FALSE)</f>
        <v>0</v>
      </c>
      <c r="AF936" s="329">
        <f>HLOOKUP(AF$35,'3.  Distribution Rates'!$C$122:$P$133,11,FALSE)</f>
        <v>0</v>
      </c>
      <c r="AG936" s="329">
        <f>HLOOKUP(AG$35,'3.  Distribution Rates'!$C$122:$P$133,11,FALSE)</f>
        <v>0</v>
      </c>
      <c r="AH936" s="329">
        <f>HLOOKUP(AH$35,'3.  Distribution Rates'!$C$122:$P$133,11,FALSE)</f>
        <v>0</v>
      </c>
      <c r="AI936" s="329">
        <f>HLOOKUP(AI$35,'3.  Distribution Rates'!$C$122:$P$133,11,FALSE)</f>
        <v>0</v>
      </c>
      <c r="AJ936" s="329">
        <f>HLOOKUP(AJ$35,'3.  Distribution Rates'!$C$122:$P$133,11,FALSE)</f>
        <v>0</v>
      </c>
      <c r="AK936" s="329">
        <f>HLOOKUP(AK$35,'3.  Distribution Rates'!$C$122:$P$133,11,FALSE)</f>
        <v>0</v>
      </c>
      <c r="AL936" s="329">
        <f>HLOOKUP(AL$35,'3.  Distribution Rates'!$C$122:$P$133,11,FALSE)</f>
        <v>0</v>
      </c>
      <c r="AM936" s="365"/>
    </row>
    <row r="937" spans="1:39" ht="15.5">
      <c r="B937" s="312" t="s">
        <v>329</v>
      </c>
      <c r="C937" s="333"/>
      <c r="D937" s="298"/>
      <c r="E937" s="268"/>
      <c r="F937" s="268"/>
      <c r="G937" s="268"/>
      <c r="H937" s="268"/>
      <c r="I937" s="268"/>
      <c r="J937" s="268"/>
      <c r="K937" s="268"/>
      <c r="L937" s="268"/>
      <c r="M937" s="268"/>
      <c r="N937" s="268"/>
      <c r="O937" s="280"/>
      <c r="P937" s="268"/>
      <c r="Q937" s="268"/>
      <c r="R937" s="268"/>
      <c r="S937" s="298"/>
      <c r="T937" s="298"/>
      <c r="U937" s="298"/>
      <c r="V937" s="298"/>
      <c r="W937" s="268"/>
      <c r="X937" s="268"/>
      <c r="Y937" s="366">
        <f>'4.  2011-2014 LRAM'!Y142*Y936</f>
        <v>0</v>
      </c>
      <c r="Z937" s="366">
        <f>'4.  2011-2014 LRAM'!Z142*Z936</f>
        <v>0</v>
      </c>
      <c r="AA937" s="366">
        <f>'4.  2011-2014 LRAM'!AA142*AA936</f>
        <v>0</v>
      </c>
      <c r="AB937" s="366">
        <f>'4.  2011-2014 LRAM'!AB142*AB936</f>
        <v>0</v>
      </c>
      <c r="AC937" s="366">
        <f>'4.  2011-2014 LRAM'!AC142*AC936</f>
        <v>0</v>
      </c>
      <c r="AD937" s="366">
        <f>'4.  2011-2014 LRAM'!AD142*AD936</f>
        <v>0</v>
      </c>
      <c r="AE937" s="366">
        <f>'4.  2011-2014 LRAM'!AE142*AE936</f>
        <v>0</v>
      </c>
      <c r="AF937" s="366">
        <f>'4.  2011-2014 LRAM'!AF142*AF936</f>
        <v>0</v>
      </c>
      <c r="AG937" s="366">
        <f>'4.  2011-2014 LRAM'!AG142*AG936</f>
        <v>0</v>
      </c>
      <c r="AH937" s="366">
        <f>'4.  2011-2014 LRAM'!AH142*AH936</f>
        <v>0</v>
      </c>
      <c r="AI937" s="366">
        <f>'4.  2011-2014 LRAM'!AI142*AI936</f>
        <v>0</v>
      </c>
      <c r="AJ937" s="366">
        <f>'4.  2011-2014 LRAM'!AJ142*AJ936</f>
        <v>0</v>
      </c>
      <c r="AK937" s="366">
        <f>'4.  2011-2014 LRAM'!AK142*AK936</f>
        <v>0</v>
      </c>
      <c r="AL937" s="366">
        <f>'4.  2011-2014 LRAM'!AL142*AL936</f>
        <v>0</v>
      </c>
      <c r="AM937" s="602">
        <f t="shared" ref="AM937:AM945" si="243">SUM(Y937:AL937)</f>
        <v>0</v>
      </c>
    </row>
    <row r="938" spans="1:39" ht="15.5">
      <c r="B938" s="312" t="s">
        <v>330</v>
      </c>
      <c r="C938" s="333"/>
      <c r="D938" s="298"/>
      <c r="E938" s="268"/>
      <c r="F938" s="268"/>
      <c r="G938" s="268"/>
      <c r="H938" s="268"/>
      <c r="I938" s="268"/>
      <c r="J938" s="268"/>
      <c r="K938" s="268"/>
      <c r="L938" s="268"/>
      <c r="M938" s="268"/>
      <c r="N938" s="268"/>
      <c r="O938" s="280"/>
      <c r="P938" s="268"/>
      <c r="Q938" s="268"/>
      <c r="R938" s="268"/>
      <c r="S938" s="298"/>
      <c r="T938" s="298"/>
      <c r="U938" s="298"/>
      <c r="V938" s="298"/>
      <c r="W938" s="268"/>
      <c r="X938" s="268"/>
      <c r="Y938" s="366">
        <f>'4.  2011-2014 LRAM'!Y271*Y936</f>
        <v>0</v>
      </c>
      <c r="Z938" s="366">
        <f>'4.  2011-2014 LRAM'!Z271*Z936</f>
        <v>0</v>
      </c>
      <c r="AA938" s="366">
        <f>'4.  2011-2014 LRAM'!AA271*AA936</f>
        <v>0</v>
      </c>
      <c r="AB938" s="366">
        <f>'4.  2011-2014 LRAM'!AB271*AB936</f>
        <v>0</v>
      </c>
      <c r="AC938" s="366">
        <f>'4.  2011-2014 LRAM'!AC271*AC936</f>
        <v>0</v>
      </c>
      <c r="AD938" s="366">
        <f>'4.  2011-2014 LRAM'!AD271*AD936</f>
        <v>0</v>
      </c>
      <c r="AE938" s="366">
        <f>'4.  2011-2014 LRAM'!AE271*AE936</f>
        <v>0</v>
      </c>
      <c r="AF938" s="366">
        <f>'4.  2011-2014 LRAM'!AF271*AF936</f>
        <v>0</v>
      </c>
      <c r="AG938" s="366">
        <f>'4.  2011-2014 LRAM'!AG271*AG936</f>
        <v>0</v>
      </c>
      <c r="AH938" s="366">
        <f>'4.  2011-2014 LRAM'!AH271*AH936</f>
        <v>0</v>
      </c>
      <c r="AI938" s="366">
        <f>'4.  2011-2014 LRAM'!AI271*AI936</f>
        <v>0</v>
      </c>
      <c r="AJ938" s="366">
        <f>'4.  2011-2014 LRAM'!AJ271*AJ936</f>
        <v>0</v>
      </c>
      <c r="AK938" s="366">
        <f>'4.  2011-2014 LRAM'!AK271*AK936</f>
        <v>0</v>
      </c>
      <c r="AL938" s="366">
        <f>'4.  2011-2014 LRAM'!AL271*AL936</f>
        <v>0</v>
      </c>
      <c r="AM938" s="602">
        <f t="shared" si="243"/>
        <v>0</v>
      </c>
    </row>
    <row r="939" spans="1:39" ht="15.5">
      <c r="B939" s="312" t="s">
        <v>331</v>
      </c>
      <c r="C939" s="333"/>
      <c r="D939" s="298"/>
      <c r="E939" s="268"/>
      <c r="F939" s="268"/>
      <c r="G939" s="268"/>
      <c r="H939" s="268"/>
      <c r="I939" s="268"/>
      <c r="J939" s="268"/>
      <c r="K939" s="268"/>
      <c r="L939" s="268"/>
      <c r="M939" s="268"/>
      <c r="N939" s="268"/>
      <c r="O939" s="280"/>
      <c r="P939" s="268"/>
      <c r="Q939" s="268"/>
      <c r="R939" s="268"/>
      <c r="S939" s="298"/>
      <c r="T939" s="298"/>
      <c r="U939" s="298"/>
      <c r="V939" s="298"/>
      <c r="W939" s="268"/>
      <c r="X939" s="268"/>
      <c r="Y939" s="366">
        <f>'4.  2011-2014 LRAM'!Y400*Y936</f>
        <v>0</v>
      </c>
      <c r="Z939" s="366">
        <f>'4.  2011-2014 LRAM'!Z400*Z936</f>
        <v>0</v>
      </c>
      <c r="AA939" s="366">
        <f>'4.  2011-2014 LRAM'!AA400*AA936</f>
        <v>0</v>
      </c>
      <c r="AB939" s="366">
        <f>'4.  2011-2014 LRAM'!AB400*AB936</f>
        <v>0</v>
      </c>
      <c r="AC939" s="366">
        <f>'4.  2011-2014 LRAM'!AC400*AC936</f>
        <v>0</v>
      </c>
      <c r="AD939" s="366">
        <f>'4.  2011-2014 LRAM'!AD400*AD936</f>
        <v>0</v>
      </c>
      <c r="AE939" s="366">
        <f>'4.  2011-2014 LRAM'!AE400*AE936</f>
        <v>0</v>
      </c>
      <c r="AF939" s="366">
        <f>'4.  2011-2014 LRAM'!AF400*AF936</f>
        <v>0</v>
      </c>
      <c r="AG939" s="366">
        <f>'4.  2011-2014 LRAM'!AG400*AG936</f>
        <v>0</v>
      </c>
      <c r="AH939" s="366">
        <f>'4.  2011-2014 LRAM'!AH400*AH936</f>
        <v>0</v>
      </c>
      <c r="AI939" s="366">
        <f>'4.  2011-2014 LRAM'!AI400*AI936</f>
        <v>0</v>
      </c>
      <c r="AJ939" s="366">
        <f>'4.  2011-2014 LRAM'!AJ400*AJ936</f>
        <v>0</v>
      </c>
      <c r="AK939" s="366">
        <f>'4.  2011-2014 LRAM'!AK400*AK936</f>
        <v>0</v>
      </c>
      <c r="AL939" s="366">
        <f>'4.  2011-2014 LRAM'!AL400*AL936</f>
        <v>0</v>
      </c>
      <c r="AM939" s="602">
        <f t="shared" si="243"/>
        <v>0</v>
      </c>
    </row>
    <row r="940" spans="1:39" ht="15.5">
      <c r="B940" s="312" t="s">
        <v>332</v>
      </c>
      <c r="C940" s="333"/>
      <c r="D940" s="298"/>
      <c r="E940" s="268"/>
      <c r="F940" s="268"/>
      <c r="G940" s="268"/>
      <c r="H940" s="268"/>
      <c r="I940" s="268"/>
      <c r="J940" s="268"/>
      <c r="K940" s="268"/>
      <c r="L940" s="268"/>
      <c r="M940" s="268"/>
      <c r="N940" s="268"/>
      <c r="O940" s="280"/>
      <c r="P940" s="268"/>
      <c r="Q940" s="268"/>
      <c r="R940" s="268"/>
      <c r="S940" s="298"/>
      <c r="T940" s="298"/>
      <c r="U940" s="298"/>
      <c r="V940" s="298"/>
      <c r="W940" s="268"/>
      <c r="X940" s="268"/>
      <c r="Y940" s="366">
        <f>'4.  2011-2014 LRAM'!Y530*Y936</f>
        <v>0</v>
      </c>
      <c r="Z940" s="366">
        <f>'4.  2011-2014 LRAM'!Z530*Z936</f>
        <v>0</v>
      </c>
      <c r="AA940" s="366">
        <f>'4.  2011-2014 LRAM'!AA530*AA936</f>
        <v>0</v>
      </c>
      <c r="AB940" s="366">
        <f>'4.  2011-2014 LRAM'!AB530*AB936</f>
        <v>0</v>
      </c>
      <c r="AC940" s="366">
        <f>'4.  2011-2014 LRAM'!AC530*AC936</f>
        <v>0</v>
      </c>
      <c r="AD940" s="366">
        <f>'4.  2011-2014 LRAM'!AD530*AD936</f>
        <v>0</v>
      </c>
      <c r="AE940" s="366">
        <f>'4.  2011-2014 LRAM'!AE530*AE936</f>
        <v>0</v>
      </c>
      <c r="AF940" s="366">
        <f>'4.  2011-2014 LRAM'!AF530*AF936</f>
        <v>0</v>
      </c>
      <c r="AG940" s="366">
        <f>'4.  2011-2014 LRAM'!AG530*AG936</f>
        <v>0</v>
      </c>
      <c r="AH940" s="366">
        <f>'4.  2011-2014 LRAM'!AH530*AH936</f>
        <v>0</v>
      </c>
      <c r="AI940" s="366">
        <f>'4.  2011-2014 LRAM'!AI530*AI936</f>
        <v>0</v>
      </c>
      <c r="AJ940" s="366">
        <f>'4.  2011-2014 LRAM'!AJ530*AJ936</f>
        <v>0</v>
      </c>
      <c r="AK940" s="366">
        <f>'4.  2011-2014 LRAM'!AK530*AK936</f>
        <v>0</v>
      </c>
      <c r="AL940" s="366">
        <f>'4.  2011-2014 LRAM'!AL530*AL936</f>
        <v>0</v>
      </c>
      <c r="AM940" s="602">
        <f t="shared" si="243"/>
        <v>0</v>
      </c>
    </row>
    <row r="941" spans="1:39" ht="15.5">
      <c r="B941" s="312" t="s">
        <v>333</v>
      </c>
      <c r="C941" s="333"/>
      <c r="D941" s="298"/>
      <c r="E941" s="268"/>
      <c r="F941" s="268"/>
      <c r="G941" s="268"/>
      <c r="H941" s="268"/>
      <c r="I941" s="268"/>
      <c r="J941" s="268"/>
      <c r="K941" s="268"/>
      <c r="L941" s="268"/>
      <c r="M941" s="268"/>
      <c r="N941" s="268"/>
      <c r="O941" s="280"/>
      <c r="P941" s="268"/>
      <c r="Q941" s="268"/>
      <c r="R941" s="268"/>
      <c r="S941" s="298"/>
      <c r="T941" s="298"/>
      <c r="U941" s="298"/>
      <c r="V941" s="298"/>
      <c r="W941" s="268"/>
      <c r="X941" s="268"/>
      <c r="Y941" s="366">
        <f t="shared" ref="Y941:AL941" si="244">Y211*Y936</f>
        <v>0</v>
      </c>
      <c r="Z941" s="366">
        <f t="shared" si="244"/>
        <v>0</v>
      </c>
      <c r="AA941" s="366">
        <f t="shared" si="244"/>
        <v>0</v>
      </c>
      <c r="AB941" s="366">
        <f t="shared" si="244"/>
        <v>0</v>
      </c>
      <c r="AC941" s="366">
        <f t="shared" si="244"/>
        <v>0</v>
      </c>
      <c r="AD941" s="366">
        <f t="shared" si="244"/>
        <v>0</v>
      </c>
      <c r="AE941" s="366">
        <f t="shared" si="244"/>
        <v>0</v>
      </c>
      <c r="AF941" s="366">
        <f t="shared" si="244"/>
        <v>0</v>
      </c>
      <c r="AG941" s="366">
        <f t="shared" si="244"/>
        <v>0</v>
      </c>
      <c r="AH941" s="366">
        <f t="shared" si="244"/>
        <v>0</v>
      </c>
      <c r="AI941" s="366">
        <f t="shared" si="244"/>
        <v>0</v>
      </c>
      <c r="AJ941" s="366">
        <f t="shared" si="244"/>
        <v>0</v>
      </c>
      <c r="AK941" s="366">
        <f t="shared" si="244"/>
        <v>0</v>
      </c>
      <c r="AL941" s="366">
        <f t="shared" si="244"/>
        <v>0</v>
      </c>
      <c r="AM941" s="602">
        <f t="shared" si="243"/>
        <v>0</v>
      </c>
    </row>
    <row r="942" spans="1:39" ht="15.5">
      <c r="B942" s="312" t="s">
        <v>334</v>
      </c>
      <c r="C942" s="333"/>
      <c r="D942" s="298"/>
      <c r="E942" s="268"/>
      <c r="F942" s="268"/>
      <c r="G942" s="268"/>
      <c r="H942" s="268"/>
      <c r="I942" s="268"/>
      <c r="J942" s="268"/>
      <c r="K942" s="268"/>
      <c r="L942" s="268"/>
      <c r="M942" s="268"/>
      <c r="N942" s="268"/>
      <c r="O942" s="280"/>
      <c r="P942" s="268"/>
      <c r="Q942" s="268"/>
      <c r="R942" s="268"/>
      <c r="S942" s="298"/>
      <c r="T942" s="298"/>
      <c r="U942" s="298"/>
      <c r="V942" s="298"/>
      <c r="W942" s="268"/>
      <c r="X942" s="268"/>
      <c r="Y942" s="366">
        <f t="shared" ref="Y942:AL942" si="245">Y397*Y936</f>
        <v>0</v>
      </c>
      <c r="Z942" s="366">
        <f t="shared" si="245"/>
        <v>0</v>
      </c>
      <c r="AA942" s="366">
        <f t="shared" si="245"/>
        <v>0</v>
      </c>
      <c r="AB942" s="366">
        <f t="shared" si="245"/>
        <v>0</v>
      </c>
      <c r="AC942" s="366">
        <f t="shared" si="245"/>
        <v>0</v>
      </c>
      <c r="AD942" s="366">
        <f t="shared" si="245"/>
        <v>0</v>
      </c>
      <c r="AE942" s="366">
        <f t="shared" si="245"/>
        <v>0</v>
      </c>
      <c r="AF942" s="366">
        <f t="shared" si="245"/>
        <v>0</v>
      </c>
      <c r="AG942" s="366">
        <f t="shared" si="245"/>
        <v>0</v>
      </c>
      <c r="AH942" s="366">
        <f t="shared" si="245"/>
        <v>0</v>
      </c>
      <c r="AI942" s="366">
        <f t="shared" si="245"/>
        <v>0</v>
      </c>
      <c r="AJ942" s="366">
        <f t="shared" si="245"/>
        <v>0</v>
      </c>
      <c r="AK942" s="366">
        <f t="shared" si="245"/>
        <v>0</v>
      </c>
      <c r="AL942" s="366">
        <f t="shared" si="245"/>
        <v>0</v>
      </c>
      <c r="AM942" s="602">
        <f t="shared" si="243"/>
        <v>0</v>
      </c>
    </row>
    <row r="943" spans="1:39" ht="15.5">
      <c r="B943" s="312" t="s">
        <v>335</v>
      </c>
      <c r="C943" s="333"/>
      <c r="D943" s="298"/>
      <c r="E943" s="268"/>
      <c r="F943" s="268"/>
      <c r="G943" s="268"/>
      <c r="H943" s="268"/>
      <c r="I943" s="268"/>
      <c r="J943" s="268"/>
      <c r="K943" s="268"/>
      <c r="L943" s="268"/>
      <c r="M943" s="268"/>
      <c r="N943" s="268"/>
      <c r="O943" s="280"/>
      <c r="P943" s="268"/>
      <c r="Q943" s="268"/>
      <c r="R943" s="268"/>
      <c r="S943" s="298"/>
      <c r="T943" s="298"/>
      <c r="U943" s="298"/>
      <c r="V943" s="298"/>
      <c r="W943" s="268"/>
      <c r="X943" s="268"/>
      <c r="Y943" s="366">
        <f t="shared" ref="Y943:AL943" si="246">Y583*Y936</f>
        <v>0</v>
      </c>
      <c r="Z943" s="366">
        <f t="shared" si="246"/>
        <v>0</v>
      </c>
      <c r="AA943" s="366">
        <f t="shared" si="246"/>
        <v>0</v>
      </c>
      <c r="AB943" s="366">
        <f t="shared" si="246"/>
        <v>0</v>
      </c>
      <c r="AC943" s="366">
        <f t="shared" si="246"/>
        <v>0</v>
      </c>
      <c r="AD943" s="366">
        <f t="shared" si="246"/>
        <v>0</v>
      </c>
      <c r="AE943" s="366">
        <f t="shared" si="246"/>
        <v>0</v>
      </c>
      <c r="AF943" s="366">
        <f t="shared" si="246"/>
        <v>0</v>
      </c>
      <c r="AG943" s="366">
        <f t="shared" si="246"/>
        <v>0</v>
      </c>
      <c r="AH943" s="366">
        <f t="shared" si="246"/>
        <v>0</v>
      </c>
      <c r="AI943" s="366">
        <f t="shared" si="246"/>
        <v>0</v>
      </c>
      <c r="AJ943" s="366">
        <f t="shared" si="246"/>
        <v>0</v>
      </c>
      <c r="AK943" s="366">
        <f t="shared" si="246"/>
        <v>0</v>
      </c>
      <c r="AL943" s="366">
        <f t="shared" si="246"/>
        <v>0</v>
      </c>
      <c r="AM943" s="602">
        <f t="shared" si="243"/>
        <v>0</v>
      </c>
    </row>
    <row r="944" spans="1:39" ht="15.5">
      <c r="B944" s="312" t="s">
        <v>336</v>
      </c>
      <c r="C944" s="333"/>
      <c r="D944" s="298"/>
      <c r="E944" s="268"/>
      <c r="F944" s="268"/>
      <c r="G944" s="268"/>
      <c r="H944" s="268"/>
      <c r="I944" s="268"/>
      <c r="J944" s="268"/>
      <c r="K944" s="268"/>
      <c r="L944" s="268"/>
      <c r="M944" s="268"/>
      <c r="N944" s="268"/>
      <c r="O944" s="280"/>
      <c r="P944" s="268"/>
      <c r="Q944" s="268"/>
      <c r="R944" s="268"/>
      <c r="S944" s="298"/>
      <c r="T944" s="298"/>
      <c r="U944" s="298"/>
      <c r="V944" s="298"/>
      <c r="W944" s="268"/>
      <c r="X944" s="268"/>
      <c r="Y944" s="366">
        <f t="shared" ref="Y944:AL944" si="247">Y766*Y936</f>
        <v>0</v>
      </c>
      <c r="Z944" s="366">
        <f t="shared" si="247"/>
        <v>0</v>
      </c>
      <c r="AA944" s="366">
        <f t="shared" si="247"/>
        <v>0</v>
      </c>
      <c r="AB944" s="366">
        <f t="shared" si="247"/>
        <v>0</v>
      </c>
      <c r="AC944" s="366">
        <f t="shared" si="247"/>
        <v>0</v>
      </c>
      <c r="AD944" s="366">
        <f t="shared" si="247"/>
        <v>0</v>
      </c>
      <c r="AE944" s="366">
        <f t="shared" si="247"/>
        <v>0</v>
      </c>
      <c r="AF944" s="366">
        <f t="shared" si="247"/>
        <v>0</v>
      </c>
      <c r="AG944" s="366">
        <f t="shared" si="247"/>
        <v>0</v>
      </c>
      <c r="AH944" s="366">
        <f t="shared" si="247"/>
        <v>0</v>
      </c>
      <c r="AI944" s="366">
        <f t="shared" si="247"/>
        <v>0</v>
      </c>
      <c r="AJ944" s="366">
        <f t="shared" si="247"/>
        <v>0</v>
      </c>
      <c r="AK944" s="366">
        <f t="shared" si="247"/>
        <v>0</v>
      </c>
      <c r="AL944" s="366">
        <f t="shared" si="247"/>
        <v>0</v>
      </c>
      <c r="AM944" s="602">
        <f t="shared" si="243"/>
        <v>0</v>
      </c>
    </row>
    <row r="945" spans="1:39" ht="15.5">
      <c r="B945" s="312" t="s">
        <v>337</v>
      </c>
      <c r="C945" s="333"/>
      <c r="D945" s="298"/>
      <c r="E945" s="268"/>
      <c r="F945" s="268"/>
      <c r="G945" s="268"/>
      <c r="H945" s="268"/>
      <c r="I945" s="268"/>
      <c r="J945" s="268"/>
      <c r="K945" s="268"/>
      <c r="L945" s="268"/>
      <c r="M945" s="268"/>
      <c r="N945" s="268"/>
      <c r="O945" s="280"/>
      <c r="P945" s="268"/>
      <c r="Q945" s="268"/>
      <c r="R945" s="268"/>
      <c r="S945" s="298"/>
      <c r="T945" s="298"/>
      <c r="U945" s="298"/>
      <c r="V945" s="298"/>
      <c r="W945" s="268"/>
      <c r="X945" s="268"/>
      <c r="Y945" s="366">
        <f>Y933*Y936</f>
        <v>0</v>
      </c>
      <c r="Z945" s="366">
        <f t="shared" ref="Z945:AL945" si="248">Z933*Z936</f>
        <v>0</v>
      </c>
      <c r="AA945" s="366">
        <f t="shared" si="248"/>
        <v>0</v>
      </c>
      <c r="AB945" s="366">
        <f t="shared" si="248"/>
        <v>0</v>
      </c>
      <c r="AC945" s="366">
        <f t="shared" si="248"/>
        <v>0</v>
      </c>
      <c r="AD945" s="366">
        <f t="shared" si="248"/>
        <v>0</v>
      </c>
      <c r="AE945" s="366">
        <f t="shared" si="248"/>
        <v>0</v>
      </c>
      <c r="AF945" s="366">
        <f t="shared" si="248"/>
        <v>0</v>
      </c>
      <c r="AG945" s="366">
        <f t="shared" si="248"/>
        <v>0</v>
      </c>
      <c r="AH945" s="366">
        <f t="shared" si="248"/>
        <v>0</v>
      </c>
      <c r="AI945" s="366">
        <f t="shared" si="248"/>
        <v>0</v>
      </c>
      <c r="AJ945" s="366">
        <f t="shared" si="248"/>
        <v>0</v>
      </c>
      <c r="AK945" s="366">
        <f t="shared" si="248"/>
        <v>0</v>
      </c>
      <c r="AL945" s="366">
        <f t="shared" si="248"/>
        <v>0</v>
      </c>
      <c r="AM945" s="602">
        <f t="shared" si="243"/>
        <v>0</v>
      </c>
    </row>
    <row r="946" spans="1:39" ht="15.5">
      <c r="B946" s="337" t="s">
        <v>341</v>
      </c>
      <c r="C946" s="333"/>
      <c r="D946" s="324"/>
      <c r="E946" s="322"/>
      <c r="F946" s="322"/>
      <c r="G946" s="322"/>
      <c r="H946" s="322"/>
      <c r="I946" s="322"/>
      <c r="J946" s="322"/>
      <c r="K946" s="322"/>
      <c r="L946" s="322"/>
      <c r="M946" s="322"/>
      <c r="N946" s="322"/>
      <c r="O946" s="289"/>
      <c r="P946" s="322"/>
      <c r="Q946" s="322"/>
      <c r="R946" s="322"/>
      <c r="S946" s="324"/>
      <c r="T946" s="324"/>
      <c r="U946" s="324"/>
      <c r="V946" s="324"/>
      <c r="W946" s="322"/>
      <c r="X946" s="322"/>
      <c r="Y946" s="334">
        <f>SUM(Y937:Y945)</f>
        <v>0</v>
      </c>
      <c r="Z946" s="334">
        <f t="shared" ref="Z946:AE946" si="249">SUM(Z937:Z945)</f>
        <v>0</v>
      </c>
      <c r="AA946" s="334">
        <f t="shared" si="249"/>
        <v>0</v>
      </c>
      <c r="AB946" s="334">
        <f t="shared" si="249"/>
        <v>0</v>
      </c>
      <c r="AC946" s="334">
        <f t="shared" si="249"/>
        <v>0</v>
      </c>
      <c r="AD946" s="334">
        <f t="shared" si="249"/>
        <v>0</v>
      </c>
      <c r="AE946" s="334">
        <f t="shared" si="249"/>
        <v>0</v>
      </c>
      <c r="AF946" s="334">
        <f>SUM(AF937:AF945)</f>
        <v>0</v>
      </c>
      <c r="AG946" s="334">
        <f t="shared" ref="AG946:AL946" si="250">SUM(AG937:AG945)</f>
        <v>0</v>
      </c>
      <c r="AH946" s="334">
        <f t="shared" si="250"/>
        <v>0</v>
      </c>
      <c r="AI946" s="334">
        <f t="shared" si="250"/>
        <v>0</v>
      </c>
      <c r="AJ946" s="334">
        <f t="shared" si="250"/>
        <v>0</v>
      </c>
      <c r="AK946" s="334">
        <f t="shared" si="250"/>
        <v>0</v>
      </c>
      <c r="AL946" s="334">
        <f t="shared" si="250"/>
        <v>0</v>
      </c>
      <c r="AM946" s="393">
        <f>SUM(AM937:AM945)</f>
        <v>0</v>
      </c>
    </row>
    <row r="947" spans="1:39" ht="15.5">
      <c r="B947" s="337" t="s">
        <v>342</v>
      </c>
      <c r="C947" s="333"/>
      <c r="D947" s="338"/>
      <c r="E947" s="322"/>
      <c r="F947" s="322"/>
      <c r="G947" s="322"/>
      <c r="H947" s="322"/>
      <c r="I947" s="322"/>
      <c r="J947" s="322"/>
      <c r="K947" s="322"/>
      <c r="L947" s="322"/>
      <c r="M947" s="322"/>
      <c r="N947" s="322"/>
      <c r="O947" s="289"/>
      <c r="P947" s="322"/>
      <c r="Q947" s="322"/>
      <c r="R947" s="322"/>
      <c r="S947" s="324"/>
      <c r="T947" s="324"/>
      <c r="U947" s="324"/>
      <c r="V947" s="324"/>
      <c r="W947" s="322"/>
      <c r="X947" s="322"/>
      <c r="Y947" s="335">
        <f>Y934*Y936</f>
        <v>0</v>
      </c>
      <c r="Z947" s="335">
        <f t="shared" ref="Z947:AE947" si="251">Z934*Z936</f>
        <v>0</v>
      </c>
      <c r="AA947" s="335">
        <f t="shared" si="251"/>
        <v>0</v>
      </c>
      <c r="AB947" s="335">
        <f t="shared" si="251"/>
        <v>0</v>
      </c>
      <c r="AC947" s="335">
        <f t="shared" si="251"/>
        <v>0</v>
      </c>
      <c r="AD947" s="335">
        <f t="shared" si="251"/>
        <v>0</v>
      </c>
      <c r="AE947" s="335">
        <f t="shared" si="251"/>
        <v>0</v>
      </c>
      <c r="AF947" s="335">
        <f>AF934*AF936</f>
        <v>0</v>
      </c>
      <c r="AG947" s="335">
        <f t="shared" ref="AG947:AL947" si="252">AG934*AG936</f>
        <v>0</v>
      </c>
      <c r="AH947" s="335">
        <f t="shared" si="252"/>
        <v>0</v>
      </c>
      <c r="AI947" s="335">
        <f t="shared" si="252"/>
        <v>0</v>
      </c>
      <c r="AJ947" s="335">
        <f t="shared" si="252"/>
        <v>0</v>
      </c>
      <c r="AK947" s="335">
        <f t="shared" si="252"/>
        <v>0</v>
      </c>
      <c r="AL947" s="335">
        <f t="shared" si="252"/>
        <v>0</v>
      </c>
      <c r="AM947" s="393">
        <f>SUM(Y947:AL947)</f>
        <v>0</v>
      </c>
    </row>
    <row r="948" spans="1:39" ht="15.5">
      <c r="B948" s="337" t="s">
        <v>343</v>
      </c>
      <c r="C948" s="333"/>
      <c r="D948" s="338"/>
      <c r="E948" s="322"/>
      <c r="F948" s="322"/>
      <c r="G948" s="322"/>
      <c r="H948" s="322"/>
      <c r="I948" s="322"/>
      <c r="J948" s="322"/>
      <c r="K948" s="322"/>
      <c r="L948" s="322"/>
      <c r="M948" s="322"/>
      <c r="N948" s="322"/>
      <c r="O948" s="289"/>
      <c r="P948" s="322"/>
      <c r="Q948" s="322"/>
      <c r="R948" s="322"/>
      <c r="S948" s="338"/>
      <c r="T948" s="338"/>
      <c r="U948" s="338"/>
      <c r="V948" s="338"/>
      <c r="W948" s="322"/>
      <c r="X948" s="322"/>
      <c r="Y948" s="339"/>
      <c r="Z948" s="339"/>
      <c r="AA948" s="339"/>
      <c r="AB948" s="339"/>
      <c r="AC948" s="339"/>
      <c r="AD948" s="339"/>
      <c r="AE948" s="339"/>
      <c r="AF948" s="339"/>
      <c r="AG948" s="339"/>
      <c r="AH948" s="339"/>
      <c r="AI948" s="339"/>
      <c r="AJ948" s="339"/>
      <c r="AK948" s="339"/>
      <c r="AL948" s="339"/>
      <c r="AM948" s="393">
        <f>AM946-AM947</f>
        <v>0</v>
      </c>
    </row>
    <row r="949" spans="1:39" ht="15.5">
      <c r="B949" s="312"/>
      <c r="C949" s="338"/>
      <c r="D949" s="338"/>
      <c r="E949" s="322"/>
      <c r="F949" s="322"/>
      <c r="G949" s="322"/>
      <c r="H949" s="322"/>
      <c r="I949" s="322"/>
      <c r="J949" s="322"/>
      <c r="K949" s="322"/>
      <c r="L949" s="322"/>
      <c r="M949" s="322"/>
      <c r="N949" s="322"/>
      <c r="O949" s="289"/>
      <c r="P949" s="322"/>
      <c r="Q949" s="322"/>
      <c r="R949" s="322"/>
      <c r="S949" s="338"/>
      <c r="T949" s="333"/>
      <c r="U949" s="338"/>
      <c r="V949" s="338"/>
      <c r="W949" s="322"/>
      <c r="X949" s="322"/>
      <c r="Y949" s="340"/>
      <c r="Z949" s="340"/>
      <c r="AA949" s="340"/>
      <c r="AB949" s="340"/>
      <c r="AC949" s="340"/>
      <c r="AD949" s="340"/>
      <c r="AE949" s="340"/>
      <c r="AF949" s="340"/>
      <c r="AG949" s="340"/>
      <c r="AH949" s="340"/>
      <c r="AI949" s="340"/>
      <c r="AJ949" s="340"/>
      <c r="AK949" s="340"/>
      <c r="AL949" s="340"/>
      <c r="AM949" s="325"/>
    </row>
    <row r="950" spans="1:39" ht="15.5">
      <c r="B950" s="421" t="s">
        <v>338</v>
      </c>
      <c r="C950" s="352"/>
      <c r="D950" s="372"/>
      <c r="E950" s="372"/>
      <c r="F950" s="372"/>
      <c r="G950" s="372"/>
      <c r="H950" s="372"/>
      <c r="I950" s="372"/>
      <c r="J950" s="372"/>
      <c r="K950" s="372"/>
      <c r="L950" s="372"/>
      <c r="M950" s="372"/>
      <c r="N950" s="372"/>
      <c r="O950" s="371"/>
      <c r="P950" s="372"/>
      <c r="Q950" s="372"/>
      <c r="R950" s="372"/>
      <c r="S950" s="352"/>
      <c r="T950" s="373"/>
      <c r="U950" s="373"/>
      <c r="V950" s="372"/>
      <c r="W950" s="372"/>
      <c r="X950" s="373"/>
      <c r="Y950" s="314">
        <f>SUMPRODUCT(E776:E931,Y776:Y931)</f>
        <v>0</v>
      </c>
      <c r="Z950" s="314">
        <f>SUMPRODUCT(E776:E931,Z776:Z931)</f>
        <v>0</v>
      </c>
      <c r="AA950" s="314">
        <f t="shared" ref="AA950:AL950" si="253">IF(AA774="kw",SUMPRODUCT($N$776:$N$931,$P$776:$P$931,AA776:AA931),SUMPRODUCT($E$776:$E$931,AA776:AA931))</f>
        <v>0</v>
      </c>
      <c r="AB950" s="314">
        <f t="shared" si="253"/>
        <v>0</v>
      </c>
      <c r="AC950" s="314">
        <f t="shared" si="253"/>
        <v>0</v>
      </c>
      <c r="AD950" s="314">
        <f t="shared" si="253"/>
        <v>0</v>
      </c>
      <c r="AE950" s="314">
        <f t="shared" si="253"/>
        <v>0</v>
      </c>
      <c r="AF950" s="314">
        <f t="shared" si="253"/>
        <v>0</v>
      </c>
      <c r="AG950" s="314">
        <f t="shared" si="253"/>
        <v>0</v>
      </c>
      <c r="AH950" s="314">
        <f t="shared" si="253"/>
        <v>0</v>
      </c>
      <c r="AI950" s="314">
        <f t="shared" si="253"/>
        <v>0</v>
      </c>
      <c r="AJ950" s="314">
        <f t="shared" si="253"/>
        <v>0</v>
      </c>
      <c r="AK950" s="314">
        <f t="shared" si="253"/>
        <v>0</v>
      </c>
      <c r="AL950" s="314">
        <f t="shared" si="253"/>
        <v>0</v>
      </c>
      <c r="AM950" s="374"/>
    </row>
    <row r="951" spans="1:39" ht="15.5">
      <c r="B951" s="356" t="s">
        <v>583</v>
      </c>
      <c r="C951" s="375"/>
      <c r="D951" s="376"/>
      <c r="E951" s="376"/>
      <c r="F951" s="376"/>
      <c r="G951" s="376"/>
      <c r="H951" s="376"/>
      <c r="I951" s="376"/>
      <c r="J951" s="376"/>
      <c r="K951" s="376"/>
      <c r="L951" s="376"/>
      <c r="M951" s="376"/>
      <c r="N951" s="376"/>
      <c r="O951" s="376"/>
      <c r="P951" s="376"/>
      <c r="Q951" s="376"/>
      <c r="R951" s="376"/>
      <c r="S951" s="359"/>
      <c r="T951" s="360"/>
      <c r="U951" s="376"/>
      <c r="V951" s="376"/>
      <c r="W951" s="376"/>
      <c r="X951" s="376"/>
      <c r="Y951" s="395"/>
      <c r="Z951" s="395"/>
      <c r="AA951" s="395"/>
      <c r="AB951" s="395"/>
      <c r="AC951" s="395"/>
      <c r="AD951" s="395"/>
      <c r="AE951" s="395"/>
      <c r="AF951" s="395"/>
      <c r="AG951" s="395"/>
      <c r="AH951" s="395"/>
      <c r="AI951" s="395"/>
      <c r="AJ951" s="395"/>
      <c r="AK951" s="395"/>
      <c r="AL951" s="395"/>
      <c r="AM951" s="377"/>
    </row>
    <row r="952" spans="1:39" collapsed="1"/>
    <row r="954" spans="1:39" ht="15.5">
      <c r="B954" s="269" t="s">
        <v>339</v>
      </c>
      <c r="C954" s="270"/>
      <c r="D954" s="567" t="s">
        <v>522</v>
      </c>
      <c r="E954" s="243"/>
      <c r="F954" s="567"/>
      <c r="G954" s="243"/>
      <c r="H954" s="243"/>
      <c r="I954" s="243"/>
      <c r="J954" s="243"/>
      <c r="K954" s="243"/>
      <c r="L954" s="243"/>
      <c r="M954" s="243"/>
      <c r="N954" s="243"/>
      <c r="O954" s="270"/>
      <c r="P954" s="243"/>
      <c r="Q954" s="243"/>
      <c r="R954" s="243"/>
      <c r="S954" s="243"/>
      <c r="T954" s="243"/>
      <c r="U954" s="243"/>
      <c r="V954" s="243"/>
      <c r="W954" s="243"/>
      <c r="X954" s="243"/>
      <c r="Y954" s="260"/>
      <c r="Z954" s="257"/>
      <c r="AA954" s="257"/>
      <c r="AB954" s="257"/>
      <c r="AC954" s="257"/>
      <c r="AD954" s="257"/>
      <c r="AE954" s="257"/>
      <c r="AF954" s="257"/>
      <c r="AG954" s="257"/>
      <c r="AH954" s="257"/>
      <c r="AI954" s="257"/>
      <c r="AJ954" s="257"/>
      <c r="AK954" s="257"/>
      <c r="AL954" s="257"/>
    </row>
    <row r="955" spans="1:39" ht="28" customHeight="1">
      <c r="B955" s="829" t="s">
        <v>209</v>
      </c>
      <c r="C955" s="837" t="s">
        <v>32</v>
      </c>
      <c r="D955" s="273" t="s">
        <v>419</v>
      </c>
      <c r="E955" s="831" t="s">
        <v>207</v>
      </c>
      <c r="F955" s="832"/>
      <c r="G955" s="832"/>
      <c r="H955" s="832"/>
      <c r="I955" s="832"/>
      <c r="J955" s="832"/>
      <c r="K955" s="832"/>
      <c r="L955" s="832"/>
      <c r="M955" s="839"/>
      <c r="N955" s="840" t="s">
        <v>211</v>
      </c>
      <c r="O955" s="273" t="s">
        <v>420</v>
      </c>
      <c r="P955" s="831" t="s">
        <v>210</v>
      </c>
      <c r="Q955" s="832"/>
      <c r="R955" s="832"/>
      <c r="S955" s="832"/>
      <c r="T955" s="832"/>
      <c r="U955" s="832"/>
      <c r="V955" s="832"/>
      <c r="W955" s="832"/>
      <c r="X955" s="839"/>
      <c r="Y955" s="834" t="s">
        <v>241</v>
      </c>
      <c r="Z955" s="835"/>
      <c r="AA955" s="835"/>
      <c r="AB955" s="835"/>
      <c r="AC955" s="835"/>
      <c r="AD955" s="835"/>
      <c r="AE955" s="835"/>
      <c r="AF955" s="835"/>
      <c r="AG955" s="835"/>
      <c r="AH955" s="835"/>
      <c r="AI955" s="835"/>
      <c r="AJ955" s="835"/>
      <c r="AK955" s="835"/>
      <c r="AL955" s="835"/>
      <c r="AM955" s="836"/>
    </row>
    <row r="956" spans="1:39" ht="28">
      <c r="B956" s="830"/>
      <c r="C956" s="838"/>
      <c r="D956" s="274">
        <v>2020</v>
      </c>
      <c r="E956" s="274">
        <v>2021</v>
      </c>
      <c r="F956" s="274">
        <v>2022</v>
      </c>
      <c r="G956" s="274">
        <v>2023</v>
      </c>
      <c r="H956" s="274">
        <v>2024</v>
      </c>
      <c r="I956" s="274">
        <v>2025</v>
      </c>
      <c r="J956" s="274">
        <v>2026</v>
      </c>
      <c r="K956" s="274">
        <v>2027</v>
      </c>
      <c r="L956" s="274">
        <v>2028</v>
      </c>
      <c r="M956" s="274">
        <v>2029</v>
      </c>
      <c r="N956" s="841"/>
      <c r="O956" s="274">
        <v>2020</v>
      </c>
      <c r="P956" s="274">
        <v>2021</v>
      </c>
      <c r="Q956" s="274">
        <v>2022</v>
      </c>
      <c r="R956" s="274">
        <v>2023</v>
      </c>
      <c r="S956" s="274">
        <v>2024</v>
      </c>
      <c r="T956" s="274">
        <v>2025</v>
      </c>
      <c r="U956" s="274">
        <v>2026</v>
      </c>
      <c r="V956" s="274">
        <v>2027</v>
      </c>
      <c r="W956" s="274">
        <v>2028</v>
      </c>
      <c r="X956" s="274">
        <v>2029</v>
      </c>
      <c r="Y956" s="274" t="str">
        <f>'1.  LRAMVA Summary'!D52</f>
        <v>Residential</v>
      </c>
      <c r="Z956" s="274" t="str">
        <f>'1.  LRAMVA Summary'!E52</f>
        <v>GS&lt;50 kW</v>
      </c>
      <c r="AA956" s="274" t="str">
        <f>'1.  LRAMVA Summary'!F52</f>
        <v>GS&gt;50 kW - Thermal Demand Meter</v>
      </c>
      <c r="AB956" s="274" t="str">
        <f>'1.  LRAMVA Summary'!G52</f>
        <v>GS&gt;50 kW - Interval Meter</v>
      </c>
      <c r="AC956" s="274" t="str">
        <f>'1.  LRAMVA Summary'!H52</f>
        <v>Street Lighting</v>
      </c>
      <c r="AD956" s="274" t="str">
        <f>'1.  LRAMVA Summary'!I52</f>
        <v/>
      </c>
      <c r="AE956" s="274" t="str">
        <f>'1.  LRAMVA Summary'!J52</f>
        <v/>
      </c>
      <c r="AF956" s="274" t="str">
        <f>'1.  LRAMVA Summary'!K52</f>
        <v/>
      </c>
      <c r="AG956" s="274" t="str">
        <f>'1.  LRAMVA Summary'!L52</f>
        <v/>
      </c>
      <c r="AH956" s="274" t="str">
        <f>'1.  LRAMVA Summary'!M52</f>
        <v/>
      </c>
      <c r="AI956" s="274" t="str">
        <f>'1.  LRAMVA Summary'!N52</f>
        <v/>
      </c>
      <c r="AJ956" s="274" t="str">
        <f>'1.  LRAMVA Summary'!O52</f>
        <v/>
      </c>
      <c r="AK956" s="274" t="str">
        <f>'1.  LRAMVA Summary'!P52</f>
        <v/>
      </c>
      <c r="AL956" s="274" t="str">
        <f>'1.  LRAMVA Summary'!Q52</f>
        <v/>
      </c>
      <c r="AM956" s="276" t="str">
        <f>'1.  LRAMVA Summary'!R52</f>
        <v>Total</v>
      </c>
    </row>
    <row r="957" spans="1:39" ht="15.5">
      <c r="A957" s="510"/>
      <c r="B957" s="496" t="s">
        <v>500</v>
      </c>
      <c r="C957" s="278"/>
      <c r="D957" s="278"/>
      <c r="E957" s="278"/>
      <c r="F957" s="278"/>
      <c r="G957" s="278"/>
      <c r="H957" s="278"/>
      <c r="I957" s="278"/>
      <c r="J957" s="278"/>
      <c r="K957" s="278"/>
      <c r="L957" s="278"/>
      <c r="M957" s="278"/>
      <c r="N957" s="279"/>
      <c r="O957" s="278"/>
      <c r="P957" s="278"/>
      <c r="Q957" s="278"/>
      <c r="R957" s="278"/>
      <c r="S957" s="278"/>
      <c r="T957" s="278"/>
      <c r="U957" s="278"/>
      <c r="V957" s="278"/>
      <c r="W957" s="278"/>
      <c r="X957" s="278"/>
      <c r="Y957" s="280" t="str">
        <f>'1.  LRAMVA Summary'!D53</f>
        <v>kWh</v>
      </c>
      <c r="Z957" s="280" t="str">
        <f>'1.  LRAMVA Summary'!E53</f>
        <v>kWh</v>
      </c>
      <c r="AA957" s="280" t="str">
        <f>'1.  LRAMVA Summary'!F53</f>
        <v>kW</v>
      </c>
      <c r="AB957" s="280" t="str">
        <f>'1.  LRAMVA Summary'!G53</f>
        <v>kW</v>
      </c>
      <c r="AC957" s="280" t="str">
        <f>'1.  LRAMVA Summary'!H53</f>
        <v>kW</v>
      </c>
      <c r="AD957" s="280">
        <f>'1.  LRAMVA Summary'!I53</f>
        <v>0</v>
      </c>
      <c r="AE957" s="280">
        <f>'1.  LRAMVA Summary'!J53</f>
        <v>0</v>
      </c>
      <c r="AF957" s="280">
        <f>'1.  LRAMVA Summary'!K53</f>
        <v>0</v>
      </c>
      <c r="AG957" s="280">
        <f>'1.  LRAMVA Summary'!L53</f>
        <v>0</v>
      </c>
      <c r="AH957" s="280">
        <f>'1.  LRAMVA Summary'!M53</f>
        <v>0</v>
      </c>
      <c r="AI957" s="280">
        <f>'1.  LRAMVA Summary'!N53</f>
        <v>0</v>
      </c>
      <c r="AJ957" s="280">
        <f>'1.  LRAMVA Summary'!O53</f>
        <v>0</v>
      </c>
      <c r="AK957" s="280">
        <f>'1.  LRAMVA Summary'!P53</f>
        <v>0</v>
      </c>
      <c r="AL957" s="280">
        <f>'1.  LRAMVA Summary'!Q53</f>
        <v>0</v>
      </c>
      <c r="AM957" s="281"/>
    </row>
    <row r="958" spans="1:39" ht="15.5" outlineLevel="1">
      <c r="A958" s="510"/>
      <c r="B958" s="482" t="s">
        <v>493</v>
      </c>
      <c r="C958" s="278"/>
      <c r="D958" s="278"/>
      <c r="E958" s="278"/>
      <c r="F958" s="278"/>
      <c r="G958" s="278"/>
      <c r="H958" s="278"/>
      <c r="I958" s="278"/>
      <c r="J958" s="278"/>
      <c r="K958" s="278"/>
      <c r="L958" s="278"/>
      <c r="M958" s="278"/>
      <c r="N958" s="279"/>
      <c r="O958" s="278"/>
      <c r="P958" s="278"/>
      <c r="Q958" s="278"/>
      <c r="R958" s="278"/>
      <c r="S958" s="278"/>
      <c r="T958" s="278"/>
      <c r="U958" s="278"/>
      <c r="V958" s="278"/>
      <c r="W958" s="278"/>
      <c r="X958" s="278"/>
      <c r="Y958" s="280"/>
      <c r="Z958" s="280"/>
      <c r="AA958" s="280"/>
      <c r="AB958" s="280"/>
      <c r="AC958" s="280"/>
      <c r="AD958" s="280"/>
      <c r="AE958" s="280"/>
      <c r="AF958" s="280"/>
      <c r="AG958" s="280"/>
      <c r="AH958" s="280"/>
      <c r="AI958" s="280"/>
      <c r="AJ958" s="280"/>
      <c r="AK958" s="280"/>
      <c r="AL958" s="280"/>
      <c r="AM958" s="281"/>
    </row>
    <row r="959" spans="1:39" ht="15.5" outlineLevel="1">
      <c r="A959" s="510">
        <v>1</v>
      </c>
      <c r="B959" s="414" t="s">
        <v>94</v>
      </c>
      <c r="C959" s="280" t="s">
        <v>586</v>
      </c>
      <c r="D959" s="284"/>
      <c r="E959" s="284"/>
      <c r="F959" s="284"/>
      <c r="G959" s="284"/>
      <c r="H959" s="284"/>
      <c r="I959" s="284"/>
      <c r="J959" s="284"/>
      <c r="K959" s="284"/>
      <c r="L959" s="284"/>
      <c r="M959" s="284"/>
      <c r="N959" s="280"/>
      <c r="O959" s="284"/>
      <c r="P959" s="284"/>
      <c r="Q959" s="284"/>
      <c r="R959" s="284"/>
      <c r="S959" s="284"/>
      <c r="T959" s="284"/>
      <c r="U959" s="284"/>
      <c r="V959" s="284"/>
      <c r="W959" s="284"/>
      <c r="X959" s="284"/>
      <c r="Y959" s="401"/>
      <c r="Z959" s="401"/>
      <c r="AA959" s="401"/>
      <c r="AB959" s="401"/>
      <c r="AC959" s="401"/>
      <c r="AD959" s="401"/>
      <c r="AE959" s="401"/>
      <c r="AF959" s="396"/>
      <c r="AG959" s="396"/>
      <c r="AH959" s="396"/>
      <c r="AI959" s="396"/>
      <c r="AJ959" s="396"/>
      <c r="AK959" s="396"/>
      <c r="AL959" s="396"/>
      <c r="AM959" s="285">
        <f>SUM(Y959:AL959)</f>
        <v>0</v>
      </c>
    </row>
    <row r="960" spans="1:39" ht="15.5" outlineLevel="1">
      <c r="A960" s="510"/>
      <c r="B960" s="283" t="s">
        <v>344</v>
      </c>
      <c r="C960" s="280" t="s">
        <v>580</v>
      </c>
      <c r="D960" s="284"/>
      <c r="E960" s="284"/>
      <c r="F960" s="284"/>
      <c r="G960" s="284"/>
      <c r="H960" s="284"/>
      <c r="I960" s="284"/>
      <c r="J960" s="284"/>
      <c r="K960" s="284"/>
      <c r="L960" s="284"/>
      <c r="M960" s="284"/>
      <c r="N960" s="448"/>
      <c r="O960" s="284"/>
      <c r="P960" s="284"/>
      <c r="Q960" s="284"/>
      <c r="R960" s="284"/>
      <c r="S960" s="284"/>
      <c r="T960" s="284"/>
      <c r="U960" s="284"/>
      <c r="V960" s="284"/>
      <c r="W960" s="284"/>
      <c r="X960" s="284"/>
      <c r="Y960" s="397">
        <f>Y959</f>
        <v>0</v>
      </c>
      <c r="Z960" s="397">
        <f t="shared" ref="Z960:AL960" si="254">Z959</f>
        <v>0</v>
      </c>
      <c r="AA960" s="397">
        <f t="shared" si="254"/>
        <v>0</v>
      </c>
      <c r="AB960" s="397">
        <f t="shared" si="254"/>
        <v>0</v>
      </c>
      <c r="AC960" s="397">
        <f t="shared" si="254"/>
        <v>0</v>
      </c>
      <c r="AD960" s="397">
        <f t="shared" si="254"/>
        <v>0</v>
      </c>
      <c r="AE960" s="397">
        <f t="shared" si="254"/>
        <v>0</v>
      </c>
      <c r="AF960" s="397">
        <f t="shared" si="254"/>
        <v>0</v>
      </c>
      <c r="AG960" s="397">
        <f t="shared" si="254"/>
        <v>0</v>
      </c>
      <c r="AH960" s="397">
        <f t="shared" si="254"/>
        <v>0</v>
      </c>
      <c r="AI960" s="397">
        <f t="shared" si="254"/>
        <v>0</v>
      </c>
      <c r="AJ960" s="397">
        <f t="shared" si="254"/>
        <v>0</v>
      </c>
      <c r="AK960" s="397">
        <f t="shared" si="254"/>
        <v>0</v>
      </c>
      <c r="AL960" s="397">
        <f t="shared" si="254"/>
        <v>0</v>
      </c>
      <c r="AM960" s="286"/>
    </row>
    <row r="961" spans="1:39" ht="15.5" outlineLevel="1">
      <c r="A961" s="510"/>
      <c r="B961" s="287"/>
      <c r="C961" s="288"/>
      <c r="D961" s="288"/>
      <c r="E961" s="288"/>
      <c r="F961" s="288"/>
      <c r="G961" s="288"/>
      <c r="H961" s="288"/>
      <c r="I961" s="288"/>
      <c r="J961" s="288"/>
      <c r="K961" s="288"/>
      <c r="L961" s="288"/>
      <c r="M961" s="288"/>
      <c r="N961" s="289"/>
      <c r="O961" s="288"/>
      <c r="P961" s="288"/>
      <c r="Q961" s="288"/>
      <c r="R961" s="288"/>
      <c r="S961" s="288"/>
      <c r="T961" s="288"/>
      <c r="U961" s="288"/>
      <c r="V961" s="288"/>
      <c r="W961" s="288"/>
      <c r="X961" s="288"/>
      <c r="Y961" s="398"/>
      <c r="Z961" s="399"/>
      <c r="AA961" s="399"/>
      <c r="AB961" s="399"/>
      <c r="AC961" s="399"/>
      <c r="AD961" s="399"/>
      <c r="AE961" s="399"/>
      <c r="AF961" s="399"/>
      <c r="AG961" s="399"/>
      <c r="AH961" s="399"/>
      <c r="AI961" s="399"/>
      <c r="AJ961" s="399"/>
      <c r="AK961" s="399"/>
      <c r="AL961" s="399"/>
      <c r="AM961" s="291"/>
    </row>
    <row r="962" spans="1:39" ht="15.5" outlineLevel="1">
      <c r="A962" s="510">
        <v>2</v>
      </c>
      <c r="B962" s="414" t="s">
        <v>95</v>
      </c>
      <c r="C962" s="280" t="s">
        <v>586</v>
      </c>
      <c r="D962" s="284"/>
      <c r="E962" s="284"/>
      <c r="F962" s="284"/>
      <c r="G962" s="284"/>
      <c r="H962" s="284"/>
      <c r="I962" s="284"/>
      <c r="J962" s="284"/>
      <c r="K962" s="284"/>
      <c r="L962" s="284"/>
      <c r="M962" s="284"/>
      <c r="N962" s="280"/>
      <c r="O962" s="284"/>
      <c r="P962" s="284"/>
      <c r="Q962" s="284"/>
      <c r="R962" s="284"/>
      <c r="S962" s="284"/>
      <c r="T962" s="284"/>
      <c r="U962" s="284"/>
      <c r="V962" s="284"/>
      <c r="W962" s="284"/>
      <c r="X962" s="284"/>
      <c r="Y962" s="401"/>
      <c r="Z962" s="401"/>
      <c r="AA962" s="401"/>
      <c r="AB962" s="401"/>
      <c r="AC962" s="401"/>
      <c r="AD962" s="401"/>
      <c r="AE962" s="401"/>
      <c r="AF962" s="396"/>
      <c r="AG962" s="396"/>
      <c r="AH962" s="396"/>
      <c r="AI962" s="396"/>
      <c r="AJ962" s="396"/>
      <c r="AK962" s="396"/>
      <c r="AL962" s="396"/>
      <c r="AM962" s="285">
        <f>SUM(Y962:AL962)</f>
        <v>0</v>
      </c>
    </row>
    <row r="963" spans="1:39" ht="15.5" outlineLevel="1">
      <c r="A963" s="510"/>
      <c r="B963" s="283" t="s">
        <v>344</v>
      </c>
      <c r="C963" s="280" t="s">
        <v>580</v>
      </c>
      <c r="D963" s="284"/>
      <c r="E963" s="284"/>
      <c r="F963" s="284"/>
      <c r="G963" s="284"/>
      <c r="H963" s="284"/>
      <c r="I963" s="284"/>
      <c r="J963" s="284"/>
      <c r="K963" s="284"/>
      <c r="L963" s="284"/>
      <c r="M963" s="284"/>
      <c r="N963" s="448"/>
      <c r="O963" s="284"/>
      <c r="P963" s="284"/>
      <c r="Q963" s="284"/>
      <c r="R963" s="284"/>
      <c r="S963" s="284"/>
      <c r="T963" s="284"/>
      <c r="U963" s="284"/>
      <c r="V963" s="284"/>
      <c r="W963" s="284"/>
      <c r="X963" s="284"/>
      <c r="Y963" s="397">
        <f>Y962</f>
        <v>0</v>
      </c>
      <c r="Z963" s="397">
        <f t="shared" ref="Z963:AL963" si="255">Z962</f>
        <v>0</v>
      </c>
      <c r="AA963" s="397">
        <f t="shared" si="255"/>
        <v>0</v>
      </c>
      <c r="AB963" s="397">
        <f t="shared" si="255"/>
        <v>0</v>
      </c>
      <c r="AC963" s="397">
        <f t="shared" si="255"/>
        <v>0</v>
      </c>
      <c r="AD963" s="397">
        <f t="shared" si="255"/>
        <v>0</v>
      </c>
      <c r="AE963" s="397">
        <f t="shared" si="255"/>
        <v>0</v>
      </c>
      <c r="AF963" s="397">
        <f t="shared" si="255"/>
        <v>0</v>
      </c>
      <c r="AG963" s="397">
        <f t="shared" si="255"/>
        <v>0</v>
      </c>
      <c r="AH963" s="397">
        <f t="shared" si="255"/>
        <v>0</v>
      </c>
      <c r="AI963" s="397">
        <f t="shared" si="255"/>
        <v>0</v>
      </c>
      <c r="AJ963" s="397">
        <f t="shared" si="255"/>
        <v>0</v>
      </c>
      <c r="AK963" s="397">
        <f t="shared" si="255"/>
        <v>0</v>
      </c>
      <c r="AL963" s="397">
        <f t="shared" si="255"/>
        <v>0</v>
      </c>
      <c r="AM963" s="286"/>
    </row>
    <row r="964" spans="1:39" ht="15.5" outlineLevel="1">
      <c r="A964" s="510"/>
      <c r="B964" s="287"/>
      <c r="C964" s="288"/>
      <c r="D964" s="293"/>
      <c r="E964" s="293"/>
      <c r="F964" s="293"/>
      <c r="G964" s="293"/>
      <c r="H964" s="293"/>
      <c r="I964" s="293"/>
      <c r="J964" s="293"/>
      <c r="K964" s="293"/>
      <c r="L964" s="293"/>
      <c r="M964" s="293"/>
      <c r="N964" s="289"/>
      <c r="O964" s="293"/>
      <c r="P964" s="293"/>
      <c r="Q964" s="293"/>
      <c r="R964" s="293"/>
      <c r="S964" s="293"/>
      <c r="T964" s="293"/>
      <c r="U964" s="293"/>
      <c r="V964" s="293"/>
      <c r="W964" s="293"/>
      <c r="X964" s="293"/>
      <c r="Y964" s="398"/>
      <c r="Z964" s="399"/>
      <c r="AA964" s="399"/>
      <c r="AB964" s="399"/>
      <c r="AC964" s="399"/>
      <c r="AD964" s="399"/>
      <c r="AE964" s="399"/>
      <c r="AF964" s="399"/>
      <c r="AG964" s="399"/>
      <c r="AH964" s="399"/>
      <c r="AI964" s="399"/>
      <c r="AJ964" s="399"/>
      <c r="AK964" s="399"/>
      <c r="AL964" s="399"/>
      <c r="AM964" s="291"/>
    </row>
    <row r="965" spans="1:39" ht="15.5" outlineLevel="1">
      <c r="A965" s="510">
        <v>3</v>
      </c>
      <c r="B965" s="414" t="s">
        <v>96</v>
      </c>
      <c r="C965" s="280" t="s">
        <v>586</v>
      </c>
      <c r="D965" s="284"/>
      <c r="E965" s="284"/>
      <c r="F965" s="284"/>
      <c r="G965" s="284"/>
      <c r="H965" s="284"/>
      <c r="I965" s="284"/>
      <c r="J965" s="284"/>
      <c r="K965" s="284"/>
      <c r="L965" s="284"/>
      <c r="M965" s="284"/>
      <c r="N965" s="280"/>
      <c r="O965" s="284"/>
      <c r="P965" s="284"/>
      <c r="Q965" s="284"/>
      <c r="R965" s="284"/>
      <c r="S965" s="284"/>
      <c r="T965" s="284"/>
      <c r="U965" s="284"/>
      <c r="V965" s="284"/>
      <c r="W965" s="284"/>
      <c r="X965" s="284"/>
      <c r="Y965" s="401"/>
      <c r="Z965" s="401"/>
      <c r="AA965" s="401"/>
      <c r="AB965" s="401"/>
      <c r="AC965" s="401"/>
      <c r="AD965" s="401"/>
      <c r="AE965" s="401"/>
      <c r="AF965" s="396"/>
      <c r="AG965" s="396"/>
      <c r="AH965" s="396"/>
      <c r="AI965" s="396"/>
      <c r="AJ965" s="396"/>
      <c r="AK965" s="396"/>
      <c r="AL965" s="396"/>
      <c r="AM965" s="285">
        <f>SUM(Y965:AL965)</f>
        <v>0</v>
      </c>
    </row>
    <row r="966" spans="1:39" ht="15.5" outlineLevel="1">
      <c r="A966" s="510"/>
      <c r="B966" s="283" t="s">
        <v>344</v>
      </c>
      <c r="C966" s="280" t="s">
        <v>580</v>
      </c>
      <c r="D966" s="284"/>
      <c r="E966" s="284"/>
      <c r="F966" s="284"/>
      <c r="G966" s="284"/>
      <c r="H966" s="284"/>
      <c r="I966" s="284"/>
      <c r="J966" s="284"/>
      <c r="K966" s="284"/>
      <c r="L966" s="284"/>
      <c r="M966" s="284"/>
      <c r="N966" s="448"/>
      <c r="O966" s="284"/>
      <c r="P966" s="284"/>
      <c r="Q966" s="284"/>
      <c r="R966" s="284"/>
      <c r="S966" s="284"/>
      <c r="T966" s="284"/>
      <c r="U966" s="284"/>
      <c r="V966" s="284"/>
      <c r="W966" s="284"/>
      <c r="X966" s="284"/>
      <c r="Y966" s="397">
        <f>Y965</f>
        <v>0</v>
      </c>
      <c r="Z966" s="397">
        <f t="shared" ref="Z966:AL966" si="256">Z965</f>
        <v>0</v>
      </c>
      <c r="AA966" s="397">
        <f t="shared" si="256"/>
        <v>0</v>
      </c>
      <c r="AB966" s="397">
        <f t="shared" si="256"/>
        <v>0</v>
      </c>
      <c r="AC966" s="397">
        <f t="shared" si="256"/>
        <v>0</v>
      </c>
      <c r="AD966" s="397">
        <f t="shared" si="256"/>
        <v>0</v>
      </c>
      <c r="AE966" s="397">
        <f t="shared" si="256"/>
        <v>0</v>
      </c>
      <c r="AF966" s="397">
        <f t="shared" si="256"/>
        <v>0</v>
      </c>
      <c r="AG966" s="397">
        <f t="shared" si="256"/>
        <v>0</v>
      </c>
      <c r="AH966" s="397">
        <f t="shared" si="256"/>
        <v>0</v>
      </c>
      <c r="AI966" s="397">
        <f t="shared" si="256"/>
        <v>0</v>
      </c>
      <c r="AJ966" s="397">
        <f t="shared" si="256"/>
        <v>0</v>
      </c>
      <c r="AK966" s="397">
        <f t="shared" si="256"/>
        <v>0</v>
      </c>
      <c r="AL966" s="397">
        <f t="shared" si="256"/>
        <v>0</v>
      </c>
      <c r="AM966" s="286"/>
    </row>
    <row r="967" spans="1:39" ht="15.5" outlineLevel="1">
      <c r="A967" s="510"/>
      <c r="B967" s="283"/>
      <c r="C967" s="294"/>
      <c r="D967" s="280"/>
      <c r="E967" s="280"/>
      <c r="F967" s="280"/>
      <c r="G967" s="280"/>
      <c r="H967" s="280"/>
      <c r="I967" s="280"/>
      <c r="J967" s="280"/>
      <c r="K967" s="280"/>
      <c r="L967" s="280"/>
      <c r="M967" s="280"/>
      <c r="N967" s="280"/>
      <c r="O967" s="280"/>
      <c r="P967" s="280"/>
      <c r="Q967" s="280"/>
      <c r="R967" s="280"/>
      <c r="S967" s="280"/>
      <c r="T967" s="280"/>
      <c r="U967" s="280"/>
      <c r="V967" s="280"/>
      <c r="W967" s="280"/>
      <c r="X967" s="280"/>
      <c r="Y967" s="398"/>
      <c r="Z967" s="398"/>
      <c r="AA967" s="398"/>
      <c r="AB967" s="398"/>
      <c r="AC967" s="398"/>
      <c r="AD967" s="398"/>
      <c r="AE967" s="398"/>
      <c r="AF967" s="398"/>
      <c r="AG967" s="398"/>
      <c r="AH967" s="398"/>
      <c r="AI967" s="398"/>
      <c r="AJ967" s="398"/>
      <c r="AK967" s="398"/>
      <c r="AL967" s="398"/>
      <c r="AM967" s="295"/>
    </row>
    <row r="968" spans="1:39" ht="15.5" outlineLevel="1">
      <c r="A968" s="510">
        <v>4</v>
      </c>
      <c r="B968" s="498" t="s">
        <v>672</v>
      </c>
      <c r="C968" s="280" t="s">
        <v>586</v>
      </c>
      <c r="D968" s="284"/>
      <c r="E968" s="284"/>
      <c r="F968" s="284"/>
      <c r="G968" s="284"/>
      <c r="H968" s="284"/>
      <c r="I968" s="284"/>
      <c r="J968" s="284"/>
      <c r="K968" s="284"/>
      <c r="L968" s="284"/>
      <c r="M968" s="284"/>
      <c r="N968" s="280"/>
      <c r="O968" s="284"/>
      <c r="P968" s="284"/>
      <c r="Q968" s="284"/>
      <c r="R968" s="284"/>
      <c r="S968" s="284"/>
      <c r="T968" s="284"/>
      <c r="U968" s="284"/>
      <c r="V968" s="284"/>
      <c r="W968" s="284"/>
      <c r="X968" s="284"/>
      <c r="Y968" s="401"/>
      <c r="Z968" s="401"/>
      <c r="AA968" s="401"/>
      <c r="AB968" s="401"/>
      <c r="AC968" s="401"/>
      <c r="AD968" s="401"/>
      <c r="AE968" s="401"/>
      <c r="AF968" s="396"/>
      <c r="AG968" s="396"/>
      <c r="AH968" s="396"/>
      <c r="AI968" s="396"/>
      <c r="AJ968" s="396"/>
      <c r="AK968" s="396"/>
      <c r="AL968" s="396"/>
      <c r="AM968" s="285">
        <f>SUM(Y968:AL968)</f>
        <v>0</v>
      </c>
    </row>
    <row r="969" spans="1:39" ht="15.5" outlineLevel="1">
      <c r="A969" s="510"/>
      <c r="B969" s="283" t="s">
        <v>344</v>
      </c>
      <c r="C969" s="280" t="s">
        <v>580</v>
      </c>
      <c r="D969" s="284"/>
      <c r="E969" s="284"/>
      <c r="F969" s="284"/>
      <c r="G969" s="284"/>
      <c r="H969" s="284"/>
      <c r="I969" s="284"/>
      <c r="J969" s="284"/>
      <c r="K969" s="284"/>
      <c r="L969" s="284"/>
      <c r="M969" s="284"/>
      <c r="N969" s="448"/>
      <c r="O969" s="284"/>
      <c r="P969" s="284"/>
      <c r="Q969" s="284"/>
      <c r="R969" s="284"/>
      <c r="S969" s="284"/>
      <c r="T969" s="284"/>
      <c r="U969" s="284"/>
      <c r="V969" s="284"/>
      <c r="W969" s="284"/>
      <c r="X969" s="284"/>
      <c r="Y969" s="397">
        <f>Y968</f>
        <v>0</v>
      </c>
      <c r="Z969" s="397">
        <f t="shared" ref="Z969:AL969" si="257">Z968</f>
        <v>0</v>
      </c>
      <c r="AA969" s="397">
        <f t="shared" si="257"/>
        <v>0</v>
      </c>
      <c r="AB969" s="397">
        <f t="shared" si="257"/>
        <v>0</v>
      </c>
      <c r="AC969" s="397">
        <f t="shared" si="257"/>
        <v>0</v>
      </c>
      <c r="AD969" s="397">
        <f t="shared" si="257"/>
        <v>0</v>
      </c>
      <c r="AE969" s="397">
        <f t="shared" si="257"/>
        <v>0</v>
      </c>
      <c r="AF969" s="397">
        <f t="shared" si="257"/>
        <v>0</v>
      </c>
      <c r="AG969" s="397">
        <f t="shared" si="257"/>
        <v>0</v>
      </c>
      <c r="AH969" s="397">
        <f t="shared" si="257"/>
        <v>0</v>
      </c>
      <c r="AI969" s="397">
        <f t="shared" si="257"/>
        <v>0</v>
      </c>
      <c r="AJ969" s="397">
        <f t="shared" si="257"/>
        <v>0</v>
      </c>
      <c r="AK969" s="397">
        <f t="shared" si="257"/>
        <v>0</v>
      </c>
      <c r="AL969" s="397">
        <f t="shared" si="257"/>
        <v>0</v>
      </c>
      <c r="AM969" s="286"/>
    </row>
    <row r="970" spans="1:39" ht="15.5" outlineLevel="1">
      <c r="A970" s="510"/>
      <c r="B970" s="283"/>
      <c r="C970" s="294"/>
      <c r="D970" s="293"/>
      <c r="E970" s="293"/>
      <c r="F970" s="293"/>
      <c r="G970" s="293"/>
      <c r="H970" s="293"/>
      <c r="I970" s="293"/>
      <c r="J970" s="293"/>
      <c r="K970" s="293"/>
      <c r="L970" s="293"/>
      <c r="M970" s="293"/>
      <c r="N970" s="280"/>
      <c r="O970" s="293"/>
      <c r="P970" s="293"/>
      <c r="Q970" s="293"/>
      <c r="R970" s="293"/>
      <c r="S970" s="293"/>
      <c r="T970" s="293"/>
      <c r="U970" s="293"/>
      <c r="V970" s="293"/>
      <c r="W970" s="293"/>
      <c r="X970" s="293"/>
      <c r="Y970" s="398"/>
      <c r="Z970" s="398"/>
      <c r="AA970" s="398"/>
      <c r="AB970" s="398"/>
      <c r="AC970" s="398"/>
      <c r="AD970" s="398"/>
      <c r="AE970" s="398"/>
      <c r="AF970" s="398"/>
      <c r="AG970" s="398"/>
      <c r="AH970" s="398"/>
      <c r="AI970" s="398"/>
      <c r="AJ970" s="398"/>
      <c r="AK970" s="398"/>
      <c r="AL970" s="398"/>
      <c r="AM970" s="295"/>
    </row>
    <row r="971" spans="1:39" ht="15.5" outlineLevel="1">
      <c r="A971" s="510">
        <v>5</v>
      </c>
      <c r="B971" s="414" t="s">
        <v>97</v>
      </c>
      <c r="C971" s="280" t="s">
        <v>586</v>
      </c>
      <c r="D971" s="284"/>
      <c r="E971" s="284"/>
      <c r="F971" s="284"/>
      <c r="G971" s="284"/>
      <c r="H971" s="284"/>
      <c r="I971" s="284"/>
      <c r="J971" s="284"/>
      <c r="K971" s="284"/>
      <c r="L971" s="284"/>
      <c r="M971" s="284"/>
      <c r="N971" s="280"/>
      <c r="O971" s="284"/>
      <c r="P971" s="284"/>
      <c r="Q971" s="284"/>
      <c r="R971" s="284"/>
      <c r="S971" s="284"/>
      <c r="T971" s="284"/>
      <c r="U971" s="284"/>
      <c r="V971" s="284"/>
      <c r="W971" s="284"/>
      <c r="X971" s="284"/>
      <c r="Y971" s="401"/>
      <c r="Z971" s="401"/>
      <c r="AA971" s="401"/>
      <c r="AB971" s="401"/>
      <c r="AC971" s="401"/>
      <c r="AD971" s="401"/>
      <c r="AE971" s="401"/>
      <c r="AF971" s="396"/>
      <c r="AG971" s="396"/>
      <c r="AH971" s="396"/>
      <c r="AI971" s="396"/>
      <c r="AJ971" s="396"/>
      <c r="AK971" s="396"/>
      <c r="AL971" s="396"/>
      <c r="AM971" s="285">
        <f>SUM(Y971:AL971)</f>
        <v>0</v>
      </c>
    </row>
    <row r="972" spans="1:39" ht="15.5" outlineLevel="1">
      <c r="A972" s="510"/>
      <c r="B972" s="283" t="s">
        <v>344</v>
      </c>
      <c r="C972" s="280" t="s">
        <v>580</v>
      </c>
      <c r="D972" s="284"/>
      <c r="E972" s="284"/>
      <c r="F972" s="284"/>
      <c r="G972" s="284"/>
      <c r="H972" s="284"/>
      <c r="I972" s="284"/>
      <c r="J972" s="284"/>
      <c r="K972" s="284"/>
      <c r="L972" s="284"/>
      <c r="M972" s="284"/>
      <c r="N972" s="448"/>
      <c r="O972" s="284"/>
      <c r="P972" s="284"/>
      <c r="Q972" s="284"/>
      <c r="R972" s="284"/>
      <c r="S972" s="284"/>
      <c r="T972" s="284"/>
      <c r="U972" s="284"/>
      <c r="V972" s="284"/>
      <c r="W972" s="284"/>
      <c r="X972" s="284"/>
      <c r="Y972" s="397">
        <f>Y971</f>
        <v>0</v>
      </c>
      <c r="Z972" s="397">
        <f t="shared" ref="Z972:AL972" si="258">Z971</f>
        <v>0</v>
      </c>
      <c r="AA972" s="397">
        <f t="shared" si="258"/>
        <v>0</v>
      </c>
      <c r="AB972" s="397">
        <f t="shared" si="258"/>
        <v>0</v>
      </c>
      <c r="AC972" s="397">
        <f t="shared" si="258"/>
        <v>0</v>
      </c>
      <c r="AD972" s="397">
        <f t="shared" si="258"/>
        <v>0</v>
      </c>
      <c r="AE972" s="397">
        <f t="shared" si="258"/>
        <v>0</v>
      </c>
      <c r="AF972" s="397">
        <f t="shared" si="258"/>
        <v>0</v>
      </c>
      <c r="AG972" s="397">
        <f t="shared" si="258"/>
        <v>0</v>
      </c>
      <c r="AH972" s="397">
        <f t="shared" si="258"/>
        <v>0</v>
      </c>
      <c r="AI972" s="397">
        <f t="shared" si="258"/>
        <v>0</v>
      </c>
      <c r="AJ972" s="397">
        <f t="shared" si="258"/>
        <v>0</v>
      </c>
      <c r="AK972" s="397">
        <f t="shared" si="258"/>
        <v>0</v>
      </c>
      <c r="AL972" s="397">
        <f t="shared" si="258"/>
        <v>0</v>
      </c>
      <c r="AM972" s="286"/>
    </row>
    <row r="973" spans="1:39" ht="15.5" outlineLevel="1">
      <c r="A973" s="510"/>
      <c r="B973" s="283"/>
      <c r="C973" s="280"/>
      <c r="D973" s="280"/>
      <c r="E973" s="280"/>
      <c r="F973" s="280"/>
      <c r="G973" s="280"/>
      <c r="H973" s="280"/>
      <c r="I973" s="280"/>
      <c r="J973" s="280"/>
      <c r="K973" s="280"/>
      <c r="L973" s="280"/>
      <c r="M973" s="280"/>
      <c r="N973" s="280"/>
      <c r="O973" s="280"/>
      <c r="P973" s="280"/>
      <c r="Q973" s="280"/>
      <c r="R973" s="280"/>
      <c r="S973" s="280"/>
      <c r="T973" s="280"/>
      <c r="U973" s="280"/>
      <c r="V973" s="280"/>
      <c r="W973" s="280"/>
      <c r="X973" s="280"/>
      <c r="Y973" s="408"/>
      <c r="Z973" s="409"/>
      <c r="AA973" s="409"/>
      <c r="AB973" s="409"/>
      <c r="AC973" s="409"/>
      <c r="AD973" s="409"/>
      <c r="AE973" s="409"/>
      <c r="AF973" s="409"/>
      <c r="AG973" s="409"/>
      <c r="AH973" s="409"/>
      <c r="AI973" s="409"/>
      <c r="AJ973" s="409"/>
      <c r="AK973" s="409"/>
      <c r="AL973" s="409"/>
      <c r="AM973" s="286"/>
    </row>
    <row r="974" spans="1:39" ht="15.5" outlineLevel="1">
      <c r="A974" s="510"/>
      <c r="B974" s="307" t="s">
        <v>494</v>
      </c>
      <c r="C974" s="278"/>
      <c r="D974" s="278"/>
      <c r="E974" s="278"/>
      <c r="F974" s="278"/>
      <c r="G974" s="278"/>
      <c r="H974" s="278"/>
      <c r="I974" s="278"/>
      <c r="J974" s="278"/>
      <c r="K974" s="278"/>
      <c r="L974" s="278"/>
      <c r="M974" s="278"/>
      <c r="N974" s="279"/>
      <c r="O974" s="278"/>
      <c r="P974" s="278"/>
      <c r="Q974" s="278"/>
      <c r="R974" s="278"/>
      <c r="S974" s="278"/>
      <c r="T974" s="278"/>
      <c r="U974" s="278"/>
      <c r="V974" s="278"/>
      <c r="W974" s="278"/>
      <c r="X974" s="278"/>
      <c r="Y974" s="400"/>
      <c r="Z974" s="400"/>
      <c r="AA974" s="400"/>
      <c r="AB974" s="400"/>
      <c r="AC974" s="400"/>
      <c r="AD974" s="400"/>
      <c r="AE974" s="400"/>
      <c r="AF974" s="400"/>
      <c r="AG974" s="400"/>
      <c r="AH974" s="400"/>
      <c r="AI974" s="400"/>
      <c r="AJ974" s="400"/>
      <c r="AK974" s="400"/>
      <c r="AL974" s="400"/>
      <c r="AM974" s="281"/>
    </row>
    <row r="975" spans="1:39" ht="15.5" outlineLevel="1">
      <c r="A975" s="510">
        <v>6</v>
      </c>
      <c r="B975" s="414" t="s">
        <v>98</v>
      </c>
      <c r="C975" s="280" t="s">
        <v>586</v>
      </c>
      <c r="D975" s="284"/>
      <c r="E975" s="284"/>
      <c r="F975" s="284"/>
      <c r="G975" s="284"/>
      <c r="H975" s="284"/>
      <c r="I975" s="284"/>
      <c r="J975" s="284"/>
      <c r="K975" s="284"/>
      <c r="L975" s="284"/>
      <c r="M975" s="284"/>
      <c r="N975" s="284"/>
      <c r="O975" s="284"/>
      <c r="P975" s="284"/>
      <c r="Q975" s="284"/>
      <c r="R975" s="284"/>
      <c r="S975" s="284"/>
      <c r="T975" s="284"/>
      <c r="U975" s="284"/>
      <c r="V975" s="284"/>
      <c r="W975" s="284"/>
      <c r="X975" s="284"/>
      <c r="Y975" s="401"/>
      <c r="Z975" s="401"/>
      <c r="AA975" s="401"/>
      <c r="AB975" s="401"/>
      <c r="AC975" s="401"/>
      <c r="AD975" s="401"/>
      <c r="AE975" s="401"/>
      <c r="AF975" s="401"/>
      <c r="AG975" s="401"/>
      <c r="AH975" s="401"/>
      <c r="AI975" s="401"/>
      <c r="AJ975" s="401"/>
      <c r="AK975" s="401"/>
      <c r="AL975" s="401"/>
      <c r="AM975" s="285">
        <f>SUM(Y975:AL975)</f>
        <v>0</v>
      </c>
    </row>
    <row r="976" spans="1:39" ht="15.5" outlineLevel="1">
      <c r="A976" s="510"/>
      <c r="B976" s="283" t="s">
        <v>344</v>
      </c>
      <c r="C976" s="280" t="s">
        <v>580</v>
      </c>
      <c r="D976" s="284"/>
      <c r="E976" s="284"/>
      <c r="F976" s="284"/>
      <c r="G976" s="284"/>
      <c r="H976" s="284"/>
      <c r="I976" s="284"/>
      <c r="J976" s="284"/>
      <c r="K976" s="284"/>
      <c r="L976" s="284"/>
      <c r="M976" s="284"/>
      <c r="N976" s="284"/>
      <c r="O976" s="284"/>
      <c r="P976" s="284"/>
      <c r="Q976" s="284"/>
      <c r="R976" s="284"/>
      <c r="S976" s="284"/>
      <c r="T976" s="284"/>
      <c r="U976" s="284"/>
      <c r="V976" s="284"/>
      <c r="W976" s="284"/>
      <c r="X976" s="284"/>
      <c r="Y976" s="397">
        <f>Y975</f>
        <v>0</v>
      </c>
      <c r="Z976" s="397">
        <f t="shared" ref="Z976:AL976" si="259">Z975</f>
        <v>0</v>
      </c>
      <c r="AA976" s="397">
        <f t="shared" si="259"/>
        <v>0</v>
      </c>
      <c r="AB976" s="397">
        <f t="shared" si="259"/>
        <v>0</v>
      </c>
      <c r="AC976" s="397">
        <f t="shared" si="259"/>
        <v>0</v>
      </c>
      <c r="AD976" s="397">
        <f t="shared" si="259"/>
        <v>0</v>
      </c>
      <c r="AE976" s="397">
        <f t="shared" si="259"/>
        <v>0</v>
      </c>
      <c r="AF976" s="397">
        <f t="shared" si="259"/>
        <v>0</v>
      </c>
      <c r="AG976" s="397">
        <f t="shared" si="259"/>
        <v>0</v>
      </c>
      <c r="AH976" s="397">
        <f t="shared" si="259"/>
        <v>0</v>
      </c>
      <c r="AI976" s="397">
        <f t="shared" si="259"/>
        <v>0</v>
      </c>
      <c r="AJ976" s="397">
        <f t="shared" si="259"/>
        <v>0</v>
      </c>
      <c r="AK976" s="397">
        <f t="shared" si="259"/>
        <v>0</v>
      </c>
      <c r="AL976" s="397">
        <f t="shared" si="259"/>
        <v>0</v>
      </c>
      <c r="AM976" s="300"/>
    </row>
    <row r="977" spans="1:39" ht="15.5" outlineLevel="1">
      <c r="A977" s="510"/>
      <c r="B977" s="299"/>
      <c r="C977" s="301"/>
      <c r="D977" s="280"/>
      <c r="E977" s="280"/>
      <c r="F977" s="280"/>
      <c r="G977" s="280"/>
      <c r="H977" s="280"/>
      <c r="I977" s="280"/>
      <c r="J977" s="280"/>
      <c r="K977" s="280"/>
      <c r="L977" s="280"/>
      <c r="M977" s="280"/>
      <c r="N977" s="280"/>
      <c r="O977" s="280"/>
      <c r="P977" s="280"/>
      <c r="Q977" s="280"/>
      <c r="R977" s="280"/>
      <c r="S977" s="280"/>
      <c r="T977" s="280"/>
      <c r="U977" s="280"/>
      <c r="V977" s="280"/>
      <c r="W977" s="280"/>
      <c r="X977" s="280"/>
      <c r="Y977" s="402"/>
      <c r="Z977" s="402"/>
      <c r="AA977" s="402"/>
      <c r="AB977" s="402"/>
      <c r="AC977" s="402"/>
      <c r="AD977" s="402"/>
      <c r="AE977" s="402"/>
      <c r="AF977" s="402"/>
      <c r="AG977" s="402"/>
      <c r="AH977" s="402"/>
      <c r="AI977" s="402"/>
      <c r="AJ977" s="402"/>
      <c r="AK977" s="402"/>
      <c r="AL977" s="402"/>
      <c r="AM977" s="302"/>
    </row>
    <row r="978" spans="1:39" ht="15.5" outlineLevel="1">
      <c r="A978" s="510">
        <v>7</v>
      </c>
      <c r="B978" s="414" t="s">
        <v>99</v>
      </c>
      <c r="C978" s="280" t="s">
        <v>586</v>
      </c>
      <c r="D978" s="284"/>
      <c r="E978" s="284"/>
      <c r="F978" s="284"/>
      <c r="G978" s="284"/>
      <c r="H978" s="284"/>
      <c r="I978" s="284"/>
      <c r="J978" s="284"/>
      <c r="K978" s="284"/>
      <c r="L978" s="284"/>
      <c r="M978" s="284"/>
      <c r="N978" s="284"/>
      <c r="O978" s="284"/>
      <c r="P978" s="284"/>
      <c r="Q978" s="284"/>
      <c r="R978" s="284"/>
      <c r="S978" s="284"/>
      <c r="T978" s="284"/>
      <c r="U978" s="284"/>
      <c r="V978" s="284"/>
      <c r="W978" s="284"/>
      <c r="X978" s="284"/>
      <c r="Y978" s="401"/>
      <c r="Z978" s="401"/>
      <c r="AA978" s="401"/>
      <c r="AB978" s="401"/>
      <c r="AC978" s="401"/>
      <c r="AD978" s="401"/>
      <c r="AE978" s="401"/>
      <c r="AF978" s="401"/>
      <c r="AG978" s="401"/>
      <c r="AH978" s="401"/>
      <c r="AI978" s="401"/>
      <c r="AJ978" s="401"/>
      <c r="AK978" s="401"/>
      <c r="AL978" s="401"/>
      <c r="AM978" s="285">
        <f>SUM(Y978:AL978)</f>
        <v>0</v>
      </c>
    </row>
    <row r="979" spans="1:39" ht="15.5" outlineLevel="1">
      <c r="A979" s="510"/>
      <c r="B979" s="283" t="s">
        <v>344</v>
      </c>
      <c r="C979" s="280" t="s">
        <v>580</v>
      </c>
      <c r="D979" s="284"/>
      <c r="E979" s="284"/>
      <c r="F979" s="284"/>
      <c r="G979" s="284"/>
      <c r="H979" s="284"/>
      <c r="I979" s="284"/>
      <c r="J979" s="284"/>
      <c r="K979" s="284"/>
      <c r="L979" s="284"/>
      <c r="M979" s="284"/>
      <c r="N979" s="284"/>
      <c r="O979" s="284"/>
      <c r="P979" s="284"/>
      <c r="Q979" s="284"/>
      <c r="R979" s="284"/>
      <c r="S979" s="284"/>
      <c r="T979" s="284"/>
      <c r="U979" s="284"/>
      <c r="V979" s="284"/>
      <c r="W979" s="284"/>
      <c r="X979" s="284"/>
      <c r="Y979" s="397">
        <f>Y978</f>
        <v>0</v>
      </c>
      <c r="Z979" s="397">
        <f t="shared" ref="Z979:AL979" si="260">Z978</f>
        <v>0</v>
      </c>
      <c r="AA979" s="397">
        <f t="shared" si="260"/>
        <v>0</v>
      </c>
      <c r="AB979" s="397">
        <f t="shared" si="260"/>
        <v>0</v>
      </c>
      <c r="AC979" s="397">
        <f t="shared" si="260"/>
        <v>0</v>
      </c>
      <c r="AD979" s="397">
        <f t="shared" si="260"/>
        <v>0</v>
      </c>
      <c r="AE979" s="397">
        <f t="shared" si="260"/>
        <v>0</v>
      </c>
      <c r="AF979" s="397">
        <f t="shared" si="260"/>
        <v>0</v>
      </c>
      <c r="AG979" s="397">
        <f t="shared" si="260"/>
        <v>0</v>
      </c>
      <c r="AH979" s="397">
        <f t="shared" si="260"/>
        <v>0</v>
      </c>
      <c r="AI979" s="397">
        <f t="shared" si="260"/>
        <v>0</v>
      </c>
      <c r="AJ979" s="397">
        <f t="shared" si="260"/>
        <v>0</v>
      </c>
      <c r="AK979" s="397">
        <f t="shared" si="260"/>
        <v>0</v>
      </c>
      <c r="AL979" s="397">
        <f t="shared" si="260"/>
        <v>0</v>
      </c>
      <c r="AM979" s="300"/>
    </row>
    <row r="980" spans="1:39" ht="15.5" outlineLevel="1">
      <c r="A980" s="510"/>
      <c r="B980" s="303"/>
      <c r="C980" s="301"/>
      <c r="D980" s="280"/>
      <c r="E980" s="280"/>
      <c r="F980" s="280"/>
      <c r="G980" s="280"/>
      <c r="H980" s="280"/>
      <c r="I980" s="280"/>
      <c r="J980" s="280"/>
      <c r="K980" s="280"/>
      <c r="L980" s="280"/>
      <c r="M980" s="280"/>
      <c r="N980" s="280"/>
      <c r="O980" s="280"/>
      <c r="P980" s="280"/>
      <c r="Q980" s="280"/>
      <c r="R980" s="280"/>
      <c r="S980" s="280"/>
      <c r="T980" s="280"/>
      <c r="U980" s="280"/>
      <c r="V980" s="280"/>
      <c r="W980" s="280"/>
      <c r="X980" s="280"/>
      <c r="Y980" s="402"/>
      <c r="Z980" s="403"/>
      <c r="AA980" s="402"/>
      <c r="AB980" s="402"/>
      <c r="AC980" s="402"/>
      <c r="AD980" s="402"/>
      <c r="AE980" s="402"/>
      <c r="AF980" s="402"/>
      <c r="AG980" s="402"/>
      <c r="AH980" s="402"/>
      <c r="AI980" s="402"/>
      <c r="AJ980" s="402"/>
      <c r="AK980" s="402"/>
      <c r="AL980" s="402"/>
      <c r="AM980" s="302"/>
    </row>
    <row r="981" spans="1:39" ht="15.5" outlineLevel="1">
      <c r="A981" s="510">
        <v>8</v>
      </c>
      <c r="B981" s="414" t="s">
        <v>100</v>
      </c>
      <c r="C981" s="280" t="s">
        <v>586</v>
      </c>
      <c r="D981" s="284"/>
      <c r="E981" s="284"/>
      <c r="F981" s="284"/>
      <c r="G981" s="284"/>
      <c r="H981" s="284"/>
      <c r="I981" s="284"/>
      <c r="J981" s="284"/>
      <c r="K981" s="284"/>
      <c r="L981" s="284"/>
      <c r="M981" s="284"/>
      <c r="N981" s="284"/>
      <c r="O981" s="284"/>
      <c r="P981" s="284"/>
      <c r="Q981" s="284"/>
      <c r="R981" s="284"/>
      <c r="S981" s="284"/>
      <c r="T981" s="284"/>
      <c r="U981" s="284"/>
      <c r="V981" s="284"/>
      <c r="W981" s="284"/>
      <c r="X981" s="284"/>
      <c r="Y981" s="401"/>
      <c r="Z981" s="401"/>
      <c r="AA981" s="401"/>
      <c r="AB981" s="401"/>
      <c r="AC981" s="401"/>
      <c r="AD981" s="401"/>
      <c r="AE981" s="401"/>
      <c r="AF981" s="401"/>
      <c r="AG981" s="401"/>
      <c r="AH981" s="401"/>
      <c r="AI981" s="401"/>
      <c r="AJ981" s="401"/>
      <c r="AK981" s="401"/>
      <c r="AL981" s="401"/>
      <c r="AM981" s="285">
        <f>SUM(Y981:AL981)</f>
        <v>0</v>
      </c>
    </row>
    <row r="982" spans="1:39" ht="15.5" outlineLevel="1">
      <c r="A982" s="510"/>
      <c r="B982" s="283" t="s">
        <v>344</v>
      </c>
      <c r="C982" s="280" t="s">
        <v>580</v>
      </c>
      <c r="D982" s="284"/>
      <c r="E982" s="284"/>
      <c r="F982" s="284"/>
      <c r="G982" s="284"/>
      <c r="H982" s="284"/>
      <c r="I982" s="284"/>
      <c r="J982" s="284"/>
      <c r="K982" s="284"/>
      <c r="L982" s="284"/>
      <c r="M982" s="284"/>
      <c r="N982" s="284"/>
      <c r="O982" s="284"/>
      <c r="P982" s="284"/>
      <c r="Q982" s="284"/>
      <c r="R982" s="284"/>
      <c r="S982" s="284"/>
      <c r="T982" s="284"/>
      <c r="U982" s="284"/>
      <c r="V982" s="284"/>
      <c r="W982" s="284"/>
      <c r="X982" s="284"/>
      <c r="Y982" s="397">
        <f>Y981</f>
        <v>0</v>
      </c>
      <c r="Z982" s="397">
        <f t="shared" ref="Z982:AL982" si="261">Z981</f>
        <v>0</v>
      </c>
      <c r="AA982" s="397">
        <f t="shared" si="261"/>
        <v>0</v>
      </c>
      <c r="AB982" s="397">
        <f t="shared" si="261"/>
        <v>0</v>
      </c>
      <c r="AC982" s="397">
        <f t="shared" si="261"/>
        <v>0</v>
      </c>
      <c r="AD982" s="397">
        <f t="shared" si="261"/>
        <v>0</v>
      </c>
      <c r="AE982" s="397">
        <f t="shared" si="261"/>
        <v>0</v>
      </c>
      <c r="AF982" s="397">
        <f t="shared" si="261"/>
        <v>0</v>
      </c>
      <c r="AG982" s="397">
        <f t="shared" si="261"/>
        <v>0</v>
      </c>
      <c r="AH982" s="397">
        <f t="shared" si="261"/>
        <v>0</v>
      </c>
      <c r="AI982" s="397">
        <f t="shared" si="261"/>
        <v>0</v>
      </c>
      <c r="AJ982" s="397">
        <f t="shared" si="261"/>
        <v>0</v>
      </c>
      <c r="AK982" s="397">
        <f t="shared" si="261"/>
        <v>0</v>
      </c>
      <c r="AL982" s="397">
        <f t="shared" si="261"/>
        <v>0</v>
      </c>
      <c r="AM982" s="300"/>
    </row>
    <row r="983" spans="1:39" ht="15.5" outlineLevel="1">
      <c r="A983" s="510"/>
      <c r="B983" s="303"/>
      <c r="C983" s="301"/>
      <c r="D983" s="305"/>
      <c r="E983" s="305"/>
      <c r="F983" s="305"/>
      <c r="G983" s="305"/>
      <c r="H983" s="305"/>
      <c r="I983" s="305"/>
      <c r="J983" s="305"/>
      <c r="K983" s="305"/>
      <c r="L983" s="305"/>
      <c r="M983" s="305"/>
      <c r="N983" s="280"/>
      <c r="O983" s="305"/>
      <c r="P983" s="305"/>
      <c r="Q983" s="305"/>
      <c r="R983" s="305"/>
      <c r="S983" s="305"/>
      <c r="T983" s="305"/>
      <c r="U983" s="305"/>
      <c r="V983" s="305"/>
      <c r="W983" s="305"/>
      <c r="X983" s="305"/>
      <c r="Y983" s="402"/>
      <c r="Z983" s="403"/>
      <c r="AA983" s="402"/>
      <c r="AB983" s="402"/>
      <c r="AC983" s="402"/>
      <c r="AD983" s="402"/>
      <c r="AE983" s="402"/>
      <c r="AF983" s="402"/>
      <c r="AG983" s="402"/>
      <c r="AH983" s="402"/>
      <c r="AI983" s="402"/>
      <c r="AJ983" s="402"/>
      <c r="AK983" s="402"/>
      <c r="AL983" s="402"/>
      <c r="AM983" s="302"/>
    </row>
    <row r="984" spans="1:39" ht="15.5" outlineLevel="1">
      <c r="A984" s="510">
        <v>9</v>
      </c>
      <c r="B984" s="414" t="s">
        <v>101</v>
      </c>
      <c r="C984" s="280" t="s">
        <v>586</v>
      </c>
      <c r="D984" s="284"/>
      <c r="E984" s="284"/>
      <c r="F984" s="284"/>
      <c r="G984" s="284"/>
      <c r="H984" s="284"/>
      <c r="I984" s="284"/>
      <c r="J984" s="284"/>
      <c r="K984" s="284"/>
      <c r="L984" s="284"/>
      <c r="M984" s="284"/>
      <c r="N984" s="284"/>
      <c r="O984" s="284"/>
      <c r="P984" s="284"/>
      <c r="Q984" s="284"/>
      <c r="R984" s="284"/>
      <c r="S984" s="284"/>
      <c r="T984" s="284"/>
      <c r="U984" s="284"/>
      <c r="V984" s="284"/>
      <c r="W984" s="284"/>
      <c r="X984" s="284"/>
      <c r="Y984" s="401"/>
      <c r="Z984" s="401"/>
      <c r="AA984" s="401"/>
      <c r="AB984" s="401"/>
      <c r="AC984" s="401"/>
      <c r="AD984" s="401"/>
      <c r="AE984" s="401"/>
      <c r="AF984" s="401"/>
      <c r="AG984" s="401"/>
      <c r="AH984" s="401"/>
      <c r="AI984" s="401"/>
      <c r="AJ984" s="401"/>
      <c r="AK984" s="401"/>
      <c r="AL984" s="401"/>
      <c r="AM984" s="285">
        <f>SUM(Y984:AL984)</f>
        <v>0</v>
      </c>
    </row>
    <row r="985" spans="1:39" ht="15.5" outlineLevel="1">
      <c r="A985" s="510"/>
      <c r="B985" s="283" t="s">
        <v>344</v>
      </c>
      <c r="C985" s="280" t="s">
        <v>580</v>
      </c>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397">
        <f>Y984</f>
        <v>0</v>
      </c>
      <c r="Z985" s="397">
        <f t="shared" ref="Z985:AL985" si="262">Z984</f>
        <v>0</v>
      </c>
      <c r="AA985" s="397">
        <f t="shared" si="262"/>
        <v>0</v>
      </c>
      <c r="AB985" s="397">
        <f t="shared" si="262"/>
        <v>0</v>
      </c>
      <c r="AC985" s="397">
        <f t="shared" si="262"/>
        <v>0</v>
      </c>
      <c r="AD985" s="397">
        <f t="shared" si="262"/>
        <v>0</v>
      </c>
      <c r="AE985" s="397">
        <f t="shared" si="262"/>
        <v>0</v>
      </c>
      <c r="AF985" s="397">
        <f t="shared" si="262"/>
        <v>0</v>
      </c>
      <c r="AG985" s="397">
        <f t="shared" si="262"/>
        <v>0</v>
      </c>
      <c r="AH985" s="397">
        <f t="shared" si="262"/>
        <v>0</v>
      </c>
      <c r="AI985" s="397">
        <f t="shared" si="262"/>
        <v>0</v>
      </c>
      <c r="AJ985" s="397">
        <f t="shared" si="262"/>
        <v>0</v>
      </c>
      <c r="AK985" s="397">
        <f t="shared" si="262"/>
        <v>0</v>
      </c>
      <c r="AL985" s="397">
        <f t="shared" si="262"/>
        <v>0</v>
      </c>
      <c r="AM985" s="300"/>
    </row>
    <row r="986" spans="1:39" ht="15.5" outlineLevel="1">
      <c r="A986" s="510"/>
      <c r="B986" s="303"/>
      <c r="C986" s="301"/>
      <c r="D986" s="305"/>
      <c r="E986" s="305"/>
      <c r="F986" s="305"/>
      <c r="G986" s="305"/>
      <c r="H986" s="305"/>
      <c r="I986" s="305"/>
      <c r="J986" s="305"/>
      <c r="K986" s="305"/>
      <c r="L986" s="305"/>
      <c r="M986" s="305"/>
      <c r="N986" s="280"/>
      <c r="O986" s="305"/>
      <c r="P986" s="305"/>
      <c r="Q986" s="305"/>
      <c r="R986" s="305"/>
      <c r="S986" s="305"/>
      <c r="T986" s="305"/>
      <c r="U986" s="305"/>
      <c r="V986" s="305"/>
      <c r="W986" s="305"/>
      <c r="X986" s="305"/>
      <c r="Y986" s="402"/>
      <c r="Z986" s="402"/>
      <c r="AA986" s="402"/>
      <c r="AB986" s="402"/>
      <c r="AC986" s="402"/>
      <c r="AD986" s="402"/>
      <c r="AE986" s="402"/>
      <c r="AF986" s="402"/>
      <c r="AG986" s="402"/>
      <c r="AH986" s="402"/>
      <c r="AI986" s="402"/>
      <c r="AJ986" s="402"/>
      <c r="AK986" s="402"/>
      <c r="AL986" s="402"/>
      <c r="AM986" s="302"/>
    </row>
    <row r="987" spans="1:39" ht="15.5" outlineLevel="1">
      <c r="A987" s="510">
        <v>10</v>
      </c>
      <c r="B987" s="414" t="s">
        <v>102</v>
      </c>
      <c r="C987" s="280" t="s">
        <v>586</v>
      </c>
      <c r="D987" s="284"/>
      <c r="E987" s="284"/>
      <c r="F987" s="284"/>
      <c r="G987" s="284"/>
      <c r="H987" s="284"/>
      <c r="I987" s="284"/>
      <c r="J987" s="284"/>
      <c r="K987" s="284"/>
      <c r="L987" s="284"/>
      <c r="M987" s="284"/>
      <c r="N987" s="284"/>
      <c r="O987" s="284"/>
      <c r="P987" s="284"/>
      <c r="Q987" s="284"/>
      <c r="R987" s="284"/>
      <c r="S987" s="284"/>
      <c r="T987" s="284"/>
      <c r="U987" s="284"/>
      <c r="V987" s="284"/>
      <c r="W987" s="284"/>
      <c r="X987" s="284"/>
      <c r="Y987" s="401"/>
      <c r="Z987" s="401"/>
      <c r="AA987" s="401"/>
      <c r="AB987" s="401"/>
      <c r="AC987" s="401"/>
      <c r="AD987" s="401"/>
      <c r="AE987" s="401"/>
      <c r="AF987" s="401"/>
      <c r="AG987" s="401"/>
      <c r="AH987" s="401"/>
      <c r="AI987" s="401"/>
      <c r="AJ987" s="401"/>
      <c r="AK987" s="401"/>
      <c r="AL987" s="401"/>
      <c r="AM987" s="285">
        <f>SUM(Y987:AL987)</f>
        <v>0</v>
      </c>
    </row>
    <row r="988" spans="1:39" ht="15.5" outlineLevel="1">
      <c r="A988" s="510"/>
      <c r="B988" s="283" t="s">
        <v>344</v>
      </c>
      <c r="C988" s="280" t="s">
        <v>580</v>
      </c>
      <c r="D988" s="284"/>
      <c r="E988" s="284"/>
      <c r="F988" s="284"/>
      <c r="G988" s="284"/>
      <c r="H988" s="284"/>
      <c r="I988" s="284"/>
      <c r="J988" s="284"/>
      <c r="K988" s="284"/>
      <c r="L988" s="284"/>
      <c r="M988" s="284"/>
      <c r="N988" s="284"/>
      <c r="O988" s="284"/>
      <c r="P988" s="284"/>
      <c r="Q988" s="284"/>
      <c r="R988" s="284"/>
      <c r="S988" s="284"/>
      <c r="T988" s="284"/>
      <c r="U988" s="284"/>
      <c r="V988" s="284"/>
      <c r="W988" s="284"/>
      <c r="X988" s="284"/>
      <c r="Y988" s="397">
        <f>Y987</f>
        <v>0</v>
      </c>
      <c r="Z988" s="397">
        <f t="shared" ref="Z988:AL988" si="263">Z987</f>
        <v>0</v>
      </c>
      <c r="AA988" s="397">
        <f t="shared" si="263"/>
        <v>0</v>
      </c>
      <c r="AB988" s="397">
        <f t="shared" si="263"/>
        <v>0</v>
      </c>
      <c r="AC988" s="397">
        <f t="shared" si="263"/>
        <v>0</v>
      </c>
      <c r="AD988" s="397">
        <f t="shared" si="263"/>
        <v>0</v>
      </c>
      <c r="AE988" s="397">
        <f t="shared" si="263"/>
        <v>0</v>
      </c>
      <c r="AF988" s="397">
        <f t="shared" si="263"/>
        <v>0</v>
      </c>
      <c r="AG988" s="397">
        <f t="shared" si="263"/>
        <v>0</v>
      </c>
      <c r="AH988" s="397">
        <f t="shared" si="263"/>
        <v>0</v>
      </c>
      <c r="AI988" s="397">
        <f t="shared" si="263"/>
        <v>0</v>
      </c>
      <c r="AJ988" s="397">
        <f t="shared" si="263"/>
        <v>0</v>
      </c>
      <c r="AK988" s="397">
        <f t="shared" si="263"/>
        <v>0</v>
      </c>
      <c r="AL988" s="397">
        <f t="shared" si="263"/>
        <v>0</v>
      </c>
      <c r="AM988" s="300"/>
    </row>
    <row r="989" spans="1:39" ht="15.5" outlineLevel="1">
      <c r="A989" s="510"/>
      <c r="B989" s="303"/>
      <c r="C989" s="301"/>
      <c r="D989" s="305"/>
      <c r="E989" s="305"/>
      <c r="F989" s="305"/>
      <c r="G989" s="305"/>
      <c r="H989" s="305"/>
      <c r="I989" s="305"/>
      <c r="J989" s="305"/>
      <c r="K989" s="305"/>
      <c r="L989" s="305"/>
      <c r="M989" s="305"/>
      <c r="N989" s="280"/>
      <c r="O989" s="305"/>
      <c r="P989" s="305"/>
      <c r="Q989" s="305"/>
      <c r="R989" s="305"/>
      <c r="S989" s="305"/>
      <c r="T989" s="305"/>
      <c r="U989" s="305"/>
      <c r="V989" s="305"/>
      <c r="W989" s="305"/>
      <c r="X989" s="305"/>
      <c r="Y989" s="402"/>
      <c r="Z989" s="403"/>
      <c r="AA989" s="402"/>
      <c r="AB989" s="402"/>
      <c r="AC989" s="402"/>
      <c r="AD989" s="402"/>
      <c r="AE989" s="402"/>
      <c r="AF989" s="402"/>
      <c r="AG989" s="402"/>
      <c r="AH989" s="402"/>
      <c r="AI989" s="402"/>
      <c r="AJ989" s="402"/>
      <c r="AK989" s="402"/>
      <c r="AL989" s="402"/>
      <c r="AM989" s="302"/>
    </row>
    <row r="990" spans="1:39" ht="15.5" outlineLevel="1">
      <c r="A990" s="510"/>
      <c r="B990" s="277" t="s">
        <v>10</v>
      </c>
      <c r="C990" s="278"/>
      <c r="D990" s="278"/>
      <c r="E990" s="278"/>
      <c r="F990" s="278"/>
      <c r="G990" s="278"/>
      <c r="H990" s="278"/>
      <c r="I990" s="278"/>
      <c r="J990" s="278"/>
      <c r="K990" s="278"/>
      <c r="L990" s="278"/>
      <c r="M990" s="278"/>
      <c r="N990" s="279"/>
      <c r="O990" s="278"/>
      <c r="P990" s="278"/>
      <c r="Q990" s="278"/>
      <c r="R990" s="278"/>
      <c r="S990" s="278"/>
      <c r="T990" s="278"/>
      <c r="U990" s="278"/>
      <c r="V990" s="278"/>
      <c r="W990" s="278"/>
      <c r="X990" s="278"/>
      <c r="Y990" s="400"/>
      <c r="Z990" s="400"/>
      <c r="AA990" s="400"/>
      <c r="AB990" s="400"/>
      <c r="AC990" s="400"/>
      <c r="AD990" s="400"/>
      <c r="AE990" s="400"/>
      <c r="AF990" s="400"/>
      <c r="AG990" s="400"/>
      <c r="AH990" s="400"/>
      <c r="AI990" s="400"/>
      <c r="AJ990" s="400"/>
      <c r="AK990" s="400"/>
      <c r="AL990" s="400"/>
      <c r="AM990" s="281"/>
    </row>
    <row r="991" spans="1:39" ht="15.5" outlineLevel="1">
      <c r="A991" s="510">
        <v>11</v>
      </c>
      <c r="B991" s="414" t="s">
        <v>103</v>
      </c>
      <c r="C991" s="280" t="s">
        <v>586</v>
      </c>
      <c r="D991" s="284"/>
      <c r="E991" s="284"/>
      <c r="F991" s="284"/>
      <c r="G991" s="284"/>
      <c r="H991" s="284"/>
      <c r="I991" s="284"/>
      <c r="J991" s="284"/>
      <c r="K991" s="284"/>
      <c r="L991" s="284"/>
      <c r="M991" s="284"/>
      <c r="N991" s="284"/>
      <c r="O991" s="284"/>
      <c r="P991" s="284"/>
      <c r="Q991" s="284"/>
      <c r="R991" s="284"/>
      <c r="S991" s="284"/>
      <c r="T991" s="284"/>
      <c r="U991" s="284"/>
      <c r="V991" s="284"/>
      <c r="W991" s="284"/>
      <c r="X991" s="284"/>
      <c r="Y991" s="412"/>
      <c r="Z991" s="401"/>
      <c r="AA991" s="401"/>
      <c r="AB991" s="401"/>
      <c r="AC991" s="401"/>
      <c r="AD991" s="401"/>
      <c r="AE991" s="401"/>
      <c r="AF991" s="401"/>
      <c r="AG991" s="401"/>
      <c r="AH991" s="401"/>
      <c r="AI991" s="401"/>
      <c r="AJ991" s="401"/>
      <c r="AK991" s="401"/>
      <c r="AL991" s="401"/>
      <c r="AM991" s="285">
        <f>SUM(Y991:AL991)</f>
        <v>0</v>
      </c>
    </row>
    <row r="992" spans="1:39" ht="15.5" outlineLevel="1">
      <c r="A992" s="510"/>
      <c r="B992" s="283" t="s">
        <v>344</v>
      </c>
      <c r="C992" s="280" t="s">
        <v>580</v>
      </c>
      <c r="D992" s="284"/>
      <c r="E992" s="284"/>
      <c r="F992" s="284"/>
      <c r="G992" s="284"/>
      <c r="H992" s="284"/>
      <c r="I992" s="284"/>
      <c r="J992" s="284"/>
      <c r="K992" s="284"/>
      <c r="L992" s="284"/>
      <c r="M992" s="284"/>
      <c r="N992" s="284"/>
      <c r="O992" s="284"/>
      <c r="P992" s="284"/>
      <c r="Q992" s="284"/>
      <c r="R992" s="284"/>
      <c r="S992" s="284"/>
      <c r="T992" s="284"/>
      <c r="U992" s="284"/>
      <c r="V992" s="284"/>
      <c r="W992" s="284"/>
      <c r="X992" s="284"/>
      <c r="Y992" s="397">
        <f>Y991</f>
        <v>0</v>
      </c>
      <c r="Z992" s="397">
        <f t="shared" ref="Z992:AL992" si="264">Z991</f>
        <v>0</v>
      </c>
      <c r="AA992" s="397">
        <f t="shared" si="264"/>
        <v>0</v>
      </c>
      <c r="AB992" s="397">
        <f t="shared" si="264"/>
        <v>0</v>
      </c>
      <c r="AC992" s="397">
        <f t="shared" si="264"/>
        <v>0</v>
      </c>
      <c r="AD992" s="397">
        <f t="shared" si="264"/>
        <v>0</v>
      </c>
      <c r="AE992" s="397">
        <f t="shared" si="264"/>
        <v>0</v>
      </c>
      <c r="AF992" s="397">
        <f t="shared" si="264"/>
        <v>0</v>
      </c>
      <c r="AG992" s="397">
        <f t="shared" si="264"/>
        <v>0</v>
      </c>
      <c r="AH992" s="397">
        <f t="shared" si="264"/>
        <v>0</v>
      </c>
      <c r="AI992" s="397">
        <f t="shared" si="264"/>
        <v>0</v>
      </c>
      <c r="AJ992" s="397">
        <f t="shared" si="264"/>
        <v>0</v>
      </c>
      <c r="AK992" s="397">
        <f t="shared" si="264"/>
        <v>0</v>
      </c>
      <c r="AL992" s="397">
        <f t="shared" si="264"/>
        <v>0</v>
      </c>
      <c r="AM992" s="286"/>
    </row>
    <row r="993" spans="1:39" ht="15.5" outlineLevel="1">
      <c r="A993" s="510"/>
      <c r="B993" s="304"/>
      <c r="C993" s="294"/>
      <c r="D993" s="280"/>
      <c r="E993" s="280"/>
      <c r="F993" s="280"/>
      <c r="G993" s="280"/>
      <c r="H993" s="280"/>
      <c r="I993" s="280"/>
      <c r="J993" s="280"/>
      <c r="K993" s="280"/>
      <c r="L993" s="280"/>
      <c r="M993" s="280"/>
      <c r="N993" s="280"/>
      <c r="O993" s="280"/>
      <c r="P993" s="280"/>
      <c r="Q993" s="280"/>
      <c r="R993" s="280"/>
      <c r="S993" s="280"/>
      <c r="T993" s="280"/>
      <c r="U993" s="280"/>
      <c r="V993" s="280"/>
      <c r="W993" s="280"/>
      <c r="X993" s="280"/>
      <c r="Y993" s="398"/>
      <c r="Z993" s="409"/>
      <c r="AA993" s="409"/>
      <c r="AB993" s="409"/>
      <c r="AC993" s="409"/>
      <c r="AD993" s="409"/>
      <c r="AE993" s="409"/>
      <c r="AF993" s="409"/>
      <c r="AG993" s="409"/>
      <c r="AH993" s="409"/>
      <c r="AI993" s="409"/>
      <c r="AJ993" s="409"/>
      <c r="AK993" s="409"/>
      <c r="AL993" s="409"/>
      <c r="AM993" s="295"/>
    </row>
    <row r="994" spans="1:39" ht="15.5" outlineLevel="1">
      <c r="A994" s="510">
        <v>12</v>
      </c>
      <c r="B994" s="414" t="s">
        <v>104</v>
      </c>
      <c r="C994" s="280" t="s">
        <v>586</v>
      </c>
      <c r="D994" s="284"/>
      <c r="E994" s="284"/>
      <c r="F994" s="284"/>
      <c r="G994" s="284"/>
      <c r="H994" s="284"/>
      <c r="I994" s="284"/>
      <c r="J994" s="284"/>
      <c r="K994" s="284"/>
      <c r="L994" s="284"/>
      <c r="M994" s="284"/>
      <c r="N994" s="284"/>
      <c r="O994" s="284"/>
      <c r="P994" s="284"/>
      <c r="Q994" s="284"/>
      <c r="R994" s="284"/>
      <c r="S994" s="284"/>
      <c r="T994" s="284"/>
      <c r="U994" s="284"/>
      <c r="V994" s="284"/>
      <c r="W994" s="284"/>
      <c r="X994" s="284"/>
      <c r="Y994" s="396"/>
      <c r="Z994" s="401"/>
      <c r="AA994" s="401"/>
      <c r="AB994" s="401"/>
      <c r="AC994" s="401"/>
      <c r="AD994" s="401"/>
      <c r="AE994" s="401"/>
      <c r="AF994" s="401"/>
      <c r="AG994" s="401"/>
      <c r="AH994" s="401"/>
      <c r="AI994" s="401"/>
      <c r="AJ994" s="401"/>
      <c r="AK994" s="401"/>
      <c r="AL994" s="401"/>
      <c r="AM994" s="285">
        <f>SUM(Y994:AL994)</f>
        <v>0</v>
      </c>
    </row>
    <row r="995" spans="1:39" ht="15.5" outlineLevel="1">
      <c r="A995" s="510"/>
      <c r="B995" s="283" t="s">
        <v>344</v>
      </c>
      <c r="C995" s="280" t="s">
        <v>580</v>
      </c>
      <c r="D995" s="284"/>
      <c r="E995" s="284"/>
      <c r="F995" s="284"/>
      <c r="G995" s="284"/>
      <c r="H995" s="284"/>
      <c r="I995" s="284"/>
      <c r="J995" s="284"/>
      <c r="K995" s="284"/>
      <c r="L995" s="284"/>
      <c r="M995" s="284"/>
      <c r="N995" s="284"/>
      <c r="O995" s="284"/>
      <c r="P995" s="284"/>
      <c r="Q995" s="284"/>
      <c r="R995" s="284"/>
      <c r="S995" s="284"/>
      <c r="T995" s="284"/>
      <c r="U995" s="284"/>
      <c r="V995" s="284"/>
      <c r="W995" s="284"/>
      <c r="X995" s="284"/>
      <c r="Y995" s="397">
        <f>Y994</f>
        <v>0</v>
      </c>
      <c r="Z995" s="397">
        <f t="shared" ref="Z995:AL995" si="265">Z994</f>
        <v>0</v>
      </c>
      <c r="AA995" s="397">
        <f t="shared" si="265"/>
        <v>0</v>
      </c>
      <c r="AB995" s="397">
        <f t="shared" si="265"/>
        <v>0</v>
      </c>
      <c r="AC995" s="397">
        <f t="shared" si="265"/>
        <v>0</v>
      </c>
      <c r="AD995" s="397">
        <f t="shared" si="265"/>
        <v>0</v>
      </c>
      <c r="AE995" s="397">
        <f t="shared" si="265"/>
        <v>0</v>
      </c>
      <c r="AF995" s="397">
        <f t="shared" si="265"/>
        <v>0</v>
      </c>
      <c r="AG995" s="397">
        <f t="shared" si="265"/>
        <v>0</v>
      </c>
      <c r="AH995" s="397">
        <f t="shared" si="265"/>
        <v>0</v>
      </c>
      <c r="AI995" s="397">
        <f t="shared" si="265"/>
        <v>0</v>
      </c>
      <c r="AJ995" s="397">
        <f t="shared" si="265"/>
        <v>0</v>
      </c>
      <c r="AK995" s="397">
        <f t="shared" si="265"/>
        <v>0</v>
      </c>
      <c r="AL995" s="397">
        <f t="shared" si="265"/>
        <v>0</v>
      </c>
      <c r="AM995" s="286"/>
    </row>
    <row r="996" spans="1:39" ht="15.5" outlineLevel="1">
      <c r="A996" s="510"/>
      <c r="B996" s="304"/>
      <c r="C996" s="294"/>
      <c r="D996" s="280"/>
      <c r="E996" s="280"/>
      <c r="F996" s="280"/>
      <c r="G996" s="280"/>
      <c r="H996" s="280"/>
      <c r="I996" s="280"/>
      <c r="J996" s="280"/>
      <c r="K996" s="280"/>
      <c r="L996" s="280"/>
      <c r="M996" s="280"/>
      <c r="N996" s="280"/>
      <c r="O996" s="280"/>
      <c r="P996" s="280"/>
      <c r="Q996" s="280"/>
      <c r="R996" s="280"/>
      <c r="S996" s="280"/>
      <c r="T996" s="280"/>
      <c r="U996" s="280"/>
      <c r="V996" s="280"/>
      <c r="W996" s="280"/>
      <c r="X996" s="280"/>
      <c r="Y996" s="408"/>
      <c r="Z996" s="408"/>
      <c r="AA996" s="398"/>
      <c r="AB996" s="398"/>
      <c r="AC996" s="398"/>
      <c r="AD996" s="398"/>
      <c r="AE996" s="398"/>
      <c r="AF996" s="398"/>
      <c r="AG996" s="398"/>
      <c r="AH996" s="398"/>
      <c r="AI996" s="398"/>
      <c r="AJ996" s="398"/>
      <c r="AK996" s="398"/>
      <c r="AL996" s="398"/>
      <c r="AM996" s="295"/>
    </row>
    <row r="997" spans="1:39" ht="15.5" outlineLevel="1">
      <c r="A997" s="510">
        <v>13</v>
      </c>
      <c r="B997" s="414" t="s">
        <v>105</v>
      </c>
      <c r="C997" s="280" t="s">
        <v>586</v>
      </c>
      <c r="D997" s="284"/>
      <c r="E997" s="284"/>
      <c r="F997" s="284"/>
      <c r="G997" s="284"/>
      <c r="H997" s="284"/>
      <c r="I997" s="284"/>
      <c r="J997" s="284"/>
      <c r="K997" s="284"/>
      <c r="L997" s="284"/>
      <c r="M997" s="284"/>
      <c r="N997" s="284"/>
      <c r="O997" s="284"/>
      <c r="P997" s="284"/>
      <c r="Q997" s="284"/>
      <c r="R997" s="284"/>
      <c r="S997" s="284"/>
      <c r="T997" s="284"/>
      <c r="U997" s="284"/>
      <c r="V997" s="284"/>
      <c r="W997" s="284"/>
      <c r="X997" s="284"/>
      <c r="Y997" s="396"/>
      <c r="Z997" s="401"/>
      <c r="AA997" s="401"/>
      <c r="AB997" s="401"/>
      <c r="AC997" s="401"/>
      <c r="AD997" s="401"/>
      <c r="AE997" s="401"/>
      <c r="AF997" s="401"/>
      <c r="AG997" s="401"/>
      <c r="AH997" s="401"/>
      <c r="AI997" s="401"/>
      <c r="AJ997" s="401"/>
      <c r="AK997" s="401"/>
      <c r="AL997" s="401"/>
      <c r="AM997" s="285">
        <f>SUM(Y997:AL997)</f>
        <v>0</v>
      </c>
    </row>
    <row r="998" spans="1:39" ht="15.5" outlineLevel="1">
      <c r="A998" s="510"/>
      <c r="B998" s="283" t="s">
        <v>344</v>
      </c>
      <c r="C998" s="280" t="s">
        <v>580</v>
      </c>
      <c r="D998" s="284"/>
      <c r="E998" s="284"/>
      <c r="F998" s="284"/>
      <c r="G998" s="284"/>
      <c r="H998" s="284"/>
      <c r="I998" s="284"/>
      <c r="J998" s="284"/>
      <c r="K998" s="284"/>
      <c r="L998" s="284"/>
      <c r="M998" s="284"/>
      <c r="N998" s="284"/>
      <c r="O998" s="284"/>
      <c r="P998" s="284"/>
      <c r="Q998" s="284"/>
      <c r="R998" s="284"/>
      <c r="S998" s="284"/>
      <c r="T998" s="284"/>
      <c r="U998" s="284"/>
      <c r="V998" s="284"/>
      <c r="W998" s="284"/>
      <c r="X998" s="284"/>
      <c r="Y998" s="397">
        <f>Y997</f>
        <v>0</v>
      </c>
      <c r="Z998" s="397">
        <f t="shared" ref="Z998:AL998" si="266">Z997</f>
        <v>0</v>
      </c>
      <c r="AA998" s="397">
        <f t="shared" si="266"/>
        <v>0</v>
      </c>
      <c r="AB998" s="397">
        <f t="shared" si="266"/>
        <v>0</v>
      </c>
      <c r="AC998" s="397">
        <f t="shared" si="266"/>
        <v>0</v>
      </c>
      <c r="AD998" s="397">
        <f t="shared" si="266"/>
        <v>0</v>
      </c>
      <c r="AE998" s="397">
        <f t="shared" si="266"/>
        <v>0</v>
      </c>
      <c r="AF998" s="397">
        <f t="shared" si="266"/>
        <v>0</v>
      </c>
      <c r="AG998" s="397">
        <f t="shared" si="266"/>
        <v>0</v>
      </c>
      <c r="AH998" s="397">
        <f t="shared" si="266"/>
        <v>0</v>
      </c>
      <c r="AI998" s="397">
        <f t="shared" si="266"/>
        <v>0</v>
      </c>
      <c r="AJ998" s="397">
        <f t="shared" si="266"/>
        <v>0</v>
      </c>
      <c r="AK998" s="397">
        <f t="shared" si="266"/>
        <v>0</v>
      </c>
      <c r="AL998" s="397">
        <f t="shared" si="266"/>
        <v>0</v>
      </c>
      <c r="AM998" s="295"/>
    </row>
    <row r="999" spans="1:39" ht="15.5" outlineLevel="1">
      <c r="A999" s="510"/>
      <c r="B999" s="304"/>
      <c r="C999" s="294"/>
      <c r="D999" s="280"/>
      <c r="E999" s="280"/>
      <c r="F999" s="280"/>
      <c r="G999" s="280"/>
      <c r="H999" s="280"/>
      <c r="I999" s="280"/>
      <c r="J999" s="280"/>
      <c r="K999" s="280"/>
      <c r="L999" s="280"/>
      <c r="M999" s="280"/>
      <c r="N999" s="280"/>
      <c r="O999" s="280"/>
      <c r="P999" s="280"/>
      <c r="Q999" s="280"/>
      <c r="R999" s="280"/>
      <c r="S999" s="280"/>
      <c r="T999" s="280"/>
      <c r="U999" s="280"/>
      <c r="V999" s="280"/>
      <c r="W999" s="280"/>
      <c r="X999" s="280"/>
      <c r="Y999" s="398"/>
      <c r="Z999" s="398"/>
      <c r="AA999" s="398"/>
      <c r="AB999" s="398"/>
      <c r="AC999" s="398"/>
      <c r="AD999" s="398"/>
      <c r="AE999" s="398"/>
      <c r="AF999" s="398"/>
      <c r="AG999" s="398"/>
      <c r="AH999" s="398"/>
      <c r="AI999" s="398"/>
      <c r="AJ999" s="398"/>
      <c r="AK999" s="398"/>
      <c r="AL999" s="398"/>
      <c r="AM999" s="295"/>
    </row>
    <row r="1000" spans="1:39" ht="15.5" outlineLevel="1">
      <c r="A1000" s="510"/>
      <c r="B1000" s="277" t="s">
        <v>106</v>
      </c>
      <c r="C1000" s="278"/>
      <c r="D1000" s="279"/>
      <c r="E1000" s="279"/>
      <c r="F1000" s="279"/>
      <c r="G1000" s="279"/>
      <c r="H1000" s="279"/>
      <c r="I1000" s="279"/>
      <c r="J1000" s="279"/>
      <c r="K1000" s="279"/>
      <c r="L1000" s="279"/>
      <c r="M1000" s="279"/>
      <c r="N1000" s="279"/>
      <c r="O1000" s="279"/>
      <c r="P1000" s="278"/>
      <c r="Q1000" s="278"/>
      <c r="R1000" s="278"/>
      <c r="S1000" s="278"/>
      <c r="T1000" s="278"/>
      <c r="U1000" s="278"/>
      <c r="V1000" s="278"/>
      <c r="W1000" s="278"/>
      <c r="X1000" s="278"/>
      <c r="Y1000" s="400"/>
      <c r="Z1000" s="400"/>
      <c r="AA1000" s="400"/>
      <c r="AB1000" s="400"/>
      <c r="AC1000" s="400"/>
      <c r="AD1000" s="400"/>
      <c r="AE1000" s="400"/>
      <c r="AF1000" s="400"/>
      <c r="AG1000" s="400"/>
      <c r="AH1000" s="400"/>
      <c r="AI1000" s="400"/>
      <c r="AJ1000" s="400"/>
      <c r="AK1000" s="400"/>
      <c r="AL1000" s="400"/>
      <c r="AM1000" s="281"/>
    </row>
    <row r="1001" spans="1:39" ht="15.5" outlineLevel="1">
      <c r="A1001" s="510">
        <v>14</v>
      </c>
      <c r="B1001" s="304" t="s">
        <v>107</v>
      </c>
      <c r="C1001" s="280" t="s">
        <v>586</v>
      </c>
      <c r="D1001" s="284"/>
      <c r="E1001" s="284"/>
      <c r="F1001" s="284"/>
      <c r="G1001" s="284"/>
      <c r="H1001" s="284"/>
      <c r="I1001" s="284"/>
      <c r="J1001" s="284"/>
      <c r="K1001" s="284"/>
      <c r="L1001" s="284"/>
      <c r="M1001" s="284"/>
      <c r="N1001" s="284"/>
      <c r="O1001" s="284"/>
      <c r="P1001" s="284"/>
      <c r="Q1001" s="284"/>
      <c r="R1001" s="284"/>
      <c r="S1001" s="284"/>
      <c r="T1001" s="284"/>
      <c r="U1001" s="284"/>
      <c r="V1001" s="284"/>
      <c r="W1001" s="284"/>
      <c r="X1001" s="284"/>
      <c r="Y1001" s="396"/>
      <c r="Z1001" s="396"/>
      <c r="AA1001" s="396"/>
      <c r="AB1001" s="396"/>
      <c r="AC1001" s="396"/>
      <c r="AD1001" s="396"/>
      <c r="AE1001" s="396"/>
      <c r="AF1001" s="396"/>
      <c r="AG1001" s="396"/>
      <c r="AH1001" s="396"/>
      <c r="AI1001" s="396"/>
      <c r="AJ1001" s="396"/>
      <c r="AK1001" s="396"/>
      <c r="AL1001" s="396"/>
      <c r="AM1001" s="285">
        <f>SUM(Y1001:AL1001)</f>
        <v>0</v>
      </c>
    </row>
    <row r="1002" spans="1:39" ht="15.5" outlineLevel="1">
      <c r="A1002" s="510"/>
      <c r="B1002" s="283" t="s">
        <v>344</v>
      </c>
      <c r="C1002" s="280" t="s">
        <v>580</v>
      </c>
      <c r="D1002" s="284"/>
      <c r="E1002" s="284"/>
      <c r="F1002" s="284"/>
      <c r="G1002" s="284"/>
      <c r="H1002" s="284"/>
      <c r="I1002" s="284"/>
      <c r="J1002" s="284"/>
      <c r="K1002" s="284"/>
      <c r="L1002" s="284"/>
      <c r="M1002" s="284"/>
      <c r="N1002" s="284"/>
      <c r="O1002" s="284"/>
      <c r="P1002" s="284"/>
      <c r="Q1002" s="284"/>
      <c r="R1002" s="284"/>
      <c r="S1002" s="284"/>
      <c r="T1002" s="284"/>
      <c r="U1002" s="284"/>
      <c r="V1002" s="284"/>
      <c r="W1002" s="284"/>
      <c r="X1002" s="284"/>
      <c r="Y1002" s="397">
        <f>Y1001</f>
        <v>0</v>
      </c>
      <c r="Z1002" s="397">
        <f t="shared" ref="Z1002:AL1002" si="267">Z1001</f>
        <v>0</v>
      </c>
      <c r="AA1002" s="397">
        <f t="shared" si="267"/>
        <v>0</v>
      </c>
      <c r="AB1002" s="397">
        <f t="shared" si="267"/>
        <v>0</v>
      </c>
      <c r="AC1002" s="397">
        <f t="shared" si="267"/>
        <v>0</v>
      </c>
      <c r="AD1002" s="397">
        <f t="shared" si="267"/>
        <v>0</v>
      </c>
      <c r="AE1002" s="397">
        <f t="shared" si="267"/>
        <v>0</v>
      </c>
      <c r="AF1002" s="397">
        <f t="shared" si="267"/>
        <v>0</v>
      </c>
      <c r="AG1002" s="397">
        <f t="shared" si="267"/>
        <v>0</v>
      </c>
      <c r="AH1002" s="397">
        <f t="shared" si="267"/>
        <v>0</v>
      </c>
      <c r="AI1002" s="397">
        <f t="shared" si="267"/>
        <v>0</v>
      </c>
      <c r="AJ1002" s="397">
        <f t="shared" si="267"/>
        <v>0</v>
      </c>
      <c r="AK1002" s="397">
        <f t="shared" si="267"/>
        <v>0</v>
      </c>
      <c r="AL1002" s="397">
        <f t="shared" si="267"/>
        <v>0</v>
      </c>
      <c r="AM1002" s="286"/>
    </row>
    <row r="1003" spans="1:39" ht="15.5" outlineLevel="1">
      <c r="A1003" s="510"/>
      <c r="B1003" s="304"/>
      <c r="C1003" s="294"/>
      <c r="D1003" s="280"/>
      <c r="E1003" s="280"/>
      <c r="F1003" s="280"/>
      <c r="G1003" s="280"/>
      <c r="H1003" s="280"/>
      <c r="I1003" s="280"/>
      <c r="J1003" s="280"/>
      <c r="K1003" s="280"/>
      <c r="L1003" s="280"/>
      <c r="M1003" s="280"/>
      <c r="N1003" s="448"/>
      <c r="O1003" s="280"/>
      <c r="P1003" s="280"/>
      <c r="Q1003" s="280"/>
      <c r="R1003" s="280"/>
      <c r="S1003" s="280"/>
      <c r="T1003" s="280"/>
      <c r="U1003" s="280"/>
      <c r="V1003" s="280"/>
      <c r="W1003" s="280"/>
      <c r="X1003" s="280"/>
      <c r="Y1003" s="398"/>
      <c r="Z1003" s="398"/>
      <c r="AA1003" s="398"/>
      <c r="AB1003" s="398"/>
      <c r="AC1003" s="398"/>
      <c r="AD1003" s="398"/>
      <c r="AE1003" s="398"/>
      <c r="AF1003" s="398"/>
      <c r="AG1003" s="398"/>
      <c r="AH1003" s="398"/>
      <c r="AI1003" s="398"/>
      <c r="AJ1003" s="398"/>
      <c r="AK1003" s="398"/>
      <c r="AL1003" s="398"/>
      <c r="AM1003" s="290"/>
    </row>
    <row r="1004" spans="1:39" s="298" customFormat="1" ht="15.5" outlineLevel="1">
      <c r="A1004" s="510"/>
      <c r="B1004" s="277" t="s">
        <v>486</v>
      </c>
      <c r="C1004" s="280"/>
      <c r="D1004" s="280"/>
      <c r="E1004" s="280"/>
      <c r="F1004" s="280"/>
      <c r="G1004" s="280"/>
      <c r="H1004" s="280"/>
      <c r="I1004" s="280"/>
      <c r="J1004" s="280"/>
      <c r="K1004" s="280"/>
      <c r="L1004" s="280"/>
      <c r="M1004" s="280"/>
      <c r="N1004" s="280"/>
      <c r="O1004" s="280"/>
      <c r="P1004" s="280"/>
      <c r="Q1004" s="280"/>
      <c r="R1004" s="280"/>
      <c r="S1004" s="280"/>
      <c r="T1004" s="280"/>
      <c r="U1004" s="280"/>
      <c r="V1004" s="280"/>
      <c r="W1004" s="280"/>
      <c r="X1004" s="280"/>
      <c r="Y1004" s="398"/>
      <c r="Z1004" s="398"/>
      <c r="AA1004" s="398"/>
      <c r="AB1004" s="398"/>
      <c r="AC1004" s="398"/>
      <c r="AD1004" s="398"/>
      <c r="AE1004" s="402"/>
      <c r="AF1004" s="402"/>
      <c r="AG1004" s="402"/>
      <c r="AH1004" s="402"/>
      <c r="AI1004" s="402"/>
      <c r="AJ1004" s="402"/>
      <c r="AK1004" s="402"/>
      <c r="AL1004" s="402"/>
      <c r="AM1004" s="495"/>
    </row>
    <row r="1005" spans="1:39" ht="15.5" outlineLevel="1">
      <c r="A1005" s="510">
        <v>15</v>
      </c>
      <c r="B1005" s="283" t="s">
        <v>491</v>
      </c>
      <c r="C1005" s="280" t="s">
        <v>586</v>
      </c>
      <c r="D1005" s="284"/>
      <c r="E1005" s="284"/>
      <c r="F1005" s="284"/>
      <c r="G1005" s="284"/>
      <c r="H1005" s="284"/>
      <c r="I1005" s="284"/>
      <c r="J1005" s="284"/>
      <c r="K1005" s="284"/>
      <c r="L1005" s="284"/>
      <c r="M1005" s="284"/>
      <c r="N1005" s="284"/>
      <c r="O1005" s="284"/>
      <c r="P1005" s="284"/>
      <c r="Q1005" s="284"/>
      <c r="R1005" s="284"/>
      <c r="S1005" s="284"/>
      <c r="T1005" s="284"/>
      <c r="U1005" s="284"/>
      <c r="V1005" s="284"/>
      <c r="W1005" s="284"/>
      <c r="X1005" s="284"/>
      <c r="Y1005" s="396"/>
      <c r="Z1005" s="396"/>
      <c r="AA1005" s="396"/>
      <c r="AB1005" s="396"/>
      <c r="AC1005" s="396"/>
      <c r="AD1005" s="396"/>
      <c r="AE1005" s="396"/>
      <c r="AF1005" s="396"/>
      <c r="AG1005" s="396"/>
      <c r="AH1005" s="396"/>
      <c r="AI1005" s="396"/>
      <c r="AJ1005" s="396"/>
      <c r="AK1005" s="396"/>
      <c r="AL1005" s="396"/>
      <c r="AM1005" s="603">
        <f>SUM(Y1005:AL1005)</f>
        <v>0</v>
      </c>
    </row>
    <row r="1006" spans="1:39" ht="15.5" outlineLevel="1">
      <c r="A1006" s="510"/>
      <c r="B1006" s="283" t="s">
        <v>340</v>
      </c>
      <c r="C1006" s="280" t="s">
        <v>580</v>
      </c>
      <c r="D1006" s="284"/>
      <c r="E1006" s="284"/>
      <c r="F1006" s="284"/>
      <c r="G1006" s="284"/>
      <c r="H1006" s="284"/>
      <c r="I1006" s="284"/>
      <c r="J1006" s="284"/>
      <c r="K1006" s="284"/>
      <c r="L1006" s="284"/>
      <c r="M1006" s="284"/>
      <c r="N1006" s="284"/>
      <c r="O1006" s="284"/>
      <c r="P1006" s="284"/>
      <c r="Q1006" s="284"/>
      <c r="R1006" s="284"/>
      <c r="S1006" s="284"/>
      <c r="T1006" s="284"/>
      <c r="U1006" s="284"/>
      <c r="V1006" s="284"/>
      <c r="W1006" s="284"/>
      <c r="X1006" s="284"/>
      <c r="Y1006" s="397">
        <f>Y1005</f>
        <v>0</v>
      </c>
      <c r="Z1006" s="397">
        <f>Z1005</f>
        <v>0</v>
      </c>
      <c r="AA1006" s="397">
        <f t="shared" ref="AA1006:AL1006" si="268">AA1005</f>
        <v>0</v>
      </c>
      <c r="AB1006" s="397">
        <f t="shared" si="268"/>
        <v>0</v>
      </c>
      <c r="AC1006" s="397">
        <f t="shared" si="268"/>
        <v>0</v>
      </c>
      <c r="AD1006" s="397">
        <f>AD1005</f>
        <v>0</v>
      </c>
      <c r="AE1006" s="397">
        <f t="shared" si="268"/>
        <v>0</v>
      </c>
      <c r="AF1006" s="397">
        <f t="shared" si="268"/>
        <v>0</v>
      </c>
      <c r="AG1006" s="397">
        <f t="shared" si="268"/>
        <v>0</v>
      </c>
      <c r="AH1006" s="397">
        <f t="shared" si="268"/>
        <v>0</v>
      </c>
      <c r="AI1006" s="397">
        <f t="shared" si="268"/>
        <v>0</v>
      </c>
      <c r="AJ1006" s="397">
        <f t="shared" si="268"/>
        <v>0</v>
      </c>
      <c r="AK1006" s="397">
        <f t="shared" si="268"/>
        <v>0</v>
      </c>
      <c r="AL1006" s="397">
        <f t="shared" si="268"/>
        <v>0</v>
      </c>
      <c r="AM1006" s="286"/>
    </row>
    <row r="1007" spans="1:39" ht="15.5" outlineLevel="1">
      <c r="A1007" s="510"/>
      <c r="B1007" s="304"/>
      <c r="C1007" s="294"/>
      <c r="D1007" s="280"/>
      <c r="E1007" s="280"/>
      <c r="F1007" s="280"/>
      <c r="G1007" s="280"/>
      <c r="H1007" s="280"/>
      <c r="I1007" s="280"/>
      <c r="J1007" s="280"/>
      <c r="K1007" s="280"/>
      <c r="L1007" s="280"/>
      <c r="M1007" s="280"/>
      <c r="N1007" s="280"/>
      <c r="O1007" s="280"/>
      <c r="P1007" s="280"/>
      <c r="Q1007" s="280"/>
      <c r="R1007" s="280"/>
      <c r="S1007" s="280"/>
      <c r="T1007" s="280"/>
      <c r="U1007" s="280"/>
      <c r="V1007" s="280"/>
      <c r="W1007" s="280"/>
      <c r="X1007" s="280"/>
      <c r="Y1007" s="398"/>
      <c r="Z1007" s="398"/>
      <c r="AA1007" s="398"/>
      <c r="AB1007" s="398"/>
      <c r="AC1007" s="398"/>
      <c r="AD1007" s="398"/>
      <c r="AE1007" s="398"/>
      <c r="AF1007" s="398"/>
      <c r="AG1007" s="398"/>
      <c r="AH1007" s="398"/>
      <c r="AI1007" s="398"/>
      <c r="AJ1007" s="398"/>
      <c r="AK1007" s="398"/>
      <c r="AL1007" s="398"/>
      <c r="AM1007" s="295"/>
    </row>
    <row r="1008" spans="1:39" s="272" customFormat="1" ht="15.5" outlineLevel="1">
      <c r="A1008" s="510">
        <v>16</v>
      </c>
      <c r="B1008" s="312" t="s">
        <v>487</v>
      </c>
      <c r="C1008" s="280" t="s">
        <v>586</v>
      </c>
      <c r="D1008" s="284"/>
      <c r="E1008" s="284"/>
      <c r="F1008" s="284"/>
      <c r="G1008" s="284"/>
      <c r="H1008" s="284"/>
      <c r="I1008" s="284"/>
      <c r="J1008" s="284"/>
      <c r="K1008" s="284"/>
      <c r="L1008" s="284"/>
      <c r="M1008" s="284"/>
      <c r="N1008" s="284"/>
      <c r="O1008" s="284"/>
      <c r="P1008" s="284"/>
      <c r="Q1008" s="284"/>
      <c r="R1008" s="284"/>
      <c r="S1008" s="284"/>
      <c r="T1008" s="284"/>
      <c r="U1008" s="284"/>
      <c r="V1008" s="284"/>
      <c r="W1008" s="284"/>
      <c r="X1008" s="284"/>
      <c r="Y1008" s="396"/>
      <c r="Z1008" s="396"/>
      <c r="AA1008" s="396"/>
      <c r="AB1008" s="396"/>
      <c r="AC1008" s="396"/>
      <c r="AD1008" s="396"/>
      <c r="AE1008" s="396"/>
      <c r="AF1008" s="396"/>
      <c r="AG1008" s="396"/>
      <c r="AH1008" s="396"/>
      <c r="AI1008" s="396"/>
      <c r="AJ1008" s="396"/>
      <c r="AK1008" s="396"/>
      <c r="AL1008" s="396"/>
      <c r="AM1008" s="285">
        <f>SUM(Y1008:AL1008)</f>
        <v>0</v>
      </c>
    </row>
    <row r="1009" spans="1:39" s="272" customFormat="1" ht="15.5" outlineLevel="1">
      <c r="A1009" s="510"/>
      <c r="B1009" s="283" t="s">
        <v>340</v>
      </c>
      <c r="C1009" s="280" t="s">
        <v>580</v>
      </c>
      <c r="D1009" s="284"/>
      <c r="E1009" s="284"/>
      <c r="F1009" s="284"/>
      <c r="G1009" s="284"/>
      <c r="H1009" s="284"/>
      <c r="I1009" s="284"/>
      <c r="J1009" s="284"/>
      <c r="K1009" s="284"/>
      <c r="L1009" s="284"/>
      <c r="M1009" s="284"/>
      <c r="N1009" s="284"/>
      <c r="O1009" s="284"/>
      <c r="P1009" s="284"/>
      <c r="Q1009" s="284"/>
      <c r="R1009" s="284"/>
      <c r="S1009" s="284"/>
      <c r="T1009" s="284"/>
      <c r="U1009" s="284"/>
      <c r="V1009" s="284"/>
      <c r="W1009" s="284"/>
      <c r="X1009" s="284"/>
      <c r="Y1009" s="397">
        <f>Y1008</f>
        <v>0</v>
      </c>
      <c r="Z1009" s="397">
        <f t="shared" ref="Z1009:AK1009" si="269">Z1008</f>
        <v>0</v>
      </c>
      <c r="AA1009" s="397">
        <f t="shared" si="269"/>
        <v>0</v>
      </c>
      <c r="AB1009" s="397">
        <f t="shared" si="269"/>
        <v>0</v>
      </c>
      <c r="AC1009" s="397">
        <f t="shared" si="269"/>
        <v>0</v>
      </c>
      <c r="AD1009" s="397">
        <f t="shared" si="269"/>
        <v>0</v>
      </c>
      <c r="AE1009" s="397">
        <f t="shared" si="269"/>
        <v>0</v>
      </c>
      <c r="AF1009" s="397">
        <f t="shared" si="269"/>
        <v>0</v>
      </c>
      <c r="AG1009" s="397">
        <f t="shared" si="269"/>
        <v>0</v>
      </c>
      <c r="AH1009" s="397">
        <f t="shared" si="269"/>
        <v>0</v>
      </c>
      <c r="AI1009" s="397">
        <f t="shared" si="269"/>
        <v>0</v>
      </c>
      <c r="AJ1009" s="397">
        <f t="shared" si="269"/>
        <v>0</v>
      </c>
      <c r="AK1009" s="397">
        <f t="shared" si="269"/>
        <v>0</v>
      </c>
      <c r="AL1009" s="397">
        <f>AL1008</f>
        <v>0</v>
      </c>
      <c r="AM1009" s="286"/>
    </row>
    <row r="1010" spans="1:39" s="272" customFormat="1" ht="15.5" outlineLevel="1">
      <c r="A1010" s="510"/>
      <c r="B1010" s="312"/>
      <c r="C1010" s="280"/>
      <c r="D1010" s="280"/>
      <c r="E1010" s="280"/>
      <c r="F1010" s="280"/>
      <c r="G1010" s="280"/>
      <c r="H1010" s="280"/>
      <c r="I1010" s="280"/>
      <c r="J1010" s="280"/>
      <c r="K1010" s="280"/>
      <c r="L1010" s="280"/>
      <c r="M1010" s="280"/>
      <c r="N1010" s="280"/>
      <c r="O1010" s="280"/>
      <c r="P1010" s="280"/>
      <c r="Q1010" s="280"/>
      <c r="R1010" s="280"/>
      <c r="S1010" s="280"/>
      <c r="T1010" s="280"/>
      <c r="U1010" s="280"/>
      <c r="V1010" s="280"/>
      <c r="W1010" s="280"/>
      <c r="X1010" s="280"/>
      <c r="Y1010" s="398"/>
      <c r="Z1010" s="398"/>
      <c r="AA1010" s="398"/>
      <c r="AB1010" s="398"/>
      <c r="AC1010" s="398"/>
      <c r="AD1010" s="398"/>
      <c r="AE1010" s="402"/>
      <c r="AF1010" s="402"/>
      <c r="AG1010" s="402"/>
      <c r="AH1010" s="402"/>
      <c r="AI1010" s="402"/>
      <c r="AJ1010" s="402"/>
      <c r="AK1010" s="402"/>
      <c r="AL1010" s="402"/>
      <c r="AM1010" s="302"/>
    </row>
    <row r="1011" spans="1:39" ht="15.5" outlineLevel="1">
      <c r="A1011" s="510"/>
      <c r="B1011" s="497" t="s">
        <v>492</v>
      </c>
      <c r="C1011" s="308"/>
      <c r="D1011" s="279"/>
      <c r="E1011" s="278"/>
      <c r="F1011" s="278"/>
      <c r="G1011" s="278"/>
      <c r="H1011" s="278"/>
      <c r="I1011" s="278"/>
      <c r="J1011" s="278"/>
      <c r="K1011" s="278"/>
      <c r="L1011" s="278"/>
      <c r="M1011" s="278"/>
      <c r="N1011" s="279"/>
      <c r="O1011" s="278"/>
      <c r="P1011" s="278"/>
      <c r="Q1011" s="278"/>
      <c r="R1011" s="278"/>
      <c r="S1011" s="278"/>
      <c r="T1011" s="278"/>
      <c r="U1011" s="278"/>
      <c r="V1011" s="278"/>
      <c r="W1011" s="278"/>
      <c r="X1011" s="278"/>
      <c r="Y1011" s="400"/>
      <c r="Z1011" s="400"/>
      <c r="AA1011" s="400"/>
      <c r="AB1011" s="400"/>
      <c r="AC1011" s="400"/>
      <c r="AD1011" s="400"/>
      <c r="AE1011" s="400"/>
      <c r="AF1011" s="400"/>
      <c r="AG1011" s="400"/>
      <c r="AH1011" s="400"/>
      <c r="AI1011" s="400"/>
      <c r="AJ1011" s="400"/>
      <c r="AK1011" s="400"/>
      <c r="AL1011" s="400"/>
      <c r="AM1011" s="281"/>
    </row>
    <row r="1012" spans="1:39" ht="15.5" outlineLevel="1">
      <c r="A1012" s="510">
        <v>17</v>
      </c>
      <c r="B1012" s="414" t="s">
        <v>111</v>
      </c>
      <c r="C1012" s="280" t="s">
        <v>586</v>
      </c>
      <c r="D1012" s="284"/>
      <c r="E1012" s="284"/>
      <c r="F1012" s="284"/>
      <c r="G1012" s="284"/>
      <c r="H1012" s="284"/>
      <c r="I1012" s="284"/>
      <c r="J1012" s="284"/>
      <c r="K1012" s="284"/>
      <c r="L1012" s="284"/>
      <c r="M1012" s="284"/>
      <c r="N1012" s="284"/>
      <c r="O1012" s="284"/>
      <c r="P1012" s="284"/>
      <c r="Q1012" s="284"/>
      <c r="R1012" s="284"/>
      <c r="S1012" s="284"/>
      <c r="T1012" s="284"/>
      <c r="U1012" s="284"/>
      <c r="V1012" s="284"/>
      <c r="W1012" s="284"/>
      <c r="X1012" s="284"/>
      <c r="Y1012" s="412"/>
      <c r="Z1012" s="396"/>
      <c r="AA1012" s="396"/>
      <c r="AB1012" s="396"/>
      <c r="AC1012" s="396"/>
      <c r="AD1012" s="396"/>
      <c r="AE1012" s="396"/>
      <c r="AF1012" s="401"/>
      <c r="AG1012" s="401"/>
      <c r="AH1012" s="401"/>
      <c r="AI1012" s="401"/>
      <c r="AJ1012" s="401"/>
      <c r="AK1012" s="401"/>
      <c r="AL1012" s="401"/>
      <c r="AM1012" s="285">
        <f>SUM(Y1012:AL1012)</f>
        <v>0</v>
      </c>
    </row>
    <row r="1013" spans="1:39" ht="15.5" outlineLevel="1">
      <c r="A1013" s="510"/>
      <c r="B1013" s="283" t="s">
        <v>340</v>
      </c>
      <c r="C1013" s="280" t="s">
        <v>580</v>
      </c>
      <c r="D1013" s="284"/>
      <c r="E1013" s="284"/>
      <c r="F1013" s="284"/>
      <c r="G1013" s="284"/>
      <c r="H1013" s="284"/>
      <c r="I1013" s="284"/>
      <c r="J1013" s="284"/>
      <c r="K1013" s="284"/>
      <c r="L1013" s="284"/>
      <c r="M1013" s="284"/>
      <c r="N1013" s="284"/>
      <c r="O1013" s="284"/>
      <c r="P1013" s="284"/>
      <c r="Q1013" s="284"/>
      <c r="R1013" s="284"/>
      <c r="S1013" s="284"/>
      <c r="T1013" s="284"/>
      <c r="U1013" s="284"/>
      <c r="V1013" s="284"/>
      <c r="W1013" s="284"/>
      <c r="X1013" s="284"/>
      <c r="Y1013" s="397">
        <f>Y1012</f>
        <v>0</v>
      </c>
      <c r="Z1013" s="397">
        <f t="shared" ref="Z1013:AL1013" si="270">Z1012</f>
        <v>0</v>
      </c>
      <c r="AA1013" s="397">
        <f t="shared" si="270"/>
        <v>0</v>
      </c>
      <c r="AB1013" s="397">
        <f t="shared" si="270"/>
        <v>0</v>
      </c>
      <c r="AC1013" s="397">
        <f t="shared" si="270"/>
        <v>0</v>
      </c>
      <c r="AD1013" s="397">
        <f t="shared" si="270"/>
        <v>0</v>
      </c>
      <c r="AE1013" s="397">
        <f t="shared" si="270"/>
        <v>0</v>
      </c>
      <c r="AF1013" s="397">
        <f t="shared" si="270"/>
        <v>0</v>
      </c>
      <c r="AG1013" s="397">
        <f t="shared" si="270"/>
        <v>0</v>
      </c>
      <c r="AH1013" s="397">
        <f t="shared" si="270"/>
        <v>0</v>
      </c>
      <c r="AI1013" s="397">
        <f t="shared" si="270"/>
        <v>0</v>
      </c>
      <c r="AJ1013" s="397">
        <f t="shared" si="270"/>
        <v>0</v>
      </c>
      <c r="AK1013" s="397">
        <f t="shared" si="270"/>
        <v>0</v>
      </c>
      <c r="AL1013" s="397">
        <f t="shared" si="270"/>
        <v>0</v>
      </c>
      <c r="AM1013" s="295"/>
    </row>
    <row r="1014" spans="1:39" ht="15.5" outlineLevel="1">
      <c r="A1014" s="510"/>
      <c r="B1014" s="283"/>
      <c r="C1014" s="280"/>
      <c r="D1014" s="280"/>
      <c r="E1014" s="280"/>
      <c r="F1014" s="280"/>
      <c r="G1014" s="280"/>
      <c r="H1014" s="280"/>
      <c r="I1014" s="280"/>
      <c r="J1014" s="280"/>
      <c r="K1014" s="280"/>
      <c r="L1014" s="280"/>
      <c r="M1014" s="280"/>
      <c r="N1014" s="280"/>
      <c r="O1014" s="280"/>
      <c r="P1014" s="280"/>
      <c r="Q1014" s="280"/>
      <c r="R1014" s="280"/>
      <c r="S1014" s="280"/>
      <c r="T1014" s="280"/>
      <c r="U1014" s="280"/>
      <c r="V1014" s="280"/>
      <c r="W1014" s="280"/>
      <c r="X1014" s="280"/>
      <c r="Y1014" s="408"/>
      <c r="Z1014" s="411"/>
      <c r="AA1014" s="411"/>
      <c r="AB1014" s="411"/>
      <c r="AC1014" s="411"/>
      <c r="AD1014" s="411"/>
      <c r="AE1014" s="411"/>
      <c r="AF1014" s="411"/>
      <c r="AG1014" s="411"/>
      <c r="AH1014" s="411"/>
      <c r="AI1014" s="411"/>
      <c r="AJ1014" s="411"/>
      <c r="AK1014" s="411"/>
      <c r="AL1014" s="411"/>
      <c r="AM1014" s="295"/>
    </row>
    <row r="1015" spans="1:39" ht="15.5" outlineLevel="1">
      <c r="A1015" s="510">
        <v>18</v>
      </c>
      <c r="B1015" s="414" t="s">
        <v>108</v>
      </c>
      <c r="C1015" s="280" t="s">
        <v>586</v>
      </c>
      <c r="D1015" s="284"/>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412"/>
      <c r="Z1015" s="396"/>
      <c r="AA1015" s="396"/>
      <c r="AB1015" s="396"/>
      <c r="AC1015" s="396"/>
      <c r="AD1015" s="396"/>
      <c r="AE1015" s="396"/>
      <c r="AF1015" s="401"/>
      <c r="AG1015" s="401"/>
      <c r="AH1015" s="401"/>
      <c r="AI1015" s="401"/>
      <c r="AJ1015" s="401"/>
      <c r="AK1015" s="401"/>
      <c r="AL1015" s="401"/>
      <c r="AM1015" s="285">
        <f>SUM(Y1015:AL1015)</f>
        <v>0</v>
      </c>
    </row>
    <row r="1016" spans="1:39" ht="15.5" outlineLevel="1">
      <c r="A1016" s="510"/>
      <c r="B1016" s="283" t="s">
        <v>340</v>
      </c>
      <c r="C1016" s="280" t="s">
        <v>580</v>
      </c>
      <c r="D1016" s="284"/>
      <c r="E1016" s="284"/>
      <c r="F1016" s="284"/>
      <c r="G1016" s="284"/>
      <c r="H1016" s="284"/>
      <c r="I1016" s="284"/>
      <c r="J1016" s="284"/>
      <c r="K1016" s="284"/>
      <c r="L1016" s="284"/>
      <c r="M1016" s="284"/>
      <c r="N1016" s="284"/>
      <c r="O1016" s="284"/>
      <c r="P1016" s="284"/>
      <c r="Q1016" s="284"/>
      <c r="R1016" s="284"/>
      <c r="S1016" s="284"/>
      <c r="T1016" s="284"/>
      <c r="U1016" s="284"/>
      <c r="V1016" s="284"/>
      <c r="W1016" s="284"/>
      <c r="X1016" s="284"/>
      <c r="Y1016" s="397">
        <f>Y1015</f>
        <v>0</v>
      </c>
      <c r="Z1016" s="397">
        <f t="shared" ref="Z1016:AL1016" si="271">Z1015</f>
        <v>0</v>
      </c>
      <c r="AA1016" s="397">
        <f t="shared" si="271"/>
        <v>0</v>
      </c>
      <c r="AB1016" s="397">
        <f t="shared" si="271"/>
        <v>0</v>
      </c>
      <c r="AC1016" s="397">
        <f t="shared" si="271"/>
        <v>0</v>
      </c>
      <c r="AD1016" s="397">
        <f t="shared" si="271"/>
        <v>0</v>
      </c>
      <c r="AE1016" s="397">
        <f t="shared" si="271"/>
        <v>0</v>
      </c>
      <c r="AF1016" s="397">
        <f t="shared" si="271"/>
        <v>0</v>
      </c>
      <c r="AG1016" s="397">
        <f t="shared" si="271"/>
        <v>0</v>
      </c>
      <c r="AH1016" s="397">
        <f t="shared" si="271"/>
        <v>0</v>
      </c>
      <c r="AI1016" s="397">
        <f t="shared" si="271"/>
        <v>0</v>
      </c>
      <c r="AJ1016" s="397">
        <f t="shared" si="271"/>
        <v>0</v>
      </c>
      <c r="AK1016" s="397">
        <f t="shared" si="271"/>
        <v>0</v>
      </c>
      <c r="AL1016" s="397">
        <f t="shared" si="271"/>
        <v>0</v>
      </c>
      <c r="AM1016" s="295"/>
    </row>
    <row r="1017" spans="1:39" ht="15.5" outlineLevel="1">
      <c r="A1017" s="510"/>
      <c r="B1017" s="310"/>
      <c r="C1017" s="280"/>
      <c r="D1017" s="280"/>
      <c r="E1017" s="280"/>
      <c r="F1017" s="280"/>
      <c r="G1017" s="280"/>
      <c r="H1017" s="280"/>
      <c r="I1017" s="280"/>
      <c r="J1017" s="280"/>
      <c r="K1017" s="280"/>
      <c r="L1017" s="280"/>
      <c r="M1017" s="280"/>
      <c r="N1017" s="280"/>
      <c r="O1017" s="280"/>
      <c r="P1017" s="280"/>
      <c r="Q1017" s="280"/>
      <c r="R1017" s="280"/>
      <c r="S1017" s="280"/>
      <c r="T1017" s="280"/>
      <c r="U1017" s="280"/>
      <c r="V1017" s="280"/>
      <c r="W1017" s="280"/>
      <c r="X1017" s="280"/>
      <c r="Y1017" s="409"/>
      <c r="Z1017" s="410"/>
      <c r="AA1017" s="410"/>
      <c r="AB1017" s="410"/>
      <c r="AC1017" s="410"/>
      <c r="AD1017" s="410"/>
      <c r="AE1017" s="410"/>
      <c r="AF1017" s="410"/>
      <c r="AG1017" s="410"/>
      <c r="AH1017" s="410"/>
      <c r="AI1017" s="410"/>
      <c r="AJ1017" s="410"/>
      <c r="AK1017" s="410"/>
      <c r="AL1017" s="410"/>
      <c r="AM1017" s="286"/>
    </row>
    <row r="1018" spans="1:39" ht="15.5" outlineLevel="1">
      <c r="A1018" s="510">
        <v>19</v>
      </c>
      <c r="B1018" s="414" t="s">
        <v>110</v>
      </c>
      <c r="C1018" s="280" t="s">
        <v>586</v>
      </c>
      <c r="D1018" s="284"/>
      <c r="E1018" s="284"/>
      <c r="F1018" s="284"/>
      <c r="G1018" s="284"/>
      <c r="H1018" s="284"/>
      <c r="I1018" s="284"/>
      <c r="J1018" s="284"/>
      <c r="K1018" s="284"/>
      <c r="L1018" s="284"/>
      <c r="M1018" s="284"/>
      <c r="N1018" s="284"/>
      <c r="O1018" s="284"/>
      <c r="P1018" s="284"/>
      <c r="Q1018" s="284"/>
      <c r="R1018" s="284"/>
      <c r="S1018" s="284"/>
      <c r="T1018" s="284"/>
      <c r="U1018" s="284"/>
      <c r="V1018" s="284"/>
      <c r="W1018" s="284"/>
      <c r="X1018" s="284"/>
      <c r="Y1018" s="412"/>
      <c r="Z1018" s="396"/>
      <c r="AA1018" s="396"/>
      <c r="AB1018" s="396"/>
      <c r="AC1018" s="396"/>
      <c r="AD1018" s="396"/>
      <c r="AE1018" s="396"/>
      <c r="AF1018" s="401"/>
      <c r="AG1018" s="401"/>
      <c r="AH1018" s="401"/>
      <c r="AI1018" s="401"/>
      <c r="AJ1018" s="401"/>
      <c r="AK1018" s="401"/>
      <c r="AL1018" s="401"/>
      <c r="AM1018" s="285">
        <f>SUM(Y1018:AL1018)</f>
        <v>0</v>
      </c>
    </row>
    <row r="1019" spans="1:39" ht="15.5" outlineLevel="1">
      <c r="A1019" s="510"/>
      <c r="B1019" s="283" t="s">
        <v>340</v>
      </c>
      <c r="C1019" s="280" t="s">
        <v>580</v>
      </c>
      <c r="D1019" s="284"/>
      <c r="E1019" s="284"/>
      <c r="F1019" s="284"/>
      <c r="G1019" s="284"/>
      <c r="H1019" s="284"/>
      <c r="I1019" s="284"/>
      <c r="J1019" s="284"/>
      <c r="K1019" s="284"/>
      <c r="L1019" s="284"/>
      <c r="M1019" s="284"/>
      <c r="N1019" s="284"/>
      <c r="O1019" s="284"/>
      <c r="P1019" s="284"/>
      <c r="Q1019" s="284"/>
      <c r="R1019" s="284"/>
      <c r="S1019" s="284"/>
      <c r="T1019" s="284"/>
      <c r="U1019" s="284"/>
      <c r="V1019" s="284"/>
      <c r="W1019" s="284"/>
      <c r="X1019" s="284"/>
      <c r="Y1019" s="397">
        <f>Y1018</f>
        <v>0</v>
      </c>
      <c r="Z1019" s="397">
        <f t="shared" ref="Z1019:AL1019" si="272">Z1018</f>
        <v>0</v>
      </c>
      <c r="AA1019" s="397">
        <f t="shared" si="272"/>
        <v>0</v>
      </c>
      <c r="AB1019" s="397">
        <f t="shared" si="272"/>
        <v>0</v>
      </c>
      <c r="AC1019" s="397">
        <f t="shared" si="272"/>
        <v>0</v>
      </c>
      <c r="AD1019" s="397">
        <f t="shared" si="272"/>
        <v>0</v>
      </c>
      <c r="AE1019" s="397">
        <f t="shared" si="272"/>
        <v>0</v>
      </c>
      <c r="AF1019" s="397">
        <f t="shared" si="272"/>
        <v>0</v>
      </c>
      <c r="AG1019" s="397">
        <f t="shared" si="272"/>
        <v>0</v>
      </c>
      <c r="AH1019" s="397">
        <f t="shared" si="272"/>
        <v>0</v>
      </c>
      <c r="AI1019" s="397">
        <f t="shared" si="272"/>
        <v>0</v>
      </c>
      <c r="AJ1019" s="397">
        <f t="shared" si="272"/>
        <v>0</v>
      </c>
      <c r="AK1019" s="397">
        <f t="shared" si="272"/>
        <v>0</v>
      </c>
      <c r="AL1019" s="397">
        <f t="shared" si="272"/>
        <v>0</v>
      </c>
      <c r="AM1019" s="286"/>
    </row>
    <row r="1020" spans="1:39" ht="15.5" outlineLevel="1">
      <c r="A1020" s="510"/>
      <c r="B1020" s="310"/>
      <c r="C1020" s="280"/>
      <c r="D1020" s="280"/>
      <c r="E1020" s="280"/>
      <c r="F1020" s="280"/>
      <c r="G1020" s="280"/>
      <c r="H1020" s="280"/>
      <c r="I1020" s="280"/>
      <c r="J1020" s="280"/>
      <c r="K1020" s="280"/>
      <c r="L1020" s="280"/>
      <c r="M1020" s="280"/>
      <c r="N1020" s="280"/>
      <c r="O1020" s="280"/>
      <c r="P1020" s="280"/>
      <c r="Q1020" s="280"/>
      <c r="R1020" s="280"/>
      <c r="S1020" s="280"/>
      <c r="T1020" s="280"/>
      <c r="U1020" s="280"/>
      <c r="V1020" s="280"/>
      <c r="W1020" s="280"/>
      <c r="X1020" s="280"/>
      <c r="Y1020" s="398"/>
      <c r="Z1020" s="398"/>
      <c r="AA1020" s="398"/>
      <c r="AB1020" s="398"/>
      <c r="AC1020" s="398"/>
      <c r="AD1020" s="398"/>
      <c r="AE1020" s="398"/>
      <c r="AF1020" s="398"/>
      <c r="AG1020" s="398"/>
      <c r="AH1020" s="398"/>
      <c r="AI1020" s="398"/>
      <c r="AJ1020" s="398"/>
      <c r="AK1020" s="398"/>
      <c r="AL1020" s="398"/>
      <c r="AM1020" s="295"/>
    </row>
    <row r="1021" spans="1:39" ht="15.5" outlineLevel="1">
      <c r="A1021" s="510">
        <v>20</v>
      </c>
      <c r="B1021" s="414" t="s">
        <v>109</v>
      </c>
      <c r="C1021" s="280" t="s">
        <v>586</v>
      </c>
      <c r="D1021" s="284"/>
      <c r="E1021" s="284"/>
      <c r="F1021" s="284"/>
      <c r="G1021" s="284"/>
      <c r="H1021" s="284"/>
      <c r="I1021" s="284"/>
      <c r="J1021" s="284"/>
      <c r="K1021" s="284"/>
      <c r="L1021" s="284"/>
      <c r="M1021" s="284"/>
      <c r="N1021" s="284"/>
      <c r="O1021" s="284"/>
      <c r="P1021" s="284"/>
      <c r="Q1021" s="284"/>
      <c r="R1021" s="284"/>
      <c r="S1021" s="284"/>
      <c r="T1021" s="284"/>
      <c r="U1021" s="284"/>
      <c r="V1021" s="284"/>
      <c r="W1021" s="284"/>
      <c r="X1021" s="284"/>
      <c r="Y1021" s="412"/>
      <c r="Z1021" s="396"/>
      <c r="AA1021" s="396"/>
      <c r="AB1021" s="396"/>
      <c r="AC1021" s="396"/>
      <c r="AD1021" s="396"/>
      <c r="AE1021" s="396"/>
      <c r="AF1021" s="401"/>
      <c r="AG1021" s="401"/>
      <c r="AH1021" s="401"/>
      <c r="AI1021" s="401"/>
      <c r="AJ1021" s="401"/>
      <c r="AK1021" s="401"/>
      <c r="AL1021" s="401"/>
      <c r="AM1021" s="285">
        <f>SUM(Y1021:AL1021)</f>
        <v>0</v>
      </c>
    </row>
    <row r="1022" spans="1:39" ht="15.5" outlineLevel="1">
      <c r="A1022" s="510"/>
      <c r="B1022" s="283" t="s">
        <v>340</v>
      </c>
      <c r="C1022" s="280" t="s">
        <v>580</v>
      </c>
      <c r="D1022" s="284"/>
      <c r="E1022" s="284"/>
      <c r="F1022" s="284"/>
      <c r="G1022" s="284"/>
      <c r="H1022" s="284"/>
      <c r="I1022" s="284"/>
      <c r="J1022" s="284"/>
      <c r="K1022" s="284"/>
      <c r="L1022" s="284"/>
      <c r="M1022" s="284"/>
      <c r="N1022" s="284"/>
      <c r="O1022" s="284"/>
      <c r="P1022" s="284"/>
      <c r="Q1022" s="284"/>
      <c r="R1022" s="284"/>
      <c r="S1022" s="284"/>
      <c r="T1022" s="284"/>
      <c r="U1022" s="284"/>
      <c r="V1022" s="284"/>
      <c r="W1022" s="284"/>
      <c r="X1022" s="284"/>
      <c r="Y1022" s="397">
        <f t="shared" ref="Y1022:AL1022" si="273">Y1021</f>
        <v>0</v>
      </c>
      <c r="Z1022" s="397">
        <f t="shared" si="273"/>
        <v>0</v>
      </c>
      <c r="AA1022" s="397">
        <f t="shared" si="273"/>
        <v>0</v>
      </c>
      <c r="AB1022" s="397">
        <f t="shared" si="273"/>
        <v>0</v>
      </c>
      <c r="AC1022" s="397">
        <f t="shared" si="273"/>
        <v>0</v>
      </c>
      <c r="AD1022" s="397">
        <f t="shared" si="273"/>
        <v>0</v>
      </c>
      <c r="AE1022" s="397">
        <f t="shared" si="273"/>
        <v>0</v>
      </c>
      <c r="AF1022" s="397">
        <f t="shared" si="273"/>
        <v>0</v>
      </c>
      <c r="AG1022" s="397">
        <f t="shared" si="273"/>
        <v>0</v>
      </c>
      <c r="AH1022" s="397">
        <f t="shared" si="273"/>
        <v>0</v>
      </c>
      <c r="AI1022" s="397">
        <f t="shared" si="273"/>
        <v>0</v>
      </c>
      <c r="AJ1022" s="397">
        <f t="shared" si="273"/>
        <v>0</v>
      </c>
      <c r="AK1022" s="397">
        <f t="shared" si="273"/>
        <v>0</v>
      </c>
      <c r="AL1022" s="397">
        <f t="shared" si="273"/>
        <v>0</v>
      </c>
      <c r="AM1022" s="295"/>
    </row>
    <row r="1023" spans="1:39" ht="15.5" outlineLevel="1">
      <c r="A1023" s="510"/>
      <c r="B1023" s="311"/>
      <c r="C1023" s="289"/>
      <c r="D1023" s="280"/>
      <c r="E1023" s="280"/>
      <c r="F1023" s="280"/>
      <c r="G1023" s="280"/>
      <c r="H1023" s="280"/>
      <c r="I1023" s="280"/>
      <c r="J1023" s="280"/>
      <c r="K1023" s="280"/>
      <c r="L1023" s="280"/>
      <c r="M1023" s="280"/>
      <c r="N1023" s="289"/>
      <c r="O1023" s="280"/>
      <c r="P1023" s="280"/>
      <c r="Q1023" s="280"/>
      <c r="R1023" s="280"/>
      <c r="S1023" s="280"/>
      <c r="T1023" s="280"/>
      <c r="U1023" s="280"/>
      <c r="V1023" s="280"/>
      <c r="W1023" s="280"/>
      <c r="X1023" s="280"/>
      <c r="Y1023" s="398"/>
      <c r="Z1023" s="398"/>
      <c r="AA1023" s="398"/>
      <c r="AB1023" s="398"/>
      <c r="AC1023" s="398"/>
      <c r="AD1023" s="398"/>
      <c r="AE1023" s="398"/>
      <c r="AF1023" s="398"/>
      <c r="AG1023" s="398"/>
      <c r="AH1023" s="398"/>
      <c r="AI1023" s="398"/>
      <c r="AJ1023" s="398"/>
      <c r="AK1023" s="398"/>
      <c r="AL1023" s="398"/>
      <c r="AM1023" s="295"/>
    </row>
    <row r="1024" spans="1:39" ht="15.5" outlineLevel="1">
      <c r="A1024" s="510"/>
      <c r="B1024" s="496" t="s">
        <v>499</v>
      </c>
      <c r="C1024" s="280"/>
      <c r="D1024" s="280"/>
      <c r="E1024" s="280"/>
      <c r="F1024" s="280"/>
      <c r="G1024" s="280"/>
      <c r="H1024" s="280"/>
      <c r="I1024" s="280"/>
      <c r="J1024" s="280"/>
      <c r="K1024" s="280"/>
      <c r="L1024" s="280"/>
      <c r="M1024" s="280"/>
      <c r="N1024" s="280"/>
      <c r="O1024" s="280"/>
      <c r="P1024" s="280"/>
      <c r="Q1024" s="280"/>
      <c r="R1024" s="280"/>
      <c r="S1024" s="280"/>
      <c r="T1024" s="280"/>
      <c r="U1024" s="280"/>
      <c r="V1024" s="280"/>
      <c r="W1024" s="280"/>
      <c r="X1024" s="280"/>
      <c r="Y1024" s="408"/>
      <c r="Z1024" s="411"/>
      <c r="AA1024" s="411"/>
      <c r="AB1024" s="411"/>
      <c r="AC1024" s="411"/>
      <c r="AD1024" s="411"/>
      <c r="AE1024" s="411"/>
      <c r="AF1024" s="411"/>
      <c r="AG1024" s="411"/>
      <c r="AH1024" s="411"/>
      <c r="AI1024" s="411"/>
      <c r="AJ1024" s="411"/>
      <c r="AK1024" s="411"/>
      <c r="AL1024" s="411"/>
      <c r="AM1024" s="295"/>
    </row>
    <row r="1025" spans="1:39" ht="15.5" outlineLevel="1">
      <c r="A1025" s="510"/>
      <c r="B1025" s="482" t="s">
        <v>495</v>
      </c>
      <c r="C1025" s="280"/>
      <c r="D1025" s="280"/>
      <c r="E1025" s="280"/>
      <c r="F1025" s="280"/>
      <c r="G1025" s="280"/>
      <c r="H1025" s="280"/>
      <c r="I1025" s="280"/>
      <c r="J1025" s="280"/>
      <c r="K1025" s="280"/>
      <c r="L1025" s="280"/>
      <c r="M1025" s="280"/>
      <c r="N1025" s="280"/>
      <c r="O1025" s="280"/>
      <c r="P1025" s="280"/>
      <c r="Q1025" s="280"/>
      <c r="R1025" s="280"/>
      <c r="S1025" s="280"/>
      <c r="T1025" s="280"/>
      <c r="U1025" s="280"/>
      <c r="V1025" s="280"/>
      <c r="W1025" s="280"/>
      <c r="X1025" s="280"/>
      <c r="Y1025" s="408"/>
      <c r="Z1025" s="411"/>
      <c r="AA1025" s="411"/>
      <c r="AB1025" s="411"/>
      <c r="AC1025" s="411"/>
      <c r="AD1025" s="411"/>
      <c r="AE1025" s="411"/>
      <c r="AF1025" s="411"/>
      <c r="AG1025" s="411"/>
      <c r="AH1025" s="411"/>
      <c r="AI1025" s="411"/>
      <c r="AJ1025" s="411"/>
      <c r="AK1025" s="411"/>
      <c r="AL1025" s="411"/>
      <c r="AM1025" s="295"/>
    </row>
    <row r="1026" spans="1:39" ht="15.5" outlineLevel="1">
      <c r="A1026" s="510">
        <v>21</v>
      </c>
      <c r="B1026" s="414" t="s">
        <v>112</v>
      </c>
      <c r="C1026" s="280" t="s">
        <v>586</v>
      </c>
      <c r="D1026" s="284"/>
      <c r="E1026" s="284"/>
      <c r="F1026" s="284"/>
      <c r="G1026" s="284"/>
      <c r="H1026" s="284"/>
      <c r="I1026" s="284"/>
      <c r="J1026" s="284"/>
      <c r="K1026" s="284"/>
      <c r="L1026" s="284"/>
      <c r="M1026" s="284"/>
      <c r="N1026" s="280"/>
      <c r="O1026" s="284"/>
      <c r="P1026" s="284"/>
      <c r="Q1026" s="284"/>
      <c r="R1026" s="284"/>
      <c r="S1026" s="284"/>
      <c r="T1026" s="284"/>
      <c r="U1026" s="284"/>
      <c r="V1026" s="284"/>
      <c r="W1026" s="284"/>
      <c r="X1026" s="284"/>
      <c r="Y1026" s="396"/>
      <c r="Z1026" s="396"/>
      <c r="AA1026" s="396"/>
      <c r="AB1026" s="396"/>
      <c r="AC1026" s="396"/>
      <c r="AD1026" s="396"/>
      <c r="AE1026" s="396"/>
      <c r="AF1026" s="396"/>
      <c r="AG1026" s="396"/>
      <c r="AH1026" s="396"/>
      <c r="AI1026" s="396"/>
      <c r="AJ1026" s="396"/>
      <c r="AK1026" s="396"/>
      <c r="AL1026" s="396"/>
      <c r="AM1026" s="285">
        <f>SUM(Y1026:AL1026)</f>
        <v>0</v>
      </c>
    </row>
    <row r="1027" spans="1:39" ht="15.5" outlineLevel="1">
      <c r="A1027" s="510"/>
      <c r="B1027" s="283" t="s">
        <v>344</v>
      </c>
      <c r="C1027" s="280" t="s">
        <v>580</v>
      </c>
      <c r="D1027" s="284"/>
      <c r="E1027" s="284"/>
      <c r="F1027" s="284"/>
      <c r="G1027" s="284"/>
      <c r="H1027" s="284"/>
      <c r="I1027" s="284"/>
      <c r="J1027" s="284"/>
      <c r="K1027" s="284"/>
      <c r="L1027" s="284"/>
      <c r="M1027" s="284"/>
      <c r="N1027" s="280"/>
      <c r="O1027" s="284"/>
      <c r="P1027" s="284"/>
      <c r="Q1027" s="284"/>
      <c r="R1027" s="284"/>
      <c r="S1027" s="284"/>
      <c r="T1027" s="284"/>
      <c r="U1027" s="284"/>
      <c r="V1027" s="284"/>
      <c r="W1027" s="284"/>
      <c r="X1027" s="284"/>
      <c r="Y1027" s="397">
        <f>Y1026</f>
        <v>0</v>
      </c>
      <c r="Z1027" s="397">
        <f t="shared" ref="Z1027:AL1027" si="274">Z1026</f>
        <v>0</v>
      </c>
      <c r="AA1027" s="397">
        <f t="shared" si="274"/>
        <v>0</v>
      </c>
      <c r="AB1027" s="397">
        <f t="shared" si="274"/>
        <v>0</v>
      </c>
      <c r="AC1027" s="397">
        <f t="shared" si="274"/>
        <v>0</v>
      </c>
      <c r="AD1027" s="397">
        <f t="shared" si="274"/>
        <v>0</v>
      </c>
      <c r="AE1027" s="397">
        <f t="shared" si="274"/>
        <v>0</v>
      </c>
      <c r="AF1027" s="397">
        <f t="shared" si="274"/>
        <v>0</v>
      </c>
      <c r="AG1027" s="397">
        <f t="shared" si="274"/>
        <v>0</v>
      </c>
      <c r="AH1027" s="397">
        <f t="shared" si="274"/>
        <v>0</v>
      </c>
      <c r="AI1027" s="397">
        <f t="shared" si="274"/>
        <v>0</v>
      </c>
      <c r="AJ1027" s="397">
        <f t="shared" si="274"/>
        <v>0</v>
      </c>
      <c r="AK1027" s="397">
        <f t="shared" si="274"/>
        <v>0</v>
      </c>
      <c r="AL1027" s="397">
        <f t="shared" si="274"/>
        <v>0</v>
      </c>
      <c r="AM1027" s="295"/>
    </row>
    <row r="1028" spans="1:39" ht="15.5" outlineLevel="1">
      <c r="A1028" s="510"/>
      <c r="B1028" s="283"/>
      <c r="C1028" s="280"/>
      <c r="D1028" s="280"/>
      <c r="E1028" s="280"/>
      <c r="F1028" s="280"/>
      <c r="G1028" s="280"/>
      <c r="H1028" s="280"/>
      <c r="I1028" s="280"/>
      <c r="J1028" s="280"/>
      <c r="K1028" s="280"/>
      <c r="L1028" s="280"/>
      <c r="M1028" s="280"/>
      <c r="N1028" s="280"/>
      <c r="O1028" s="280"/>
      <c r="P1028" s="280"/>
      <c r="Q1028" s="280"/>
      <c r="R1028" s="280"/>
      <c r="S1028" s="280"/>
      <c r="T1028" s="280"/>
      <c r="U1028" s="280"/>
      <c r="V1028" s="280"/>
      <c r="W1028" s="280"/>
      <c r="X1028" s="280"/>
      <c r="Y1028" s="408"/>
      <c r="Z1028" s="411"/>
      <c r="AA1028" s="411"/>
      <c r="AB1028" s="411"/>
      <c r="AC1028" s="411"/>
      <c r="AD1028" s="411"/>
      <c r="AE1028" s="411"/>
      <c r="AF1028" s="411"/>
      <c r="AG1028" s="411"/>
      <c r="AH1028" s="411"/>
      <c r="AI1028" s="411"/>
      <c r="AJ1028" s="411"/>
      <c r="AK1028" s="411"/>
      <c r="AL1028" s="411"/>
      <c r="AM1028" s="295"/>
    </row>
    <row r="1029" spans="1:39" ht="15.5" outlineLevel="1">
      <c r="A1029" s="510">
        <v>22</v>
      </c>
      <c r="B1029" s="414" t="s">
        <v>113</v>
      </c>
      <c r="C1029" s="280" t="s">
        <v>586</v>
      </c>
      <c r="D1029" s="284"/>
      <c r="E1029" s="284"/>
      <c r="F1029" s="284"/>
      <c r="G1029" s="284"/>
      <c r="H1029" s="284"/>
      <c r="I1029" s="284"/>
      <c r="J1029" s="284"/>
      <c r="K1029" s="284"/>
      <c r="L1029" s="284"/>
      <c r="M1029" s="284"/>
      <c r="N1029" s="280"/>
      <c r="O1029" s="284"/>
      <c r="P1029" s="284"/>
      <c r="Q1029" s="284"/>
      <c r="R1029" s="284"/>
      <c r="S1029" s="284"/>
      <c r="T1029" s="284"/>
      <c r="U1029" s="284"/>
      <c r="V1029" s="284"/>
      <c r="W1029" s="284"/>
      <c r="X1029" s="284"/>
      <c r="Y1029" s="396"/>
      <c r="Z1029" s="396"/>
      <c r="AA1029" s="396"/>
      <c r="AB1029" s="396"/>
      <c r="AC1029" s="396"/>
      <c r="AD1029" s="396"/>
      <c r="AE1029" s="396"/>
      <c r="AF1029" s="396"/>
      <c r="AG1029" s="396"/>
      <c r="AH1029" s="396"/>
      <c r="AI1029" s="396"/>
      <c r="AJ1029" s="396"/>
      <c r="AK1029" s="396"/>
      <c r="AL1029" s="396"/>
      <c r="AM1029" s="285">
        <f>SUM(Y1029:AL1029)</f>
        <v>0</v>
      </c>
    </row>
    <row r="1030" spans="1:39" ht="15.5" outlineLevel="1">
      <c r="A1030" s="510"/>
      <c r="B1030" s="283" t="s">
        <v>344</v>
      </c>
      <c r="C1030" s="280" t="s">
        <v>580</v>
      </c>
      <c r="D1030" s="284"/>
      <c r="E1030" s="284"/>
      <c r="F1030" s="284"/>
      <c r="G1030" s="284"/>
      <c r="H1030" s="284"/>
      <c r="I1030" s="284"/>
      <c r="J1030" s="284"/>
      <c r="K1030" s="284"/>
      <c r="L1030" s="284"/>
      <c r="M1030" s="284"/>
      <c r="N1030" s="280"/>
      <c r="O1030" s="284"/>
      <c r="P1030" s="284"/>
      <c r="Q1030" s="284"/>
      <c r="R1030" s="284"/>
      <c r="S1030" s="284"/>
      <c r="T1030" s="284"/>
      <c r="U1030" s="284"/>
      <c r="V1030" s="284"/>
      <c r="W1030" s="284"/>
      <c r="X1030" s="284"/>
      <c r="Y1030" s="397">
        <f>Y1029</f>
        <v>0</v>
      </c>
      <c r="Z1030" s="397">
        <f t="shared" ref="Z1030:AL1030" si="275">Z1029</f>
        <v>0</v>
      </c>
      <c r="AA1030" s="397">
        <f t="shared" si="275"/>
        <v>0</v>
      </c>
      <c r="AB1030" s="397">
        <f t="shared" si="275"/>
        <v>0</v>
      </c>
      <c r="AC1030" s="397">
        <f t="shared" si="275"/>
        <v>0</v>
      </c>
      <c r="AD1030" s="397">
        <f t="shared" si="275"/>
        <v>0</v>
      </c>
      <c r="AE1030" s="397">
        <f t="shared" si="275"/>
        <v>0</v>
      </c>
      <c r="AF1030" s="397">
        <f t="shared" si="275"/>
        <v>0</v>
      </c>
      <c r="AG1030" s="397">
        <f t="shared" si="275"/>
        <v>0</v>
      </c>
      <c r="AH1030" s="397">
        <f t="shared" si="275"/>
        <v>0</v>
      </c>
      <c r="AI1030" s="397">
        <f t="shared" si="275"/>
        <v>0</v>
      </c>
      <c r="AJ1030" s="397">
        <f t="shared" si="275"/>
        <v>0</v>
      </c>
      <c r="AK1030" s="397">
        <f t="shared" si="275"/>
        <v>0</v>
      </c>
      <c r="AL1030" s="397">
        <f t="shared" si="275"/>
        <v>0</v>
      </c>
      <c r="AM1030" s="295"/>
    </row>
    <row r="1031" spans="1:39" ht="15.5" outlineLevel="1">
      <c r="A1031" s="510"/>
      <c r="B1031" s="283"/>
      <c r="C1031" s="280"/>
      <c r="D1031" s="280"/>
      <c r="E1031" s="280"/>
      <c r="F1031" s="280"/>
      <c r="G1031" s="280"/>
      <c r="H1031" s="280"/>
      <c r="I1031" s="280"/>
      <c r="J1031" s="280"/>
      <c r="K1031" s="280"/>
      <c r="L1031" s="280"/>
      <c r="M1031" s="280"/>
      <c r="N1031" s="280"/>
      <c r="O1031" s="280"/>
      <c r="P1031" s="280"/>
      <c r="Q1031" s="280"/>
      <c r="R1031" s="280"/>
      <c r="S1031" s="280"/>
      <c r="T1031" s="280"/>
      <c r="U1031" s="280"/>
      <c r="V1031" s="280"/>
      <c r="W1031" s="280"/>
      <c r="X1031" s="280"/>
      <c r="Y1031" s="408"/>
      <c r="Z1031" s="411"/>
      <c r="AA1031" s="411"/>
      <c r="AB1031" s="411"/>
      <c r="AC1031" s="411"/>
      <c r="AD1031" s="411"/>
      <c r="AE1031" s="411"/>
      <c r="AF1031" s="411"/>
      <c r="AG1031" s="411"/>
      <c r="AH1031" s="411"/>
      <c r="AI1031" s="411"/>
      <c r="AJ1031" s="411"/>
      <c r="AK1031" s="411"/>
      <c r="AL1031" s="411"/>
      <c r="AM1031" s="295"/>
    </row>
    <row r="1032" spans="1:39" ht="15.5" outlineLevel="1">
      <c r="A1032" s="510">
        <v>23</v>
      </c>
      <c r="B1032" s="414" t="s">
        <v>114</v>
      </c>
      <c r="C1032" s="280" t="s">
        <v>586</v>
      </c>
      <c r="D1032" s="284"/>
      <c r="E1032" s="284"/>
      <c r="F1032" s="284"/>
      <c r="G1032" s="284"/>
      <c r="H1032" s="284"/>
      <c r="I1032" s="284"/>
      <c r="J1032" s="284"/>
      <c r="K1032" s="284"/>
      <c r="L1032" s="284"/>
      <c r="M1032" s="284"/>
      <c r="N1032" s="280"/>
      <c r="O1032" s="284"/>
      <c r="P1032" s="284"/>
      <c r="Q1032" s="284"/>
      <c r="R1032" s="284"/>
      <c r="S1032" s="284"/>
      <c r="T1032" s="284"/>
      <c r="U1032" s="284"/>
      <c r="V1032" s="284"/>
      <c r="W1032" s="284"/>
      <c r="X1032" s="284"/>
      <c r="Y1032" s="396"/>
      <c r="Z1032" s="396"/>
      <c r="AA1032" s="396"/>
      <c r="AB1032" s="396"/>
      <c r="AC1032" s="396"/>
      <c r="AD1032" s="396"/>
      <c r="AE1032" s="396"/>
      <c r="AF1032" s="396"/>
      <c r="AG1032" s="396"/>
      <c r="AH1032" s="396"/>
      <c r="AI1032" s="396"/>
      <c r="AJ1032" s="396"/>
      <c r="AK1032" s="396"/>
      <c r="AL1032" s="396"/>
      <c r="AM1032" s="285">
        <f>SUM(Y1032:AL1032)</f>
        <v>0</v>
      </c>
    </row>
    <row r="1033" spans="1:39" ht="15.5" outlineLevel="1">
      <c r="A1033" s="510"/>
      <c r="B1033" s="283" t="s">
        <v>344</v>
      </c>
      <c r="C1033" s="280" t="s">
        <v>580</v>
      </c>
      <c r="D1033" s="284"/>
      <c r="E1033" s="284"/>
      <c r="F1033" s="284"/>
      <c r="G1033" s="284"/>
      <c r="H1033" s="284"/>
      <c r="I1033" s="284"/>
      <c r="J1033" s="284"/>
      <c r="K1033" s="284"/>
      <c r="L1033" s="284"/>
      <c r="M1033" s="284"/>
      <c r="N1033" s="280"/>
      <c r="O1033" s="284"/>
      <c r="P1033" s="284"/>
      <c r="Q1033" s="284"/>
      <c r="R1033" s="284"/>
      <c r="S1033" s="284"/>
      <c r="T1033" s="284"/>
      <c r="U1033" s="284"/>
      <c r="V1033" s="284"/>
      <c r="W1033" s="284"/>
      <c r="X1033" s="284"/>
      <c r="Y1033" s="397">
        <f>Y1032</f>
        <v>0</v>
      </c>
      <c r="Z1033" s="397">
        <f t="shared" ref="Z1033:AL1033" si="276">Z1032</f>
        <v>0</v>
      </c>
      <c r="AA1033" s="397">
        <f t="shared" si="276"/>
        <v>0</v>
      </c>
      <c r="AB1033" s="397">
        <f t="shared" si="276"/>
        <v>0</v>
      </c>
      <c r="AC1033" s="397">
        <f t="shared" si="276"/>
        <v>0</v>
      </c>
      <c r="AD1033" s="397">
        <f t="shared" si="276"/>
        <v>0</v>
      </c>
      <c r="AE1033" s="397">
        <f t="shared" si="276"/>
        <v>0</v>
      </c>
      <c r="AF1033" s="397">
        <f t="shared" si="276"/>
        <v>0</v>
      </c>
      <c r="AG1033" s="397">
        <f t="shared" si="276"/>
        <v>0</v>
      </c>
      <c r="AH1033" s="397">
        <f t="shared" si="276"/>
        <v>0</v>
      </c>
      <c r="AI1033" s="397">
        <f t="shared" si="276"/>
        <v>0</v>
      </c>
      <c r="AJ1033" s="397">
        <f t="shared" si="276"/>
        <v>0</v>
      </c>
      <c r="AK1033" s="397">
        <f t="shared" si="276"/>
        <v>0</v>
      </c>
      <c r="AL1033" s="397">
        <f t="shared" si="276"/>
        <v>0</v>
      </c>
      <c r="AM1033" s="295"/>
    </row>
    <row r="1034" spans="1:39" ht="15.5" outlineLevel="1">
      <c r="A1034" s="510"/>
      <c r="B1034" s="416"/>
      <c r="C1034" s="280"/>
      <c r="D1034" s="280"/>
      <c r="E1034" s="280"/>
      <c r="F1034" s="280"/>
      <c r="G1034" s="280"/>
      <c r="H1034" s="280"/>
      <c r="I1034" s="280"/>
      <c r="J1034" s="280"/>
      <c r="K1034" s="280"/>
      <c r="L1034" s="280"/>
      <c r="M1034" s="280"/>
      <c r="N1034" s="280"/>
      <c r="O1034" s="280"/>
      <c r="P1034" s="280"/>
      <c r="Q1034" s="280"/>
      <c r="R1034" s="280"/>
      <c r="S1034" s="280"/>
      <c r="T1034" s="280"/>
      <c r="U1034" s="280"/>
      <c r="V1034" s="280"/>
      <c r="W1034" s="280"/>
      <c r="X1034" s="280"/>
      <c r="Y1034" s="408"/>
      <c r="Z1034" s="411"/>
      <c r="AA1034" s="411"/>
      <c r="AB1034" s="411"/>
      <c r="AC1034" s="411"/>
      <c r="AD1034" s="411"/>
      <c r="AE1034" s="411"/>
      <c r="AF1034" s="411"/>
      <c r="AG1034" s="411"/>
      <c r="AH1034" s="411"/>
      <c r="AI1034" s="411"/>
      <c r="AJ1034" s="411"/>
      <c r="AK1034" s="411"/>
      <c r="AL1034" s="411"/>
      <c r="AM1034" s="295"/>
    </row>
    <row r="1035" spans="1:39" ht="15.5" outlineLevel="1">
      <c r="A1035" s="510">
        <v>24</v>
      </c>
      <c r="B1035" s="414" t="s">
        <v>115</v>
      </c>
      <c r="C1035" s="280" t="s">
        <v>586</v>
      </c>
      <c r="D1035" s="284"/>
      <c r="E1035" s="284"/>
      <c r="F1035" s="284"/>
      <c r="G1035" s="284"/>
      <c r="H1035" s="284"/>
      <c r="I1035" s="284"/>
      <c r="J1035" s="284"/>
      <c r="K1035" s="284"/>
      <c r="L1035" s="284"/>
      <c r="M1035" s="284"/>
      <c r="N1035" s="280"/>
      <c r="O1035" s="284"/>
      <c r="P1035" s="284"/>
      <c r="Q1035" s="284"/>
      <c r="R1035" s="284"/>
      <c r="S1035" s="284"/>
      <c r="T1035" s="284"/>
      <c r="U1035" s="284"/>
      <c r="V1035" s="284"/>
      <c r="W1035" s="284"/>
      <c r="X1035" s="284"/>
      <c r="Y1035" s="396"/>
      <c r="Z1035" s="396"/>
      <c r="AA1035" s="396"/>
      <c r="AB1035" s="396"/>
      <c r="AC1035" s="396"/>
      <c r="AD1035" s="396"/>
      <c r="AE1035" s="396"/>
      <c r="AF1035" s="396"/>
      <c r="AG1035" s="396"/>
      <c r="AH1035" s="396"/>
      <c r="AI1035" s="396"/>
      <c r="AJ1035" s="396"/>
      <c r="AK1035" s="396"/>
      <c r="AL1035" s="396"/>
      <c r="AM1035" s="285">
        <f>SUM(Y1035:AL1035)</f>
        <v>0</v>
      </c>
    </row>
    <row r="1036" spans="1:39" ht="15.5" outlineLevel="1">
      <c r="A1036" s="510"/>
      <c r="B1036" s="283" t="s">
        <v>344</v>
      </c>
      <c r="C1036" s="280" t="s">
        <v>580</v>
      </c>
      <c r="D1036" s="284"/>
      <c r="E1036" s="284"/>
      <c r="F1036" s="284"/>
      <c r="G1036" s="284"/>
      <c r="H1036" s="284"/>
      <c r="I1036" s="284"/>
      <c r="J1036" s="284"/>
      <c r="K1036" s="284"/>
      <c r="L1036" s="284"/>
      <c r="M1036" s="284"/>
      <c r="N1036" s="280"/>
      <c r="O1036" s="284"/>
      <c r="P1036" s="284"/>
      <c r="Q1036" s="284"/>
      <c r="R1036" s="284"/>
      <c r="S1036" s="284"/>
      <c r="T1036" s="284"/>
      <c r="U1036" s="284"/>
      <c r="V1036" s="284"/>
      <c r="W1036" s="284"/>
      <c r="X1036" s="284"/>
      <c r="Y1036" s="397">
        <f>Y1035</f>
        <v>0</v>
      </c>
      <c r="Z1036" s="397">
        <f t="shared" ref="Z1036:AL1036" si="277">Z1035</f>
        <v>0</v>
      </c>
      <c r="AA1036" s="397">
        <f t="shared" si="277"/>
        <v>0</v>
      </c>
      <c r="AB1036" s="397">
        <f t="shared" si="277"/>
        <v>0</v>
      </c>
      <c r="AC1036" s="397">
        <f t="shared" si="277"/>
        <v>0</v>
      </c>
      <c r="AD1036" s="397">
        <f t="shared" si="277"/>
        <v>0</v>
      </c>
      <c r="AE1036" s="397">
        <f t="shared" si="277"/>
        <v>0</v>
      </c>
      <c r="AF1036" s="397">
        <f t="shared" si="277"/>
        <v>0</v>
      </c>
      <c r="AG1036" s="397">
        <f t="shared" si="277"/>
        <v>0</v>
      </c>
      <c r="AH1036" s="397">
        <f t="shared" si="277"/>
        <v>0</v>
      </c>
      <c r="AI1036" s="397">
        <f t="shared" si="277"/>
        <v>0</v>
      </c>
      <c r="AJ1036" s="397">
        <f t="shared" si="277"/>
        <v>0</v>
      </c>
      <c r="AK1036" s="397">
        <f t="shared" si="277"/>
        <v>0</v>
      </c>
      <c r="AL1036" s="397">
        <f t="shared" si="277"/>
        <v>0</v>
      </c>
      <c r="AM1036" s="295"/>
    </row>
    <row r="1037" spans="1:39" ht="15.5" outlineLevel="1">
      <c r="A1037" s="510"/>
      <c r="B1037" s="283"/>
      <c r="C1037" s="280"/>
      <c r="D1037" s="280"/>
      <c r="E1037" s="280"/>
      <c r="F1037" s="280"/>
      <c r="G1037" s="280"/>
      <c r="H1037" s="280"/>
      <c r="I1037" s="280"/>
      <c r="J1037" s="280"/>
      <c r="K1037" s="280"/>
      <c r="L1037" s="280"/>
      <c r="M1037" s="280"/>
      <c r="N1037" s="280"/>
      <c r="O1037" s="280"/>
      <c r="P1037" s="280"/>
      <c r="Q1037" s="280"/>
      <c r="R1037" s="280"/>
      <c r="S1037" s="280"/>
      <c r="T1037" s="280"/>
      <c r="U1037" s="280"/>
      <c r="V1037" s="280"/>
      <c r="W1037" s="280"/>
      <c r="X1037" s="280"/>
      <c r="Y1037" s="398"/>
      <c r="Z1037" s="411"/>
      <c r="AA1037" s="411"/>
      <c r="AB1037" s="411"/>
      <c r="AC1037" s="411"/>
      <c r="AD1037" s="411"/>
      <c r="AE1037" s="411"/>
      <c r="AF1037" s="411"/>
      <c r="AG1037" s="411"/>
      <c r="AH1037" s="411"/>
      <c r="AI1037" s="411"/>
      <c r="AJ1037" s="411"/>
      <c r="AK1037" s="411"/>
      <c r="AL1037" s="411"/>
      <c r="AM1037" s="295"/>
    </row>
    <row r="1038" spans="1:39" ht="15.5" outlineLevel="1">
      <c r="A1038" s="510"/>
      <c r="B1038" s="277" t="s">
        <v>496</v>
      </c>
      <c r="C1038" s="280"/>
      <c r="D1038" s="280"/>
      <c r="E1038" s="280"/>
      <c r="F1038" s="280"/>
      <c r="G1038" s="280"/>
      <c r="H1038" s="280"/>
      <c r="I1038" s="280"/>
      <c r="J1038" s="280"/>
      <c r="K1038" s="280"/>
      <c r="L1038" s="280"/>
      <c r="M1038" s="280"/>
      <c r="N1038" s="280"/>
      <c r="O1038" s="280"/>
      <c r="P1038" s="280"/>
      <c r="Q1038" s="280"/>
      <c r="R1038" s="280"/>
      <c r="S1038" s="280"/>
      <c r="T1038" s="280"/>
      <c r="U1038" s="280"/>
      <c r="V1038" s="280"/>
      <c r="W1038" s="280"/>
      <c r="X1038" s="280"/>
      <c r="Y1038" s="398"/>
      <c r="Z1038" s="411"/>
      <c r="AA1038" s="411"/>
      <c r="AB1038" s="411"/>
      <c r="AC1038" s="411"/>
      <c r="AD1038" s="411"/>
      <c r="AE1038" s="411"/>
      <c r="AF1038" s="411"/>
      <c r="AG1038" s="411"/>
      <c r="AH1038" s="411"/>
      <c r="AI1038" s="411"/>
      <c r="AJ1038" s="411"/>
      <c r="AK1038" s="411"/>
      <c r="AL1038" s="411"/>
      <c r="AM1038" s="295"/>
    </row>
    <row r="1039" spans="1:39" ht="15.5" outlineLevel="1">
      <c r="A1039" s="510">
        <v>25</v>
      </c>
      <c r="B1039" s="414" t="s">
        <v>116</v>
      </c>
      <c r="C1039" s="280" t="s">
        <v>586</v>
      </c>
      <c r="D1039" s="284"/>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412"/>
      <c r="Z1039" s="401"/>
      <c r="AA1039" s="401"/>
      <c r="AB1039" s="401"/>
      <c r="AC1039" s="401"/>
      <c r="AD1039" s="401"/>
      <c r="AE1039" s="401"/>
      <c r="AF1039" s="401"/>
      <c r="AG1039" s="401"/>
      <c r="AH1039" s="401"/>
      <c r="AI1039" s="401"/>
      <c r="AJ1039" s="401"/>
      <c r="AK1039" s="401"/>
      <c r="AL1039" s="401"/>
      <c r="AM1039" s="285">
        <f>SUM(Y1039:AL1039)</f>
        <v>0</v>
      </c>
    </row>
    <row r="1040" spans="1:39" ht="15.5" outlineLevel="1">
      <c r="A1040" s="510"/>
      <c r="B1040" s="283" t="s">
        <v>344</v>
      </c>
      <c r="C1040" s="280" t="s">
        <v>580</v>
      </c>
      <c r="D1040" s="284"/>
      <c r="E1040" s="284"/>
      <c r="F1040" s="284"/>
      <c r="G1040" s="284"/>
      <c r="H1040" s="284"/>
      <c r="I1040" s="284"/>
      <c r="J1040" s="284"/>
      <c r="K1040" s="284"/>
      <c r="L1040" s="284"/>
      <c r="M1040" s="284"/>
      <c r="N1040" s="284"/>
      <c r="O1040" s="284"/>
      <c r="P1040" s="284"/>
      <c r="Q1040" s="284"/>
      <c r="R1040" s="284"/>
      <c r="S1040" s="284"/>
      <c r="T1040" s="284"/>
      <c r="U1040" s="284"/>
      <c r="V1040" s="284"/>
      <c r="W1040" s="284"/>
      <c r="X1040" s="284"/>
      <c r="Y1040" s="397">
        <f>Y1039</f>
        <v>0</v>
      </c>
      <c r="Z1040" s="397">
        <f t="shared" ref="Z1040:AL1040" si="278">Z1039</f>
        <v>0</v>
      </c>
      <c r="AA1040" s="397">
        <f t="shared" si="278"/>
        <v>0</v>
      </c>
      <c r="AB1040" s="397">
        <f t="shared" si="278"/>
        <v>0</v>
      </c>
      <c r="AC1040" s="397">
        <f t="shared" si="278"/>
        <v>0</v>
      </c>
      <c r="AD1040" s="397">
        <f t="shared" si="278"/>
        <v>0</v>
      </c>
      <c r="AE1040" s="397">
        <f t="shared" si="278"/>
        <v>0</v>
      </c>
      <c r="AF1040" s="397">
        <f t="shared" si="278"/>
        <v>0</v>
      </c>
      <c r="AG1040" s="397">
        <f t="shared" si="278"/>
        <v>0</v>
      </c>
      <c r="AH1040" s="397">
        <f t="shared" si="278"/>
        <v>0</v>
      </c>
      <c r="AI1040" s="397">
        <f t="shared" si="278"/>
        <v>0</v>
      </c>
      <c r="AJ1040" s="397">
        <f t="shared" si="278"/>
        <v>0</v>
      </c>
      <c r="AK1040" s="397">
        <f t="shared" si="278"/>
        <v>0</v>
      </c>
      <c r="AL1040" s="397">
        <f t="shared" si="278"/>
        <v>0</v>
      </c>
      <c r="AM1040" s="295"/>
    </row>
    <row r="1041" spans="1:39" ht="15.5" outlineLevel="1">
      <c r="A1041" s="510"/>
      <c r="B1041" s="283"/>
      <c r="C1041" s="280"/>
      <c r="D1041" s="280"/>
      <c r="E1041" s="280"/>
      <c r="F1041" s="280"/>
      <c r="G1041" s="280"/>
      <c r="H1041" s="280"/>
      <c r="I1041" s="280"/>
      <c r="J1041" s="280"/>
      <c r="K1041" s="280"/>
      <c r="L1041" s="280"/>
      <c r="M1041" s="280"/>
      <c r="N1041" s="280"/>
      <c r="O1041" s="280"/>
      <c r="P1041" s="280"/>
      <c r="Q1041" s="280"/>
      <c r="R1041" s="280"/>
      <c r="S1041" s="280"/>
      <c r="T1041" s="280"/>
      <c r="U1041" s="280"/>
      <c r="V1041" s="280"/>
      <c r="W1041" s="280"/>
      <c r="X1041" s="280"/>
      <c r="Y1041" s="398"/>
      <c r="Z1041" s="411"/>
      <c r="AA1041" s="411"/>
      <c r="AB1041" s="411"/>
      <c r="AC1041" s="411"/>
      <c r="AD1041" s="411"/>
      <c r="AE1041" s="411"/>
      <c r="AF1041" s="411"/>
      <c r="AG1041" s="411"/>
      <c r="AH1041" s="411"/>
      <c r="AI1041" s="411"/>
      <c r="AJ1041" s="411"/>
      <c r="AK1041" s="411"/>
      <c r="AL1041" s="411"/>
      <c r="AM1041" s="295"/>
    </row>
    <row r="1042" spans="1:39" ht="15.5" outlineLevel="1">
      <c r="A1042" s="510">
        <v>26</v>
      </c>
      <c r="B1042" s="414" t="s">
        <v>117</v>
      </c>
      <c r="C1042" s="280" t="s">
        <v>586</v>
      </c>
      <c r="D1042" s="284"/>
      <c r="E1042" s="284"/>
      <c r="F1042" s="284"/>
      <c r="G1042" s="284"/>
      <c r="H1042" s="284"/>
      <c r="I1042" s="284"/>
      <c r="J1042" s="284"/>
      <c r="K1042" s="284"/>
      <c r="L1042" s="284"/>
      <c r="M1042" s="284"/>
      <c r="N1042" s="284"/>
      <c r="O1042" s="284"/>
      <c r="P1042" s="284"/>
      <c r="Q1042" s="284"/>
      <c r="R1042" s="284"/>
      <c r="S1042" s="284"/>
      <c r="T1042" s="284"/>
      <c r="U1042" s="284"/>
      <c r="V1042" s="284"/>
      <c r="W1042" s="284"/>
      <c r="X1042" s="284"/>
      <c r="Y1042" s="412"/>
      <c r="Z1042" s="401"/>
      <c r="AA1042" s="401"/>
      <c r="AB1042" s="401"/>
      <c r="AC1042" s="401"/>
      <c r="AD1042" s="401"/>
      <c r="AE1042" s="401"/>
      <c r="AF1042" s="401"/>
      <c r="AG1042" s="401"/>
      <c r="AH1042" s="401"/>
      <c r="AI1042" s="401"/>
      <c r="AJ1042" s="401"/>
      <c r="AK1042" s="401"/>
      <c r="AL1042" s="401"/>
      <c r="AM1042" s="285">
        <f>SUM(Y1042:AL1042)</f>
        <v>0</v>
      </c>
    </row>
    <row r="1043" spans="1:39" ht="15.5" outlineLevel="1">
      <c r="A1043" s="510"/>
      <c r="B1043" s="283" t="s">
        <v>344</v>
      </c>
      <c r="C1043" s="280" t="s">
        <v>580</v>
      </c>
      <c r="D1043" s="284"/>
      <c r="E1043" s="284"/>
      <c r="F1043" s="284"/>
      <c r="G1043" s="284"/>
      <c r="H1043" s="284"/>
      <c r="I1043" s="284"/>
      <c r="J1043" s="284"/>
      <c r="K1043" s="284"/>
      <c r="L1043" s="284"/>
      <c r="M1043" s="284"/>
      <c r="N1043" s="284"/>
      <c r="O1043" s="284"/>
      <c r="P1043" s="284"/>
      <c r="Q1043" s="284"/>
      <c r="R1043" s="284"/>
      <c r="S1043" s="284"/>
      <c r="T1043" s="284"/>
      <c r="U1043" s="284"/>
      <c r="V1043" s="284"/>
      <c r="W1043" s="284"/>
      <c r="X1043" s="284"/>
      <c r="Y1043" s="397">
        <f>Y1042</f>
        <v>0</v>
      </c>
      <c r="Z1043" s="397">
        <f t="shared" ref="Z1043:AL1043" si="279">Z1042</f>
        <v>0</v>
      </c>
      <c r="AA1043" s="397">
        <f t="shared" si="279"/>
        <v>0</v>
      </c>
      <c r="AB1043" s="397">
        <f t="shared" si="279"/>
        <v>0</v>
      </c>
      <c r="AC1043" s="397">
        <f t="shared" si="279"/>
        <v>0</v>
      </c>
      <c r="AD1043" s="397">
        <f t="shared" si="279"/>
        <v>0</v>
      </c>
      <c r="AE1043" s="397">
        <f t="shared" si="279"/>
        <v>0</v>
      </c>
      <c r="AF1043" s="397">
        <f t="shared" si="279"/>
        <v>0</v>
      </c>
      <c r="AG1043" s="397">
        <f t="shared" si="279"/>
        <v>0</v>
      </c>
      <c r="AH1043" s="397">
        <f t="shared" si="279"/>
        <v>0</v>
      </c>
      <c r="AI1043" s="397">
        <f t="shared" si="279"/>
        <v>0</v>
      </c>
      <c r="AJ1043" s="397">
        <f t="shared" si="279"/>
        <v>0</v>
      </c>
      <c r="AK1043" s="397">
        <f t="shared" si="279"/>
        <v>0</v>
      </c>
      <c r="AL1043" s="397">
        <f t="shared" si="279"/>
        <v>0</v>
      </c>
      <c r="AM1043" s="295"/>
    </row>
    <row r="1044" spans="1:39" ht="15.5" outlineLevel="1">
      <c r="A1044" s="510"/>
      <c r="B1044" s="283"/>
      <c r="C1044" s="280"/>
      <c r="D1044" s="280"/>
      <c r="E1044" s="280"/>
      <c r="F1044" s="280"/>
      <c r="G1044" s="280"/>
      <c r="H1044" s="280"/>
      <c r="I1044" s="280"/>
      <c r="J1044" s="280"/>
      <c r="K1044" s="280"/>
      <c r="L1044" s="280"/>
      <c r="M1044" s="280"/>
      <c r="N1044" s="280"/>
      <c r="O1044" s="280"/>
      <c r="P1044" s="280"/>
      <c r="Q1044" s="280"/>
      <c r="R1044" s="280"/>
      <c r="S1044" s="280"/>
      <c r="T1044" s="280"/>
      <c r="U1044" s="280"/>
      <c r="V1044" s="280"/>
      <c r="W1044" s="280"/>
      <c r="X1044" s="280"/>
      <c r="Y1044" s="398"/>
      <c r="Z1044" s="411"/>
      <c r="AA1044" s="411"/>
      <c r="AB1044" s="411"/>
      <c r="AC1044" s="411"/>
      <c r="AD1044" s="411"/>
      <c r="AE1044" s="411"/>
      <c r="AF1044" s="411"/>
      <c r="AG1044" s="411"/>
      <c r="AH1044" s="411"/>
      <c r="AI1044" s="411"/>
      <c r="AJ1044" s="411"/>
      <c r="AK1044" s="411"/>
      <c r="AL1044" s="411"/>
      <c r="AM1044" s="295"/>
    </row>
    <row r="1045" spans="1:39" ht="15.5" outlineLevel="1">
      <c r="A1045" s="510">
        <v>27</v>
      </c>
      <c r="B1045" s="414" t="s">
        <v>118</v>
      </c>
      <c r="C1045" s="280" t="s">
        <v>586</v>
      </c>
      <c r="D1045" s="284"/>
      <c r="E1045" s="284"/>
      <c r="F1045" s="284"/>
      <c r="G1045" s="284"/>
      <c r="H1045" s="284"/>
      <c r="I1045" s="284"/>
      <c r="J1045" s="284"/>
      <c r="K1045" s="284"/>
      <c r="L1045" s="284"/>
      <c r="M1045" s="284"/>
      <c r="N1045" s="284"/>
      <c r="O1045" s="284"/>
      <c r="P1045" s="284"/>
      <c r="Q1045" s="284"/>
      <c r="R1045" s="284"/>
      <c r="S1045" s="284"/>
      <c r="T1045" s="284"/>
      <c r="U1045" s="284"/>
      <c r="V1045" s="284"/>
      <c r="W1045" s="284"/>
      <c r="X1045" s="284"/>
      <c r="Y1045" s="412"/>
      <c r="Z1045" s="401"/>
      <c r="AA1045" s="401"/>
      <c r="AB1045" s="401"/>
      <c r="AC1045" s="401"/>
      <c r="AD1045" s="401"/>
      <c r="AE1045" s="401"/>
      <c r="AF1045" s="401"/>
      <c r="AG1045" s="401"/>
      <c r="AH1045" s="401"/>
      <c r="AI1045" s="401"/>
      <c r="AJ1045" s="401"/>
      <c r="AK1045" s="401"/>
      <c r="AL1045" s="401"/>
      <c r="AM1045" s="285">
        <f>SUM(Y1045:AL1045)</f>
        <v>0</v>
      </c>
    </row>
    <row r="1046" spans="1:39" ht="15.5" outlineLevel="1">
      <c r="A1046" s="510"/>
      <c r="B1046" s="283" t="s">
        <v>344</v>
      </c>
      <c r="C1046" s="280" t="s">
        <v>580</v>
      </c>
      <c r="D1046" s="284"/>
      <c r="E1046" s="284"/>
      <c r="F1046" s="284"/>
      <c r="G1046" s="284"/>
      <c r="H1046" s="284"/>
      <c r="I1046" s="284"/>
      <c r="J1046" s="284"/>
      <c r="K1046" s="284"/>
      <c r="L1046" s="284"/>
      <c r="M1046" s="284"/>
      <c r="N1046" s="284"/>
      <c r="O1046" s="284"/>
      <c r="P1046" s="284"/>
      <c r="Q1046" s="284"/>
      <c r="R1046" s="284"/>
      <c r="S1046" s="284"/>
      <c r="T1046" s="284"/>
      <c r="U1046" s="284"/>
      <c r="V1046" s="284"/>
      <c r="W1046" s="284"/>
      <c r="X1046" s="284"/>
      <c r="Y1046" s="397">
        <f>Y1045</f>
        <v>0</v>
      </c>
      <c r="Z1046" s="397">
        <f t="shared" ref="Z1046:AL1046" si="280">Z1045</f>
        <v>0</v>
      </c>
      <c r="AA1046" s="397">
        <f t="shared" si="280"/>
        <v>0</v>
      </c>
      <c r="AB1046" s="397">
        <f t="shared" si="280"/>
        <v>0</v>
      </c>
      <c r="AC1046" s="397">
        <f t="shared" si="280"/>
        <v>0</v>
      </c>
      <c r="AD1046" s="397">
        <f t="shared" si="280"/>
        <v>0</v>
      </c>
      <c r="AE1046" s="397">
        <f t="shared" si="280"/>
        <v>0</v>
      </c>
      <c r="AF1046" s="397">
        <f t="shared" si="280"/>
        <v>0</v>
      </c>
      <c r="AG1046" s="397">
        <f t="shared" si="280"/>
        <v>0</v>
      </c>
      <c r="AH1046" s="397">
        <f t="shared" si="280"/>
        <v>0</v>
      </c>
      <c r="AI1046" s="397">
        <f t="shared" si="280"/>
        <v>0</v>
      </c>
      <c r="AJ1046" s="397">
        <f t="shared" si="280"/>
        <v>0</v>
      </c>
      <c r="AK1046" s="397">
        <f t="shared" si="280"/>
        <v>0</v>
      </c>
      <c r="AL1046" s="397">
        <f t="shared" si="280"/>
        <v>0</v>
      </c>
      <c r="AM1046" s="295"/>
    </row>
    <row r="1047" spans="1:39" ht="15.5" outlineLevel="1">
      <c r="A1047" s="510"/>
      <c r="B1047" s="283"/>
      <c r="C1047" s="280"/>
      <c r="D1047" s="280"/>
      <c r="E1047" s="280"/>
      <c r="F1047" s="280"/>
      <c r="G1047" s="280"/>
      <c r="H1047" s="280"/>
      <c r="I1047" s="280"/>
      <c r="J1047" s="280"/>
      <c r="K1047" s="280"/>
      <c r="L1047" s="280"/>
      <c r="M1047" s="280"/>
      <c r="N1047" s="280"/>
      <c r="O1047" s="280"/>
      <c r="P1047" s="280"/>
      <c r="Q1047" s="280"/>
      <c r="R1047" s="280"/>
      <c r="S1047" s="280"/>
      <c r="T1047" s="280"/>
      <c r="U1047" s="280"/>
      <c r="V1047" s="280"/>
      <c r="W1047" s="280"/>
      <c r="X1047" s="280"/>
      <c r="Y1047" s="398"/>
      <c r="Z1047" s="411"/>
      <c r="AA1047" s="411"/>
      <c r="AB1047" s="411"/>
      <c r="AC1047" s="411"/>
      <c r="AD1047" s="411"/>
      <c r="AE1047" s="411"/>
      <c r="AF1047" s="411"/>
      <c r="AG1047" s="411"/>
      <c r="AH1047" s="411"/>
      <c r="AI1047" s="411"/>
      <c r="AJ1047" s="411"/>
      <c r="AK1047" s="411"/>
      <c r="AL1047" s="411"/>
      <c r="AM1047" s="295"/>
    </row>
    <row r="1048" spans="1:39" ht="15.5" outlineLevel="1">
      <c r="A1048" s="510">
        <v>28</v>
      </c>
      <c r="B1048" s="414" t="s">
        <v>119</v>
      </c>
      <c r="C1048" s="280" t="s">
        <v>586</v>
      </c>
      <c r="D1048" s="284"/>
      <c r="E1048" s="284"/>
      <c r="F1048" s="284"/>
      <c r="G1048" s="284"/>
      <c r="H1048" s="284"/>
      <c r="I1048" s="284"/>
      <c r="J1048" s="284"/>
      <c r="K1048" s="284"/>
      <c r="L1048" s="284"/>
      <c r="M1048" s="284"/>
      <c r="N1048" s="284"/>
      <c r="O1048" s="284"/>
      <c r="P1048" s="284"/>
      <c r="Q1048" s="284"/>
      <c r="R1048" s="284"/>
      <c r="S1048" s="284"/>
      <c r="T1048" s="284"/>
      <c r="U1048" s="284"/>
      <c r="V1048" s="284"/>
      <c r="W1048" s="284"/>
      <c r="X1048" s="284"/>
      <c r="Y1048" s="412"/>
      <c r="Z1048" s="401"/>
      <c r="AA1048" s="401"/>
      <c r="AB1048" s="401"/>
      <c r="AC1048" s="401"/>
      <c r="AD1048" s="401"/>
      <c r="AE1048" s="401"/>
      <c r="AF1048" s="401"/>
      <c r="AG1048" s="401"/>
      <c r="AH1048" s="401"/>
      <c r="AI1048" s="401"/>
      <c r="AJ1048" s="401"/>
      <c r="AK1048" s="401"/>
      <c r="AL1048" s="401"/>
      <c r="AM1048" s="285">
        <f>SUM(Y1048:AL1048)</f>
        <v>0</v>
      </c>
    </row>
    <row r="1049" spans="1:39" ht="15.5" outlineLevel="1">
      <c r="A1049" s="510"/>
      <c r="B1049" s="283" t="s">
        <v>344</v>
      </c>
      <c r="C1049" s="280" t="s">
        <v>580</v>
      </c>
      <c r="D1049" s="284"/>
      <c r="E1049" s="284"/>
      <c r="F1049" s="284"/>
      <c r="G1049" s="284"/>
      <c r="H1049" s="284"/>
      <c r="I1049" s="284"/>
      <c r="J1049" s="284"/>
      <c r="K1049" s="284"/>
      <c r="L1049" s="284"/>
      <c r="M1049" s="284"/>
      <c r="N1049" s="284"/>
      <c r="O1049" s="284"/>
      <c r="P1049" s="284"/>
      <c r="Q1049" s="284"/>
      <c r="R1049" s="284"/>
      <c r="S1049" s="284"/>
      <c r="T1049" s="284"/>
      <c r="U1049" s="284"/>
      <c r="V1049" s="284"/>
      <c r="W1049" s="284"/>
      <c r="X1049" s="284"/>
      <c r="Y1049" s="397">
        <f>Y1048</f>
        <v>0</v>
      </c>
      <c r="Z1049" s="397">
        <f>Z1048</f>
        <v>0</v>
      </c>
      <c r="AA1049" s="397">
        <f t="shared" ref="AA1049:AD1049" si="281">AA1048</f>
        <v>0</v>
      </c>
      <c r="AB1049" s="397">
        <f t="shared" si="281"/>
        <v>0</v>
      </c>
      <c r="AC1049" s="397">
        <f t="shared" si="281"/>
        <v>0</v>
      </c>
      <c r="AD1049" s="397">
        <f t="shared" si="281"/>
        <v>0</v>
      </c>
      <c r="AE1049" s="397">
        <f>AE1048</f>
        <v>0</v>
      </c>
      <c r="AF1049" s="397">
        <f t="shared" ref="AF1049:AL1049" si="282">AF1048</f>
        <v>0</v>
      </c>
      <c r="AG1049" s="397">
        <f t="shared" si="282"/>
        <v>0</v>
      </c>
      <c r="AH1049" s="397">
        <f t="shared" si="282"/>
        <v>0</v>
      </c>
      <c r="AI1049" s="397">
        <f t="shared" si="282"/>
        <v>0</v>
      </c>
      <c r="AJ1049" s="397">
        <f t="shared" si="282"/>
        <v>0</v>
      </c>
      <c r="AK1049" s="397">
        <f t="shared" si="282"/>
        <v>0</v>
      </c>
      <c r="AL1049" s="397">
        <f t="shared" si="282"/>
        <v>0</v>
      </c>
      <c r="AM1049" s="295"/>
    </row>
    <row r="1050" spans="1:39" ht="15.5" outlineLevel="1">
      <c r="A1050" s="510"/>
      <c r="B1050" s="283"/>
      <c r="C1050" s="280"/>
      <c r="D1050" s="280"/>
      <c r="E1050" s="280"/>
      <c r="F1050" s="280"/>
      <c r="G1050" s="280"/>
      <c r="H1050" s="280"/>
      <c r="I1050" s="280"/>
      <c r="J1050" s="280"/>
      <c r="K1050" s="280"/>
      <c r="L1050" s="280"/>
      <c r="M1050" s="280"/>
      <c r="N1050" s="280"/>
      <c r="O1050" s="280"/>
      <c r="P1050" s="280"/>
      <c r="Q1050" s="280"/>
      <c r="R1050" s="280"/>
      <c r="S1050" s="280"/>
      <c r="T1050" s="280"/>
      <c r="U1050" s="280"/>
      <c r="V1050" s="280"/>
      <c r="W1050" s="280"/>
      <c r="X1050" s="280"/>
      <c r="Y1050" s="398"/>
      <c r="Z1050" s="411"/>
      <c r="AA1050" s="411"/>
      <c r="AB1050" s="411"/>
      <c r="AC1050" s="411"/>
      <c r="AD1050" s="411"/>
      <c r="AE1050" s="411"/>
      <c r="AF1050" s="411"/>
      <c r="AG1050" s="411"/>
      <c r="AH1050" s="411"/>
      <c r="AI1050" s="411"/>
      <c r="AJ1050" s="411"/>
      <c r="AK1050" s="411"/>
      <c r="AL1050" s="411"/>
      <c r="AM1050" s="295"/>
    </row>
    <row r="1051" spans="1:39" ht="15.5" outlineLevel="1">
      <c r="A1051" s="510">
        <v>29</v>
      </c>
      <c r="B1051" s="414" t="s">
        <v>120</v>
      </c>
      <c r="C1051" s="280" t="s">
        <v>586</v>
      </c>
      <c r="D1051" s="284"/>
      <c r="E1051" s="284"/>
      <c r="F1051" s="284"/>
      <c r="G1051" s="284"/>
      <c r="H1051" s="284"/>
      <c r="I1051" s="284"/>
      <c r="J1051" s="284"/>
      <c r="K1051" s="284"/>
      <c r="L1051" s="284"/>
      <c r="M1051" s="284"/>
      <c r="N1051" s="284"/>
      <c r="O1051" s="284"/>
      <c r="P1051" s="284"/>
      <c r="Q1051" s="284"/>
      <c r="R1051" s="284"/>
      <c r="S1051" s="284"/>
      <c r="T1051" s="284"/>
      <c r="U1051" s="284"/>
      <c r="V1051" s="284"/>
      <c r="W1051" s="284"/>
      <c r="X1051" s="284"/>
      <c r="Y1051" s="412"/>
      <c r="Z1051" s="401"/>
      <c r="AA1051" s="401"/>
      <c r="AB1051" s="401"/>
      <c r="AC1051" s="401"/>
      <c r="AD1051" s="401"/>
      <c r="AE1051" s="401"/>
      <c r="AF1051" s="401"/>
      <c r="AG1051" s="401"/>
      <c r="AH1051" s="401"/>
      <c r="AI1051" s="401"/>
      <c r="AJ1051" s="401"/>
      <c r="AK1051" s="401"/>
      <c r="AL1051" s="401"/>
      <c r="AM1051" s="285">
        <f>SUM(Y1051:AL1051)</f>
        <v>0</v>
      </c>
    </row>
    <row r="1052" spans="1:39" ht="15.5" outlineLevel="1">
      <c r="A1052" s="510"/>
      <c r="B1052" s="283" t="s">
        <v>344</v>
      </c>
      <c r="C1052" s="280" t="s">
        <v>580</v>
      </c>
      <c r="D1052" s="284"/>
      <c r="E1052" s="284"/>
      <c r="F1052" s="284"/>
      <c r="G1052" s="284"/>
      <c r="H1052" s="284"/>
      <c r="I1052" s="284"/>
      <c r="J1052" s="284"/>
      <c r="K1052" s="284"/>
      <c r="L1052" s="284"/>
      <c r="M1052" s="284"/>
      <c r="N1052" s="284"/>
      <c r="O1052" s="284"/>
      <c r="P1052" s="284"/>
      <c r="Q1052" s="284"/>
      <c r="R1052" s="284"/>
      <c r="S1052" s="284"/>
      <c r="T1052" s="284"/>
      <c r="U1052" s="284"/>
      <c r="V1052" s="284"/>
      <c r="W1052" s="284"/>
      <c r="X1052" s="284"/>
      <c r="Y1052" s="397">
        <f>Y1051</f>
        <v>0</v>
      </c>
      <c r="Z1052" s="397">
        <f t="shared" ref="Z1052:AL1052" si="283">Z1051</f>
        <v>0</v>
      </c>
      <c r="AA1052" s="397">
        <f t="shared" si="283"/>
        <v>0</v>
      </c>
      <c r="AB1052" s="397">
        <f t="shared" si="283"/>
        <v>0</v>
      </c>
      <c r="AC1052" s="397">
        <f t="shared" si="283"/>
        <v>0</v>
      </c>
      <c r="AD1052" s="397">
        <f t="shared" si="283"/>
        <v>0</v>
      </c>
      <c r="AE1052" s="397">
        <f t="shared" si="283"/>
        <v>0</v>
      </c>
      <c r="AF1052" s="397">
        <f t="shared" si="283"/>
        <v>0</v>
      </c>
      <c r="AG1052" s="397">
        <f t="shared" si="283"/>
        <v>0</v>
      </c>
      <c r="AH1052" s="397">
        <f t="shared" si="283"/>
        <v>0</v>
      </c>
      <c r="AI1052" s="397">
        <f t="shared" si="283"/>
        <v>0</v>
      </c>
      <c r="AJ1052" s="397">
        <f t="shared" si="283"/>
        <v>0</v>
      </c>
      <c r="AK1052" s="397">
        <f t="shared" si="283"/>
        <v>0</v>
      </c>
      <c r="AL1052" s="397">
        <f t="shared" si="283"/>
        <v>0</v>
      </c>
      <c r="AM1052" s="295"/>
    </row>
    <row r="1053" spans="1:39" ht="15.5" outlineLevel="1">
      <c r="A1053" s="510"/>
      <c r="B1053" s="283"/>
      <c r="C1053" s="280"/>
      <c r="D1053" s="280"/>
      <c r="E1053" s="280"/>
      <c r="F1053" s="280"/>
      <c r="G1053" s="280"/>
      <c r="H1053" s="280"/>
      <c r="I1053" s="280"/>
      <c r="J1053" s="280"/>
      <c r="K1053" s="280"/>
      <c r="L1053" s="280"/>
      <c r="M1053" s="280"/>
      <c r="N1053" s="280"/>
      <c r="O1053" s="280"/>
      <c r="P1053" s="280"/>
      <c r="Q1053" s="280"/>
      <c r="R1053" s="280"/>
      <c r="S1053" s="280"/>
      <c r="T1053" s="280"/>
      <c r="U1053" s="280"/>
      <c r="V1053" s="280"/>
      <c r="W1053" s="280"/>
      <c r="X1053" s="280"/>
      <c r="Y1053" s="398"/>
      <c r="Z1053" s="411"/>
      <c r="AA1053" s="411"/>
      <c r="AB1053" s="411"/>
      <c r="AC1053" s="411"/>
      <c r="AD1053" s="411"/>
      <c r="AE1053" s="411"/>
      <c r="AF1053" s="411"/>
      <c r="AG1053" s="411"/>
      <c r="AH1053" s="411"/>
      <c r="AI1053" s="411"/>
      <c r="AJ1053" s="411"/>
      <c r="AK1053" s="411"/>
      <c r="AL1053" s="411"/>
      <c r="AM1053" s="295"/>
    </row>
    <row r="1054" spans="1:39" ht="15.5" outlineLevel="1">
      <c r="A1054" s="510">
        <v>30</v>
      </c>
      <c r="B1054" s="414" t="s">
        <v>121</v>
      </c>
      <c r="C1054" s="280" t="s">
        <v>586</v>
      </c>
      <c r="D1054" s="284"/>
      <c r="E1054" s="284"/>
      <c r="F1054" s="284"/>
      <c r="G1054" s="284"/>
      <c r="H1054" s="284"/>
      <c r="I1054" s="284"/>
      <c r="J1054" s="284"/>
      <c r="K1054" s="284"/>
      <c r="L1054" s="284"/>
      <c r="M1054" s="284"/>
      <c r="N1054" s="284"/>
      <c r="O1054" s="284"/>
      <c r="P1054" s="284"/>
      <c r="Q1054" s="284"/>
      <c r="R1054" s="284"/>
      <c r="S1054" s="284"/>
      <c r="T1054" s="284"/>
      <c r="U1054" s="284"/>
      <c r="V1054" s="284"/>
      <c r="W1054" s="284"/>
      <c r="X1054" s="284"/>
      <c r="Y1054" s="412"/>
      <c r="Z1054" s="401"/>
      <c r="AA1054" s="401"/>
      <c r="AB1054" s="401"/>
      <c r="AC1054" s="401"/>
      <c r="AD1054" s="401"/>
      <c r="AE1054" s="401"/>
      <c r="AF1054" s="401"/>
      <c r="AG1054" s="401"/>
      <c r="AH1054" s="401"/>
      <c r="AI1054" s="401"/>
      <c r="AJ1054" s="401"/>
      <c r="AK1054" s="401"/>
      <c r="AL1054" s="401"/>
      <c r="AM1054" s="285">
        <f>SUM(Y1054:AL1054)</f>
        <v>0</v>
      </c>
    </row>
    <row r="1055" spans="1:39" ht="15.5" outlineLevel="1">
      <c r="A1055" s="510"/>
      <c r="B1055" s="283" t="s">
        <v>344</v>
      </c>
      <c r="C1055" s="280" t="s">
        <v>580</v>
      </c>
      <c r="D1055" s="284"/>
      <c r="E1055" s="284"/>
      <c r="F1055" s="284"/>
      <c r="G1055" s="284"/>
      <c r="H1055" s="284"/>
      <c r="I1055" s="284"/>
      <c r="J1055" s="284"/>
      <c r="K1055" s="284"/>
      <c r="L1055" s="284"/>
      <c r="M1055" s="284"/>
      <c r="N1055" s="284"/>
      <c r="O1055" s="284"/>
      <c r="P1055" s="284"/>
      <c r="Q1055" s="284"/>
      <c r="R1055" s="284"/>
      <c r="S1055" s="284"/>
      <c r="T1055" s="284"/>
      <c r="U1055" s="284"/>
      <c r="V1055" s="284"/>
      <c r="W1055" s="284"/>
      <c r="X1055" s="284"/>
      <c r="Y1055" s="397">
        <f>Y1054</f>
        <v>0</v>
      </c>
      <c r="Z1055" s="397">
        <f t="shared" ref="Z1055:AL1055" si="284">Z1054</f>
        <v>0</v>
      </c>
      <c r="AA1055" s="397">
        <f t="shared" si="284"/>
        <v>0</v>
      </c>
      <c r="AB1055" s="397">
        <f t="shared" si="284"/>
        <v>0</v>
      </c>
      <c r="AC1055" s="397">
        <f t="shared" si="284"/>
        <v>0</v>
      </c>
      <c r="AD1055" s="397">
        <f t="shared" si="284"/>
        <v>0</v>
      </c>
      <c r="AE1055" s="397">
        <f t="shared" si="284"/>
        <v>0</v>
      </c>
      <c r="AF1055" s="397">
        <f t="shared" si="284"/>
        <v>0</v>
      </c>
      <c r="AG1055" s="397">
        <f t="shared" si="284"/>
        <v>0</v>
      </c>
      <c r="AH1055" s="397">
        <f t="shared" si="284"/>
        <v>0</v>
      </c>
      <c r="AI1055" s="397">
        <f t="shared" si="284"/>
        <v>0</v>
      </c>
      <c r="AJ1055" s="397">
        <f t="shared" si="284"/>
        <v>0</v>
      </c>
      <c r="AK1055" s="397">
        <f t="shared" si="284"/>
        <v>0</v>
      </c>
      <c r="AL1055" s="397">
        <f t="shared" si="284"/>
        <v>0</v>
      </c>
      <c r="AM1055" s="295"/>
    </row>
    <row r="1056" spans="1:39" ht="15.5" outlineLevel="1">
      <c r="A1056" s="510"/>
      <c r="B1056" s="283"/>
      <c r="C1056" s="280"/>
      <c r="D1056" s="280"/>
      <c r="E1056" s="280"/>
      <c r="F1056" s="280"/>
      <c r="G1056" s="280"/>
      <c r="H1056" s="280"/>
      <c r="I1056" s="280"/>
      <c r="J1056" s="280"/>
      <c r="K1056" s="280"/>
      <c r="L1056" s="280"/>
      <c r="M1056" s="280"/>
      <c r="N1056" s="280"/>
      <c r="O1056" s="280"/>
      <c r="P1056" s="280"/>
      <c r="Q1056" s="280"/>
      <c r="R1056" s="280"/>
      <c r="S1056" s="280"/>
      <c r="T1056" s="280"/>
      <c r="U1056" s="280"/>
      <c r="V1056" s="280"/>
      <c r="W1056" s="280"/>
      <c r="X1056" s="280"/>
      <c r="Y1056" s="398"/>
      <c r="Z1056" s="411"/>
      <c r="AA1056" s="411"/>
      <c r="AB1056" s="411"/>
      <c r="AC1056" s="411"/>
      <c r="AD1056" s="411"/>
      <c r="AE1056" s="411"/>
      <c r="AF1056" s="411"/>
      <c r="AG1056" s="411"/>
      <c r="AH1056" s="411"/>
      <c r="AI1056" s="411"/>
      <c r="AJ1056" s="411"/>
      <c r="AK1056" s="411"/>
      <c r="AL1056" s="411"/>
      <c r="AM1056" s="295"/>
    </row>
    <row r="1057" spans="1:39" ht="15.5" outlineLevel="1">
      <c r="A1057" s="510">
        <v>31</v>
      </c>
      <c r="B1057" s="414" t="s">
        <v>122</v>
      </c>
      <c r="C1057" s="280" t="s">
        <v>586</v>
      </c>
      <c r="D1057" s="284"/>
      <c r="E1057" s="284"/>
      <c r="F1057" s="284"/>
      <c r="G1057" s="284"/>
      <c r="H1057" s="284"/>
      <c r="I1057" s="284"/>
      <c r="J1057" s="284"/>
      <c r="K1057" s="284"/>
      <c r="L1057" s="284"/>
      <c r="M1057" s="284"/>
      <c r="N1057" s="284"/>
      <c r="O1057" s="284"/>
      <c r="P1057" s="284"/>
      <c r="Q1057" s="284"/>
      <c r="R1057" s="284"/>
      <c r="S1057" s="284"/>
      <c r="T1057" s="284"/>
      <c r="U1057" s="284"/>
      <c r="V1057" s="284"/>
      <c r="W1057" s="284"/>
      <c r="X1057" s="284"/>
      <c r="Y1057" s="412"/>
      <c r="Z1057" s="401"/>
      <c r="AA1057" s="401"/>
      <c r="AB1057" s="401"/>
      <c r="AC1057" s="401"/>
      <c r="AD1057" s="401"/>
      <c r="AE1057" s="401"/>
      <c r="AF1057" s="401"/>
      <c r="AG1057" s="401"/>
      <c r="AH1057" s="401"/>
      <c r="AI1057" s="401"/>
      <c r="AJ1057" s="401"/>
      <c r="AK1057" s="401"/>
      <c r="AL1057" s="401"/>
      <c r="AM1057" s="285">
        <f>SUM(Y1059:AL1059)</f>
        <v>0</v>
      </c>
    </row>
    <row r="1058" spans="1:39" ht="15.5" outlineLevel="1">
      <c r="A1058" s="510"/>
      <c r="B1058" s="283" t="s">
        <v>344</v>
      </c>
      <c r="C1058" s="280" t="s">
        <v>580</v>
      </c>
      <c r="D1058" s="284"/>
      <c r="E1058" s="284"/>
      <c r="F1058" s="284"/>
      <c r="G1058" s="284"/>
      <c r="H1058" s="284"/>
      <c r="I1058" s="284"/>
      <c r="J1058" s="284"/>
      <c r="K1058" s="284"/>
      <c r="L1058" s="284"/>
      <c r="M1058" s="284"/>
      <c r="N1058" s="284"/>
      <c r="O1058" s="284"/>
      <c r="P1058" s="284"/>
      <c r="Q1058" s="284"/>
      <c r="R1058" s="284"/>
      <c r="S1058" s="284"/>
      <c r="T1058" s="284"/>
      <c r="U1058" s="284"/>
      <c r="V1058" s="284"/>
      <c r="W1058" s="284"/>
      <c r="X1058" s="284"/>
      <c r="Y1058" s="397">
        <f t="shared" ref="Y1058:AL1058" si="285">Y1059</f>
        <v>0</v>
      </c>
      <c r="Z1058" s="397">
        <f t="shared" si="285"/>
        <v>0</v>
      </c>
      <c r="AA1058" s="397">
        <f t="shared" si="285"/>
        <v>0</v>
      </c>
      <c r="AB1058" s="397">
        <f t="shared" si="285"/>
        <v>0</v>
      </c>
      <c r="AC1058" s="397">
        <f t="shared" si="285"/>
        <v>0</v>
      </c>
      <c r="AD1058" s="397">
        <f t="shared" si="285"/>
        <v>0</v>
      </c>
      <c r="AE1058" s="397">
        <f t="shared" si="285"/>
        <v>0</v>
      </c>
      <c r="AF1058" s="397">
        <f t="shared" si="285"/>
        <v>0</v>
      </c>
      <c r="AG1058" s="397">
        <f t="shared" si="285"/>
        <v>0</v>
      </c>
      <c r="AH1058" s="397">
        <f t="shared" si="285"/>
        <v>0</v>
      </c>
      <c r="AI1058" s="397">
        <f t="shared" si="285"/>
        <v>0</v>
      </c>
      <c r="AJ1058" s="397">
        <f t="shared" si="285"/>
        <v>0</v>
      </c>
      <c r="AK1058" s="397">
        <f t="shared" si="285"/>
        <v>0</v>
      </c>
      <c r="AL1058" s="397">
        <f t="shared" si="285"/>
        <v>0</v>
      </c>
      <c r="AM1058" s="295"/>
    </row>
    <row r="1059" spans="1:39" ht="15.5" outlineLevel="1">
      <c r="A1059" s="510"/>
      <c r="B1059" s="414"/>
      <c r="C1059" s="280"/>
      <c r="D1059" s="280"/>
      <c r="E1059" s="280"/>
      <c r="F1059" s="280"/>
      <c r="G1059" s="280"/>
      <c r="H1059" s="280"/>
      <c r="I1059" s="280"/>
      <c r="J1059" s="280"/>
      <c r="K1059" s="280"/>
      <c r="L1059" s="280"/>
      <c r="M1059" s="280"/>
      <c r="N1059" s="280"/>
      <c r="O1059" s="280"/>
      <c r="P1059" s="280"/>
      <c r="Q1059" s="280"/>
      <c r="R1059" s="280"/>
      <c r="S1059" s="280"/>
      <c r="T1059" s="280"/>
      <c r="U1059" s="280"/>
      <c r="V1059" s="280"/>
      <c r="W1059" s="280"/>
      <c r="X1059" s="280"/>
      <c r="Y1059" s="398"/>
      <c r="Z1059" s="411"/>
      <c r="AA1059" s="411"/>
      <c r="AB1059" s="411"/>
      <c r="AC1059" s="411"/>
      <c r="AD1059" s="411"/>
      <c r="AE1059" s="411"/>
      <c r="AF1059" s="411"/>
      <c r="AG1059" s="411"/>
      <c r="AH1059" s="411"/>
      <c r="AI1059" s="411"/>
      <c r="AJ1059" s="411"/>
      <c r="AK1059" s="411"/>
      <c r="AL1059" s="411"/>
      <c r="AM1059" s="295"/>
    </row>
    <row r="1060" spans="1:39" ht="15.5" outlineLevel="1">
      <c r="A1060" s="510">
        <v>32</v>
      </c>
      <c r="B1060" s="414" t="s">
        <v>123</v>
      </c>
      <c r="C1060" s="280" t="s">
        <v>586</v>
      </c>
      <c r="D1060" s="284"/>
      <c r="E1060" s="284"/>
      <c r="F1060" s="284"/>
      <c r="G1060" s="284"/>
      <c r="H1060" s="284"/>
      <c r="I1060" s="284"/>
      <c r="J1060" s="284"/>
      <c r="K1060" s="284"/>
      <c r="L1060" s="284"/>
      <c r="M1060" s="284"/>
      <c r="N1060" s="284"/>
      <c r="O1060" s="284"/>
      <c r="P1060" s="284"/>
      <c r="Q1060" s="284"/>
      <c r="R1060" s="284"/>
      <c r="S1060" s="284"/>
      <c r="T1060" s="284"/>
      <c r="U1060" s="284"/>
      <c r="V1060" s="284"/>
      <c r="W1060" s="284"/>
      <c r="X1060" s="284"/>
      <c r="Y1060" s="412"/>
      <c r="Z1060" s="401"/>
      <c r="AA1060" s="401"/>
      <c r="AB1060" s="401"/>
      <c r="AC1060" s="401"/>
      <c r="AD1060" s="401"/>
      <c r="AE1060" s="401"/>
      <c r="AF1060" s="401"/>
      <c r="AG1060" s="401"/>
      <c r="AH1060" s="401"/>
      <c r="AI1060" s="401"/>
      <c r="AJ1060" s="401"/>
      <c r="AK1060" s="401"/>
      <c r="AL1060" s="401"/>
      <c r="AM1060" s="285">
        <f>SUM(Y1060:AL1060)</f>
        <v>0</v>
      </c>
    </row>
    <row r="1061" spans="1:39" ht="15.5" outlineLevel="1">
      <c r="A1061" s="510"/>
      <c r="B1061" s="283" t="s">
        <v>344</v>
      </c>
      <c r="C1061" s="280" t="s">
        <v>580</v>
      </c>
      <c r="D1061" s="284"/>
      <c r="E1061" s="284"/>
      <c r="F1061" s="284"/>
      <c r="G1061" s="284"/>
      <c r="H1061" s="284"/>
      <c r="I1061" s="284"/>
      <c r="J1061" s="284"/>
      <c r="K1061" s="284"/>
      <c r="L1061" s="284"/>
      <c r="M1061" s="284"/>
      <c r="N1061" s="284"/>
      <c r="O1061" s="284"/>
      <c r="P1061" s="284"/>
      <c r="Q1061" s="284"/>
      <c r="R1061" s="284"/>
      <c r="S1061" s="284"/>
      <c r="T1061" s="284"/>
      <c r="U1061" s="284"/>
      <c r="V1061" s="284"/>
      <c r="W1061" s="284"/>
      <c r="X1061" s="284"/>
      <c r="Y1061" s="397">
        <f>Y1060</f>
        <v>0</v>
      </c>
      <c r="Z1061" s="397">
        <f t="shared" ref="Z1061:AL1061" si="286">Z1060</f>
        <v>0</v>
      </c>
      <c r="AA1061" s="397">
        <f t="shared" si="286"/>
        <v>0</v>
      </c>
      <c r="AB1061" s="397">
        <f t="shared" si="286"/>
        <v>0</v>
      </c>
      <c r="AC1061" s="397">
        <f t="shared" si="286"/>
        <v>0</v>
      </c>
      <c r="AD1061" s="397">
        <f t="shared" si="286"/>
        <v>0</v>
      </c>
      <c r="AE1061" s="397">
        <f t="shared" si="286"/>
        <v>0</v>
      </c>
      <c r="AF1061" s="397">
        <f t="shared" si="286"/>
        <v>0</v>
      </c>
      <c r="AG1061" s="397">
        <f t="shared" si="286"/>
        <v>0</v>
      </c>
      <c r="AH1061" s="397">
        <f t="shared" si="286"/>
        <v>0</v>
      </c>
      <c r="AI1061" s="397">
        <f t="shared" si="286"/>
        <v>0</v>
      </c>
      <c r="AJ1061" s="397">
        <f t="shared" si="286"/>
        <v>0</v>
      </c>
      <c r="AK1061" s="397">
        <f t="shared" si="286"/>
        <v>0</v>
      </c>
      <c r="AL1061" s="397">
        <f t="shared" si="286"/>
        <v>0</v>
      </c>
      <c r="AM1061" s="295"/>
    </row>
    <row r="1062" spans="1:39" ht="15.5" outlineLevel="1">
      <c r="A1062" s="510"/>
      <c r="B1062" s="414"/>
      <c r="C1062" s="280"/>
      <c r="D1062" s="280"/>
      <c r="E1062" s="280"/>
      <c r="F1062" s="280"/>
      <c r="G1062" s="280"/>
      <c r="H1062" s="280"/>
      <c r="I1062" s="280"/>
      <c r="J1062" s="280"/>
      <c r="K1062" s="280"/>
      <c r="L1062" s="280"/>
      <c r="M1062" s="280"/>
      <c r="N1062" s="280"/>
      <c r="O1062" s="280"/>
      <c r="P1062" s="280"/>
      <c r="Q1062" s="280"/>
      <c r="R1062" s="280"/>
      <c r="S1062" s="280"/>
      <c r="T1062" s="280"/>
      <c r="U1062" s="280"/>
      <c r="V1062" s="280"/>
      <c r="W1062" s="280"/>
      <c r="X1062" s="280"/>
      <c r="Y1062" s="398"/>
      <c r="Z1062" s="411"/>
      <c r="AA1062" s="411"/>
      <c r="AB1062" s="411"/>
      <c r="AC1062" s="411"/>
      <c r="AD1062" s="411"/>
      <c r="AE1062" s="411"/>
      <c r="AF1062" s="411"/>
      <c r="AG1062" s="411"/>
      <c r="AH1062" s="411"/>
      <c r="AI1062" s="411"/>
      <c r="AJ1062" s="411"/>
      <c r="AK1062" s="411"/>
      <c r="AL1062" s="411"/>
      <c r="AM1062" s="295"/>
    </row>
    <row r="1063" spans="1:39" ht="15.5" outlineLevel="1">
      <c r="A1063" s="510"/>
      <c r="B1063" s="277" t="s">
        <v>497</v>
      </c>
      <c r="C1063" s="280"/>
      <c r="D1063" s="280"/>
      <c r="E1063" s="280"/>
      <c r="F1063" s="280"/>
      <c r="G1063" s="280"/>
      <c r="H1063" s="280"/>
      <c r="I1063" s="280"/>
      <c r="J1063" s="280"/>
      <c r="K1063" s="280"/>
      <c r="L1063" s="280"/>
      <c r="M1063" s="280"/>
      <c r="N1063" s="280"/>
      <c r="O1063" s="280"/>
      <c r="P1063" s="280"/>
      <c r="Q1063" s="280"/>
      <c r="R1063" s="280"/>
      <c r="S1063" s="280"/>
      <c r="T1063" s="280"/>
      <c r="U1063" s="280"/>
      <c r="V1063" s="280"/>
      <c r="W1063" s="280"/>
      <c r="X1063" s="280"/>
      <c r="Y1063" s="398"/>
      <c r="Z1063" s="411"/>
      <c r="AA1063" s="411"/>
      <c r="AB1063" s="411"/>
      <c r="AC1063" s="411"/>
      <c r="AD1063" s="411"/>
      <c r="AE1063" s="411"/>
      <c r="AF1063" s="411"/>
      <c r="AG1063" s="411"/>
      <c r="AH1063" s="411"/>
      <c r="AI1063" s="411"/>
      <c r="AJ1063" s="411"/>
      <c r="AK1063" s="411"/>
      <c r="AL1063" s="411"/>
      <c r="AM1063" s="295"/>
    </row>
    <row r="1064" spans="1:39" ht="15.5" outlineLevel="1">
      <c r="A1064" s="510">
        <v>33</v>
      </c>
      <c r="B1064" s="414" t="s">
        <v>124</v>
      </c>
      <c r="C1064" s="280" t="s">
        <v>586</v>
      </c>
      <c r="D1064" s="284"/>
      <c r="E1064" s="284"/>
      <c r="F1064" s="284"/>
      <c r="G1064" s="284"/>
      <c r="H1064" s="284"/>
      <c r="I1064" s="284"/>
      <c r="J1064" s="284"/>
      <c r="K1064" s="284"/>
      <c r="L1064" s="284"/>
      <c r="M1064" s="284"/>
      <c r="N1064" s="284"/>
      <c r="O1064" s="284"/>
      <c r="P1064" s="284"/>
      <c r="Q1064" s="284"/>
      <c r="R1064" s="284"/>
      <c r="S1064" s="284"/>
      <c r="T1064" s="284"/>
      <c r="U1064" s="284"/>
      <c r="V1064" s="284"/>
      <c r="W1064" s="284"/>
      <c r="X1064" s="284"/>
      <c r="Y1064" s="412"/>
      <c r="Z1064" s="401"/>
      <c r="AA1064" s="401"/>
      <c r="AB1064" s="401"/>
      <c r="AC1064" s="401"/>
      <c r="AD1064" s="401"/>
      <c r="AE1064" s="401"/>
      <c r="AF1064" s="401"/>
      <c r="AG1064" s="401"/>
      <c r="AH1064" s="401"/>
      <c r="AI1064" s="401"/>
      <c r="AJ1064" s="401"/>
      <c r="AK1064" s="401"/>
      <c r="AL1064" s="401"/>
      <c r="AM1064" s="285">
        <f>SUM(Y1064:AL1064)</f>
        <v>0</v>
      </c>
    </row>
    <row r="1065" spans="1:39" ht="15.5" outlineLevel="1">
      <c r="A1065" s="510"/>
      <c r="B1065" s="283" t="s">
        <v>344</v>
      </c>
      <c r="C1065" s="280" t="s">
        <v>580</v>
      </c>
      <c r="D1065" s="284"/>
      <c r="E1065" s="284"/>
      <c r="F1065" s="284"/>
      <c r="G1065" s="284"/>
      <c r="H1065" s="284"/>
      <c r="I1065" s="284"/>
      <c r="J1065" s="284"/>
      <c r="K1065" s="284"/>
      <c r="L1065" s="284"/>
      <c r="M1065" s="284"/>
      <c r="N1065" s="284"/>
      <c r="O1065" s="284"/>
      <c r="P1065" s="284"/>
      <c r="Q1065" s="284"/>
      <c r="R1065" s="284"/>
      <c r="S1065" s="284"/>
      <c r="T1065" s="284"/>
      <c r="U1065" s="284"/>
      <c r="V1065" s="284"/>
      <c r="W1065" s="284"/>
      <c r="X1065" s="284"/>
      <c r="Y1065" s="397">
        <f>Y1064</f>
        <v>0</v>
      </c>
      <c r="Z1065" s="397">
        <f t="shared" ref="Z1065:AL1065" si="287">Z1064</f>
        <v>0</v>
      </c>
      <c r="AA1065" s="397">
        <f t="shared" si="287"/>
        <v>0</v>
      </c>
      <c r="AB1065" s="397">
        <f t="shared" si="287"/>
        <v>0</v>
      </c>
      <c r="AC1065" s="397">
        <f t="shared" si="287"/>
        <v>0</v>
      </c>
      <c r="AD1065" s="397">
        <f t="shared" si="287"/>
        <v>0</v>
      </c>
      <c r="AE1065" s="397">
        <f t="shared" si="287"/>
        <v>0</v>
      </c>
      <c r="AF1065" s="397">
        <f t="shared" si="287"/>
        <v>0</v>
      </c>
      <c r="AG1065" s="397">
        <f t="shared" si="287"/>
        <v>0</v>
      </c>
      <c r="AH1065" s="397">
        <f t="shared" si="287"/>
        <v>0</v>
      </c>
      <c r="AI1065" s="397">
        <f t="shared" si="287"/>
        <v>0</v>
      </c>
      <c r="AJ1065" s="397">
        <f t="shared" si="287"/>
        <v>0</v>
      </c>
      <c r="AK1065" s="397">
        <f t="shared" si="287"/>
        <v>0</v>
      </c>
      <c r="AL1065" s="397">
        <f t="shared" si="287"/>
        <v>0</v>
      </c>
      <c r="AM1065" s="295"/>
    </row>
    <row r="1066" spans="1:39" ht="15.5" outlineLevel="1">
      <c r="A1066" s="510"/>
      <c r="B1066" s="414"/>
      <c r="C1066" s="280"/>
      <c r="D1066" s="280"/>
      <c r="E1066" s="280"/>
      <c r="F1066" s="280"/>
      <c r="G1066" s="280"/>
      <c r="H1066" s="280"/>
      <c r="I1066" s="280"/>
      <c r="J1066" s="280"/>
      <c r="K1066" s="280"/>
      <c r="L1066" s="280"/>
      <c r="M1066" s="280"/>
      <c r="N1066" s="280"/>
      <c r="O1066" s="280"/>
      <c r="P1066" s="280"/>
      <c r="Q1066" s="280"/>
      <c r="R1066" s="280"/>
      <c r="S1066" s="280"/>
      <c r="T1066" s="280"/>
      <c r="U1066" s="280"/>
      <c r="V1066" s="280"/>
      <c r="W1066" s="280"/>
      <c r="X1066" s="280"/>
      <c r="Y1066" s="398"/>
      <c r="Z1066" s="411"/>
      <c r="AA1066" s="411"/>
      <c r="AB1066" s="411"/>
      <c r="AC1066" s="411"/>
      <c r="AD1066" s="411"/>
      <c r="AE1066" s="411"/>
      <c r="AF1066" s="411"/>
      <c r="AG1066" s="411"/>
      <c r="AH1066" s="411"/>
      <c r="AI1066" s="411"/>
      <c r="AJ1066" s="411"/>
      <c r="AK1066" s="411"/>
      <c r="AL1066" s="411"/>
      <c r="AM1066" s="295"/>
    </row>
    <row r="1067" spans="1:39" ht="15.5" outlineLevel="1">
      <c r="A1067" s="510">
        <v>34</v>
      </c>
      <c r="B1067" s="414" t="s">
        <v>125</v>
      </c>
      <c r="C1067" s="280" t="s">
        <v>586</v>
      </c>
      <c r="D1067" s="284"/>
      <c r="E1067" s="284"/>
      <c r="F1067" s="284"/>
      <c r="G1067" s="284"/>
      <c r="H1067" s="284"/>
      <c r="I1067" s="284"/>
      <c r="J1067" s="284"/>
      <c r="K1067" s="284"/>
      <c r="L1067" s="284"/>
      <c r="M1067" s="284"/>
      <c r="N1067" s="284"/>
      <c r="O1067" s="284"/>
      <c r="P1067" s="284"/>
      <c r="Q1067" s="284"/>
      <c r="R1067" s="284"/>
      <c r="S1067" s="284"/>
      <c r="T1067" s="284"/>
      <c r="U1067" s="284"/>
      <c r="V1067" s="284"/>
      <c r="W1067" s="284"/>
      <c r="X1067" s="284"/>
      <c r="Y1067" s="412"/>
      <c r="Z1067" s="401"/>
      <c r="AA1067" s="401"/>
      <c r="AB1067" s="401"/>
      <c r="AC1067" s="401"/>
      <c r="AD1067" s="401"/>
      <c r="AE1067" s="401"/>
      <c r="AF1067" s="401"/>
      <c r="AG1067" s="401"/>
      <c r="AH1067" s="401"/>
      <c r="AI1067" s="401"/>
      <c r="AJ1067" s="401"/>
      <c r="AK1067" s="401"/>
      <c r="AL1067" s="401"/>
      <c r="AM1067" s="285">
        <f>SUM(Y1067:AL1067)</f>
        <v>0</v>
      </c>
    </row>
    <row r="1068" spans="1:39" ht="15.5" outlineLevel="1">
      <c r="A1068" s="510"/>
      <c r="B1068" s="283" t="s">
        <v>344</v>
      </c>
      <c r="C1068" s="280" t="s">
        <v>580</v>
      </c>
      <c r="D1068" s="284"/>
      <c r="E1068" s="284"/>
      <c r="F1068" s="284"/>
      <c r="G1068" s="284"/>
      <c r="H1068" s="284"/>
      <c r="I1068" s="284"/>
      <c r="J1068" s="284"/>
      <c r="K1068" s="284"/>
      <c r="L1068" s="284"/>
      <c r="M1068" s="284"/>
      <c r="N1068" s="284"/>
      <c r="O1068" s="284"/>
      <c r="P1068" s="284"/>
      <c r="Q1068" s="284"/>
      <c r="R1068" s="284"/>
      <c r="S1068" s="284"/>
      <c r="T1068" s="284"/>
      <c r="U1068" s="284"/>
      <c r="V1068" s="284"/>
      <c r="W1068" s="284"/>
      <c r="X1068" s="284"/>
      <c r="Y1068" s="397">
        <f>Y1067</f>
        <v>0</v>
      </c>
      <c r="Z1068" s="397">
        <f t="shared" ref="Z1068:AL1068" si="288">Z1067</f>
        <v>0</v>
      </c>
      <c r="AA1068" s="397">
        <f t="shared" si="288"/>
        <v>0</v>
      </c>
      <c r="AB1068" s="397">
        <f t="shared" si="288"/>
        <v>0</v>
      </c>
      <c r="AC1068" s="397">
        <f t="shared" si="288"/>
        <v>0</v>
      </c>
      <c r="AD1068" s="397">
        <f t="shared" si="288"/>
        <v>0</v>
      </c>
      <c r="AE1068" s="397">
        <f t="shared" si="288"/>
        <v>0</v>
      </c>
      <c r="AF1068" s="397">
        <f t="shared" si="288"/>
        <v>0</v>
      </c>
      <c r="AG1068" s="397">
        <f t="shared" si="288"/>
        <v>0</v>
      </c>
      <c r="AH1068" s="397">
        <f t="shared" si="288"/>
        <v>0</v>
      </c>
      <c r="AI1068" s="397">
        <f t="shared" si="288"/>
        <v>0</v>
      </c>
      <c r="AJ1068" s="397">
        <f t="shared" si="288"/>
        <v>0</v>
      </c>
      <c r="AK1068" s="397">
        <f t="shared" si="288"/>
        <v>0</v>
      </c>
      <c r="AL1068" s="397">
        <f t="shared" si="288"/>
        <v>0</v>
      </c>
      <c r="AM1068" s="295"/>
    </row>
    <row r="1069" spans="1:39" ht="15.5" outlineLevel="1">
      <c r="A1069" s="510"/>
      <c r="B1069" s="414"/>
      <c r="C1069" s="280"/>
      <c r="D1069" s="280"/>
      <c r="E1069" s="280"/>
      <c r="F1069" s="280"/>
      <c r="G1069" s="280"/>
      <c r="H1069" s="280"/>
      <c r="I1069" s="280"/>
      <c r="J1069" s="280"/>
      <c r="K1069" s="280"/>
      <c r="L1069" s="280"/>
      <c r="M1069" s="280"/>
      <c r="N1069" s="280"/>
      <c r="O1069" s="280"/>
      <c r="P1069" s="280"/>
      <c r="Q1069" s="280"/>
      <c r="R1069" s="280"/>
      <c r="S1069" s="280"/>
      <c r="T1069" s="280"/>
      <c r="U1069" s="280"/>
      <c r="V1069" s="280"/>
      <c r="W1069" s="280"/>
      <c r="X1069" s="280"/>
      <c r="Y1069" s="398"/>
      <c r="Z1069" s="411"/>
      <c r="AA1069" s="411"/>
      <c r="AB1069" s="411"/>
      <c r="AC1069" s="411"/>
      <c r="AD1069" s="411"/>
      <c r="AE1069" s="411"/>
      <c r="AF1069" s="411"/>
      <c r="AG1069" s="411"/>
      <c r="AH1069" s="411"/>
      <c r="AI1069" s="411"/>
      <c r="AJ1069" s="411"/>
      <c r="AK1069" s="411"/>
      <c r="AL1069" s="411"/>
      <c r="AM1069" s="295"/>
    </row>
    <row r="1070" spans="1:39" ht="15.5" outlineLevel="1">
      <c r="A1070" s="510">
        <v>35</v>
      </c>
      <c r="B1070" s="414" t="s">
        <v>126</v>
      </c>
      <c r="C1070" s="280" t="s">
        <v>586</v>
      </c>
      <c r="D1070" s="284"/>
      <c r="E1070" s="284"/>
      <c r="F1070" s="284"/>
      <c r="G1070" s="284"/>
      <c r="H1070" s="284"/>
      <c r="I1070" s="284"/>
      <c r="J1070" s="284"/>
      <c r="K1070" s="284"/>
      <c r="L1070" s="284"/>
      <c r="M1070" s="284"/>
      <c r="N1070" s="284"/>
      <c r="O1070" s="284"/>
      <c r="P1070" s="284"/>
      <c r="Q1070" s="284"/>
      <c r="R1070" s="284"/>
      <c r="S1070" s="284"/>
      <c r="T1070" s="284"/>
      <c r="U1070" s="284"/>
      <c r="V1070" s="284"/>
      <c r="W1070" s="284"/>
      <c r="X1070" s="284"/>
      <c r="Y1070" s="412"/>
      <c r="Z1070" s="401"/>
      <c r="AA1070" s="401"/>
      <c r="AB1070" s="401"/>
      <c r="AC1070" s="401"/>
      <c r="AD1070" s="401"/>
      <c r="AE1070" s="401"/>
      <c r="AF1070" s="401"/>
      <c r="AG1070" s="401"/>
      <c r="AH1070" s="401"/>
      <c r="AI1070" s="401"/>
      <c r="AJ1070" s="401"/>
      <c r="AK1070" s="401"/>
      <c r="AL1070" s="401"/>
      <c r="AM1070" s="285">
        <f>SUM(Y1070:AL1070)</f>
        <v>0</v>
      </c>
    </row>
    <row r="1071" spans="1:39" ht="15.5" outlineLevel="1">
      <c r="A1071" s="510"/>
      <c r="B1071" s="283" t="s">
        <v>344</v>
      </c>
      <c r="C1071" s="280" t="s">
        <v>580</v>
      </c>
      <c r="D1071" s="284"/>
      <c r="E1071" s="284"/>
      <c r="F1071" s="284"/>
      <c r="G1071" s="284"/>
      <c r="H1071" s="284"/>
      <c r="I1071" s="284"/>
      <c r="J1071" s="284"/>
      <c r="K1071" s="284"/>
      <c r="L1071" s="284"/>
      <c r="M1071" s="284"/>
      <c r="N1071" s="284"/>
      <c r="O1071" s="284"/>
      <c r="P1071" s="284"/>
      <c r="Q1071" s="284"/>
      <c r="R1071" s="284"/>
      <c r="S1071" s="284"/>
      <c r="T1071" s="284"/>
      <c r="U1071" s="284"/>
      <c r="V1071" s="284"/>
      <c r="W1071" s="284"/>
      <c r="X1071" s="284"/>
      <c r="Y1071" s="397">
        <f>Y1070</f>
        <v>0</v>
      </c>
      <c r="Z1071" s="397">
        <f t="shared" ref="Z1071:AL1071" si="289">Z1070</f>
        <v>0</v>
      </c>
      <c r="AA1071" s="397">
        <f t="shared" si="289"/>
        <v>0</v>
      </c>
      <c r="AB1071" s="397">
        <f t="shared" si="289"/>
        <v>0</v>
      </c>
      <c r="AC1071" s="397">
        <f t="shared" si="289"/>
        <v>0</v>
      </c>
      <c r="AD1071" s="397">
        <f t="shared" si="289"/>
        <v>0</v>
      </c>
      <c r="AE1071" s="397">
        <f t="shared" si="289"/>
        <v>0</v>
      </c>
      <c r="AF1071" s="397">
        <f t="shared" si="289"/>
        <v>0</v>
      </c>
      <c r="AG1071" s="397">
        <f t="shared" si="289"/>
        <v>0</v>
      </c>
      <c r="AH1071" s="397">
        <f t="shared" si="289"/>
        <v>0</v>
      </c>
      <c r="AI1071" s="397">
        <f t="shared" si="289"/>
        <v>0</v>
      </c>
      <c r="AJ1071" s="397">
        <f t="shared" si="289"/>
        <v>0</v>
      </c>
      <c r="AK1071" s="397">
        <f t="shared" si="289"/>
        <v>0</v>
      </c>
      <c r="AL1071" s="397">
        <f t="shared" si="289"/>
        <v>0</v>
      </c>
      <c r="AM1071" s="295"/>
    </row>
    <row r="1072" spans="1:39" ht="15.5" outlineLevel="1">
      <c r="A1072" s="510"/>
      <c r="B1072" s="417"/>
      <c r="C1072" s="280"/>
      <c r="D1072" s="280"/>
      <c r="E1072" s="280"/>
      <c r="F1072" s="280"/>
      <c r="G1072" s="280"/>
      <c r="H1072" s="280"/>
      <c r="I1072" s="280"/>
      <c r="J1072" s="280"/>
      <c r="K1072" s="280"/>
      <c r="L1072" s="280"/>
      <c r="M1072" s="280"/>
      <c r="N1072" s="280"/>
      <c r="O1072" s="280"/>
      <c r="P1072" s="280"/>
      <c r="Q1072" s="280"/>
      <c r="R1072" s="280"/>
      <c r="S1072" s="280"/>
      <c r="T1072" s="280"/>
      <c r="U1072" s="280"/>
      <c r="V1072" s="280"/>
      <c r="W1072" s="280"/>
      <c r="X1072" s="280"/>
      <c r="Y1072" s="398"/>
      <c r="Z1072" s="411"/>
      <c r="AA1072" s="411"/>
      <c r="AB1072" s="411"/>
      <c r="AC1072" s="411"/>
      <c r="AD1072" s="411"/>
      <c r="AE1072" s="411"/>
      <c r="AF1072" s="411"/>
      <c r="AG1072" s="411"/>
      <c r="AH1072" s="411"/>
      <c r="AI1072" s="411"/>
      <c r="AJ1072" s="411"/>
      <c r="AK1072" s="411"/>
      <c r="AL1072" s="411"/>
      <c r="AM1072" s="295"/>
    </row>
    <row r="1073" spans="1:39" ht="15.5" outlineLevel="1">
      <c r="A1073" s="510"/>
      <c r="B1073" s="277" t="s">
        <v>498</v>
      </c>
      <c r="C1073" s="280"/>
      <c r="D1073" s="280"/>
      <c r="E1073" s="280"/>
      <c r="F1073" s="280"/>
      <c r="G1073" s="280"/>
      <c r="H1073" s="280"/>
      <c r="I1073" s="280"/>
      <c r="J1073" s="280"/>
      <c r="K1073" s="280"/>
      <c r="L1073" s="280"/>
      <c r="M1073" s="280"/>
      <c r="N1073" s="280"/>
      <c r="O1073" s="280"/>
      <c r="P1073" s="280"/>
      <c r="Q1073" s="280"/>
      <c r="R1073" s="280"/>
      <c r="S1073" s="280"/>
      <c r="T1073" s="280"/>
      <c r="U1073" s="280"/>
      <c r="V1073" s="280"/>
      <c r="W1073" s="280"/>
      <c r="X1073" s="280"/>
      <c r="Y1073" s="398"/>
      <c r="Z1073" s="411"/>
      <c r="AA1073" s="411"/>
      <c r="AB1073" s="411"/>
      <c r="AC1073" s="411"/>
      <c r="AD1073" s="411"/>
      <c r="AE1073" s="411"/>
      <c r="AF1073" s="411"/>
      <c r="AG1073" s="411"/>
      <c r="AH1073" s="411"/>
      <c r="AI1073" s="411"/>
      <c r="AJ1073" s="411"/>
      <c r="AK1073" s="411"/>
      <c r="AL1073" s="411"/>
      <c r="AM1073" s="295"/>
    </row>
    <row r="1074" spans="1:39" ht="31" outlineLevel="1">
      <c r="A1074" s="510">
        <v>36</v>
      </c>
      <c r="B1074" s="414" t="s">
        <v>127</v>
      </c>
      <c r="C1074" s="280" t="s">
        <v>586</v>
      </c>
      <c r="D1074" s="284"/>
      <c r="E1074" s="284"/>
      <c r="F1074" s="284"/>
      <c r="G1074" s="284"/>
      <c r="H1074" s="284"/>
      <c r="I1074" s="284"/>
      <c r="J1074" s="284"/>
      <c r="K1074" s="284"/>
      <c r="L1074" s="284"/>
      <c r="M1074" s="284"/>
      <c r="N1074" s="284"/>
      <c r="O1074" s="284"/>
      <c r="P1074" s="284"/>
      <c r="Q1074" s="284"/>
      <c r="R1074" s="284"/>
      <c r="S1074" s="284"/>
      <c r="T1074" s="284"/>
      <c r="U1074" s="284"/>
      <c r="V1074" s="284"/>
      <c r="W1074" s="284"/>
      <c r="X1074" s="284"/>
      <c r="Y1074" s="412"/>
      <c r="Z1074" s="401"/>
      <c r="AA1074" s="401"/>
      <c r="AB1074" s="401"/>
      <c r="AC1074" s="401"/>
      <c r="AD1074" s="401"/>
      <c r="AE1074" s="401"/>
      <c r="AF1074" s="401"/>
      <c r="AG1074" s="401"/>
      <c r="AH1074" s="401"/>
      <c r="AI1074" s="401"/>
      <c r="AJ1074" s="401"/>
      <c r="AK1074" s="401"/>
      <c r="AL1074" s="401"/>
      <c r="AM1074" s="285">
        <f>SUM(Y1074:AL1074)</f>
        <v>0</v>
      </c>
    </row>
    <row r="1075" spans="1:39" ht="15.5" outlineLevel="1">
      <c r="A1075" s="510"/>
      <c r="B1075" s="283" t="s">
        <v>344</v>
      </c>
      <c r="C1075" s="280" t="s">
        <v>580</v>
      </c>
      <c r="D1075" s="284"/>
      <c r="E1075" s="284"/>
      <c r="F1075" s="284"/>
      <c r="G1075" s="284"/>
      <c r="H1075" s="284"/>
      <c r="I1075" s="284"/>
      <c r="J1075" s="284"/>
      <c r="K1075" s="284"/>
      <c r="L1075" s="284"/>
      <c r="M1075" s="284"/>
      <c r="N1075" s="284"/>
      <c r="O1075" s="284"/>
      <c r="P1075" s="284"/>
      <c r="Q1075" s="284"/>
      <c r="R1075" s="284"/>
      <c r="S1075" s="284"/>
      <c r="T1075" s="284"/>
      <c r="U1075" s="284"/>
      <c r="V1075" s="284"/>
      <c r="W1075" s="284"/>
      <c r="X1075" s="284"/>
      <c r="Y1075" s="397">
        <f>Y1074</f>
        <v>0</v>
      </c>
      <c r="Z1075" s="397">
        <f t="shared" ref="Z1075:AL1075" si="290">Z1074</f>
        <v>0</v>
      </c>
      <c r="AA1075" s="397">
        <f t="shared" si="290"/>
        <v>0</v>
      </c>
      <c r="AB1075" s="397">
        <f t="shared" si="290"/>
        <v>0</v>
      </c>
      <c r="AC1075" s="397">
        <f t="shared" si="290"/>
        <v>0</v>
      </c>
      <c r="AD1075" s="397">
        <f t="shared" si="290"/>
        <v>0</v>
      </c>
      <c r="AE1075" s="397">
        <f t="shared" si="290"/>
        <v>0</v>
      </c>
      <c r="AF1075" s="397">
        <f t="shared" si="290"/>
        <v>0</v>
      </c>
      <c r="AG1075" s="397">
        <f t="shared" si="290"/>
        <v>0</v>
      </c>
      <c r="AH1075" s="397">
        <f t="shared" si="290"/>
        <v>0</v>
      </c>
      <c r="AI1075" s="397">
        <f t="shared" si="290"/>
        <v>0</v>
      </c>
      <c r="AJ1075" s="397">
        <f t="shared" si="290"/>
        <v>0</v>
      </c>
      <c r="AK1075" s="397">
        <f t="shared" si="290"/>
        <v>0</v>
      </c>
      <c r="AL1075" s="397">
        <f t="shared" si="290"/>
        <v>0</v>
      </c>
      <c r="AM1075" s="295"/>
    </row>
    <row r="1076" spans="1:39" ht="15.5" outlineLevel="1">
      <c r="A1076" s="510"/>
      <c r="B1076" s="414"/>
      <c r="C1076" s="280"/>
      <c r="D1076" s="280"/>
      <c r="E1076" s="280"/>
      <c r="F1076" s="280"/>
      <c r="G1076" s="280"/>
      <c r="H1076" s="280"/>
      <c r="I1076" s="280"/>
      <c r="J1076" s="280"/>
      <c r="K1076" s="280"/>
      <c r="L1076" s="280"/>
      <c r="M1076" s="280"/>
      <c r="N1076" s="280"/>
      <c r="O1076" s="280"/>
      <c r="P1076" s="280"/>
      <c r="Q1076" s="280"/>
      <c r="R1076" s="280"/>
      <c r="S1076" s="280"/>
      <c r="T1076" s="280"/>
      <c r="U1076" s="280"/>
      <c r="V1076" s="280"/>
      <c r="W1076" s="280"/>
      <c r="X1076" s="280"/>
      <c r="Y1076" s="398"/>
      <c r="Z1076" s="411"/>
      <c r="AA1076" s="411"/>
      <c r="AB1076" s="411"/>
      <c r="AC1076" s="411"/>
      <c r="AD1076" s="411"/>
      <c r="AE1076" s="411"/>
      <c r="AF1076" s="411"/>
      <c r="AG1076" s="411"/>
      <c r="AH1076" s="411"/>
      <c r="AI1076" s="411"/>
      <c r="AJ1076" s="411"/>
      <c r="AK1076" s="411"/>
      <c r="AL1076" s="411"/>
      <c r="AM1076" s="295"/>
    </row>
    <row r="1077" spans="1:39" ht="15.5" outlineLevel="1">
      <c r="A1077" s="510">
        <v>37</v>
      </c>
      <c r="B1077" s="414" t="s">
        <v>128</v>
      </c>
      <c r="C1077" s="280" t="s">
        <v>586</v>
      </c>
      <c r="D1077" s="284"/>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412"/>
      <c r="Z1077" s="401"/>
      <c r="AA1077" s="401"/>
      <c r="AB1077" s="401"/>
      <c r="AC1077" s="401"/>
      <c r="AD1077" s="401"/>
      <c r="AE1077" s="401"/>
      <c r="AF1077" s="401"/>
      <c r="AG1077" s="401"/>
      <c r="AH1077" s="401"/>
      <c r="AI1077" s="401"/>
      <c r="AJ1077" s="401"/>
      <c r="AK1077" s="401"/>
      <c r="AL1077" s="401"/>
      <c r="AM1077" s="285">
        <f>SUM(Y1077:AL1077)</f>
        <v>0</v>
      </c>
    </row>
    <row r="1078" spans="1:39" ht="15.5" outlineLevel="1">
      <c r="A1078" s="510"/>
      <c r="B1078" s="283" t="s">
        <v>344</v>
      </c>
      <c r="C1078" s="280" t="s">
        <v>580</v>
      </c>
      <c r="D1078" s="284"/>
      <c r="E1078" s="284"/>
      <c r="F1078" s="284"/>
      <c r="G1078" s="284"/>
      <c r="H1078" s="284"/>
      <c r="I1078" s="284"/>
      <c r="J1078" s="284"/>
      <c r="K1078" s="284"/>
      <c r="L1078" s="284"/>
      <c r="M1078" s="284"/>
      <c r="N1078" s="284"/>
      <c r="O1078" s="284"/>
      <c r="P1078" s="284"/>
      <c r="Q1078" s="284"/>
      <c r="R1078" s="284"/>
      <c r="S1078" s="284"/>
      <c r="T1078" s="284"/>
      <c r="U1078" s="284"/>
      <c r="V1078" s="284"/>
      <c r="W1078" s="284"/>
      <c r="X1078" s="284"/>
      <c r="Y1078" s="397">
        <f>Y1077</f>
        <v>0</v>
      </c>
      <c r="Z1078" s="397">
        <f t="shared" ref="Z1078:AL1078" si="291">Z1077</f>
        <v>0</v>
      </c>
      <c r="AA1078" s="397">
        <f t="shared" si="291"/>
        <v>0</v>
      </c>
      <c r="AB1078" s="397">
        <f t="shared" si="291"/>
        <v>0</v>
      </c>
      <c r="AC1078" s="397">
        <f t="shared" si="291"/>
        <v>0</v>
      </c>
      <c r="AD1078" s="397">
        <f t="shared" si="291"/>
        <v>0</v>
      </c>
      <c r="AE1078" s="397">
        <f t="shared" si="291"/>
        <v>0</v>
      </c>
      <c r="AF1078" s="397">
        <f t="shared" si="291"/>
        <v>0</v>
      </c>
      <c r="AG1078" s="397">
        <f t="shared" si="291"/>
        <v>0</v>
      </c>
      <c r="AH1078" s="397">
        <f t="shared" si="291"/>
        <v>0</v>
      </c>
      <c r="AI1078" s="397">
        <f t="shared" si="291"/>
        <v>0</v>
      </c>
      <c r="AJ1078" s="397">
        <f t="shared" si="291"/>
        <v>0</v>
      </c>
      <c r="AK1078" s="397">
        <f t="shared" si="291"/>
        <v>0</v>
      </c>
      <c r="AL1078" s="397">
        <f t="shared" si="291"/>
        <v>0</v>
      </c>
      <c r="AM1078" s="295"/>
    </row>
    <row r="1079" spans="1:39" ht="15.5" outlineLevel="1">
      <c r="A1079" s="510"/>
      <c r="B1079" s="414"/>
      <c r="C1079" s="280"/>
      <c r="D1079" s="280"/>
      <c r="E1079" s="280"/>
      <c r="F1079" s="280"/>
      <c r="G1079" s="280"/>
      <c r="H1079" s="280"/>
      <c r="I1079" s="280"/>
      <c r="J1079" s="280"/>
      <c r="K1079" s="280"/>
      <c r="L1079" s="280"/>
      <c r="M1079" s="280"/>
      <c r="N1079" s="280"/>
      <c r="O1079" s="280"/>
      <c r="P1079" s="280"/>
      <c r="Q1079" s="280"/>
      <c r="R1079" s="280"/>
      <c r="S1079" s="280"/>
      <c r="T1079" s="280"/>
      <c r="U1079" s="280"/>
      <c r="V1079" s="280"/>
      <c r="W1079" s="280"/>
      <c r="X1079" s="280"/>
      <c r="Y1079" s="398"/>
      <c r="Z1079" s="411"/>
      <c r="AA1079" s="411"/>
      <c r="AB1079" s="411"/>
      <c r="AC1079" s="411"/>
      <c r="AD1079" s="411"/>
      <c r="AE1079" s="411"/>
      <c r="AF1079" s="411"/>
      <c r="AG1079" s="411"/>
      <c r="AH1079" s="411"/>
      <c r="AI1079" s="411"/>
      <c r="AJ1079" s="411"/>
      <c r="AK1079" s="411"/>
      <c r="AL1079" s="411"/>
      <c r="AM1079" s="295"/>
    </row>
    <row r="1080" spans="1:39" ht="15.5" outlineLevel="1">
      <c r="A1080" s="510">
        <v>38</v>
      </c>
      <c r="B1080" s="414" t="s">
        <v>129</v>
      </c>
      <c r="C1080" s="280" t="s">
        <v>586</v>
      </c>
      <c r="D1080" s="284"/>
      <c r="E1080" s="284"/>
      <c r="F1080" s="284"/>
      <c r="G1080" s="284"/>
      <c r="H1080" s="284"/>
      <c r="I1080" s="284"/>
      <c r="J1080" s="284"/>
      <c r="K1080" s="284"/>
      <c r="L1080" s="284"/>
      <c r="M1080" s="284"/>
      <c r="N1080" s="284"/>
      <c r="O1080" s="284"/>
      <c r="P1080" s="284"/>
      <c r="Q1080" s="284"/>
      <c r="R1080" s="284"/>
      <c r="S1080" s="284"/>
      <c r="T1080" s="284"/>
      <c r="U1080" s="284"/>
      <c r="V1080" s="284"/>
      <c r="W1080" s="284"/>
      <c r="X1080" s="284"/>
      <c r="Y1080" s="412"/>
      <c r="Z1080" s="401"/>
      <c r="AA1080" s="401"/>
      <c r="AB1080" s="401"/>
      <c r="AC1080" s="401"/>
      <c r="AD1080" s="401"/>
      <c r="AE1080" s="401"/>
      <c r="AF1080" s="401"/>
      <c r="AG1080" s="401"/>
      <c r="AH1080" s="401"/>
      <c r="AI1080" s="401"/>
      <c r="AJ1080" s="401"/>
      <c r="AK1080" s="401"/>
      <c r="AL1080" s="401"/>
      <c r="AM1080" s="285">
        <f>SUM(Y1080:AL1080)</f>
        <v>0</v>
      </c>
    </row>
    <row r="1081" spans="1:39" ht="15.5" outlineLevel="1">
      <c r="A1081" s="510"/>
      <c r="B1081" s="283" t="s">
        <v>344</v>
      </c>
      <c r="C1081" s="280" t="s">
        <v>580</v>
      </c>
      <c r="D1081" s="284"/>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397">
        <f>Y1080</f>
        <v>0</v>
      </c>
      <c r="Z1081" s="397">
        <f t="shared" ref="Z1081:AL1081" si="292">Z1080</f>
        <v>0</v>
      </c>
      <c r="AA1081" s="397">
        <f t="shared" si="292"/>
        <v>0</v>
      </c>
      <c r="AB1081" s="397">
        <f t="shared" si="292"/>
        <v>0</v>
      </c>
      <c r="AC1081" s="397">
        <f t="shared" si="292"/>
        <v>0</v>
      </c>
      <c r="AD1081" s="397">
        <f t="shared" si="292"/>
        <v>0</v>
      </c>
      <c r="AE1081" s="397">
        <f t="shared" si="292"/>
        <v>0</v>
      </c>
      <c r="AF1081" s="397">
        <f t="shared" si="292"/>
        <v>0</v>
      </c>
      <c r="AG1081" s="397">
        <f t="shared" si="292"/>
        <v>0</v>
      </c>
      <c r="AH1081" s="397">
        <f t="shared" si="292"/>
        <v>0</v>
      </c>
      <c r="AI1081" s="397">
        <f t="shared" si="292"/>
        <v>0</v>
      </c>
      <c r="AJ1081" s="397">
        <f t="shared" si="292"/>
        <v>0</v>
      </c>
      <c r="AK1081" s="397">
        <f t="shared" si="292"/>
        <v>0</v>
      </c>
      <c r="AL1081" s="397">
        <f t="shared" si="292"/>
        <v>0</v>
      </c>
      <c r="AM1081" s="295"/>
    </row>
    <row r="1082" spans="1:39" ht="15.5" outlineLevel="1">
      <c r="A1082" s="510"/>
      <c r="B1082" s="414"/>
      <c r="C1082" s="280"/>
      <c r="D1082" s="280"/>
      <c r="E1082" s="280"/>
      <c r="F1082" s="280"/>
      <c r="G1082" s="280"/>
      <c r="H1082" s="280"/>
      <c r="I1082" s="280"/>
      <c r="J1082" s="280"/>
      <c r="K1082" s="280"/>
      <c r="L1082" s="280"/>
      <c r="M1082" s="280"/>
      <c r="N1082" s="280"/>
      <c r="O1082" s="280"/>
      <c r="P1082" s="280"/>
      <c r="Q1082" s="280"/>
      <c r="R1082" s="280"/>
      <c r="S1082" s="280"/>
      <c r="T1082" s="280"/>
      <c r="U1082" s="280"/>
      <c r="V1082" s="280"/>
      <c r="W1082" s="280"/>
      <c r="X1082" s="280"/>
      <c r="Y1082" s="398"/>
      <c r="Z1082" s="411"/>
      <c r="AA1082" s="411"/>
      <c r="AB1082" s="411"/>
      <c r="AC1082" s="411"/>
      <c r="AD1082" s="411"/>
      <c r="AE1082" s="411"/>
      <c r="AF1082" s="411"/>
      <c r="AG1082" s="411"/>
      <c r="AH1082" s="411"/>
      <c r="AI1082" s="411"/>
      <c r="AJ1082" s="411"/>
      <c r="AK1082" s="411"/>
      <c r="AL1082" s="411"/>
      <c r="AM1082" s="295"/>
    </row>
    <row r="1083" spans="1:39" ht="15.5" outlineLevel="1">
      <c r="A1083" s="510">
        <v>39</v>
      </c>
      <c r="B1083" s="414" t="s">
        <v>130</v>
      </c>
      <c r="C1083" s="280" t="s">
        <v>586</v>
      </c>
      <c r="D1083" s="284"/>
      <c r="E1083" s="284"/>
      <c r="F1083" s="284"/>
      <c r="G1083" s="284"/>
      <c r="H1083" s="284"/>
      <c r="I1083" s="284"/>
      <c r="J1083" s="284"/>
      <c r="K1083" s="284"/>
      <c r="L1083" s="284"/>
      <c r="M1083" s="284"/>
      <c r="N1083" s="284"/>
      <c r="O1083" s="284"/>
      <c r="P1083" s="284"/>
      <c r="Q1083" s="284"/>
      <c r="R1083" s="284"/>
      <c r="S1083" s="284"/>
      <c r="T1083" s="284"/>
      <c r="U1083" s="284"/>
      <c r="V1083" s="284"/>
      <c r="W1083" s="284"/>
      <c r="X1083" s="284"/>
      <c r="Y1083" s="412"/>
      <c r="Z1083" s="401"/>
      <c r="AA1083" s="401"/>
      <c r="AB1083" s="401"/>
      <c r="AC1083" s="401"/>
      <c r="AD1083" s="401"/>
      <c r="AE1083" s="401"/>
      <c r="AF1083" s="401"/>
      <c r="AG1083" s="401"/>
      <c r="AH1083" s="401"/>
      <c r="AI1083" s="401"/>
      <c r="AJ1083" s="401"/>
      <c r="AK1083" s="401"/>
      <c r="AL1083" s="401"/>
      <c r="AM1083" s="285">
        <f>SUM(Y1083:AL1083)</f>
        <v>0</v>
      </c>
    </row>
    <row r="1084" spans="1:39" ht="15.5" outlineLevel="1">
      <c r="A1084" s="510"/>
      <c r="B1084" s="283" t="s">
        <v>344</v>
      </c>
      <c r="C1084" s="280" t="s">
        <v>580</v>
      </c>
      <c r="D1084" s="284"/>
      <c r="E1084" s="284"/>
      <c r="F1084" s="284"/>
      <c r="G1084" s="284"/>
      <c r="H1084" s="284"/>
      <c r="I1084" s="284"/>
      <c r="J1084" s="284"/>
      <c r="K1084" s="284"/>
      <c r="L1084" s="284"/>
      <c r="M1084" s="284"/>
      <c r="N1084" s="284"/>
      <c r="O1084" s="284"/>
      <c r="P1084" s="284"/>
      <c r="Q1084" s="284"/>
      <c r="R1084" s="284"/>
      <c r="S1084" s="284"/>
      <c r="T1084" s="284"/>
      <c r="U1084" s="284"/>
      <c r="V1084" s="284"/>
      <c r="W1084" s="284"/>
      <c r="X1084" s="284"/>
      <c r="Y1084" s="397">
        <f>Y1083</f>
        <v>0</v>
      </c>
      <c r="Z1084" s="397">
        <f t="shared" ref="Z1084:AL1084" si="293">Z1083</f>
        <v>0</v>
      </c>
      <c r="AA1084" s="397">
        <f t="shared" si="293"/>
        <v>0</v>
      </c>
      <c r="AB1084" s="397">
        <f t="shared" si="293"/>
        <v>0</v>
      </c>
      <c r="AC1084" s="397">
        <f t="shared" si="293"/>
        <v>0</v>
      </c>
      <c r="AD1084" s="397">
        <f t="shared" si="293"/>
        <v>0</v>
      </c>
      <c r="AE1084" s="397">
        <f t="shared" si="293"/>
        <v>0</v>
      </c>
      <c r="AF1084" s="397">
        <f t="shared" si="293"/>
        <v>0</v>
      </c>
      <c r="AG1084" s="397">
        <f t="shared" si="293"/>
        <v>0</v>
      </c>
      <c r="AH1084" s="397">
        <f t="shared" si="293"/>
        <v>0</v>
      </c>
      <c r="AI1084" s="397">
        <f t="shared" si="293"/>
        <v>0</v>
      </c>
      <c r="AJ1084" s="397">
        <f t="shared" si="293"/>
        <v>0</v>
      </c>
      <c r="AK1084" s="397">
        <f t="shared" si="293"/>
        <v>0</v>
      </c>
      <c r="AL1084" s="397">
        <f t="shared" si="293"/>
        <v>0</v>
      </c>
      <c r="AM1084" s="295"/>
    </row>
    <row r="1085" spans="1:39" ht="15.5" outlineLevel="1">
      <c r="A1085" s="510"/>
      <c r="B1085" s="414"/>
      <c r="C1085" s="280"/>
      <c r="D1085" s="280"/>
      <c r="E1085" s="280"/>
      <c r="F1085" s="280"/>
      <c r="G1085" s="280"/>
      <c r="H1085" s="280"/>
      <c r="I1085" s="280"/>
      <c r="J1085" s="280"/>
      <c r="K1085" s="280"/>
      <c r="L1085" s="280"/>
      <c r="M1085" s="280"/>
      <c r="N1085" s="280"/>
      <c r="O1085" s="280"/>
      <c r="P1085" s="280"/>
      <c r="Q1085" s="280"/>
      <c r="R1085" s="280"/>
      <c r="S1085" s="280"/>
      <c r="T1085" s="280"/>
      <c r="U1085" s="280"/>
      <c r="V1085" s="280"/>
      <c r="W1085" s="280"/>
      <c r="X1085" s="280"/>
      <c r="Y1085" s="398"/>
      <c r="Z1085" s="411"/>
      <c r="AA1085" s="411"/>
      <c r="AB1085" s="411"/>
      <c r="AC1085" s="411"/>
      <c r="AD1085" s="411"/>
      <c r="AE1085" s="411"/>
      <c r="AF1085" s="411"/>
      <c r="AG1085" s="411"/>
      <c r="AH1085" s="411"/>
      <c r="AI1085" s="411"/>
      <c r="AJ1085" s="411"/>
      <c r="AK1085" s="411"/>
      <c r="AL1085" s="411"/>
      <c r="AM1085" s="295"/>
    </row>
    <row r="1086" spans="1:39" ht="15.5" outlineLevel="1">
      <c r="A1086" s="510">
        <v>40</v>
      </c>
      <c r="B1086" s="414" t="s">
        <v>131</v>
      </c>
      <c r="C1086" s="280" t="s">
        <v>586</v>
      </c>
      <c r="D1086" s="284"/>
      <c r="E1086" s="284"/>
      <c r="F1086" s="284"/>
      <c r="G1086" s="284"/>
      <c r="H1086" s="284"/>
      <c r="I1086" s="284"/>
      <c r="J1086" s="284"/>
      <c r="K1086" s="284"/>
      <c r="L1086" s="284"/>
      <c r="M1086" s="284"/>
      <c r="N1086" s="284"/>
      <c r="O1086" s="284"/>
      <c r="P1086" s="284"/>
      <c r="Q1086" s="284"/>
      <c r="R1086" s="284"/>
      <c r="S1086" s="284"/>
      <c r="T1086" s="284"/>
      <c r="U1086" s="284"/>
      <c r="V1086" s="284"/>
      <c r="W1086" s="284"/>
      <c r="X1086" s="284"/>
      <c r="Y1086" s="412"/>
      <c r="Z1086" s="401"/>
      <c r="AA1086" s="401"/>
      <c r="AB1086" s="401"/>
      <c r="AC1086" s="401"/>
      <c r="AD1086" s="401"/>
      <c r="AE1086" s="401"/>
      <c r="AF1086" s="401"/>
      <c r="AG1086" s="401"/>
      <c r="AH1086" s="401"/>
      <c r="AI1086" s="401"/>
      <c r="AJ1086" s="401"/>
      <c r="AK1086" s="401"/>
      <c r="AL1086" s="401"/>
      <c r="AM1086" s="285">
        <f>SUM(Y1086:AL1086)</f>
        <v>0</v>
      </c>
    </row>
    <row r="1087" spans="1:39" ht="15.5" outlineLevel="1">
      <c r="A1087" s="510"/>
      <c r="B1087" s="283" t="s">
        <v>344</v>
      </c>
      <c r="C1087" s="280" t="s">
        <v>580</v>
      </c>
      <c r="D1087" s="284"/>
      <c r="E1087" s="284"/>
      <c r="F1087" s="284"/>
      <c r="G1087" s="284"/>
      <c r="H1087" s="284"/>
      <c r="I1087" s="284"/>
      <c r="J1087" s="284"/>
      <c r="K1087" s="284"/>
      <c r="L1087" s="284"/>
      <c r="M1087" s="284"/>
      <c r="N1087" s="284"/>
      <c r="O1087" s="284"/>
      <c r="P1087" s="284"/>
      <c r="Q1087" s="284"/>
      <c r="R1087" s="284"/>
      <c r="S1087" s="284"/>
      <c r="T1087" s="284"/>
      <c r="U1087" s="284"/>
      <c r="V1087" s="284"/>
      <c r="W1087" s="284"/>
      <c r="X1087" s="284"/>
      <c r="Y1087" s="397">
        <f>Y1086</f>
        <v>0</v>
      </c>
      <c r="Z1087" s="397">
        <f t="shared" ref="Z1087:AL1087" si="294">Z1086</f>
        <v>0</v>
      </c>
      <c r="AA1087" s="397">
        <f t="shared" si="294"/>
        <v>0</v>
      </c>
      <c r="AB1087" s="397">
        <f t="shared" si="294"/>
        <v>0</v>
      </c>
      <c r="AC1087" s="397">
        <f t="shared" si="294"/>
        <v>0</v>
      </c>
      <c r="AD1087" s="397">
        <f t="shared" si="294"/>
        <v>0</v>
      </c>
      <c r="AE1087" s="397">
        <f t="shared" si="294"/>
        <v>0</v>
      </c>
      <c r="AF1087" s="397">
        <f t="shared" si="294"/>
        <v>0</v>
      </c>
      <c r="AG1087" s="397">
        <f t="shared" si="294"/>
        <v>0</v>
      </c>
      <c r="AH1087" s="397">
        <f t="shared" si="294"/>
        <v>0</v>
      </c>
      <c r="AI1087" s="397">
        <f t="shared" si="294"/>
        <v>0</v>
      </c>
      <c r="AJ1087" s="397">
        <f t="shared" si="294"/>
        <v>0</v>
      </c>
      <c r="AK1087" s="397">
        <f t="shared" si="294"/>
        <v>0</v>
      </c>
      <c r="AL1087" s="397">
        <f t="shared" si="294"/>
        <v>0</v>
      </c>
      <c r="AM1087" s="295"/>
    </row>
    <row r="1088" spans="1:39" ht="15.5" outlineLevel="1">
      <c r="A1088" s="510"/>
      <c r="B1088" s="414"/>
      <c r="C1088" s="280"/>
      <c r="D1088" s="280"/>
      <c r="E1088" s="280"/>
      <c r="F1088" s="280"/>
      <c r="G1088" s="280"/>
      <c r="H1088" s="280"/>
      <c r="I1088" s="280"/>
      <c r="J1088" s="280"/>
      <c r="K1088" s="280"/>
      <c r="L1088" s="280"/>
      <c r="M1088" s="280"/>
      <c r="N1088" s="280"/>
      <c r="O1088" s="280"/>
      <c r="P1088" s="280"/>
      <c r="Q1088" s="280"/>
      <c r="R1088" s="280"/>
      <c r="S1088" s="280"/>
      <c r="T1088" s="280"/>
      <c r="U1088" s="280"/>
      <c r="V1088" s="280"/>
      <c r="W1088" s="280"/>
      <c r="X1088" s="280"/>
      <c r="Y1088" s="398"/>
      <c r="Z1088" s="411"/>
      <c r="AA1088" s="411"/>
      <c r="AB1088" s="411"/>
      <c r="AC1088" s="411"/>
      <c r="AD1088" s="411"/>
      <c r="AE1088" s="411"/>
      <c r="AF1088" s="411"/>
      <c r="AG1088" s="411"/>
      <c r="AH1088" s="411"/>
      <c r="AI1088" s="411"/>
      <c r="AJ1088" s="411"/>
      <c r="AK1088" s="411"/>
      <c r="AL1088" s="411"/>
      <c r="AM1088" s="295"/>
    </row>
    <row r="1089" spans="1:39" ht="31" outlineLevel="1">
      <c r="A1089" s="510">
        <v>41</v>
      </c>
      <c r="B1089" s="414" t="s">
        <v>132</v>
      </c>
      <c r="C1089" s="280" t="s">
        <v>586</v>
      </c>
      <c r="D1089" s="284"/>
      <c r="E1089" s="284"/>
      <c r="F1089" s="284"/>
      <c r="G1089" s="284"/>
      <c r="H1089" s="284"/>
      <c r="I1089" s="284"/>
      <c r="J1089" s="284"/>
      <c r="K1089" s="284"/>
      <c r="L1089" s="284"/>
      <c r="M1089" s="284"/>
      <c r="N1089" s="284"/>
      <c r="O1089" s="284"/>
      <c r="P1089" s="284"/>
      <c r="Q1089" s="284"/>
      <c r="R1089" s="284"/>
      <c r="S1089" s="284"/>
      <c r="T1089" s="284"/>
      <c r="U1089" s="284"/>
      <c r="V1089" s="284"/>
      <c r="W1089" s="284"/>
      <c r="X1089" s="284"/>
      <c r="Y1089" s="412"/>
      <c r="Z1089" s="401"/>
      <c r="AA1089" s="401"/>
      <c r="AB1089" s="401"/>
      <c r="AC1089" s="401"/>
      <c r="AD1089" s="401"/>
      <c r="AE1089" s="401"/>
      <c r="AF1089" s="401"/>
      <c r="AG1089" s="401"/>
      <c r="AH1089" s="401"/>
      <c r="AI1089" s="401"/>
      <c r="AJ1089" s="401"/>
      <c r="AK1089" s="401"/>
      <c r="AL1089" s="401"/>
      <c r="AM1089" s="285">
        <f>SUM(Y1089:AL1089)</f>
        <v>0</v>
      </c>
    </row>
    <row r="1090" spans="1:39" ht="15.5" outlineLevel="1">
      <c r="A1090" s="510"/>
      <c r="B1090" s="283" t="s">
        <v>344</v>
      </c>
      <c r="C1090" s="280" t="s">
        <v>580</v>
      </c>
      <c r="D1090" s="284"/>
      <c r="E1090" s="284"/>
      <c r="F1090" s="284"/>
      <c r="G1090" s="284"/>
      <c r="H1090" s="284"/>
      <c r="I1090" s="284"/>
      <c r="J1090" s="284"/>
      <c r="K1090" s="284"/>
      <c r="L1090" s="284"/>
      <c r="M1090" s="284"/>
      <c r="N1090" s="284"/>
      <c r="O1090" s="284"/>
      <c r="P1090" s="284"/>
      <c r="Q1090" s="284"/>
      <c r="R1090" s="284"/>
      <c r="S1090" s="284"/>
      <c r="T1090" s="284"/>
      <c r="U1090" s="284"/>
      <c r="V1090" s="284"/>
      <c r="W1090" s="284"/>
      <c r="X1090" s="284"/>
      <c r="Y1090" s="397">
        <f>Y1089</f>
        <v>0</v>
      </c>
      <c r="Z1090" s="397">
        <f t="shared" ref="Z1090:AL1090" si="295">Z1089</f>
        <v>0</v>
      </c>
      <c r="AA1090" s="397">
        <f t="shared" si="295"/>
        <v>0</v>
      </c>
      <c r="AB1090" s="397">
        <f t="shared" si="295"/>
        <v>0</v>
      </c>
      <c r="AC1090" s="397">
        <f t="shared" si="295"/>
        <v>0</v>
      </c>
      <c r="AD1090" s="397">
        <f t="shared" si="295"/>
        <v>0</v>
      </c>
      <c r="AE1090" s="397">
        <f t="shared" si="295"/>
        <v>0</v>
      </c>
      <c r="AF1090" s="397">
        <f t="shared" si="295"/>
        <v>0</v>
      </c>
      <c r="AG1090" s="397">
        <f t="shared" si="295"/>
        <v>0</v>
      </c>
      <c r="AH1090" s="397">
        <f t="shared" si="295"/>
        <v>0</v>
      </c>
      <c r="AI1090" s="397">
        <f t="shared" si="295"/>
        <v>0</v>
      </c>
      <c r="AJ1090" s="397">
        <f t="shared" si="295"/>
        <v>0</v>
      </c>
      <c r="AK1090" s="397">
        <f t="shared" si="295"/>
        <v>0</v>
      </c>
      <c r="AL1090" s="397">
        <f t="shared" si="295"/>
        <v>0</v>
      </c>
      <c r="AM1090" s="295"/>
    </row>
    <row r="1091" spans="1:39" ht="15.5" outlineLevel="1">
      <c r="A1091" s="510"/>
      <c r="B1091" s="414"/>
      <c r="C1091" s="280"/>
      <c r="D1091" s="280"/>
      <c r="E1091" s="280"/>
      <c r="F1091" s="280"/>
      <c r="G1091" s="280"/>
      <c r="H1091" s="280"/>
      <c r="I1091" s="280"/>
      <c r="J1091" s="280"/>
      <c r="K1091" s="280"/>
      <c r="L1091" s="280"/>
      <c r="M1091" s="280"/>
      <c r="N1091" s="280"/>
      <c r="O1091" s="280"/>
      <c r="P1091" s="280"/>
      <c r="Q1091" s="280"/>
      <c r="R1091" s="280"/>
      <c r="S1091" s="280"/>
      <c r="T1091" s="280"/>
      <c r="U1091" s="280"/>
      <c r="V1091" s="280"/>
      <c r="W1091" s="280"/>
      <c r="X1091" s="280"/>
      <c r="Y1091" s="398"/>
      <c r="Z1091" s="411"/>
      <c r="AA1091" s="411"/>
      <c r="AB1091" s="411"/>
      <c r="AC1091" s="411"/>
      <c r="AD1091" s="411"/>
      <c r="AE1091" s="411"/>
      <c r="AF1091" s="411"/>
      <c r="AG1091" s="411"/>
      <c r="AH1091" s="411"/>
      <c r="AI1091" s="411"/>
      <c r="AJ1091" s="411"/>
      <c r="AK1091" s="411"/>
      <c r="AL1091" s="411"/>
      <c r="AM1091" s="295"/>
    </row>
    <row r="1092" spans="1:39" ht="15.5" outlineLevel="1">
      <c r="A1092" s="510">
        <v>42</v>
      </c>
      <c r="B1092" s="414" t="s">
        <v>133</v>
      </c>
      <c r="C1092" s="280" t="s">
        <v>586</v>
      </c>
      <c r="D1092" s="284"/>
      <c r="E1092" s="284"/>
      <c r="F1092" s="284"/>
      <c r="G1092" s="284"/>
      <c r="H1092" s="284"/>
      <c r="I1092" s="284"/>
      <c r="J1092" s="284"/>
      <c r="K1092" s="284"/>
      <c r="L1092" s="284"/>
      <c r="M1092" s="284"/>
      <c r="N1092" s="280"/>
      <c r="O1092" s="284"/>
      <c r="P1092" s="284"/>
      <c r="Q1092" s="284"/>
      <c r="R1092" s="284"/>
      <c r="S1092" s="284"/>
      <c r="T1092" s="284"/>
      <c r="U1092" s="284"/>
      <c r="V1092" s="284"/>
      <c r="W1092" s="284"/>
      <c r="X1092" s="284"/>
      <c r="Y1092" s="412"/>
      <c r="Z1092" s="401"/>
      <c r="AA1092" s="401"/>
      <c r="AB1092" s="401"/>
      <c r="AC1092" s="401"/>
      <c r="AD1092" s="401"/>
      <c r="AE1092" s="401"/>
      <c r="AF1092" s="401"/>
      <c r="AG1092" s="401"/>
      <c r="AH1092" s="401"/>
      <c r="AI1092" s="401"/>
      <c r="AJ1092" s="401"/>
      <c r="AK1092" s="401"/>
      <c r="AL1092" s="401"/>
      <c r="AM1092" s="285">
        <f>SUM(Y1092:AL1092)</f>
        <v>0</v>
      </c>
    </row>
    <row r="1093" spans="1:39" ht="15.5" outlineLevel="1">
      <c r="A1093" s="510"/>
      <c r="B1093" s="283" t="s">
        <v>344</v>
      </c>
      <c r="C1093" s="280" t="s">
        <v>580</v>
      </c>
      <c r="D1093" s="284"/>
      <c r="E1093" s="284"/>
      <c r="F1093" s="284"/>
      <c r="G1093" s="284"/>
      <c r="H1093" s="284"/>
      <c r="I1093" s="284"/>
      <c r="J1093" s="284"/>
      <c r="K1093" s="284"/>
      <c r="L1093" s="284"/>
      <c r="M1093" s="284"/>
      <c r="N1093" s="448"/>
      <c r="O1093" s="284"/>
      <c r="P1093" s="284"/>
      <c r="Q1093" s="284"/>
      <c r="R1093" s="284"/>
      <c r="S1093" s="284"/>
      <c r="T1093" s="284"/>
      <c r="U1093" s="284"/>
      <c r="V1093" s="284"/>
      <c r="W1093" s="284"/>
      <c r="X1093" s="284"/>
      <c r="Y1093" s="397">
        <f>Y1092</f>
        <v>0</v>
      </c>
      <c r="Z1093" s="397">
        <f t="shared" ref="Z1093:AL1093" si="296">Z1092</f>
        <v>0</v>
      </c>
      <c r="AA1093" s="397">
        <f t="shared" si="296"/>
        <v>0</v>
      </c>
      <c r="AB1093" s="397">
        <f t="shared" si="296"/>
        <v>0</v>
      </c>
      <c r="AC1093" s="397">
        <f t="shared" si="296"/>
        <v>0</v>
      </c>
      <c r="AD1093" s="397">
        <f t="shared" si="296"/>
        <v>0</v>
      </c>
      <c r="AE1093" s="397">
        <f t="shared" si="296"/>
        <v>0</v>
      </c>
      <c r="AF1093" s="397">
        <f t="shared" si="296"/>
        <v>0</v>
      </c>
      <c r="AG1093" s="397">
        <f t="shared" si="296"/>
        <v>0</v>
      </c>
      <c r="AH1093" s="397">
        <f t="shared" si="296"/>
        <v>0</v>
      </c>
      <c r="AI1093" s="397">
        <f t="shared" si="296"/>
        <v>0</v>
      </c>
      <c r="AJ1093" s="397">
        <f t="shared" si="296"/>
        <v>0</v>
      </c>
      <c r="AK1093" s="397">
        <f t="shared" si="296"/>
        <v>0</v>
      </c>
      <c r="AL1093" s="397">
        <f t="shared" si="296"/>
        <v>0</v>
      </c>
      <c r="AM1093" s="295"/>
    </row>
    <row r="1094" spans="1:39" ht="15.5" outlineLevel="1">
      <c r="A1094" s="510"/>
      <c r="B1094" s="414"/>
      <c r="C1094" s="280"/>
      <c r="D1094" s="280"/>
      <c r="E1094" s="280"/>
      <c r="F1094" s="280"/>
      <c r="G1094" s="280"/>
      <c r="H1094" s="280"/>
      <c r="I1094" s="280"/>
      <c r="J1094" s="280"/>
      <c r="K1094" s="280"/>
      <c r="L1094" s="280"/>
      <c r="M1094" s="280"/>
      <c r="N1094" s="280"/>
      <c r="O1094" s="280"/>
      <c r="P1094" s="280"/>
      <c r="Q1094" s="280"/>
      <c r="R1094" s="280"/>
      <c r="S1094" s="280"/>
      <c r="T1094" s="280"/>
      <c r="U1094" s="280"/>
      <c r="V1094" s="280"/>
      <c r="W1094" s="280"/>
      <c r="X1094" s="280"/>
      <c r="Y1094" s="398"/>
      <c r="Z1094" s="411"/>
      <c r="AA1094" s="411"/>
      <c r="AB1094" s="411"/>
      <c r="AC1094" s="411"/>
      <c r="AD1094" s="411"/>
      <c r="AE1094" s="411"/>
      <c r="AF1094" s="411"/>
      <c r="AG1094" s="411"/>
      <c r="AH1094" s="411"/>
      <c r="AI1094" s="411"/>
      <c r="AJ1094" s="411"/>
      <c r="AK1094" s="411"/>
      <c r="AL1094" s="411"/>
      <c r="AM1094" s="295"/>
    </row>
    <row r="1095" spans="1:39" ht="15.5" outlineLevel="1">
      <c r="A1095" s="510">
        <v>43</v>
      </c>
      <c r="B1095" s="414" t="s">
        <v>134</v>
      </c>
      <c r="C1095" s="280" t="s">
        <v>586</v>
      </c>
      <c r="D1095" s="284"/>
      <c r="E1095" s="284"/>
      <c r="F1095" s="284"/>
      <c r="G1095" s="284"/>
      <c r="H1095" s="284"/>
      <c r="I1095" s="284"/>
      <c r="J1095" s="284"/>
      <c r="K1095" s="284"/>
      <c r="L1095" s="284"/>
      <c r="M1095" s="284"/>
      <c r="N1095" s="284"/>
      <c r="O1095" s="284"/>
      <c r="P1095" s="284"/>
      <c r="Q1095" s="284"/>
      <c r="R1095" s="284"/>
      <c r="S1095" s="284"/>
      <c r="T1095" s="284"/>
      <c r="U1095" s="284"/>
      <c r="V1095" s="284"/>
      <c r="W1095" s="284"/>
      <c r="X1095" s="284"/>
      <c r="Y1095" s="412"/>
      <c r="Z1095" s="401"/>
      <c r="AA1095" s="401"/>
      <c r="AB1095" s="401"/>
      <c r="AC1095" s="401"/>
      <c r="AD1095" s="401"/>
      <c r="AE1095" s="401"/>
      <c r="AF1095" s="401"/>
      <c r="AG1095" s="401"/>
      <c r="AH1095" s="401"/>
      <c r="AI1095" s="401"/>
      <c r="AJ1095" s="401"/>
      <c r="AK1095" s="401"/>
      <c r="AL1095" s="401"/>
      <c r="AM1095" s="285">
        <f>SUM(Y1095:AL1095)</f>
        <v>0</v>
      </c>
    </row>
    <row r="1096" spans="1:39" ht="15.5" outlineLevel="1">
      <c r="A1096" s="510"/>
      <c r="B1096" s="283" t="s">
        <v>344</v>
      </c>
      <c r="C1096" s="280" t="s">
        <v>580</v>
      </c>
      <c r="D1096" s="284"/>
      <c r="E1096" s="284"/>
      <c r="F1096" s="284"/>
      <c r="G1096" s="284"/>
      <c r="H1096" s="284"/>
      <c r="I1096" s="284"/>
      <c r="J1096" s="284"/>
      <c r="K1096" s="284"/>
      <c r="L1096" s="284"/>
      <c r="M1096" s="284"/>
      <c r="N1096" s="284"/>
      <c r="O1096" s="284"/>
      <c r="P1096" s="284"/>
      <c r="Q1096" s="284"/>
      <c r="R1096" s="284"/>
      <c r="S1096" s="284"/>
      <c r="T1096" s="284"/>
      <c r="U1096" s="284"/>
      <c r="V1096" s="284"/>
      <c r="W1096" s="284"/>
      <c r="X1096" s="284"/>
      <c r="Y1096" s="397">
        <f>Y1095</f>
        <v>0</v>
      </c>
      <c r="Z1096" s="397">
        <f t="shared" ref="Z1096:AL1096" si="297">Z1095</f>
        <v>0</v>
      </c>
      <c r="AA1096" s="397">
        <f t="shared" si="297"/>
        <v>0</v>
      </c>
      <c r="AB1096" s="397">
        <f t="shared" si="297"/>
        <v>0</v>
      </c>
      <c r="AC1096" s="397">
        <f t="shared" si="297"/>
        <v>0</v>
      </c>
      <c r="AD1096" s="397">
        <f t="shared" si="297"/>
        <v>0</v>
      </c>
      <c r="AE1096" s="397">
        <f t="shared" si="297"/>
        <v>0</v>
      </c>
      <c r="AF1096" s="397">
        <f t="shared" si="297"/>
        <v>0</v>
      </c>
      <c r="AG1096" s="397">
        <f t="shared" si="297"/>
        <v>0</v>
      </c>
      <c r="AH1096" s="397">
        <f t="shared" si="297"/>
        <v>0</v>
      </c>
      <c r="AI1096" s="397">
        <f t="shared" si="297"/>
        <v>0</v>
      </c>
      <c r="AJ1096" s="397">
        <f t="shared" si="297"/>
        <v>0</v>
      </c>
      <c r="AK1096" s="397">
        <f t="shared" si="297"/>
        <v>0</v>
      </c>
      <c r="AL1096" s="397">
        <f t="shared" si="297"/>
        <v>0</v>
      </c>
      <c r="AM1096" s="295"/>
    </row>
    <row r="1097" spans="1:39" ht="15.5" outlineLevel="1">
      <c r="A1097" s="510"/>
      <c r="B1097" s="414"/>
      <c r="C1097" s="280"/>
      <c r="D1097" s="280"/>
      <c r="E1097" s="280"/>
      <c r="F1097" s="280"/>
      <c r="G1097" s="280"/>
      <c r="H1097" s="280"/>
      <c r="I1097" s="280"/>
      <c r="J1097" s="280"/>
      <c r="K1097" s="280"/>
      <c r="L1097" s="280"/>
      <c r="M1097" s="280"/>
      <c r="N1097" s="280"/>
      <c r="O1097" s="280"/>
      <c r="P1097" s="280"/>
      <c r="Q1097" s="280"/>
      <c r="R1097" s="280"/>
      <c r="S1097" s="280"/>
      <c r="T1097" s="280"/>
      <c r="U1097" s="280"/>
      <c r="V1097" s="280"/>
      <c r="W1097" s="280"/>
      <c r="X1097" s="280"/>
      <c r="Y1097" s="398"/>
      <c r="Z1097" s="411"/>
      <c r="AA1097" s="411"/>
      <c r="AB1097" s="411"/>
      <c r="AC1097" s="411"/>
      <c r="AD1097" s="411"/>
      <c r="AE1097" s="411"/>
      <c r="AF1097" s="411"/>
      <c r="AG1097" s="411"/>
      <c r="AH1097" s="411"/>
      <c r="AI1097" s="411"/>
      <c r="AJ1097" s="411"/>
      <c r="AK1097" s="411"/>
      <c r="AL1097" s="411"/>
      <c r="AM1097" s="295"/>
    </row>
    <row r="1098" spans="1:39" ht="31" outlineLevel="1">
      <c r="A1098" s="510">
        <v>44</v>
      </c>
      <c r="B1098" s="414" t="s">
        <v>135</v>
      </c>
      <c r="C1098" s="280" t="s">
        <v>586</v>
      </c>
      <c r="D1098" s="284"/>
      <c r="E1098" s="284"/>
      <c r="F1098" s="284"/>
      <c r="G1098" s="284"/>
      <c r="H1098" s="284"/>
      <c r="I1098" s="284"/>
      <c r="J1098" s="284"/>
      <c r="K1098" s="284"/>
      <c r="L1098" s="284"/>
      <c r="M1098" s="284"/>
      <c r="N1098" s="284"/>
      <c r="O1098" s="284"/>
      <c r="P1098" s="284"/>
      <c r="Q1098" s="284"/>
      <c r="R1098" s="284"/>
      <c r="S1098" s="284"/>
      <c r="T1098" s="284"/>
      <c r="U1098" s="284"/>
      <c r="V1098" s="284"/>
      <c r="W1098" s="284"/>
      <c r="X1098" s="284"/>
      <c r="Y1098" s="412"/>
      <c r="Z1098" s="401"/>
      <c r="AA1098" s="401"/>
      <c r="AB1098" s="401"/>
      <c r="AC1098" s="401"/>
      <c r="AD1098" s="401"/>
      <c r="AE1098" s="401"/>
      <c r="AF1098" s="401"/>
      <c r="AG1098" s="401"/>
      <c r="AH1098" s="401"/>
      <c r="AI1098" s="401"/>
      <c r="AJ1098" s="401"/>
      <c r="AK1098" s="401"/>
      <c r="AL1098" s="401"/>
      <c r="AM1098" s="285">
        <f>SUM(Y1098:AL1098)</f>
        <v>0</v>
      </c>
    </row>
    <row r="1099" spans="1:39" ht="15.5" outlineLevel="1">
      <c r="A1099" s="510"/>
      <c r="B1099" s="283" t="s">
        <v>344</v>
      </c>
      <c r="C1099" s="280" t="s">
        <v>580</v>
      </c>
      <c r="D1099" s="284"/>
      <c r="E1099" s="284"/>
      <c r="F1099" s="284"/>
      <c r="G1099" s="284"/>
      <c r="H1099" s="284"/>
      <c r="I1099" s="284"/>
      <c r="J1099" s="284"/>
      <c r="K1099" s="284"/>
      <c r="L1099" s="284"/>
      <c r="M1099" s="284"/>
      <c r="N1099" s="284"/>
      <c r="O1099" s="284"/>
      <c r="P1099" s="284"/>
      <c r="Q1099" s="284"/>
      <c r="R1099" s="284"/>
      <c r="S1099" s="284"/>
      <c r="T1099" s="284"/>
      <c r="U1099" s="284"/>
      <c r="V1099" s="284"/>
      <c r="W1099" s="284"/>
      <c r="X1099" s="284"/>
      <c r="Y1099" s="397">
        <f>Y1098</f>
        <v>0</v>
      </c>
      <c r="Z1099" s="397">
        <f t="shared" ref="Z1099:AL1099" si="298">Z1098</f>
        <v>0</v>
      </c>
      <c r="AA1099" s="397">
        <f t="shared" si="298"/>
        <v>0</v>
      </c>
      <c r="AB1099" s="397">
        <f t="shared" si="298"/>
        <v>0</v>
      </c>
      <c r="AC1099" s="397">
        <f t="shared" si="298"/>
        <v>0</v>
      </c>
      <c r="AD1099" s="397">
        <f t="shared" si="298"/>
        <v>0</v>
      </c>
      <c r="AE1099" s="397">
        <f t="shared" si="298"/>
        <v>0</v>
      </c>
      <c r="AF1099" s="397">
        <f t="shared" si="298"/>
        <v>0</v>
      </c>
      <c r="AG1099" s="397">
        <f t="shared" si="298"/>
        <v>0</v>
      </c>
      <c r="AH1099" s="397">
        <f t="shared" si="298"/>
        <v>0</v>
      </c>
      <c r="AI1099" s="397">
        <f t="shared" si="298"/>
        <v>0</v>
      </c>
      <c r="AJ1099" s="397">
        <f t="shared" si="298"/>
        <v>0</v>
      </c>
      <c r="AK1099" s="397">
        <f t="shared" si="298"/>
        <v>0</v>
      </c>
      <c r="AL1099" s="397">
        <f t="shared" si="298"/>
        <v>0</v>
      </c>
      <c r="AM1099" s="295"/>
    </row>
    <row r="1100" spans="1:39" ht="15.5" outlineLevel="1">
      <c r="A1100" s="510"/>
      <c r="B1100" s="414"/>
      <c r="C1100" s="280"/>
      <c r="D1100" s="280"/>
      <c r="E1100" s="280"/>
      <c r="F1100" s="280"/>
      <c r="G1100" s="280"/>
      <c r="H1100" s="280"/>
      <c r="I1100" s="280"/>
      <c r="J1100" s="280"/>
      <c r="K1100" s="280"/>
      <c r="L1100" s="280"/>
      <c r="M1100" s="280"/>
      <c r="N1100" s="280"/>
      <c r="O1100" s="280"/>
      <c r="P1100" s="280"/>
      <c r="Q1100" s="280"/>
      <c r="R1100" s="280"/>
      <c r="S1100" s="280"/>
      <c r="T1100" s="280"/>
      <c r="U1100" s="280"/>
      <c r="V1100" s="280"/>
      <c r="W1100" s="280"/>
      <c r="X1100" s="280"/>
      <c r="Y1100" s="398"/>
      <c r="Z1100" s="411"/>
      <c r="AA1100" s="411"/>
      <c r="AB1100" s="411"/>
      <c r="AC1100" s="411"/>
      <c r="AD1100" s="411"/>
      <c r="AE1100" s="411"/>
      <c r="AF1100" s="411"/>
      <c r="AG1100" s="411"/>
      <c r="AH1100" s="411"/>
      <c r="AI1100" s="411"/>
      <c r="AJ1100" s="411"/>
      <c r="AK1100" s="411"/>
      <c r="AL1100" s="411"/>
      <c r="AM1100" s="295"/>
    </row>
    <row r="1101" spans="1:39" ht="15.5" outlineLevel="1">
      <c r="A1101" s="510">
        <v>45</v>
      </c>
      <c r="B1101" s="414" t="s">
        <v>136</v>
      </c>
      <c r="C1101" s="280" t="s">
        <v>586</v>
      </c>
      <c r="D1101" s="284"/>
      <c r="E1101" s="284"/>
      <c r="F1101" s="284"/>
      <c r="G1101" s="284"/>
      <c r="H1101" s="284"/>
      <c r="I1101" s="284"/>
      <c r="J1101" s="284"/>
      <c r="K1101" s="284"/>
      <c r="L1101" s="284"/>
      <c r="M1101" s="284"/>
      <c r="N1101" s="284"/>
      <c r="O1101" s="284"/>
      <c r="P1101" s="284"/>
      <c r="Q1101" s="284"/>
      <c r="R1101" s="284"/>
      <c r="S1101" s="284"/>
      <c r="T1101" s="284"/>
      <c r="U1101" s="284"/>
      <c r="V1101" s="284"/>
      <c r="W1101" s="284"/>
      <c r="X1101" s="284"/>
      <c r="Y1101" s="412"/>
      <c r="Z1101" s="401"/>
      <c r="AA1101" s="401"/>
      <c r="AB1101" s="401"/>
      <c r="AC1101" s="401"/>
      <c r="AD1101" s="401"/>
      <c r="AE1101" s="401"/>
      <c r="AF1101" s="401"/>
      <c r="AG1101" s="401"/>
      <c r="AH1101" s="401"/>
      <c r="AI1101" s="401"/>
      <c r="AJ1101" s="401"/>
      <c r="AK1101" s="401"/>
      <c r="AL1101" s="401"/>
      <c r="AM1101" s="285">
        <f>SUM(Y1101:AL1101)</f>
        <v>0</v>
      </c>
    </row>
    <row r="1102" spans="1:39" ht="15.5" outlineLevel="1">
      <c r="A1102" s="510"/>
      <c r="B1102" s="283" t="s">
        <v>344</v>
      </c>
      <c r="C1102" s="280" t="s">
        <v>580</v>
      </c>
      <c r="D1102" s="284"/>
      <c r="E1102" s="284"/>
      <c r="F1102" s="284"/>
      <c r="G1102" s="284"/>
      <c r="H1102" s="284"/>
      <c r="I1102" s="284"/>
      <c r="J1102" s="284"/>
      <c r="K1102" s="284"/>
      <c r="L1102" s="284"/>
      <c r="M1102" s="284"/>
      <c r="N1102" s="284"/>
      <c r="O1102" s="284"/>
      <c r="P1102" s="284"/>
      <c r="Q1102" s="284"/>
      <c r="R1102" s="284"/>
      <c r="S1102" s="284"/>
      <c r="T1102" s="284"/>
      <c r="U1102" s="284"/>
      <c r="V1102" s="284"/>
      <c r="W1102" s="284"/>
      <c r="X1102" s="284"/>
      <c r="Y1102" s="397">
        <f>Y1101</f>
        <v>0</v>
      </c>
      <c r="Z1102" s="397">
        <f t="shared" ref="Z1102:AL1102" si="299">Z1101</f>
        <v>0</v>
      </c>
      <c r="AA1102" s="397">
        <f t="shared" si="299"/>
        <v>0</v>
      </c>
      <c r="AB1102" s="397">
        <f t="shared" si="299"/>
        <v>0</v>
      </c>
      <c r="AC1102" s="397">
        <f t="shared" si="299"/>
        <v>0</v>
      </c>
      <c r="AD1102" s="397">
        <f t="shared" si="299"/>
        <v>0</v>
      </c>
      <c r="AE1102" s="397">
        <f t="shared" si="299"/>
        <v>0</v>
      </c>
      <c r="AF1102" s="397">
        <f t="shared" si="299"/>
        <v>0</v>
      </c>
      <c r="AG1102" s="397">
        <f t="shared" si="299"/>
        <v>0</v>
      </c>
      <c r="AH1102" s="397">
        <f t="shared" si="299"/>
        <v>0</v>
      </c>
      <c r="AI1102" s="397">
        <f t="shared" si="299"/>
        <v>0</v>
      </c>
      <c r="AJ1102" s="397">
        <f t="shared" si="299"/>
        <v>0</v>
      </c>
      <c r="AK1102" s="397">
        <f t="shared" si="299"/>
        <v>0</v>
      </c>
      <c r="AL1102" s="397">
        <f t="shared" si="299"/>
        <v>0</v>
      </c>
      <c r="AM1102" s="295"/>
    </row>
    <row r="1103" spans="1:39" ht="15.5" outlineLevel="1">
      <c r="A1103" s="510"/>
      <c r="B1103" s="414"/>
      <c r="C1103" s="280"/>
      <c r="D1103" s="280"/>
      <c r="E1103" s="280"/>
      <c r="F1103" s="280"/>
      <c r="G1103" s="280"/>
      <c r="H1103" s="280"/>
      <c r="I1103" s="280"/>
      <c r="J1103" s="280"/>
      <c r="K1103" s="280"/>
      <c r="L1103" s="280"/>
      <c r="M1103" s="280"/>
      <c r="N1103" s="280"/>
      <c r="O1103" s="280"/>
      <c r="P1103" s="280"/>
      <c r="Q1103" s="280"/>
      <c r="R1103" s="280"/>
      <c r="S1103" s="280"/>
      <c r="T1103" s="280"/>
      <c r="U1103" s="280"/>
      <c r="V1103" s="280"/>
      <c r="W1103" s="280"/>
      <c r="X1103" s="280"/>
      <c r="Y1103" s="398"/>
      <c r="Z1103" s="411"/>
      <c r="AA1103" s="411"/>
      <c r="AB1103" s="411"/>
      <c r="AC1103" s="411"/>
      <c r="AD1103" s="411"/>
      <c r="AE1103" s="411"/>
      <c r="AF1103" s="411"/>
      <c r="AG1103" s="411"/>
      <c r="AH1103" s="411"/>
      <c r="AI1103" s="411"/>
      <c r="AJ1103" s="411"/>
      <c r="AK1103" s="411"/>
      <c r="AL1103" s="411"/>
      <c r="AM1103" s="295"/>
    </row>
    <row r="1104" spans="1:39" ht="15.5" outlineLevel="1">
      <c r="A1104" s="510">
        <v>46</v>
      </c>
      <c r="B1104" s="414" t="s">
        <v>137</v>
      </c>
      <c r="C1104" s="280" t="s">
        <v>586</v>
      </c>
      <c r="D1104" s="284"/>
      <c r="E1104" s="284"/>
      <c r="F1104" s="284"/>
      <c r="G1104" s="284"/>
      <c r="H1104" s="284"/>
      <c r="I1104" s="284"/>
      <c r="J1104" s="284"/>
      <c r="K1104" s="284"/>
      <c r="L1104" s="284"/>
      <c r="M1104" s="284"/>
      <c r="N1104" s="284"/>
      <c r="O1104" s="284"/>
      <c r="P1104" s="284"/>
      <c r="Q1104" s="284"/>
      <c r="R1104" s="284"/>
      <c r="S1104" s="284"/>
      <c r="T1104" s="284"/>
      <c r="U1104" s="284"/>
      <c r="V1104" s="284"/>
      <c r="W1104" s="284"/>
      <c r="X1104" s="284"/>
      <c r="Y1104" s="412"/>
      <c r="Z1104" s="401"/>
      <c r="AA1104" s="401"/>
      <c r="AB1104" s="401"/>
      <c r="AC1104" s="401"/>
      <c r="AD1104" s="401"/>
      <c r="AE1104" s="401"/>
      <c r="AF1104" s="401"/>
      <c r="AG1104" s="401"/>
      <c r="AH1104" s="401"/>
      <c r="AI1104" s="401">
        <v>0.1</v>
      </c>
      <c r="AJ1104" s="401"/>
      <c r="AK1104" s="401"/>
      <c r="AL1104" s="401"/>
      <c r="AM1104" s="285">
        <f>SUM(Y1104:AL1104)</f>
        <v>0.1</v>
      </c>
    </row>
    <row r="1105" spans="1:39" ht="15.5" outlineLevel="1">
      <c r="A1105" s="510"/>
      <c r="B1105" s="283" t="s">
        <v>344</v>
      </c>
      <c r="C1105" s="280" t="s">
        <v>580</v>
      </c>
      <c r="D1105" s="284"/>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397">
        <f>Y1104</f>
        <v>0</v>
      </c>
      <c r="Z1105" s="397">
        <f t="shared" ref="Z1105:AL1105" si="300">Z1104</f>
        <v>0</v>
      </c>
      <c r="AA1105" s="397">
        <f t="shared" si="300"/>
        <v>0</v>
      </c>
      <c r="AB1105" s="397">
        <f t="shared" si="300"/>
        <v>0</v>
      </c>
      <c r="AC1105" s="397">
        <f t="shared" si="300"/>
        <v>0</v>
      </c>
      <c r="AD1105" s="397">
        <f t="shared" si="300"/>
        <v>0</v>
      </c>
      <c r="AE1105" s="397">
        <f t="shared" si="300"/>
        <v>0</v>
      </c>
      <c r="AF1105" s="397">
        <f t="shared" si="300"/>
        <v>0</v>
      </c>
      <c r="AG1105" s="397">
        <f t="shared" si="300"/>
        <v>0</v>
      </c>
      <c r="AH1105" s="397">
        <f t="shared" si="300"/>
        <v>0</v>
      </c>
      <c r="AI1105" s="397">
        <f t="shared" si="300"/>
        <v>0.1</v>
      </c>
      <c r="AJ1105" s="397">
        <f t="shared" si="300"/>
        <v>0</v>
      </c>
      <c r="AK1105" s="397">
        <f t="shared" si="300"/>
        <v>0</v>
      </c>
      <c r="AL1105" s="397">
        <f t="shared" si="300"/>
        <v>0</v>
      </c>
      <c r="AM1105" s="295"/>
    </row>
    <row r="1106" spans="1:39" ht="15.5" outlineLevel="1">
      <c r="A1106" s="510"/>
      <c r="B1106" s="414"/>
      <c r="C1106" s="280"/>
      <c r="D1106" s="280"/>
      <c r="E1106" s="280"/>
      <c r="F1106" s="280"/>
      <c r="G1106" s="280"/>
      <c r="H1106" s="280"/>
      <c r="I1106" s="280"/>
      <c r="J1106" s="280"/>
      <c r="K1106" s="280"/>
      <c r="L1106" s="280"/>
      <c r="M1106" s="280"/>
      <c r="N1106" s="280"/>
      <c r="O1106" s="280"/>
      <c r="P1106" s="280"/>
      <c r="Q1106" s="280"/>
      <c r="R1106" s="280"/>
      <c r="S1106" s="280"/>
      <c r="T1106" s="280"/>
      <c r="U1106" s="280"/>
      <c r="V1106" s="280"/>
      <c r="W1106" s="280"/>
      <c r="X1106" s="280"/>
      <c r="Y1106" s="398"/>
      <c r="Z1106" s="411"/>
      <c r="AA1106" s="411"/>
      <c r="AB1106" s="411"/>
      <c r="AC1106" s="411"/>
      <c r="AD1106" s="411"/>
      <c r="AE1106" s="411"/>
      <c r="AF1106" s="411"/>
      <c r="AG1106" s="411"/>
      <c r="AH1106" s="411"/>
      <c r="AI1106" s="411"/>
      <c r="AJ1106" s="411"/>
      <c r="AK1106" s="411"/>
      <c r="AL1106" s="411"/>
      <c r="AM1106" s="295"/>
    </row>
    <row r="1107" spans="1:39" ht="15.5" outlineLevel="1">
      <c r="A1107" s="510">
        <v>47</v>
      </c>
      <c r="B1107" s="414" t="s">
        <v>138</v>
      </c>
      <c r="C1107" s="280" t="s">
        <v>586</v>
      </c>
      <c r="D1107" s="284"/>
      <c r="E1107" s="284"/>
      <c r="F1107" s="284"/>
      <c r="G1107" s="284"/>
      <c r="H1107" s="284"/>
      <c r="I1107" s="284"/>
      <c r="J1107" s="284"/>
      <c r="K1107" s="284"/>
      <c r="L1107" s="284"/>
      <c r="M1107" s="284"/>
      <c r="N1107" s="284"/>
      <c r="O1107" s="284"/>
      <c r="P1107" s="284"/>
      <c r="Q1107" s="284"/>
      <c r="R1107" s="284"/>
      <c r="S1107" s="284"/>
      <c r="T1107" s="284"/>
      <c r="U1107" s="284"/>
      <c r="V1107" s="284"/>
      <c r="W1107" s="284"/>
      <c r="X1107" s="284"/>
      <c r="Y1107" s="412"/>
      <c r="Z1107" s="401"/>
      <c r="AA1107" s="401"/>
      <c r="AB1107" s="401"/>
      <c r="AC1107" s="401"/>
      <c r="AD1107" s="401"/>
      <c r="AE1107" s="401"/>
      <c r="AF1107" s="401"/>
      <c r="AG1107" s="401"/>
      <c r="AH1107" s="401"/>
      <c r="AI1107" s="401"/>
      <c r="AJ1107" s="401"/>
      <c r="AK1107" s="401"/>
      <c r="AL1107" s="401"/>
      <c r="AM1107" s="285">
        <f>SUM(Y1107:AL1107)</f>
        <v>0</v>
      </c>
    </row>
    <row r="1108" spans="1:39" ht="15.5" outlineLevel="1">
      <c r="A1108" s="510"/>
      <c r="B1108" s="283" t="s">
        <v>344</v>
      </c>
      <c r="C1108" s="280" t="s">
        <v>580</v>
      </c>
      <c r="D1108" s="284"/>
      <c r="E1108" s="284"/>
      <c r="F1108" s="284"/>
      <c r="G1108" s="284"/>
      <c r="H1108" s="284"/>
      <c r="I1108" s="284"/>
      <c r="J1108" s="284"/>
      <c r="K1108" s="284"/>
      <c r="L1108" s="284"/>
      <c r="M1108" s="284"/>
      <c r="N1108" s="284"/>
      <c r="O1108" s="284"/>
      <c r="P1108" s="284"/>
      <c r="Q1108" s="284"/>
      <c r="R1108" s="284"/>
      <c r="S1108" s="284"/>
      <c r="T1108" s="284"/>
      <c r="U1108" s="284"/>
      <c r="V1108" s="284"/>
      <c r="W1108" s="284"/>
      <c r="X1108" s="284"/>
      <c r="Y1108" s="397">
        <f>Y1107</f>
        <v>0</v>
      </c>
      <c r="Z1108" s="397">
        <f t="shared" ref="Z1108:AL1108" si="301">Z1107</f>
        <v>0</v>
      </c>
      <c r="AA1108" s="397">
        <f t="shared" si="301"/>
        <v>0</v>
      </c>
      <c r="AB1108" s="397">
        <f t="shared" si="301"/>
        <v>0</v>
      </c>
      <c r="AC1108" s="397">
        <f t="shared" si="301"/>
        <v>0</v>
      </c>
      <c r="AD1108" s="397">
        <f t="shared" si="301"/>
        <v>0</v>
      </c>
      <c r="AE1108" s="397">
        <f t="shared" si="301"/>
        <v>0</v>
      </c>
      <c r="AF1108" s="397">
        <f t="shared" si="301"/>
        <v>0</v>
      </c>
      <c r="AG1108" s="397">
        <f t="shared" si="301"/>
        <v>0</v>
      </c>
      <c r="AH1108" s="397">
        <f t="shared" si="301"/>
        <v>0</v>
      </c>
      <c r="AI1108" s="397">
        <f t="shared" si="301"/>
        <v>0</v>
      </c>
      <c r="AJ1108" s="397">
        <f t="shared" si="301"/>
        <v>0</v>
      </c>
      <c r="AK1108" s="397">
        <f t="shared" si="301"/>
        <v>0</v>
      </c>
      <c r="AL1108" s="397">
        <f t="shared" si="301"/>
        <v>0</v>
      </c>
      <c r="AM1108" s="295"/>
    </row>
    <row r="1109" spans="1:39" ht="15.5" outlineLevel="1">
      <c r="A1109" s="510"/>
      <c r="B1109" s="414"/>
      <c r="C1109" s="280"/>
      <c r="D1109" s="280"/>
      <c r="E1109" s="280"/>
      <c r="F1109" s="280"/>
      <c r="G1109" s="280"/>
      <c r="H1109" s="280"/>
      <c r="I1109" s="280"/>
      <c r="J1109" s="280"/>
      <c r="K1109" s="280"/>
      <c r="L1109" s="280"/>
      <c r="M1109" s="280"/>
      <c r="N1109" s="280"/>
      <c r="O1109" s="280"/>
      <c r="P1109" s="280"/>
      <c r="Q1109" s="280"/>
      <c r="R1109" s="280"/>
      <c r="S1109" s="280"/>
      <c r="T1109" s="280"/>
      <c r="U1109" s="280"/>
      <c r="V1109" s="280"/>
      <c r="W1109" s="280"/>
      <c r="X1109" s="280"/>
      <c r="Y1109" s="398"/>
      <c r="Z1109" s="411"/>
      <c r="AA1109" s="411"/>
      <c r="AB1109" s="411"/>
      <c r="AC1109" s="411"/>
      <c r="AD1109" s="411"/>
      <c r="AE1109" s="411"/>
      <c r="AF1109" s="411"/>
      <c r="AG1109" s="411"/>
      <c r="AH1109" s="411"/>
      <c r="AI1109" s="411"/>
      <c r="AJ1109" s="411"/>
      <c r="AK1109" s="411"/>
      <c r="AL1109" s="411"/>
      <c r="AM1109" s="295"/>
    </row>
    <row r="1110" spans="1:39" ht="15.5" outlineLevel="1">
      <c r="A1110" s="510">
        <v>48</v>
      </c>
      <c r="B1110" s="414" t="s">
        <v>139</v>
      </c>
      <c r="C1110" s="280" t="s">
        <v>586</v>
      </c>
      <c r="D1110" s="284"/>
      <c r="E1110" s="284"/>
      <c r="F1110" s="284"/>
      <c r="G1110" s="284"/>
      <c r="H1110" s="284"/>
      <c r="I1110" s="284"/>
      <c r="J1110" s="284"/>
      <c r="K1110" s="284"/>
      <c r="L1110" s="284"/>
      <c r="M1110" s="284"/>
      <c r="N1110" s="284"/>
      <c r="O1110" s="284"/>
      <c r="P1110" s="284"/>
      <c r="Q1110" s="284"/>
      <c r="R1110" s="284"/>
      <c r="S1110" s="284"/>
      <c r="T1110" s="284"/>
      <c r="U1110" s="284"/>
      <c r="V1110" s="284"/>
      <c r="W1110" s="284"/>
      <c r="X1110" s="284"/>
      <c r="Y1110" s="412"/>
      <c r="Z1110" s="401"/>
      <c r="AA1110" s="401"/>
      <c r="AB1110" s="401"/>
      <c r="AC1110" s="401"/>
      <c r="AD1110" s="401"/>
      <c r="AE1110" s="401"/>
      <c r="AF1110" s="401"/>
      <c r="AG1110" s="401"/>
      <c r="AH1110" s="401"/>
      <c r="AI1110" s="401"/>
      <c r="AJ1110" s="401"/>
      <c r="AK1110" s="401"/>
      <c r="AL1110" s="401"/>
      <c r="AM1110" s="285">
        <f>SUM(Y1110:AL1110)</f>
        <v>0</v>
      </c>
    </row>
    <row r="1111" spans="1:39" ht="15.5" outlineLevel="1">
      <c r="A1111" s="510"/>
      <c r="B1111" s="283" t="s">
        <v>344</v>
      </c>
      <c r="C1111" s="280" t="s">
        <v>580</v>
      </c>
      <c r="D1111" s="284"/>
      <c r="E1111" s="284"/>
      <c r="F1111" s="284"/>
      <c r="G1111" s="284"/>
      <c r="H1111" s="284"/>
      <c r="I1111" s="284"/>
      <c r="J1111" s="284"/>
      <c r="K1111" s="284"/>
      <c r="L1111" s="284"/>
      <c r="M1111" s="284"/>
      <c r="N1111" s="284"/>
      <c r="O1111" s="284"/>
      <c r="P1111" s="284"/>
      <c r="Q1111" s="284"/>
      <c r="R1111" s="284"/>
      <c r="S1111" s="284"/>
      <c r="T1111" s="284"/>
      <c r="U1111" s="284"/>
      <c r="V1111" s="284"/>
      <c r="W1111" s="284"/>
      <c r="X1111" s="284"/>
      <c r="Y1111" s="397">
        <f>Y1110</f>
        <v>0</v>
      </c>
      <c r="Z1111" s="397">
        <f t="shared" ref="Z1111:AL1111" si="302">Z1110</f>
        <v>0</v>
      </c>
      <c r="AA1111" s="397">
        <f t="shared" si="302"/>
        <v>0</v>
      </c>
      <c r="AB1111" s="397">
        <f t="shared" si="302"/>
        <v>0</v>
      </c>
      <c r="AC1111" s="397">
        <f t="shared" si="302"/>
        <v>0</v>
      </c>
      <c r="AD1111" s="397">
        <f t="shared" si="302"/>
        <v>0</v>
      </c>
      <c r="AE1111" s="397">
        <f t="shared" si="302"/>
        <v>0</v>
      </c>
      <c r="AF1111" s="397">
        <f t="shared" si="302"/>
        <v>0</v>
      </c>
      <c r="AG1111" s="397">
        <f t="shared" si="302"/>
        <v>0</v>
      </c>
      <c r="AH1111" s="397">
        <f t="shared" si="302"/>
        <v>0</v>
      </c>
      <c r="AI1111" s="397">
        <f t="shared" si="302"/>
        <v>0</v>
      </c>
      <c r="AJ1111" s="397">
        <f t="shared" si="302"/>
        <v>0</v>
      </c>
      <c r="AK1111" s="397">
        <f t="shared" si="302"/>
        <v>0</v>
      </c>
      <c r="AL1111" s="397">
        <f t="shared" si="302"/>
        <v>0</v>
      </c>
      <c r="AM1111" s="295"/>
    </row>
    <row r="1112" spans="1:39" ht="15.5" outlineLevel="1">
      <c r="A1112" s="510"/>
      <c r="B1112" s="414"/>
      <c r="C1112" s="280"/>
      <c r="D1112" s="280"/>
      <c r="E1112" s="280"/>
      <c r="F1112" s="280"/>
      <c r="G1112" s="280"/>
      <c r="H1112" s="280"/>
      <c r="I1112" s="280"/>
      <c r="J1112" s="280"/>
      <c r="K1112" s="280"/>
      <c r="L1112" s="280"/>
      <c r="M1112" s="280"/>
      <c r="N1112" s="280"/>
      <c r="O1112" s="280"/>
      <c r="P1112" s="280"/>
      <c r="Q1112" s="280"/>
      <c r="R1112" s="280"/>
      <c r="S1112" s="280"/>
      <c r="T1112" s="280"/>
      <c r="U1112" s="280"/>
      <c r="V1112" s="280"/>
      <c r="W1112" s="280"/>
      <c r="X1112" s="280"/>
      <c r="Y1112" s="398"/>
      <c r="Z1112" s="411"/>
      <c r="AA1112" s="411"/>
      <c r="AB1112" s="411"/>
      <c r="AC1112" s="411"/>
      <c r="AD1112" s="411"/>
      <c r="AE1112" s="411"/>
      <c r="AF1112" s="411"/>
      <c r="AG1112" s="411"/>
      <c r="AH1112" s="411"/>
      <c r="AI1112" s="411"/>
      <c r="AJ1112" s="411"/>
      <c r="AK1112" s="411"/>
      <c r="AL1112" s="411"/>
      <c r="AM1112" s="295"/>
    </row>
    <row r="1113" spans="1:39" ht="15.5" outlineLevel="1">
      <c r="A1113" s="510">
        <v>49</v>
      </c>
      <c r="B1113" s="414" t="s">
        <v>140</v>
      </c>
      <c r="C1113" s="280" t="s">
        <v>586</v>
      </c>
      <c r="D1113" s="284"/>
      <c r="E1113" s="284"/>
      <c r="F1113" s="284"/>
      <c r="G1113" s="284"/>
      <c r="H1113" s="284"/>
      <c r="I1113" s="284"/>
      <c r="J1113" s="284"/>
      <c r="K1113" s="284"/>
      <c r="L1113" s="284"/>
      <c r="M1113" s="284"/>
      <c r="N1113" s="284"/>
      <c r="O1113" s="284"/>
      <c r="P1113" s="284"/>
      <c r="Q1113" s="284"/>
      <c r="R1113" s="284"/>
      <c r="S1113" s="284"/>
      <c r="T1113" s="284"/>
      <c r="U1113" s="284"/>
      <c r="V1113" s="284"/>
      <c r="W1113" s="284"/>
      <c r="X1113" s="284"/>
      <c r="Y1113" s="412"/>
      <c r="Z1113" s="401"/>
      <c r="AA1113" s="401"/>
      <c r="AB1113" s="401"/>
      <c r="AC1113" s="401"/>
      <c r="AD1113" s="401"/>
      <c r="AE1113" s="401"/>
      <c r="AF1113" s="401"/>
      <c r="AG1113" s="401"/>
      <c r="AH1113" s="401"/>
      <c r="AI1113" s="401"/>
      <c r="AJ1113" s="401"/>
      <c r="AK1113" s="401"/>
      <c r="AL1113" s="401"/>
      <c r="AM1113" s="285">
        <f>SUM(Y1113:AL1113)</f>
        <v>0</v>
      </c>
    </row>
    <row r="1114" spans="1:39" ht="15.5" outlineLevel="1">
      <c r="A1114" s="510"/>
      <c r="B1114" s="283" t="s">
        <v>344</v>
      </c>
      <c r="C1114" s="280" t="s">
        <v>580</v>
      </c>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397">
        <f>Y1113</f>
        <v>0</v>
      </c>
      <c r="Z1114" s="397">
        <f t="shared" ref="Z1114:AL1114" si="303">Z1113</f>
        <v>0</v>
      </c>
      <c r="AA1114" s="397">
        <f t="shared" si="303"/>
        <v>0</v>
      </c>
      <c r="AB1114" s="397">
        <f t="shared" si="303"/>
        <v>0</v>
      </c>
      <c r="AC1114" s="397">
        <f t="shared" si="303"/>
        <v>0</v>
      </c>
      <c r="AD1114" s="397">
        <f t="shared" si="303"/>
        <v>0</v>
      </c>
      <c r="AE1114" s="397">
        <f t="shared" si="303"/>
        <v>0</v>
      </c>
      <c r="AF1114" s="397">
        <f t="shared" si="303"/>
        <v>0</v>
      </c>
      <c r="AG1114" s="397">
        <f t="shared" si="303"/>
        <v>0</v>
      </c>
      <c r="AH1114" s="397">
        <f t="shared" si="303"/>
        <v>0</v>
      </c>
      <c r="AI1114" s="397">
        <f t="shared" si="303"/>
        <v>0</v>
      </c>
      <c r="AJ1114" s="397">
        <f t="shared" si="303"/>
        <v>0</v>
      </c>
      <c r="AK1114" s="397">
        <f t="shared" si="303"/>
        <v>0</v>
      </c>
      <c r="AL1114" s="397">
        <f t="shared" si="303"/>
        <v>0</v>
      </c>
      <c r="AM1114" s="295"/>
    </row>
    <row r="1115" spans="1:39" ht="15.5" outlineLevel="1">
      <c r="A1115" s="510"/>
      <c r="B1115" s="283"/>
      <c r="C1115" s="294"/>
      <c r="D1115" s="280"/>
      <c r="E1115" s="280"/>
      <c r="F1115" s="280"/>
      <c r="G1115" s="280"/>
      <c r="H1115" s="280"/>
      <c r="I1115" s="280"/>
      <c r="J1115" s="280"/>
      <c r="K1115" s="280"/>
      <c r="L1115" s="280"/>
      <c r="M1115" s="280"/>
      <c r="N1115" s="280"/>
      <c r="O1115" s="280"/>
      <c r="P1115" s="280"/>
      <c r="Q1115" s="280"/>
      <c r="R1115" s="280"/>
      <c r="S1115" s="280"/>
      <c r="T1115" s="280"/>
      <c r="U1115" s="280"/>
      <c r="V1115" s="280"/>
      <c r="W1115" s="280"/>
      <c r="X1115" s="280"/>
      <c r="Y1115" s="290"/>
      <c r="Z1115" s="290"/>
      <c r="AA1115" s="290"/>
      <c r="AB1115" s="290"/>
      <c r="AC1115" s="290"/>
      <c r="AD1115" s="290"/>
      <c r="AE1115" s="290"/>
      <c r="AF1115" s="290"/>
      <c r="AG1115" s="290"/>
      <c r="AH1115" s="290"/>
      <c r="AI1115" s="290"/>
      <c r="AJ1115" s="290"/>
      <c r="AK1115" s="290"/>
      <c r="AL1115" s="290"/>
      <c r="AM1115" s="295"/>
    </row>
    <row r="1116" spans="1:39" ht="15.5">
      <c r="B1116" s="315" t="s">
        <v>345</v>
      </c>
      <c r="C1116" s="317"/>
      <c r="D1116" s="317">
        <f>SUM(D959:D1114)</f>
        <v>0</v>
      </c>
      <c r="E1116" s="317">
        <f t="shared" ref="E1116:M1116" si="304">SUM(E959:E1114)</f>
        <v>0</v>
      </c>
      <c r="F1116" s="317">
        <f t="shared" si="304"/>
        <v>0</v>
      </c>
      <c r="G1116" s="317">
        <f t="shared" si="304"/>
        <v>0</v>
      </c>
      <c r="H1116" s="317">
        <f t="shared" si="304"/>
        <v>0</v>
      </c>
      <c r="I1116" s="317">
        <f t="shared" si="304"/>
        <v>0</v>
      </c>
      <c r="J1116" s="317">
        <f t="shared" si="304"/>
        <v>0</v>
      </c>
      <c r="K1116" s="317">
        <f t="shared" si="304"/>
        <v>0</v>
      </c>
      <c r="L1116" s="317">
        <f t="shared" si="304"/>
        <v>0</v>
      </c>
      <c r="M1116" s="317">
        <f t="shared" si="304"/>
        <v>0</v>
      </c>
      <c r="N1116" s="317"/>
      <c r="O1116" s="317">
        <f>SUM(O959:O1114)</f>
        <v>0</v>
      </c>
      <c r="P1116" s="317">
        <f t="shared" ref="P1116:X1116" si="305">SUM(P959:P1114)</f>
        <v>0</v>
      </c>
      <c r="Q1116" s="317">
        <f t="shared" si="305"/>
        <v>0</v>
      </c>
      <c r="R1116" s="317">
        <f t="shared" si="305"/>
        <v>0</v>
      </c>
      <c r="S1116" s="317">
        <f t="shared" si="305"/>
        <v>0</v>
      </c>
      <c r="T1116" s="317">
        <f t="shared" si="305"/>
        <v>0</v>
      </c>
      <c r="U1116" s="317">
        <f t="shared" si="305"/>
        <v>0</v>
      </c>
      <c r="V1116" s="317">
        <f t="shared" si="305"/>
        <v>0</v>
      </c>
      <c r="W1116" s="317">
        <f t="shared" si="305"/>
        <v>0</v>
      </c>
      <c r="X1116" s="317">
        <f t="shared" si="305"/>
        <v>0</v>
      </c>
      <c r="Y1116" s="317" t="b">
        <f>IF(Y959="kWh",SUMPRODUCT(D959:D1114,Y959:Y1114))</f>
        <v>0</v>
      </c>
      <c r="Z1116" s="317" t="b">
        <f>IF(Z959="kWh",SUMPRODUCT(D959:D1114,Z959:Z1114))</f>
        <v>0</v>
      </c>
      <c r="AA1116" s="317">
        <f>IF(AA959="kw",SUMPRODUCT(N959:N1114,O959:O1114,AA959:AA1114),SUMPRODUCT(D959:D1114,AA959:AA1114))</f>
        <v>0</v>
      </c>
      <c r="AB1116" s="317">
        <f>IF(AB959="kw",SUMPRODUCT(N959:N1114,O959:O1114,AB959:AB1114),SUMPRODUCT(D959:D1114,AB959:AB1114))</f>
        <v>0</v>
      </c>
      <c r="AC1116" s="317">
        <f>IF(AC959="kw",SUMPRODUCT(N959:N1114,O959:O1114,AC959:AC1114),SUMPRODUCT(D959:D1114,AC959:AC1114))</f>
        <v>0</v>
      </c>
      <c r="AD1116" s="317">
        <f>IF(AD959="kw",SUMPRODUCT(N959:N1114,O959:O1114,AD959:AD1114),SUMPRODUCT(D959:D1114,AD959:AD1114))</f>
        <v>0</v>
      </c>
      <c r="AE1116" s="317">
        <f>IF(AE959="kw",SUMPRODUCT(N959:N1114,O959:O1114,AE959:AE1114),SUMPRODUCT(D959:D1114,AE959:AE1114))</f>
        <v>0</v>
      </c>
      <c r="AF1116" s="317">
        <f>IF(AF959="kw",SUMPRODUCT(N959:N1114,O959:O1114,AF959:AF1114),SUMPRODUCT(D959:D1114,AF959:AF1114))</f>
        <v>0</v>
      </c>
      <c r="AG1116" s="317">
        <f>IF(AG959="kw",SUMPRODUCT(N959:N1114,O959:O1114,AG959:AG1114),SUMPRODUCT(D959:D1114,AG959:AG1114))</f>
        <v>0</v>
      </c>
      <c r="AH1116" s="317">
        <f>IF(AH959="kw",SUMPRODUCT(N959:N1114,O959:O1114,AH959:AH1114),SUMPRODUCT(D959:D1114,AH959:AH1114))</f>
        <v>0</v>
      </c>
      <c r="AI1116" s="317">
        <f>IF(AI959="kw",SUMPRODUCT(N959:N1114,O959:O1114,AI959:AI1114),SUMPRODUCT(D959:D1114,AI959:AI1114))</f>
        <v>0</v>
      </c>
      <c r="AJ1116" s="317">
        <f>IF(AJ959="kw",SUMPRODUCT(N959:N1114,O959:O1114,AJ959:AJ1114),SUMPRODUCT(D959:D1114,AJ959:AJ1114))</f>
        <v>0</v>
      </c>
      <c r="AK1116" s="317">
        <f>IF(AK959="kw",SUMPRODUCT(N959:N1114,O959:O1114,AK959:AK1114),SUMPRODUCT(D959:D1114,AK959:AK1114))</f>
        <v>0</v>
      </c>
      <c r="AL1116" s="317">
        <f>IF(AL959="kw",SUMPRODUCT(N959:N1114,O959:O1114,AL959:AL1114),SUMPRODUCT(D959:D1114,AL959:AL1114))</f>
        <v>0</v>
      </c>
      <c r="AM1116" s="318"/>
    </row>
    <row r="1117" spans="1:39" ht="15.5">
      <c r="B1117" s="379" t="s">
        <v>346</v>
      </c>
      <c r="C1117" s="380"/>
      <c r="D1117" s="380"/>
      <c r="E1117" s="380"/>
      <c r="F1117" s="380"/>
      <c r="G1117" s="380"/>
      <c r="H1117" s="380"/>
      <c r="I1117" s="380"/>
      <c r="J1117" s="380"/>
      <c r="K1117" s="380"/>
      <c r="L1117" s="380"/>
      <c r="M1117" s="380"/>
      <c r="N1117" s="380"/>
      <c r="O1117" s="380"/>
      <c r="P1117" s="380"/>
      <c r="Q1117" s="380"/>
      <c r="R1117" s="380"/>
      <c r="S1117" s="380"/>
      <c r="T1117" s="380"/>
      <c r="U1117" s="380"/>
      <c r="V1117" s="380"/>
      <c r="W1117" s="380"/>
      <c r="X1117" s="380"/>
      <c r="Y1117" s="380">
        <f>HLOOKUP(Y773,'2. LRAMVA Threshold'!$B$42:$Q$53,12,FALSE)</f>
        <v>0</v>
      </c>
      <c r="Z1117" s="380">
        <f>HLOOKUP(Z773,'2. LRAMVA Threshold'!$B$42:$Q$53,12,FALSE)</f>
        <v>0</v>
      </c>
      <c r="AA1117" s="380">
        <f>HLOOKUP(AA773,'2. LRAMVA Threshold'!$B$42:$Q$53,12,FALSE)</f>
        <v>0</v>
      </c>
      <c r="AB1117" s="380">
        <f>HLOOKUP(AB773,'2. LRAMVA Threshold'!$B$42:$Q$53,12,FALSE)</f>
        <v>0</v>
      </c>
      <c r="AC1117" s="380">
        <f>HLOOKUP(AC773,'2. LRAMVA Threshold'!$B$42:$Q$53,12,FALSE)</f>
        <v>0</v>
      </c>
      <c r="AD1117" s="380">
        <f>HLOOKUP(AD773,'2. LRAMVA Threshold'!$B$42:$Q$53,12,FALSE)</f>
        <v>0</v>
      </c>
      <c r="AE1117" s="380">
        <f>HLOOKUP(AE773,'2. LRAMVA Threshold'!$B$42:$Q$53,12,FALSE)</f>
        <v>0</v>
      </c>
      <c r="AF1117" s="380">
        <f>HLOOKUP(AF773,'2. LRAMVA Threshold'!$B$42:$Q$53,12,FALSE)</f>
        <v>0</v>
      </c>
      <c r="AG1117" s="380">
        <f>HLOOKUP(AG773,'2. LRAMVA Threshold'!$B$42:$Q$53,12,FALSE)</f>
        <v>0</v>
      </c>
      <c r="AH1117" s="380">
        <f>HLOOKUP(AH773,'2. LRAMVA Threshold'!$B$42:$Q$53,12,FALSE)</f>
        <v>0</v>
      </c>
      <c r="AI1117" s="380">
        <f>HLOOKUP(AI773,'2. LRAMVA Threshold'!$B$42:$Q$53,12,FALSE)</f>
        <v>0</v>
      </c>
      <c r="AJ1117" s="380">
        <f>HLOOKUP(AJ773,'2. LRAMVA Threshold'!$B$42:$Q$53,12,FALSE)</f>
        <v>0</v>
      </c>
      <c r="AK1117" s="380">
        <f>HLOOKUP(AK773,'2. LRAMVA Threshold'!$B$42:$Q$53,12,FALSE)</f>
        <v>0</v>
      </c>
      <c r="AL1117" s="380">
        <f>HLOOKUP(AL773,'2. LRAMVA Threshold'!$B$42:$Q$53,12,FALSE)</f>
        <v>0</v>
      </c>
      <c r="AM1117" s="423"/>
    </row>
    <row r="1118" spans="1:39" ht="15.5">
      <c r="B1118" s="382"/>
      <c r="C1118" s="692"/>
      <c r="D1118" s="687"/>
      <c r="E1118" s="687"/>
      <c r="F1118" s="687"/>
      <c r="G1118" s="687"/>
      <c r="H1118" s="687"/>
      <c r="I1118" s="687"/>
      <c r="J1118" s="687"/>
      <c r="K1118" s="687"/>
      <c r="L1118" s="687"/>
      <c r="M1118" s="687"/>
      <c r="N1118" s="687"/>
      <c r="O1118" s="688"/>
      <c r="P1118" s="687"/>
      <c r="Q1118" s="687"/>
      <c r="R1118" s="687"/>
      <c r="S1118" s="689"/>
      <c r="T1118" s="689"/>
      <c r="U1118" s="689"/>
      <c r="V1118" s="689"/>
      <c r="W1118" s="687"/>
      <c r="X1118" s="687"/>
      <c r="Y1118" s="690"/>
      <c r="Z1118" s="690"/>
      <c r="AA1118" s="690"/>
      <c r="AB1118" s="690"/>
      <c r="AC1118" s="690"/>
      <c r="AD1118" s="690"/>
      <c r="AE1118" s="690"/>
      <c r="AF1118" s="690"/>
      <c r="AG1118" s="690"/>
      <c r="AH1118" s="690"/>
      <c r="AI1118" s="690"/>
      <c r="AJ1118" s="690"/>
      <c r="AK1118" s="690"/>
      <c r="AL1118" s="690"/>
      <c r="AM1118" s="691"/>
    </row>
    <row r="1119" spans="1:39" ht="15.5">
      <c r="B1119" s="312" t="s">
        <v>347</v>
      </c>
      <c r="C1119" s="326"/>
      <c r="D1119" s="326"/>
      <c r="E1119" s="364"/>
      <c r="F1119" s="364"/>
      <c r="G1119" s="364"/>
      <c r="H1119" s="364"/>
      <c r="I1119" s="364"/>
      <c r="J1119" s="364"/>
      <c r="K1119" s="364"/>
      <c r="L1119" s="364"/>
      <c r="M1119" s="364"/>
      <c r="N1119" s="364"/>
      <c r="O1119" s="280"/>
      <c r="P1119" s="328"/>
      <c r="Q1119" s="328"/>
      <c r="R1119" s="328"/>
      <c r="S1119" s="327"/>
      <c r="T1119" s="327"/>
      <c r="U1119" s="327"/>
      <c r="V1119" s="327"/>
      <c r="W1119" s="328"/>
      <c r="X1119" s="328"/>
      <c r="Y1119" s="329">
        <f>HLOOKUP(Y$35,'3.  Distribution Rates'!$C$122:$P$133,12,FALSE)</f>
        <v>0</v>
      </c>
      <c r="Z1119" s="329">
        <f>HLOOKUP(Z$35,'3.  Distribution Rates'!$C$122:$P$133,12,FALSE)</f>
        <v>0</v>
      </c>
      <c r="AA1119" s="329">
        <f>HLOOKUP(AA$35,'3.  Distribution Rates'!$C$122:$P$133,12,FALSE)</f>
        <v>0</v>
      </c>
      <c r="AB1119" s="329">
        <f>HLOOKUP(AB$35,'3.  Distribution Rates'!$C$122:$P$133,12,FALSE)</f>
        <v>0</v>
      </c>
      <c r="AC1119" s="329">
        <f>HLOOKUP(AC$35,'3.  Distribution Rates'!$C$122:$P$133,12,FALSE)</f>
        <v>0</v>
      </c>
      <c r="AD1119" s="329">
        <f>HLOOKUP(AD$35,'3.  Distribution Rates'!$C$122:$P$133,12,FALSE)</f>
        <v>0</v>
      </c>
      <c r="AE1119" s="329">
        <f>HLOOKUP(AE$35,'3.  Distribution Rates'!$C$122:$P$133,12,FALSE)</f>
        <v>0</v>
      </c>
      <c r="AF1119" s="329">
        <f>HLOOKUP(AF$35,'3.  Distribution Rates'!$C$122:$P$133,12,FALSE)</f>
        <v>0</v>
      </c>
      <c r="AG1119" s="329">
        <f>HLOOKUP(AG$35,'3.  Distribution Rates'!$C$122:$P$133,12,FALSE)</f>
        <v>0</v>
      </c>
      <c r="AH1119" s="329">
        <f>HLOOKUP(AH$35,'3.  Distribution Rates'!$C$122:$P$133,12,FALSE)</f>
        <v>0</v>
      </c>
      <c r="AI1119" s="329">
        <f>HLOOKUP(AI$35,'3.  Distribution Rates'!$C$122:$P$133,12,FALSE)</f>
        <v>0</v>
      </c>
      <c r="AJ1119" s="329">
        <f>HLOOKUP(AJ$35,'3.  Distribution Rates'!$C$122:$P$133,12,FALSE)</f>
        <v>0</v>
      </c>
      <c r="AK1119" s="329">
        <f>HLOOKUP(AK$35,'3.  Distribution Rates'!$C$122:$P$133,12,FALSE)</f>
        <v>0</v>
      </c>
      <c r="AL1119" s="329">
        <f>HLOOKUP(AL$35,'3.  Distribution Rates'!$C$122:$P$133,12,FALSE)</f>
        <v>0</v>
      </c>
      <c r="AM1119" s="424"/>
    </row>
    <row r="1120" spans="1:39" ht="15.5">
      <c r="B1120" s="312" t="s">
        <v>351</v>
      </c>
      <c r="C1120" s="333"/>
      <c r="D1120" s="298"/>
      <c r="E1120" s="268"/>
      <c r="F1120" s="268"/>
      <c r="G1120" s="268"/>
      <c r="H1120" s="268"/>
      <c r="I1120" s="268"/>
      <c r="J1120" s="268"/>
      <c r="K1120" s="268"/>
      <c r="L1120" s="268"/>
      <c r="M1120" s="268"/>
      <c r="N1120" s="268"/>
      <c r="O1120" s="280"/>
      <c r="P1120" s="268"/>
      <c r="Q1120" s="268"/>
      <c r="R1120" s="268"/>
      <c r="S1120" s="298"/>
      <c r="T1120" s="298"/>
      <c r="U1120" s="298"/>
      <c r="V1120" s="298"/>
      <c r="W1120" s="268"/>
      <c r="X1120" s="268"/>
      <c r="Y1120" s="366">
        <f>'4.  2011-2014 LRAM'!Y143*Y1119</f>
        <v>0</v>
      </c>
      <c r="Z1120" s="366">
        <f>'4.  2011-2014 LRAM'!Z143*Z1119</f>
        <v>0</v>
      </c>
      <c r="AA1120" s="366">
        <f>'4.  2011-2014 LRAM'!AA143*AA1119</f>
        <v>0</v>
      </c>
      <c r="AB1120" s="366">
        <f>'4.  2011-2014 LRAM'!AB143*AB1119</f>
        <v>0</v>
      </c>
      <c r="AC1120" s="366">
        <f>'4.  2011-2014 LRAM'!AC143*AC1119</f>
        <v>0</v>
      </c>
      <c r="AD1120" s="366">
        <f>'4.  2011-2014 LRAM'!AD143*AD1119</f>
        <v>0</v>
      </c>
      <c r="AE1120" s="366">
        <f>'4.  2011-2014 LRAM'!AE143*AE1119</f>
        <v>0</v>
      </c>
      <c r="AF1120" s="366">
        <f>'4.  2011-2014 LRAM'!AF143*AF1119</f>
        <v>0</v>
      </c>
      <c r="AG1120" s="366">
        <f>'4.  2011-2014 LRAM'!AG143*AG1119</f>
        <v>0</v>
      </c>
      <c r="AH1120" s="366">
        <f>'4.  2011-2014 LRAM'!AH143*AH1119</f>
        <v>0</v>
      </c>
      <c r="AI1120" s="366">
        <f>'4.  2011-2014 LRAM'!AI143*AI1119</f>
        <v>0</v>
      </c>
      <c r="AJ1120" s="366">
        <f>'4.  2011-2014 LRAM'!AJ143*AJ1119</f>
        <v>0</v>
      </c>
      <c r="AK1120" s="366">
        <f>'4.  2011-2014 LRAM'!AK143*AK1119</f>
        <v>0</v>
      </c>
      <c r="AL1120" s="366">
        <f>'4.  2011-2014 LRAM'!AL143*AL1119</f>
        <v>0</v>
      </c>
      <c r="AM1120" s="602">
        <f t="shared" ref="AM1120:AM1129" si="306">SUM(Y1120:AL1120)</f>
        <v>0</v>
      </c>
    </row>
    <row r="1121" spans="2:39" ht="15.5">
      <c r="B1121" s="312" t="s">
        <v>352</v>
      </c>
      <c r="C1121" s="333"/>
      <c r="D1121" s="298"/>
      <c r="E1121" s="268"/>
      <c r="F1121" s="268"/>
      <c r="G1121" s="268"/>
      <c r="H1121" s="268"/>
      <c r="I1121" s="268"/>
      <c r="J1121" s="268"/>
      <c r="K1121" s="268"/>
      <c r="L1121" s="268"/>
      <c r="M1121" s="268"/>
      <c r="N1121" s="268"/>
      <c r="O1121" s="280"/>
      <c r="P1121" s="268"/>
      <c r="Q1121" s="268"/>
      <c r="R1121" s="268"/>
      <c r="S1121" s="298"/>
      <c r="T1121" s="298"/>
      <c r="U1121" s="298"/>
      <c r="V1121" s="298"/>
      <c r="W1121" s="268"/>
      <c r="X1121" s="268"/>
      <c r="Y1121" s="366">
        <f>'4.  2011-2014 LRAM'!Y272*Y1119</f>
        <v>0</v>
      </c>
      <c r="Z1121" s="366">
        <f>'4.  2011-2014 LRAM'!Z272*Z1119</f>
        <v>0</v>
      </c>
      <c r="AA1121" s="366">
        <f>'4.  2011-2014 LRAM'!AA272*AA1119</f>
        <v>0</v>
      </c>
      <c r="AB1121" s="366">
        <f>'4.  2011-2014 LRAM'!AB272*AB1119</f>
        <v>0</v>
      </c>
      <c r="AC1121" s="366">
        <f>'4.  2011-2014 LRAM'!AC272*AC1119</f>
        <v>0</v>
      </c>
      <c r="AD1121" s="366">
        <f>'4.  2011-2014 LRAM'!AD272*AD1119</f>
        <v>0</v>
      </c>
      <c r="AE1121" s="366">
        <f>'4.  2011-2014 LRAM'!AE272*AE1119</f>
        <v>0</v>
      </c>
      <c r="AF1121" s="366">
        <f>'4.  2011-2014 LRAM'!AF272*AF1119</f>
        <v>0</v>
      </c>
      <c r="AG1121" s="366">
        <f>'4.  2011-2014 LRAM'!AG272*AG1119</f>
        <v>0</v>
      </c>
      <c r="AH1121" s="366">
        <f>'4.  2011-2014 LRAM'!AH272*AH1119</f>
        <v>0</v>
      </c>
      <c r="AI1121" s="366">
        <f>'4.  2011-2014 LRAM'!AI272*AI1119</f>
        <v>0</v>
      </c>
      <c r="AJ1121" s="366">
        <f>'4.  2011-2014 LRAM'!AJ272*AJ1119</f>
        <v>0</v>
      </c>
      <c r="AK1121" s="366">
        <f>'4.  2011-2014 LRAM'!AK272*AK1119</f>
        <v>0</v>
      </c>
      <c r="AL1121" s="366">
        <f>'4.  2011-2014 LRAM'!AL272*AL1119</f>
        <v>0</v>
      </c>
      <c r="AM1121" s="602">
        <f t="shared" si="306"/>
        <v>0</v>
      </c>
    </row>
    <row r="1122" spans="2:39" ht="15.5">
      <c r="B1122" s="312" t="s">
        <v>353</v>
      </c>
      <c r="C1122" s="333"/>
      <c r="D1122" s="298"/>
      <c r="E1122" s="268"/>
      <c r="F1122" s="268"/>
      <c r="G1122" s="268"/>
      <c r="H1122" s="268"/>
      <c r="I1122" s="268"/>
      <c r="J1122" s="268"/>
      <c r="K1122" s="268"/>
      <c r="L1122" s="268"/>
      <c r="M1122" s="268"/>
      <c r="N1122" s="268"/>
      <c r="O1122" s="280"/>
      <c r="P1122" s="268"/>
      <c r="Q1122" s="268"/>
      <c r="R1122" s="268"/>
      <c r="S1122" s="298"/>
      <c r="T1122" s="298"/>
      <c r="U1122" s="298"/>
      <c r="V1122" s="298"/>
      <c r="W1122" s="268"/>
      <c r="X1122" s="268"/>
      <c r="Y1122" s="366">
        <f>'4.  2011-2014 LRAM'!Y401*Y1119</f>
        <v>0</v>
      </c>
      <c r="Z1122" s="366">
        <f>'4.  2011-2014 LRAM'!Z401*Z1119</f>
        <v>0</v>
      </c>
      <c r="AA1122" s="366">
        <f>'4.  2011-2014 LRAM'!AA401*AA1119</f>
        <v>0</v>
      </c>
      <c r="AB1122" s="366">
        <f>'4.  2011-2014 LRAM'!AB401*AB1119</f>
        <v>0</v>
      </c>
      <c r="AC1122" s="366">
        <f>'4.  2011-2014 LRAM'!AC401*AC1119</f>
        <v>0</v>
      </c>
      <c r="AD1122" s="366">
        <f>'4.  2011-2014 LRAM'!AD401*AD1119</f>
        <v>0</v>
      </c>
      <c r="AE1122" s="366">
        <f>'4.  2011-2014 LRAM'!AE401*AE1119</f>
        <v>0</v>
      </c>
      <c r="AF1122" s="366">
        <f>'4.  2011-2014 LRAM'!AF401*AF1119</f>
        <v>0</v>
      </c>
      <c r="AG1122" s="366">
        <f>'4.  2011-2014 LRAM'!AG401*AG1119</f>
        <v>0</v>
      </c>
      <c r="AH1122" s="366">
        <f>'4.  2011-2014 LRAM'!AH401*AH1119</f>
        <v>0</v>
      </c>
      <c r="AI1122" s="366">
        <f>'4.  2011-2014 LRAM'!AI401*AI1119</f>
        <v>0</v>
      </c>
      <c r="AJ1122" s="366">
        <f>'4.  2011-2014 LRAM'!AJ401*AJ1119</f>
        <v>0</v>
      </c>
      <c r="AK1122" s="366">
        <f>'4.  2011-2014 LRAM'!AK401*AK1119</f>
        <v>0</v>
      </c>
      <c r="AL1122" s="366">
        <f>'4.  2011-2014 LRAM'!AL401*AL1119</f>
        <v>0</v>
      </c>
      <c r="AM1122" s="602">
        <f t="shared" si="306"/>
        <v>0</v>
      </c>
    </row>
    <row r="1123" spans="2:39" ht="15.5">
      <c r="B1123" s="312" t="s">
        <v>354</v>
      </c>
      <c r="C1123" s="333"/>
      <c r="D1123" s="298"/>
      <c r="E1123" s="268"/>
      <c r="F1123" s="268"/>
      <c r="G1123" s="268"/>
      <c r="H1123" s="268"/>
      <c r="I1123" s="268"/>
      <c r="J1123" s="268"/>
      <c r="K1123" s="268"/>
      <c r="L1123" s="268"/>
      <c r="M1123" s="268"/>
      <c r="N1123" s="268"/>
      <c r="O1123" s="280"/>
      <c r="P1123" s="268"/>
      <c r="Q1123" s="268"/>
      <c r="R1123" s="268"/>
      <c r="S1123" s="298"/>
      <c r="T1123" s="298"/>
      <c r="U1123" s="298"/>
      <c r="V1123" s="298"/>
      <c r="W1123" s="268"/>
      <c r="X1123" s="268"/>
      <c r="Y1123" s="366">
        <f>'4.  2011-2014 LRAM'!Y531*Y1119</f>
        <v>0</v>
      </c>
      <c r="Z1123" s="366">
        <f>'4.  2011-2014 LRAM'!Z531*Z1119</f>
        <v>0</v>
      </c>
      <c r="AA1123" s="366">
        <f>'4.  2011-2014 LRAM'!AA531*AA1119</f>
        <v>0</v>
      </c>
      <c r="AB1123" s="366">
        <f>'4.  2011-2014 LRAM'!AB531*AB1119</f>
        <v>0</v>
      </c>
      <c r="AC1123" s="366">
        <f>'4.  2011-2014 LRAM'!AC531*AC1119</f>
        <v>0</v>
      </c>
      <c r="AD1123" s="366">
        <f>'4.  2011-2014 LRAM'!AD531*AD1119</f>
        <v>0</v>
      </c>
      <c r="AE1123" s="366">
        <f>'4.  2011-2014 LRAM'!AE531*AE1119</f>
        <v>0</v>
      </c>
      <c r="AF1123" s="366">
        <f>'4.  2011-2014 LRAM'!AF531*AF1119</f>
        <v>0</v>
      </c>
      <c r="AG1123" s="366">
        <f>'4.  2011-2014 LRAM'!AG531*AG1119</f>
        <v>0</v>
      </c>
      <c r="AH1123" s="366">
        <f>'4.  2011-2014 LRAM'!AH531*AH1119</f>
        <v>0</v>
      </c>
      <c r="AI1123" s="366">
        <f>'4.  2011-2014 LRAM'!AI531*AI1119</f>
        <v>0</v>
      </c>
      <c r="AJ1123" s="366">
        <f>'4.  2011-2014 LRAM'!AJ531*AJ1119</f>
        <v>0</v>
      </c>
      <c r="AK1123" s="366">
        <f>'4.  2011-2014 LRAM'!AK531*AK1119</f>
        <v>0</v>
      </c>
      <c r="AL1123" s="366">
        <f>'4.  2011-2014 LRAM'!AL531*AL1119</f>
        <v>0</v>
      </c>
      <c r="AM1123" s="602">
        <f t="shared" si="306"/>
        <v>0</v>
      </c>
    </row>
    <row r="1124" spans="2:39" ht="15.5">
      <c r="B1124" s="312" t="s">
        <v>355</v>
      </c>
      <c r="C1124" s="333"/>
      <c r="D1124" s="298"/>
      <c r="E1124" s="268"/>
      <c r="F1124" s="268"/>
      <c r="G1124" s="268"/>
      <c r="H1124" s="268"/>
      <c r="I1124" s="268"/>
      <c r="J1124" s="268"/>
      <c r="K1124" s="268"/>
      <c r="L1124" s="268"/>
      <c r="M1124" s="268"/>
      <c r="N1124" s="268"/>
      <c r="O1124" s="280"/>
      <c r="P1124" s="268"/>
      <c r="Q1124" s="268"/>
      <c r="R1124" s="268"/>
      <c r="S1124" s="298"/>
      <c r="T1124" s="298"/>
      <c r="U1124" s="298"/>
      <c r="V1124" s="298"/>
      <c r="W1124" s="268"/>
      <c r="X1124" s="268"/>
      <c r="Y1124" s="366">
        <f t="shared" ref="Y1124:AL1124" si="307">Y212*Y1119</f>
        <v>0</v>
      </c>
      <c r="Z1124" s="366">
        <f t="shared" si="307"/>
        <v>0</v>
      </c>
      <c r="AA1124" s="366">
        <f t="shared" si="307"/>
        <v>0</v>
      </c>
      <c r="AB1124" s="366">
        <f t="shared" si="307"/>
        <v>0</v>
      </c>
      <c r="AC1124" s="366">
        <f t="shared" si="307"/>
        <v>0</v>
      </c>
      <c r="AD1124" s="366">
        <f t="shared" si="307"/>
        <v>0</v>
      </c>
      <c r="AE1124" s="366">
        <f t="shared" si="307"/>
        <v>0</v>
      </c>
      <c r="AF1124" s="366">
        <f t="shared" si="307"/>
        <v>0</v>
      </c>
      <c r="AG1124" s="366">
        <f t="shared" si="307"/>
        <v>0</v>
      </c>
      <c r="AH1124" s="366">
        <f t="shared" si="307"/>
        <v>0</v>
      </c>
      <c r="AI1124" s="366">
        <f t="shared" si="307"/>
        <v>0</v>
      </c>
      <c r="AJ1124" s="366">
        <f t="shared" si="307"/>
        <v>0</v>
      </c>
      <c r="AK1124" s="366">
        <f t="shared" si="307"/>
        <v>0</v>
      </c>
      <c r="AL1124" s="366">
        <f t="shared" si="307"/>
        <v>0</v>
      </c>
      <c r="AM1124" s="602">
        <f t="shared" si="306"/>
        <v>0</v>
      </c>
    </row>
    <row r="1125" spans="2:39" ht="15.5">
      <c r="B1125" s="312" t="s">
        <v>356</v>
      </c>
      <c r="C1125" s="333"/>
      <c r="D1125" s="298"/>
      <c r="E1125" s="268"/>
      <c r="F1125" s="268"/>
      <c r="G1125" s="268"/>
      <c r="H1125" s="268"/>
      <c r="I1125" s="268"/>
      <c r="J1125" s="268"/>
      <c r="K1125" s="268"/>
      <c r="L1125" s="268"/>
      <c r="M1125" s="268"/>
      <c r="N1125" s="268"/>
      <c r="O1125" s="280"/>
      <c r="P1125" s="268"/>
      <c r="Q1125" s="268"/>
      <c r="R1125" s="268"/>
      <c r="S1125" s="298"/>
      <c r="T1125" s="298"/>
      <c r="U1125" s="298"/>
      <c r="V1125" s="298"/>
      <c r="W1125" s="268"/>
      <c r="X1125" s="268"/>
      <c r="Y1125" s="366">
        <f t="shared" ref="Y1125:AL1125" si="308">Y398*Y1119</f>
        <v>0</v>
      </c>
      <c r="Z1125" s="366">
        <f t="shared" si="308"/>
        <v>0</v>
      </c>
      <c r="AA1125" s="366">
        <f t="shared" si="308"/>
        <v>0</v>
      </c>
      <c r="AB1125" s="366">
        <f t="shared" si="308"/>
        <v>0</v>
      </c>
      <c r="AC1125" s="366">
        <f t="shared" si="308"/>
        <v>0</v>
      </c>
      <c r="AD1125" s="366">
        <f t="shared" si="308"/>
        <v>0</v>
      </c>
      <c r="AE1125" s="366">
        <f t="shared" si="308"/>
        <v>0</v>
      </c>
      <c r="AF1125" s="366">
        <f t="shared" si="308"/>
        <v>0</v>
      </c>
      <c r="AG1125" s="366">
        <f t="shared" si="308"/>
        <v>0</v>
      </c>
      <c r="AH1125" s="366">
        <f t="shared" si="308"/>
        <v>0</v>
      </c>
      <c r="AI1125" s="366">
        <f t="shared" si="308"/>
        <v>0</v>
      </c>
      <c r="AJ1125" s="366">
        <f t="shared" si="308"/>
        <v>0</v>
      </c>
      <c r="AK1125" s="366">
        <f t="shared" si="308"/>
        <v>0</v>
      </c>
      <c r="AL1125" s="366">
        <f t="shared" si="308"/>
        <v>0</v>
      </c>
      <c r="AM1125" s="602">
        <f t="shared" si="306"/>
        <v>0</v>
      </c>
    </row>
    <row r="1126" spans="2:39" ht="15.5">
      <c r="B1126" s="312" t="s">
        <v>357</v>
      </c>
      <c r="C1126" s="333"/>
      <c r="D1126" s="298"/>
      <c r="E1126" s="268"/>
      <c r="F1126" s="268"/>
      <c r="G1126" s="268"/>
      <c r="H1126" s="268"/>
      <c r="I1126" s="268"/>
      <c r="J1126" s="268"/>
      <c r="K1126" s="268"/>
      <c r="L1126" s="268"/>
      <c r="M1126" s="268"/>
      <c r="N1126" s="268"/>
      <c r="O1126" s="280"/>
      <c r="P1126" s="268"/>
      <c r="Q1126" s="268"/>
      <c r="R1126" s="268"/>
      <c r="S1126" s="298"/>
      <c r="T1126" s="298"/>
      <c r="U1126" s="298"/>
      <c r="V1126" s="298"/>
      <c r="W1126" s="268"/>
      <c r="X1126" s="268"/>
      <c r="Y1126" s="366">
        <f t="shared" ref="Y1126:AL1126" si="309">Y584*Y1119</f>
        <v>0</v>
      </c>
      <c r="Z1126" s="366">
        <f t="shared" si="309"/>
        <v>0</v>
      </c>
      <c r="AA1126" s="366">
        <f t="shared" si="309"/>
        <v>0</v>
      </c>
      <c r="AB1126" s="366">
        <f t="shared" si="309"/>
        <v>0</v>
      </c>
      <c r="AC1126" s="366">
        <f t="shared" si="309"/>
        <v>0</v>
      </c>
      <c r="AD1126" s="366">
        <f t="shared" si="309"/>
        <v>0</v>
      </c>
      <c r="AE1126" s="366">
        <f t="shared" si="309"/>
        <v>0</v>
      </c>
      <c r="AF1126" s="366">
        <f t="shared" si="309"/>
        <v>0</v>
      </c>
      <c r="AG1126" s="366">
        <f t="shared" si="309"/>
        <v>0</v>
      </c>
      <c r="AH1126" s="366">
        <f t="shared" si="309"/>
        <v>0</v>
      </c>
      <c r="AI1126" s="366">
        <f t="shared" si="309"/>
        <v>0</v>
      </c>
      <c r="AJ1126" s="366">
        <f t="shared" si="309"/>
        <v>0</v>
      </c>
      <c r="AK1126" s="366">
        <f t="shared" si="309"/>
        <v>0</v>
      </c>
      <c r="AL1126" s="366">
        <f t="shared" si="309"/>
        <v>0</v>
      </c>
      <c r="AM1126" s="602">
        <f t="shared" si="306"/>
        <v>0</v>
      </c>
    </row>
    <row r="1127" spans="2:39" ht="15.5">
      <c r="B1127" s="312" t="s">
        <v>358</v>
      </c>
      <c r="C1127" s="333"/>
      <c r="D1127" s="298"/>
      <c r="E1127" s="268"/>
      <c r="F1127" s="268"/>
      <c r="G1127" s="268"/>
      <c r="H1127" s="268"/>
      <c r="I1127" s="268"/>
      <c r="J1127" s="268"/>
      <c r="K1127" s="268"/>
      <c r="L1127" s="268"/>
      <c r="M1127" s="268"/>
      <c r="N1127" s="268"/>
      <c r="O1127" s="280"/>
      <c r="P1127" s="268"/>
      <c r="Q1127" s="268"/>
      <c r="R1127" s="268"/>
      <c r="S1127" s="298"/>
      <c r="T1127" s="298"/>
      <c r="U1127" s="298"/>
      <c r="V1127" s="298"/>
      <c r="W1127" s="268"/>
      <c r="X1127" s="268"/>
      <c r="Y1127" s="366">
        <f t="shared" ref="Y1127:AL1127" si="310">Y767*Y1119</f>
        <v>0</v>
      </c>
      <c r="Z1127" s="366">
        <f t="shared" si="310"/>
        <v>0</v>
      </c>
      <c r="AA1127" s="366">
        <f t="shared" si="310"/>
        <v>0</v>
      </c>
      <c r="AB1127" s="366">
        <f t="shared" si="310"/>
        <v>0</v>
      </c>
      <c r="AC1127" s="366">
        <f t="shared" si="310"/>
        <v>0</v>
      </c>
      <c r="AD1127" s="366">
        <f t="shared" si="310"/>
        <v>0</v>
      </c>
      <c r="AE1127" s="366">
        <f t="shared" si="310"/>
        <v>0</v>
      </c>
      <c r="AF1127" s="366">
        <f t="shared" si="310"/>
        <v>0</v>
      </c>
      <c r="AG1127" s="366">
        <f t="shared" si="310"/>
        <v>0</v>
      </c>
      <c r="AH1127" s="366">
        <f t="shared" si="310"/>
        <v>0</v>
      </c>
      <c r="AI1127" s="366">
        <f t="shared" si="310"/>
        <v>0</v>
      </c>
      <c r="AJ1127" s="366">
        <f t="shared" si="310"/>
        <v>0</v>
      </c>
      <c r="AK1127" s="366">
        <f t="shared" si="310"/>
        <v>0</v>
      </c>
      <c r="AL1127" s="366">
        <f t="shared" si="310"/>
        <v>0</v>
      </c>
      <c r="AM1127" s="602">
        <f t="shared" si="306"/>
        <v>0</v>
      </c>
    </row>
    <row r="1128" spans="2:39" ht="15.5">
      <c r="B1128" s="312" t="s">
        <v>359</v>
      </c>
      <c r="C1128" s="333"/>
      <c r="D1128" s="298"/>
      <c r="E1128" s="268"/>
      <c r="F1128" s="268"/>
      <c r="G1128" s="268"/>
      <c r="H1128" s="268"/>
      <c r="I1128" s="268"/>
      <c r="J1128" s="268"/>
      <c r="K1128" s="268"/>
      <c r="L1128" s="268"/>
      <c r="M1128" s="268"/>
      <c r="N1128" s="268"/>
      <c r="O1128" s="280"/>
      <c r="P1128" s="268"/>
      <c r="Q1128" s="268"/>
      <c r="R1128" s="268"/>
      <c r="S1128" s="298"/>
      <c r="T1128" s="298"/>
      <c r="U1128" s="298"/>
      <c r="V1128" s="298"/>
      <c r="W1128" s="268"/>
      <c r="X1128" s="268"/>
      <c r="Y1128" s="366">
        <f t="shared" ref="Y1128:AL1128" si="311">Y950*Y1119</f>
        <v>0</v>
      </c>
      <c r="Z1128" s="366">
        <f t="shared" si="311"/>
        <v>0</v>
      </c>
      <c r="AA1128" s="366">
        <f t="shared" si="311"/>
        <v>0</v>
      </c>
      <c r="AB1128" s="366">
        <f t="shared" si="311"/>
        <v>0</v>
      </c>
      <c r="AC1128" s="366">
        <f t="shared" si="311"/>
        <v>0</v>
      </c>
      <c r="AD1128" s="366">
        <f t="shared" si="311"/>
        <v>0</v>
      </c>
      <c r="AE1128" s="366">
        <f t="shared" si="311"/>
        <v>0</v>
      </c>
      <c r="AF1128" s="366">
        <f t="shared" si="311"/>
        <v>0</v>
      </c>
      <c r="AG1128" s="366">
        <f t="shared" si="311"/>
        <v>0</v>
      </c>
      <c r="AH1128" s="366">
        <f t="shared" si="311"/>
        <v>0</v>
      </c>
      <c r="AI1128" s="366">
        <f t="shared" si="311"/>
        <v>0</v>
      </c>
      <c r="AJ1128" s="366">
        <f t="shared" si="311"/>
        <v>0</v>
      </c>
      <c r="AK1128" s="366">
        <f t="shared" si="311"/>
        <v>0</v>
      </c>
      <c r="AL1128" s="366">
        <f t="shared" si="311"/>
        <v>0</v>
      </c>
      <c r="AM1128" s="602">
        <f t="shared" si="306"/>
        <v>0</v>
      </c>
    </row>
    <row r="1129" spans="2:39" ht="15.5">
      <c r="B1129" s="312" t="s">
        <v>360</v>
      </c>
      <c r="C1129" s="333"/>
      <c r="D1129" s="298"/>
      <c r="E1129" s="268"/>
      <c r="F1129" s="268"/>
      <c r="G1129" s="268"/>
      <c r="H1129" s="268"/>
      <c r="I1129" s="268"/>
      <c r="J1129" s="268"/>
      <c r="K1129" s="268"/>
      <c r="L1129" s="268"/>
      <c r="M1129" s="268"/>
      <c r="N1129" s="268"/>
      <c r="O1129" s="280"/>
      <c r="P1129" s="268"/>
      <c r="Q1129" s="268"/>
      <c r="R1129" s="268"/>
      <c r="S1129" s="298"/>
      <c r="T1129" s="298"/>
      <c r="U1129" s="298"/>
      <c r="V1129" s="298"/>
      <c r="W1129" s="268"/>
      <c r="X1129" s="268"/>
      <c r="Y1129" s="366">
        <f>Y1116*Y1119</f>
        <v>0</v>
      </c>
      <c r="Z1129" s="366">
        <f>Z1116*Z1119</f>
        <v>0</v>
      </c>
      <c r="AA1129" s="366">
        <f t="shared" ref="AA1129:AL1129" si="312">AA1116*AA1119</f>
        <v>0</v>
      </c>
      <c r="AB1129" s="366">
        <f t="shared" si="312"/>
        <v>0</v>
      </c>
      <c r="AC1129" s="366">
        <f t="shared" si="312"/>
        <v>0</v>
      </c>
      <c r="AD1129" s="366">
        <f t="shared" si="312"/>
        <v>0</v>
      </c>
      <c r="AE1129" s="366">
        <f t="shared" si="312"/>
        <v>0</v>
      </c>
      <c r="AF1129" s="366">
        <f t="shared" si="312"/>
        <v>0</v>
      </c>
      <c r="AG1129" s="366">
        <f t="shared" si="312"/>
        <v>0</v>
      </c>
      <c r="AH1129" s="366">
        <f t="shared" si="312"/>
        <v>0</v>
      </c>
      <c r="AI1129" s="366">
        <f t="shared" si="312"/>
        <v>0</v>
      </c>
      <c r="AJ1129" s="366">
        <f t="shared" si="312"/>
        <v>0</v>
      </c>
      <c r="AK1129" s="366">
        <f t="shared" si="312"/>
        <v>0</v>
      </c>
      <c r="AL1129" s="366">
        <f t="shared" si="312"/>
        <v>0</v>
      </c>
      <c r="AM1129" s="602">
        <f t="shared" si="306"/>
        <v>0</v>
      </c>
    </row>
    <row r="1130" spans="2:39" ht="15.5">
      <c r="B1130" s="337" t="s">
        <v>350</v>
      </c>
      <c r="C1130" s="333"/>
      <c r="D1130" s="324"/>
      <c r="E1130" s="322"/>
      <c r="F1130" s="322"/>
      <c r="G1130" s="322"/>
      <c r="H1130" s="322"/>
      <c r="I1130" s="322"/>
      <c r="J1130" s="322"/>
      <c r="K1130" s="322"/>
      <c r="L1130" s="322"/>
      <c r="M1130" s="322"/>
      <c r="N1130" s="322"/>
      <c r="O1130" s="289"/>
      <c r="P1130" s="322"/>
      <c r="Q1130" s="322"/>
      <c r="R1130" s="322"/>
      <c r="S1130" s="324"/>
      <c r="T1130" s="324"/>
      <c r="U1130" s="324"/>
      <c r="V1130" s="324"/>
      <c r="W1130" s="322"/>
      <c r="X1130" s="322"/>
      <c r="Y1130" s="334">
        <f>SUM(Y1120:Y1129)</f>
        <v>0</v>
      </c>
      <c r="Z1130" s="334">
        <f t="shared" ref="Z1130:AE1130" si="313">SUM(Z1120:Z1129)</f>
        <v>0</v>
      </c>
      <c r="AA1130" s="334">
        <f t="shared" si="313"/>
        <v>0</v>
      </c>
      <c r="AB1130" s="334">
        <f t="shared" si="313"/>
        <v>0</v>
      </c>
      <c r="AC1130" s="334">
        <f t="shared" si="313"/>
        <v>0</v>
      </c>
      <c r="AD1130" s="334">
        <f t="shared" si="313"/>
        <v>0</v>
      </c>
      <c r="AE1130" s="334">
        <f t="shared" si="313"/>
        <v>0</v>
      </c>
      <c r="AF1130" s="334">
        <f>SUM(AF1120:AF1129)</f>
        <v>0</v>
      </c>
      <c r="AG1130" s="334">
        <f t="shared" ref="AG1130:AL1130" si="314">SUM(AG1120:AG1129)</f>
        <v>0</v>
      </c>
      <c r="AH1130" s="334">
        <f t="shared" si="314"/>
        <v>0</v>
      </c>
      <c r="AI1130" s="334">
        <f t="shared" si="314"/>
        <v>0</v>
      </c>
      <c r="AJ1130" s="334">
        <f t="shared" si="314"/>
        <v>0</v>
      </c>
      <c r="AK1130" s="334">
        <f t="shared" si="314"/>
        <v>0</v>
      </c>
      <c r="AL1130" s="334">
        <f t="shared" si="314"/>
        <v>0</v>
      </c>
      <c r="AM1130" s="393">
        <f>SUM(AM1120:AM1129)</f>
        <v>0</v>
      </c>
    </row>
    <row r="1131" spans="2:39" ht="15.5">
      <c r="B1131" s="337" t="s">
        <v>349</v>
      </c>
      <c r="C1131" s="333"/>
      <c r="D1131" s="338"/>
      <c r="E1131" s="322"/>
      <c r="F1131" s="322"/>
      <c r="G1131" s="322"/>
      <c r="H1131" s="322"/>
      <c r="I1131" s="322"/>
      <c r="J1131" s="322"/>
      <c r="K1131" s="322"/>
      <c r="L1131" s="322"/>
      <c r="M1131" s="322"/>
      <c r="N1131" s="322"/>
      <c r="O1131" s="289"/>
      <c r="P1131" s="322"/>
      <c r="Q1131" s="322"/>
      <c r="R1131" s="322"/>
      <c r="S1131" s="324"/>
      <c r="T1131" s="324"/>
      <c r="U1131" s="324"/>
      <c r="V1131" s="324"/>
      <c r="W1131" s="322"/>
      <c r="X1131" s="322"/>
      <c r="Y1131" s="335">
        <f>Y1117*Y1119</f>
        <v>0</v>
      </c>
      <c r="Z1131" s="335">
        <f t="shared" ref="Z1131:AL1131" si="315">Z1117*Z1119</f>
        <v>0</v>
      </c>
      <c r="AA1131" s="335">
        <f>AA1117*AA1119</f>
        <v>0</v>
      </c>
      <c r="AB1131" s="335">
        <f t="shared" si="315"/>
        <v>0</v>
      </c>
      <c r="AC1131" s="335">
        <f t="shared" si="315"/>
        <v>0</v>
      </c>
      <c r="AD1131" s="335">
        <f t="shared" si="315"/>
        <v>0</v>
      </c>
      <c r="AE1131" s="335">
        <f t="shared" si="315"/>
        <v>0</v>
      </c>
      <c r="AF1131" s="335">
        <f t="shared" si="315"/>
        <v>0</v>
      </c>
      <c r="AG1131" s="335">
        <f t="shared" si="315"/>
        <v>0</v>
      </c>
      <c r="AH1131" s="335">
        <f t="shared" si="315"/>
        <v>0</v>
      </c>
      <c r="AI1131" s="335">
        <f t="shared" si="315"/>
        <v>0</v>
      </c>
      <c r="AJ1131" s="335">
        <f t="shared" si="315"/>
        <v>0</v>
      </c>
      <c r="AK1131" s="335">
        <f t="shared" si="315"/>
        <v>0</v>
      </c>
      <c r="AL1131" s="335">
        <f t="shared" si="315"/>
        <v>0</v>
      </c>
      <c r="AM1131" s="393">
        <f>SUM(Y1131:AL1131)</f>
        <v>0</v>
      </c>
    </row>
    <row r="1132" spans="2:39" ht="15.5">
      <c r="B1132" s="337" t="s">
        <v>348</v>
      </c>
      <c r="C1132" s="333"/>
      <c r="D1132" s="338"/>
      <c r="E1132" s="322"/>
      <c r="F1132" s="322"/>
      <c r="G1132" s="322"/>
      <c r="H1132" s="322"/>
      <c r="I1132" s="322"/>
      <c r="J1132" s="322"/>
      <c r="K1132" s="322"/>
      <c r="L1132" s="322"/>
      <c r="M1132" s="322"/>
      <c r="N1132" s="322"/>
      <c r="O1132" s="289"/>
      <c r="P1132" s="322"/>
      <c r="Q1132" s="322"/>
      <c r="R1132" s="322"/>
      <c r="S1132" s="338"/>
      <c r="T1132" s="338"/>
      <c r="U1132" s="338"/>
      <c r="V1132" s="338"/>
      <c r="W1132" s="322"/>
      <c r="X1132" s="322"/>
      <c r="Y1132" s="339"/>
      <c r="Z1132" s="339"/>
      <c r="AA1132" s="339"/>
      <c r="AB1132" s="339"/>
      <c r="AC1132" s="339"/>
      <c r="AD1132" s="339"/>
      <c r="AE1132" s="339"/>
      <c r="AF1132" s="339"/>
      <c r="AG1132" s="339"/>
      <c r="AH1132" s="339"/>
      <c r="AI1132" s="339"/>
      <c r="AJ1132" s="339"/>
      <c r="AK1132" s="339"/>
      <c r="AL1132" s="339"/>
      <c r="AM1132" s="393">
        <f>AM1130-AM1131</f>
        <v>0</v>
      </c>
    </row>
    <row r="1133" spans="2:39" ht="15.5">
      <c r="B1133" s="369"/>
      <c r="C1133" s="425"/>
      <c r="D1133" s="425"/>
      <c r="E1133" s="426"/>
      <c r="F1133" s="426"/>
      <c r="G1133" s="426"/>
      <c r="H1133" s="426"/>
      <c r="I1133" s="426"/>
      <c r="J1133" s="426"/>
      <c r="K1133" s="426"/>
      <c r="L1133" s="426"/>
      <c r="M1133" s="426"/>
      <c r="N1133" s="426"/>
      <c r="O1133" s="427"/>
      <c r="P1133" s="426"/>
      <c r="Q1133" s="426"/>
      <c r="R1133" s="426"/>
      <c r="S1133" s="425"/>
      <c r="T1133" s="428"/>
      <c r="U1133" s="425"/>
      <c r="V1133" s="425"/>
      <c r="W1133" s="426"/>
      <c r="X1133" s="426"/>
      <c r="Y1133" s="429"/>
      <c r="Z1133" s="429"/>
      <c r="AA1133" s="429"/>
      <c r="AB1133" s="429"/>
      <c r="AC1133" s="429"/>
      <c r="AD1133" s="429"/>
      <c r="AE1133" s="429"/>
      <c r="AF1133" s="429"/>
      <c r="AG1133" s="429"/>
      <c r="AH1133" s="429"/>
      <c r="AI1133" s="429"/>
      <c r="AJ1133" s="429"/>
      <c r="AK1133" s="429"/>
      <c r="AL1133" s="429"/>
      <c r="AM1133" s="374"/>
    </row>
    <row r="1134" spans="2:39" ht="15.5">
      <c r="B1134" s="356" t="s">
        <v>583</v>
      </c>
      <c r="C1134" s="375"/>
      <c r="D1134" s="376"/>
      <c r="E1134" s="376"/>
      <c r="F1134" s="376"/>
      <c r="G1134" s="376"/>
      <c r="H1134" s="376"/>
      <c r="I1134" s="376"/>
      <c r="J1134" s="376"/>
      <c r="K1134" s="376"/>
      <c r="L1134" s="376"/>
      <c r="M1134" s="376"/>
      <c r="N1134" s="376"/>
      <c r="O1134" s="376"/>
      <c r="P1134" s="376"/>
      <c r="Q1134" s="376"/>
      <c r="R1134" s="376"/>
      <c r="S1134" s="359"/>
      <c r="T1134" s="360"/>
      <c r="U1134" s="376"/>
      <c r="V1134" s="376"/>
      <c r="W1134" s="376"/>
      <c r="X1134" s="376"/>
      <c r="Y1134" s="395"/>
      <c r="Z1134" s="395"/>
      <c r="AA1134" s="395"/>
      <c r="AB1134" s="395"/>
      <c r="AC1134" s="395"/>
      <c r="AD1134" s="395"/>
      <c r="AE1134" s="395"/>
      <c r="AF1134" s="395"/>
      <c r="AG1134" s="395"/>
      <c r="AH1134" s="395"/>
      <c r="AI1134" s="395"/>
      <c r="AJ1134" s="395"/>
      <c r="AK1134" s="395"/>
      <c r="AL1134" s="395"/>
      <c r="AM1134" s="377"/>
    </row>
    <row r="1136" spans="2:39">
      <c r="B1136" s="567" t="s">
        <v>522</v>
      </c>
    </row>
  </sheetData>
  <sheetProtection formatCells="0" formatColumns="0" formatRows="0" insertColumns="0" insertRows="0" insertHyperlinks="0" deleteColumns="0" deleteRows="0" sort="0" autoFilter="0" pivotTables="0"/>
  <mergeCells count="45">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 ref="C403:C404"/>
    <mergeCell ref="E403:M403"/>
    <mergeCell ref="N403:N404"/>
    <mergeCell ref="B589:B590"/>
    <mergeCell ref="C589:C590"/>
    <mergeCell ref="E589:M589"/>
    <mergeCell ref="N589:N590"/>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B1136" location="'5.  2015-2020 LRAM'!A1" display="Return to top" xr:uid="{00000000-0004-0000-0A00-00000B000000}"/>
    <hyperlink ref="D588" location="'5.  2015-2020 LRAM'!A1" display="Return to top" xr:uid="{2C4117D7-D4BB-4F0C-A29D-2451D416D251}"/>
    <hyperlink ref="D216" location="'5.  2015-2020 LRAM'!A1" display="Return to top" xr:uid="{63D01EA8-DD5A-4E6A-88BC-6AC3D14556EE}"/>
    <hyperlink ref="D402" location="'5.  2015-2020 LRAM'!A1" display="Return to top" xr:uid="{6C1EB5F5-5DA2-4AD1-AA00-A4765FD63B2E}"/>
    <hyperlink ref="D771" location="'5.  2015-2020 LRAM'!A1" display="Return to top" xr:uid="{AD83E91A-4F7F-4BF9-8699-A5EF19445C3E}"/>
    <hyperlink ref="D954" location="'5.  2015-2020 LRAM'!A1" display="Return to top" xr:uid="{4B92B8C4-606C-4A76-818C-B3F1C6B36521}"/>
    <hyperlink ref="C24" location="Table_5_a.__2015_Lost_Revenues_Work_Form" display="Table 5-a.  2015 Lost Revenues" xr:uid="{3F031162-F121-47FB-B875-D3DA0097D135}"/>
    <hyperlink ref="C25" location="Table_5_b.__2016_Lost_Revenues_Work_Form" display="Table 5-b.  2016 Lost Revenues " xr:uid="{ED53B914-2151-4824-8EB5-E94E539BD91B}"/>
    <hyperlink ref="C26" location="Table_5_c.__2017_Lost_Revenues_Work_Form" display="Table 5-c.  2017 Lost Revenues " xr:uid="{BA4CEFD2-702F-40F8-BDCF-F701FDE3F213}"/>
    <hyperlink ref="C27" location="Table_5_d.__2018_Lost_Revenues_Work_Form" display="Table 5-d.  2018 Lost Revenues " xr:uid="{F8303A26-5C7D-4283-890E-3E9765C16CE3}"/>
    <hyperlink ref="C28" location="Table_5_e.__2019_Lost_Revenues_Work_Form" display="Table 5-e.  2019 Lost Revenues" xr:uid="{D56882FC-2AA9-4CC4-B9B9-88271217D170}"/>
    <hyperlink ref="C29" location="Table_5_f.__2020_Lost_Revenues_Work_Form" display="Table 5-f.  2020 Lost Revenues" xr:uid="{8FAFD3F6-3D7B-40AD-8215-0811C541AF09}"/>
  </hyperlinks>
  <pageMargins left="0.25" right="0.25" top="0.75" bottom="0.75" header="0.3" footer="0.3"/>
  <pageSetup paperSize="5" scale="27" fitToHeight="0" orientation="landscape" r:id="rId1"/>
  <headerFooter>
    <oddFooter>&amp;R&amp;P of &amp;N</oddFooter>
  </headerFooter>
  <rowBreaks count="4" manualBreakCount="4">
    <brk id="30" max="16383" man="1"/>
    <brk id="214" max="16383" man="1"/>
    <brk id="400" max="16383" man="1"/>
    <brk id="586" max="1638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89" zoomScale="50" zoomScaleNormal="50" workbookViewId="0">
      <selection activeCell="I120" sqref="I120"/>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169</v>
      </c>
      <c r="C4" s="126" t="s">
        <v>173</v>
      </c>
      <c r="D4" s="17"/>
      <c r="E4" s="17"/>
      <c r="F4" s="17"/>
      <c r="G4" s="175"/>
      <c r="H4" s="176"/>
      <c r="I4" s="177"/>
      <c r="J4" s="177"/>
      <c r="K4" s="177"/>
      <c r="L4" s="177"/>
      <c r="M4" s="177"/>
      <c r="N4" s="175"/>
      <c r="O4" s="175"/>
      <c r="P4" s="175"/>
      <c r="Q4" s="175"/>
      <c r="R4" s="175"/>
      <c r="S4" s="175"/>
      <c r="T4" s="175"/>
      <c r="U4" s="175"/>
      <c r="V4" s="175"/>
      <c r="W4" s="178"/>
    </row>
    <row r="5" spans="1:28" s="9" customFormat="1" ht="25.5" customHeight="1" thickBot="1">
      <c r="B5" s="48"/>
      <c r="C5" s="129" t="s">
        <v>170</v>
      </c>
      <c r="D5" s="175"/>
      <c r="E5" s="175"/>
      <c r="F5" s="17"/>
      <c r="G5" s="175"/>
      <c r="H5" s="176"/>
      <c r="I5" s="177"/>
      <c r="J5" s="177"/>
      <c r="K5" s="177"/>
      <c r="L5" s="177"/>
      <c r="M5" s="177"/>
      <c r="N5" s="175"/>
      <c r="O5" s="175"/>
      <c r="P5" s="175"/>
      <c r="Q5" s="175"/>
      <c r="R5" s="175"/>
      <c r="S5" s="175"/>
      <c r="T5" s="175"/>
      <c r="U5" s="175"/>
      <c r="V5" s="175"/>
      <c r="W5" s="17"/>
    </row>
    <row r="6" spans="1:28" s="9" customFormat="1" ht="31.5" customHeight="1" thickBot="1">
      <c r="B6" s="88"/>
      <c r="C6" s="587" t="s">
        <v>547</v>
      </c>
      <c r="D6" s="175"/>
      <c r="E6" s="175"/>
      <c r="F6" s="17"/>
      <c r="G6" s="175"/>
      <c r="H6" s="176"/>
      <c r="I6" s="177"/>
      <c r="J6" s="177"/>
      <c r="K6" s="177"/>
      <c r="L6" s="177"/>
      <c r="M6" s="177"/>
      <c r="N6" s="175"/>
      <c r="O6" s="175"/>
      <c r="P6" s="175"/>
      <c r="Q6" s="175"/>
      <c r="R6" s="175"/>
      <c r="S6" s="175"/>
      <c r="T6" s="175"/>
      <c r="U6" s="175"/>
      <c r="V6" s="175"/>
      <c r="W6" s="17"/>
    </row>
    <row r="7" spans="1:28" s="9" customFormat="1" ht="25.15" customHeight="1">
      <c r="B7" s="88"/>
      <c r="C7" s="175"/>
      <c r="D7" s="175"/>
      <c r="E7" s="175"/>
      <c r="F7" s="17"/>
      <c r="G7" s="175"/>
      <c r="H7" s="176"/>
      <c r="I7" s="177"/>
      <c r="J7" s="177"/>
      <c r="K7" s="177"/>
      <c r="L7" s="177"/>
      <c r="M7" s="177"/>
      <c r="N7" s="175"/>
      <c r="O7" s="175"/>
      <c r="P7" s="175"/>
      <c r="Q7" s="175"/>
      <c r="R7" s="175"/>
      <c r="S7" s="175"/>
      <c r="T7" s="175"/>
      <c r="U7" s="175"/>
      <c r="V7" s="175"/>
      <c r="W7" s="17"/>
    </row>
    <row r="8" spans="1:28" s="9" customFormat="1" ht="36" customHeight="1">
      <c r="A8" s="26"/>
      <c r="B8" s="116" t="s">
        <v>501</v>
      </c>
      <c r="C8" s="845" t="s">
        <v>658</v>
      </c>
      <c r="D8" s="845"/>
      <c r="E8" s="845"/>
      <c r="F8" s="845"/>
      <c r="G8" s="845"/>
      <c r="H8" s="845"/>
      <c r="I8" s="845"/>
      <c r="J8" s="845"/>
      <c r="K8" s="845"/>
      <c r="L8" s="845"/>
      <c r="M8" s="845"/>
      <c r="N8" s="845"/>
      <c r="O8" s="845"/>
      <c r="P8" s="845"/>
      <c r="Q8" s="845"/>
      <c r="R8" s="845"/>
      <c r="S8" s="845"/>
      <c r="T8" s="105"/>
      <c r="U8" s="105"/>
      <c r="V8" s="105"/>
      <c r="W8" s="105"/>
    </row>
    <row r="9" spans="1:28" s="9" customFormat="1" ht="46.9" customHeight="1">
      <c r="B9" s="55"/>
      <c r="C9" s="807" t="s">
        <v>670</v>
      </c>
      <c r="D9" s="807"/>
      <c r="E9" s="807"/>
      <c r="F9" s="807"/>
      <c r="G9" s="807"/>
      <c r="H9" s="807"/>
      <c r="I9" s="807"/>
      <c r="J9" s="807"/>
      <c r="K9" s="807"/>
      <c r="L9" s="807"/>
      <c r="M9" s="807"/>
      <c r="N9" s="807"/>
      <c r="O9" s="807"/>
      <c r="P9" s="807"/>
      <c r="Q9" s="807"/>
      <c r="R9" s="807"/>
      <c r="S9" s="807"/>
      <c r="T9" s="105"/>
      <c r="U9" s="105"/>
      <c r="V9" s="105"/>
      <c r="W9" s="105"/>
    </row>
    <row r="10" spans="1:28" s="9" customFormat="1" ht="37.9" customHeight="1">
      <c r="B10" s="88"/>
      <c r="C10" s="828" t="s">
        <v>671</v>
      </c>
      <c r="D10" s="807"/>
      <c r="E10" s="807"/>
      <c r="F10" s="807"/>
      <c r="G10" s="807"/>
      <c r="H10" s="807"/>
      <c r="I10" s="807"/>
      <c r="J10" s="807"/>
      <c r="K10" s="807"/>
      <c r="L10" s="807"/>
      <c r="M10" s="807"/>
      <c r="N10" s="807"/>
      <c r="O10" s="807"/>
      <c r="P10" s="807"/>
      <c r="Q10" s="807"/>
      <c r="R10" s="807"/>
      <c r="S10" s="807"/>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4" t="s">
        <v>233</v>
      </c>
      <c r="C12" s="844"/>
      <c r="D12" s="179"/>
      <c r="E12" s="180" t="s">
        <v>234</v>
      </c>
      <c r="F12" s="51"/>
      <c r="G12" s="51"/>
      <c r="H12" s="44"/>
      <c r="I12" s="51"/>
      <c r="K12" s="569"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9" t="s">
        <v>62</v>
      </c>
      <c r="C14" s="200" t="s">
        <v>469</v>
      </c>
      <c r="D14" s="201"/>
      <c r="E14" s="202" t="s">
        <v>61</v>
      </c>
      <c r="F14" s="202" t="s">
        <v>490</v>
      </c>
      <c r="G14" s="202" t="s">
        <v>62</v>
      </c>
      <c r="H14" s="202" t="s">
        <v>63</v>
      </c>
      <c r="I14" s="202" t="str">
        <f>'1.  LRAMVA Summary'!D52</f>
        <v>Residential</v>
      </c>
      <c r="J14" s="202" t="str">
        <f>'1.  LRAMVA Summary'!E52</f>
        <v>GS&lt;50 kW</v>
      </c>
      <c r="K14" s="202" t="str">
        <f>'1.  LRAMVA Summary'!F52</f>
        <v>GS&gt;50 kW - Thermal Demand Meter</v>
      </c>
      <c r="L14" s="202" t="str">
        <f>'1.  LRAMVA Summary'!G52</f>
        <v>GS&gt;50 kW - Interval Meter</v>
      </c>
      <c r="M14" s="202" t="str">
        <f>'1.  LRAMVA Summary'!H52</f>
        <v>Street Lighting</v>
      </c>
      <c r="N14" s="202" t="str">
        <f>'1.  LRAMVA Summary'!I52</f>
        <v/>
      </c>
      <c r="O14" s="202" t="str">
        <f>'1.  LRAMVA Summary'!J52</f>
        <v/>
      </c>
      <c r="P14" s="202" t="str">
        <f>'1.  LRAMVA Summary'!K52</f>
        <v/>
      </c>
      <c r="Q14" s="202" t="str">
        <f>'1.  LRAMVA Summary'!L52</f>
        <v/>
      </c>
      <c r="R14" s="202" t="str">
        <f>'1.  LRAMVA Summary'!M52</f>
        <v/>
      </c>
      <c r="S14" s="202" t="str">
        <f>'1.  LRAMVA Summary'!N52</f>
        <v/>
      </c>
      <c r="T14" s="202" t="str">
        <f>'1.  LRAMVA Summary'!O52</f>
        <v/>
      </c>
      <c r="U14" s="202" t="str">
        <f>'1.  LRAMVA Summary'!P52</f>
        <v/>
      </c>
      <c r="V14" s="202" t="str">
        <f>'1.  LRAMVA Summary'!Q52</f>
        <v/>
      </c>
      <c r="W14" s="202" t="str">
        <f>'1.  LRAMVA Summary'!R52</f>
        <v>Total</v>
      </c>
    </row>
    <row r="15" spans="1:28" s="9" customFormat="1">
      <c r="B15" s="203" t="s">
        <v>43</v>
      </c>
      <c r="C15" s="203">
        <v>1.47E-2</v>
      </c>
      <c r="D15" s="204"/>
      <c r="E15" s="205">
        <v>40544</v>
      </c>
      <c r="F15" s="206">
        <v>2011</v>
      </c>
      <c r="G15" s="207" t="s">
        <v>64</v>
      </c>
      <c r="H15" s="208">
        <f>C$15/12</f>
        <v>1.225E-3</v>
      </c>
      <c r="I15" s="209">
        <f>SUM('1.  LRAMVA Summary'!D$54:D$55)*(MONTH($E15)-1)/12*$H15</f>
        <v>0</v>
      </c>
      <c r="J15" s="209">
        <f>SUM('1.  LRAMVA Summary'!E$54:E$55)*(MONTH($E15)-1)/12*$H15</f>
        <v>0</v>
      </c>
      <c r="K15" s="209">
        <f>SUM('1.  LRAMVA Summary'!F$54:F$55)*(MONTH($E15)-1)/12*$H15</f>
        <v>0</v>
      </c>
      <c r="L15" s="209">
        <f>SUM('1.  LRAMVA Summary'!G$54:G$55)*(MONTH($E15)-1)/12*$H15</f>
        <v>0</v>
      </c>
      <c r="M15" s="209">
        <f>SUM('1.  LRAMVA Summary'!H$54:H$55)*(MONTH($E15)-1)/12*$H15</f>
        <v>0</v>
      </c>
      <c r="N15" s="209">
        <f>SUM('1.  LRAMVA Summary'!I$54:I$55)*(MONTH($E15)-1)/12*$H15</f>
        <v>0</v>
      </c>
      <c r="O15" s="209">
        <f>SUM('1.  LRAMVA Summary'!J$54:J$55)*(MONTH($E15)-1)/12*$H15</f>
        <v>0</v>
      </c>
      <c r="P15" s="209">
        <f>SUM('1.  LRAMVA Summary'!K$54:K$55)*(MONTH($E15)-1)/12*$H15</f>
        <v>0</v>
      </c>
      <c r="Q15" s="209">
        <f>SUM('1.  LRAMVA Summary'!L$54:L$55)*(MONTH($E15)-1)/12*$H15</f>
        <v>0</v>
      </c>
      <c r="R15" s="209">
        <f>SUM('1.  LRAMVA Summary'!M$54:M$55)*(MONTH($E15)-1)/12*$H15</f>
        <v>0</v>
      </c>
      <c r="S15" s="209">
        <f>SUM('1.  LRAMVA Summary'!N$54:N$55)*(MONTH($E15)-1)/12*$H15</f>
        <v>0</v>
      </c>
      <c r="T15" s="209">
        <f>SUM('1.  LRAMVA Summary'!O$54:O$55)*(MONTH($E15)-1)/12*$H15</f>
        <v>0</v>
      </c>
      <c r="U15" s="209">
        <f>SUM('1.  LRAMVA Summary'!P$54:P$55)*(MONTH($E15)-1)/12*$H15</f>
        <v>0</v>
      </c>
      <c r="V15" s="209">
        <f>SUM('1.  LRAMVA Summary'!Q$54:Q$55)*(MONTH($E15)-1)/12*$H15</f>
        <v>0</v>
      </c>
      <c r="W15" s="210">
        <f>SUM(I15:V15)</f>
        <v>0</v>
      </c>
    </row>
    <row r="16" spans="1:28" s="9" customFormat="1">
      <c r="B16" s="211" t="s">
        <v>44</v>
      </c>
      <c r="C16" s="211">
        <v>1.47E-2</v>
      </c>
      <c r="D16" s="204"/>
      <c r="E16" s="205">
        <v>40575</v>
      </c>
      <c r="F16" s="206">
        <v>2011</v>
      </c>
      <c r="G16" s="207" t="s">
        <v>64</v>
      </c>
      <c r="H16" s="208">
        <f>C$15/12</f>
        <v>1.225E-3</v>
      </c>
      <c r="I16" s="209">
        <f>SUM('1.  LRAMVA Summary'!D$54:D$55)*(MONTH($E16)-1)/12*$H16</f>
        <v>0</v>
      </c>
      <c r="J16" s="209">
        <f>SUM('1.  LRAMVA Summary'!E$54:E$55)*(MONTH($E16)-1)/12*$H16</f>
        <v>0</v>
      </c>
      <c r="K16" s="209">
        <f>SUM('1.  LRAMVA Summary'!F$54:F$55)*(MONTH($E16)-1)/12*$H16</f>
        <v>0</v>
      </c>
      <c r="L16" s="209">
        <f>SUM('1.  LRAMVA Summary'!G$54:G$55)*(MONTH($E16)-1)/12*$H16</f>
        <v>0</v>
      </c>
      <c r="M16" s="209">
        <f>SUM('1.  LRAMVA Summary'!H$54:H$55)*(MONTH($E16)-1)/12*$H16</f>
        <v>0</v>
      </c>
      <c r="N16" s="209">
        <f>SUM('1.  LRAMVA Summary'!I$54:I$55)*(MONTH($E16)-1)/12*$H16</f>
        <v>0</v>
      </c>
      <c r="O16" s="209">
        <f>SUM('1.  LRAMVA Summary'!J$54:J$55)*(MONTH($E16)-1)/12*$H16</f>
        <v>0</v>
      </c>
      <c r="P16" s="209">
        <f>SUM('1.  LRAMVA Summary'!K$54:K$55)*(MONTH($E16)-1)/12*$H16</f>
        <v>0</v>
      </c>
      <c r="Q16" s="209">
        <f>SUM('1.  LRAMVA Summary'!L$54:L$55)*(MONTH($E16)-1)/12*$H16</f>
        <v>0</v>
      </c>
      <c r="R16" s="209">
        <f>SUM('1.  LRAMVA Summary'!M$54:M$55)*(MONTH($E16)-1)/12*$H16</f>
        <v>0</v>
      </c>
      <c r="S16" s="209">
        <f>SUM('1.  LRAMVA Summary'!N$54:N$55)*(MONTH($E16)-1)/12*$H16</f>
        <v>0</v>
      </c>
      <c r="T16" s="209">
        <f>SUM('1.  LRAMVA Summary'!O$54:O$55)*(MONTH($E16)-1)/12*$H16</f>
        <v>0</v>
      </c>
      <c r="U16" s="209">
        <f>SUM('1.  LRAMVA Summary'!P$54:P$55)*(MONTH($E16)-1)/12*$H16</f>
        <v>0</v>
      </c>
      <c r="V16" s="209">
        <f>SUM('1.  LRAMVA Summary'!Q$54:Q$55)*(MONTH($E16)-1)/12*$H16</f>
        <v>0</v>
      </c>
      <c r="W16" s="210">
        <f t="shared" ref="W16:W25" si="0">SUM(I16:V16)</f>
        <v>0</v>
      </c>
    </row>
    <row r="17" spans="2:23" s="9" customFormat="1">
      <c r="B17" s="211" t="s">
        <v>45</v>
      </c>
      <c r="C17" s="211">
        <v>1.47E-2</v>
      </c>
      <c r="D17" s="204"/>
      <c r="E17" s="205">
        <v>40603</v>
      </c>
      <c r="F17" s="206">
        <v>2011</v>
      </c>
      <c r="G17" s="207" t="s">
        <v>64</v>
      </c>
      <c r="H17" s="208">
        <f>C$15/12</f>
        <v>1.225E-3</v>
      </c>
      <c r="I17" s="209">
        <f>SUM('1.  LRAMVA Summary'!D$54:D$55)*(MONTH($E17)-1)/12*$H17</f>
        <v>0</v>
      </c>
      <c r="J17" s="209">
        <f>SUM('1.  LRAMVA Summary'!E$54:E$55)*(MONTH($E17)-1)/12*$H17</f>
        <v>0</v>
      </c>
      <c r="K17" s="209">
        <f>SUM('1.  LRAMVA Summary'!F$54:F$55)*(MONTH($E17)-1)/12*$H17</f>
        <v>0</v>
      </c>
      <c r="L17" s="209">
        <f>SUM('1.  LRAMVA Summary'!G$54:G$55)*(MONTH($E17)-1)/12*$H17</f>
        <v>0</v>
      </c>
      <c r="M17" s="209">
        <f>SUM('1.  LRAMVA Summary'!H$54:H$55)*(MONTH($E17)-1)/12*$H17</f>
        <v>0</v>
      </c>
      <c r="N17" s="209">
        <f>SUM('1.  LRAMVA Summary'!I$54:I$55)*(MONTH($E17)-1)/12*$H17</f>
        <v>0</v>
      </c>
      <c r="O17" s="209">
        <f>SUM('1.  LRAMVA Summary'!J$54:J$55)*(MONTH($E17)-1)/12*$H17</f>
        <v>0</v>
      </c>
      <c r="P17" s="209">
        <f>SUM('1.  LRAMVA Summary'!K$54:K$55)*(MONTH($E17)-1)/12*$H17</f>
        <v>0</v>
      </c>
      <c r="Q17" s="209">
        <f>SUM('1.  LRAMVA Summary'!L$54:L$55)*(MONTH($E17)-1)/12*$H17</f>
        <v>0</v>
      </c>
      <c r="R17" s="209">
        <f>SUM('1.  LRAMVA Summary'!M$54:M$55)*(MONTH($E17)-1)/12*$H17</f>
        <v>0</v>
      </c>
      <c r="S17" s="209">
        <f>SUM('1.  LRAMVA Summary'!N$54:N$55)*(MONTH($E17)-1)/12*$H17</f>
        <v>0</v>
      </c>
      <c r="T17" s="209">
        <f>SUM('1.  LRAMVA Summary'!O$54:O$55)*(MONTH($E17)-1)/12*$H17</f>
        <v>0</v>
      </c>
      <c r="U17" s="209">
        <f>SUM('1.  LRAMVA Summary'!P$54:P$55)*(MONTH($E17)-1)/12*$H17</f>
        <v>0</v>
      </c>
      <c r="V17" s="209">
        <f>SUM('1.  LRAMVA Summary'!Q$54:Q$55)*(MONTH($E17)-1)/12*$H17</f>
        <v>0</v>
      </c>
      <c r="W17" s="210">
        <f>SUM(I17:V17)</f>
        <v>0</v>
      </c>
    </row>
    <row r="18" spans="2:23" s="9" customFormat="1">
      <c r="B18" s="211" t="s">
        <v>46</v>
      </c>
      <c r="C18" s="211">
        <v>1.47E-2</v>
      </c>
      <c r="D18" s="204"/>
      <c r="E18" s="212">
        <v>40634</v>
      </c>
      <c r="F18" s="206">
        <v>2011</v>
      </c>
      <c r="G18" s="213" t="s">
        <v>65</v>
      </c>
      <c r="H18" s="208">
        <f>C$16/12</f>
        <v>1.225E-3</v>
      </c>
      <c r="I18" s="209">
        <f>SUM('1.  LRAMVA Summary'!D$54:D$55)*(MONTH($E18)-1)/12*$H18</f>
        <v>0</v>
      </c>
      <c r="J18" s="209">
        <f>SUM('1.  LRAMVA Summary'!E$54:E$55)*(MONTH($E18)-1)/12*$H18</f>
        <v>0</v>
      </c>
      <c r="K18" s="209">
        <f>SUM('1.  LRAMVA Summary'!F$54:F$55)*(MONTH($E18)-1)/12*$H18</f>
        <v>0</v>
      </c>
      <c r="L18" s="209">
        <f>SUM('1.  LRAMVA Summary'!G$54:G$55)*(MONTH($E18)-1)/12*$H18</f>
        <v>0</v>
      </c>
      <c r="M18" s="209">
        <f>SUM('1.  LRAMVA Summary'!H$54:H$55)*(MONTH($E18)-1)/12*$H18</f>
        <v>0</v>
      </c>
      <c r="N18" s="209">
        <f>SUM('1.  LRAMVA Summary'!I$54:I$55)*(MONTH($E18)-1)/12*$H18</f>
        <v>0</v>
      </c>
      <c r="O18" s="209">
        <f>SUM('1.  LRAMVA Summary'!J$54:J$55)*(MONTH($E18)-1)/12*$H18</f>
        <v>0</v>
      </c>
      <c r="P18" s="209">
        <f>SUM('1.  LRAMVA Summary'!K$54:K$55)*(MONTH($E18)-1)/12*$H18</f>
        <v>0</v>
      </c>
      <c r="Q18" s="209">
        <f>SUM('1.  LRAMVA Summary'!L$54:L$55)*(MONTH($E18)-1)/12*$H18</f>
        <v>0</v>
      </c>
      <c r="R18" s="209">
        <f>SUM('1.  LRAMVA Summary'!M$54:M$55)*(MONTH($E18)-1)/12*$H18</f>
        <v>0</v>
      </c>
      <c r="S18" s="209">
        <f>SUM('1.  LRAMVA Summary'!N$54:N$55)*(MONTH($E18)-1)/12*$H18</f>
        <v>0</v>
      </c>
      <c r="T18" s="209">
        <f>SUM('1.  LRAMVA Summary'!O$54:O$55)*(MONTH($E18)-1)/12*$H18</f>
        <v>0</v>
      </c>
      <c r="U18" s="209">
        <f>SUM('1.  LRAMVA Summary'!P$54:P$55)*(MONTH($E18)-1)/12*$H18</f>
        <v>0</v>
      </c>
      <c r="V18" s="209">
        <f>SUM('1.  LRAMVA Summary'!Q$54:Q$55)*(MONTH($E18)-1)/12*$H18</f>
        <v>0</v>
      </c>
      <c r="W18" s="210">
        <f>SUM(I18:V18)</f>
        <v>0</v>
      </c>
    </row>
    <row r="19" spans="2:23" s="9" customFormat="1">
      <c r="B19" s="211" t="s">
        <v>47</v>
      </c>
      <c r="C19" s="211">
        <v>1.47E-2</v>
      </c>
      <c r="D19" s="204"/>
      <c r="E19" s="212">
        <v>40664</v>
      </c>
      <c r="F19" s="206">
        <v>2011</v>
      </c>
      <c r="G19" s="213" t="s">
        <v>65</v>
      </c>
      <c r="H19" s="208">
        <f>C$16/12</f>
        <v>1.225E-3</v>
      </c>
      <c r="I19" s="209">
        <f>SUM('1.  LRAMVA Summary'!D$54:D$55)*(MONTH($E19)-1)/12*$H19</f>
        <v>0</v>
      </c>
      <c r="J19" s="209">
        <f>SUM('1.  LRAMVA Summary'!E$54:E$55)*(MONTH($E19)-1)/12*$H19</f>
        <v>0</v>
      </c>
      <c r="K19" s="209">
        <f>SUM('1.  LRAMVA Summary'!F$54:F$55)*(MONTH($E19)-1)/12*$H19</f>
        <v>0</v>
      </c>
      <c r="L19" s="209">
        <f>SUM('1.  LRAMVA Summary'!G$54:G$55)*(MONTH($E19)-1)/12*$H19</f>
        <v>0</v>
      </c>
      <c r="M19" s="209">
        <f>SUM('1.  LRAMVA Summary'!H$54:H$55)*(MONTH($E19)-1)/12*$H19</f>
        <v>0</v>
      </c>
      <c r="N19" s="209">
        <f>SUM('1.  LRAMVA Summary'!I$54:I$55)*(MONTH($E19)-1)/12*$H19</f>
        <v>0</v>
      </c>
      <c r="O19" s="209">
        <f>SUM('1.  LRAMVA Summary'!J$54:J$55)*(MONTH($E19)-1)/12*$H19</f>
        <v>0</v>
      </c>
      <c r="P19" s="209">
        <f>SUM('1.  LRAMVA Summary'!K$54:K$55)*(MONTH($E19)-1)/12*$H19</f>
        <v>0</v>
      </c>
      <c r="Q19" s="209">
        <f>SUM('1.  LRAMVA Summary'!L$54:L$55)*(MONTH($E19)-1)/12*$H19</f>
        <v>0</v>
      </c>
      <c r="R19" s="209">
        <f>SUM('1.  LRAMVA Summary'!M$54:M$55)*(MONTH($E19)-1)/12*$H19</f>
        <v>0</v>
      </c>
      <c r="S19" s="209">
        <f>SUM('1.  LRAMVA Summary'!N$54:N$55)*(MONTH($E19)-1)/12*$H19</f>
        <v>0</v>
      </c>
      <c r="T19" s="209">
        <f>SUM('1.  LRAMVA Summary'!O$54:O$55)*(MONTH($E19)-1)/12*$H19</f>
        <v>0</v>
      </c>
      <c r="U19" s="209">
        <f>SUM('1.  LRAMVA Summary'!P$54:P$55)*(MONTH($E19)-1)/12*$H19</f>
        <v>0</v>
      </c>
      <c r="V19" s="209">
        <f>SUM('1.  LRAMVA Summary'!Q$54:Q$55)*(MONTH($E19)-1)/12*$H19</f>
        <v>0</v>
      </c>
      <c r="W19" s="210">
        <f t="shared" si="0"/>
        <v>0</v>
      </c>
    </row>
    <row r="20" spans="2:23" s="9" customFormat="1">
      <c r="B20" s="211" t="s">
        <v>48</v>
      </c>
      <c r="C20" s="211">
        <v>1.47E-2</v>
      </c>
      <c r="D20" s="204"/>
      <c r="E20" s="212">
        <v>40695</v>
      </c>
      <c r="F20" s="206">
        <v>2011</v>
      </c>
      <c r="G20" s="213" t="s">
        <v>65</v>
      </c>
      <c r="H20" s="208">
        <f>C$16/12</f>
        <v>1.225E-3</v>
      </c>
      <c r="I20" s="209">
        <f>SUM('1.  LRAMVA Summary'!D$54:D$55)*(MONTH($E20)-1)/12*$H20</f>
        <v>0</v>
      </c>
      <c r="J20" s="209">
        <f>SUM('1.  LRAMVA Summary'!E$54:E$55)*(MONTH($E20)-1)/12*$H20</f>
        <v>0</v>
      </c>
      <c r="K20" s="209">
        <f>SUM('1.  LRAMVA Summary'!F$54:F$55)*(MONTH($E20)-1)/12*$H20</f>
        <v>0</v>
      </c>
      <c r="L20" s="209">
        <f>SUM('1.  LRAMVA Summary'!G$54:G$55)*(MONTH($E20)-1)/12*$H20</f>
        <v>0</v>
      </c>
      <c r="M20" s="209">
        <f>SUM('1.  LRAMVA Summary'!H$54:H$55)*(MONTH($E20)-1)/12*$H20</f>
        <v>0</v>
      </c>
      <c r="N20" s="209">
        <f>SUM('1.  LRAMVA Summary'!I$54:I$55)*(MONTH($E20)-1)/12*$H20</f>
        <v>0</v>
      </c>
      <c r="O20" s="209">
        <f>SUM('1.  LRAMVA Summary'!J$54:J$55)*(MONTH($E20)-1)/12*$H20</f>
        <v>0</v>
      </c>
      <c r="P20" s="209">
        <f>SUM('1.  LRAMVA Summary'!K$54:K$55)*(MONTH($E20)-1)/12*$H20</f>
        <v>0</v>
      </c>
      <c r="Q20" s="209">
        <f>SUM('1.  LRAMVA Summary'!L$54:L$55)*(MONTH($E20)-1)/12*$H20</f>
        <v>0</v>
      </c>
      <c r="R20" s="209">
        <f>SUM('1.  LRAMVA Summary'!M$54:M$55)*(MONTH($E20)-1)/12*$H20</f>
        <v>0</v>
      </c>
      <c r="S20" s="209">
        <f>SUM('1.  LRAMVA Summary'!N$54:N$55)*(MONTH($E20)-1)/12*$H20</f>
        <v>0</v>
      </c>
      <c r="T20" s="209">
        <f>SUM('1.  LRAMVA Summary'!O$54:O$55)*(MONTH($E20)-1)/12*$H20</f>
        <v>0</v>
      </c>
      <c r="U20" s="209">
        <f>SUM('1.  LRAMVA Summary'!P$54:P$55)*(MONTH($E20)-1)/12*$H20</f>
        <v>0</v>
      </c>
      <c r="V20" s="209">
        <f>SUM('1.  LRAMVA Summary'!Q$54:Q$55)*(MONTH($E20)-1)/12*$H20</f>
        <v>0</v>
      </c>
      <c r="W20" s="210">
        <f t="shared" si="0"/>
        <v>0</v>
      </c>
    </row>
    <row r="21" spans="2:23" s="9" customFormat="1">
      <c r="B21" s="211" t="s">
        <v>49</v>
      </c>
      <c r="C21" s="211">
        <v>1.47E-2</v>
      </c>
      <c r="D21" s="204"/>
      <c r="E21" s="212">
        <v>40725</v>
      </c>
      <c r="F21" s="206">
        <v>2011</v>
      </c>
      <c r="G21" s="213" t="s">
        <v>67</v>
      </c>
      <c r="H21" s="208">
        <f>C$17/12</f>
        <v>1.225E-3</v>
      </c>
      <c r="I21" s="209">
        <f>SUM('1.  LRAMVA Summary'!D$54:D$55)*(MONTH($E21)-1)/12*$H21</f>
        <v>0</v>
      </c>
      <c r="J21" s="209">
        <f>SUM('1.  LRAMVA Summary'!E$54:E$55)*(MONTH($E21)-1)/12*$H21</f>
        <v>0</v>
      </c>
      <c r="K21" s="209">
        <f>SUM('1.  LRAMVA Summary'!F$54:F$55)*(MONTH($E21)-1)/12*$H21</f>
        <v>0</v>
      </c>
      <c r="L21" s="209">
        <f>SUM('1.  LRAMVA Summary'!G$54:G$55)*(MONTH($E21)-1)/12*$H21</f>
        <v>0</v>
      </c>
      <c r="M21" s="209">
        <f>SUM('1.  LRAMVA Summary'!H$54:H$55)*(MONTH($E21)-1)/12*$H21</f>
        <v>0</v>
      </c>
      <c r="N21" s="209">
        <f>SUM('1.  LRAMVA Summary'!I$54:I$55)*(MONTH($E21)-1)/12*$H21</f>
        <v>0</v>
      </c>
      <c r="O21" s="209">
        <f>SUM('1.  LRAMVA Summary'!J$54:J$55)*(MONTH($E21)-1)/12*$H21</f>
        <v>0</v>
      </c>
      <c r="P21" s="209">
        <f>SUM('1.  LRAMVA Summary'!K$54:K$55)*(MONTH($E21)-1)/12*$H21</f>
        <v>0</v>
      </c>
      <c r="Q21" s="209">
        <f>SUM('1.  LRAMVA Summary'!L$54:L$55)*(MONTH($E21)-1)/12*$H21</f>
        <v>0</v>
      </c>
      <c r="R21" s="209">
        <f>SUM('1.  LRAMVA Summary'!M$54:M$55)*(MONTH($E21)-1)/12*$H21</f>
        <v>0</v>
      </c>
      <c r="S21" s="209">
        <f>SUM('1.  LRAMVA Summary'!N$54:N$55)*(MONTH($E21)-1)/12*$H21</f>
        <v>0</v>
      </c>
      <c r="T21" s="209">
        <f>SUM('1.  LRAMVA Summary'!O$54:O$55)*(MONTH($E21)-1)/12*$H21</f>
        <v>0</v>
      </c>
      <c r="U21" s="209">
        <f>SUM('1.  LRAMVA Summary'!P$54:P$55)*(MONTH($E21)-1)/12*$H21</f>
        <v>0</v>
      </c>
      <c r="V21" s="209">
        <f>SUM('1.  LRAMVA Summary'!Q$54:Q$55)*(MONTH($E21)-1)/12*$H21</f>
        <v>0</v>
      </c>
      <c r="W21" s="210">
        <f t="shared" si="0"/>
        <v>0</v>
      </c>
    </row>
    <row r="22" spans="2:23" s="9" customFormat="1">
      <c r="B22" s="211" t="s">
        <v>50</v>
      </c>
      <c r="C22" s="211">
        <v>1.47E-2</v>
      </c>
      <c r="D22" s="204"/>
      <c r="E22" s="212">
        <v>40756</v>
      </c>
      <c r="F22" s="206">
        <v>2011</v>
      </c>
      <c r="G22" s="213" t="s">
        <v>67</v>
      </c>
      <c r="H22" s="208">
        <f>C$17/12</f>
        <v>1.225E-3</v>
      </c>
      <c r="I22" s="209">
        <f>SUM('1.  LRAMVA Summary'!D$54:D$55)*(MONTH($E22)-1)/12*$H22</f>
        <v>0</v>
      </c>
      <c r="J22" s="209">
        <f>SUM('1.  LRAMVA Summary'!E$54:E$55)*(MONTH($E22)-1)/12*$H22</f>
        <v>0</v>
      </c>
      <c r="K22" s="209">
        <f>SUM('1.  LRAMVA Summary'!F$54:F$55)*(MONTH($E22)-1)/12*$H22</f>
        <v>0</v>
      </c>
      <c r="L22" s="209">
        <f>SUM('1.  LRAMVA Summary'!G$54:G$55)*(MONTH($E22)-1)/12*$H22</f>
        <v>0</v>
      </c>
      <c r="M22" s="209">
        <f>SUM('1.  LRAMVA Summary'!H$54:H$55)*(MONTH($E22)-1)/12*$H22</f>
        <v>0</v>
      </c>
      <c r="N22" s="209">
        <f>SUM('1.  LRAMVA Summary'!I$54:I$55)*(MONTH($E22)-1)/12*$H22</f>
        <v>0</v>
      </c>
      <c r="O22" s="209">
        <f>SUM('1.  LRAMVA Summary'!J$54:J$55)*(MONTH($E22)-1)/12*$H22</f>
        <v>0</v>
      </c>
      <c r="P22" s="209">
        <f>SUM('1.  LRAMVA Summary'!K$54:K$55)*(MONTH($E22)-1)/12*$H22</f>
        <v>0</v>
      </c>
      <c r="Q22" s="209">
        <f>SUM('1.  LRAMVA Summary'!L$54:L$55)*(MONTH($E22)-1)/12*$H22</f>
        <v>0</v>
      </c>
      <c r="R22" s="209">
        <f>SUM('1.  LRAMVA Summary'!M$54:M$55)*(MONTH($E22)-1)/12*$H22</f>
        <v>0</v>
      </c>
      <c r="S22" s="209">
        <f>SUM('1.  LRAMVA Summary'!N$54:N$55)*(MONTH($E22)-1)/12*$H22</f>
        <v>0</v>
      </c>
      <c r="T22" s="209">
        <f>SUM('1.  LRAMVA Summary'!O$54:O$55)*(MONTH($E22)-1)/12*$H22</f>
        <v>0</v>
      </c>
      <c r="U22" s="209">
        <f>SUM('1.  LRAMVA Summary'!P$54:P$55)*(MONTH($E22)-1)/12*$H22</f>
        <v>0</v>
      </c>
      <c r="V22" s="209">
        <f>SUM('1.  LRAMVA Summary'!Q$54:Q$55)*(MONTH($E22)-1)/12*$H22</f>
        <v>0</v>
      </c>
      <c r="W22" s="210">
        <f t="shared" si="0"/>
        <v>0</v>
      </c>
    </row>
    <row r="23" spans="2:23" s="9" customFormat="1">
      <c r="B23" s="211" t="s">
        <v>51</v>
      </c>
      <c r="C23" s="211">
        <v>1.47E-2</v>
      </c>
      <c r="D23" s="204"/>
      <c r="E23" s="212">
        <v>40787</v>
      </c>
      <c r="F23" s="206">
        <v>2011</v>
      </c>
      <c r="G23" s="213" t="s">
        <v>67</v>
      </c>
      <c r="H23" s="208">
        <f>C$17/12</f>
        <v>1.225E-3</v>
      </c>
      <c r="I23" s="209">
        <f>SUM('1.  LRAMVA Summary'!D$54:D$55)*(MONTH($E23)-1)/12*$H23</f>
        <v>0</v>
      </c>
      <c r="J23" s="209">
        <f>SUM('1.  LRAMVA Summary'!E$54:E$55)*(MONTH($E23)-1)/12*$H23</f>
        <v>0</v>
      </c>
      <c r="K23" s="209">
        <f>SUM('1.  LRAMVA Summary'!F$54:F$55)*(MONTH($E23)-1)/12*$H23</f>
        <v>0</v>
      </c>
      <c r="L23" s="209">
        <f>SUM('1.  LRAMVA Summary'!G$54:G$55)*(MONTH($E23)-1)/12*$H23</f>
        <v>0</v>
      </c>
      <c r="M23" s="209">
        <f>SUM('1.  LRAMVA Summary'!H$54:H$55)*(MONTH($E23)-1)/12*$H23</f>
        <v>0</v>
      </c>
      <c r="N23" s="209">
        <f>SUM('1.  LRAMVA Summary'!I$54:I$55)*(MONTH($E23)-1)/12*$H23</f>
        <v>0</v>
      </c>
      <c r="O23" s="209">
        <f>SUM('1.  LRAMVA Summary'!J$54:J$55)*(MONTH($E23)-1)/12*$H23</f>
        <v>0</v>
      </c>
      <c r="P23" s="209">
        <f>SUM('1.  LRAMVA Summary'!K$54:K$55)*(MONTH($E23)-1)/12*$H23</f>
        <v>0</v>
      </c>
      <c r="Q23" s="209">
        <f>SUM('1.  LRAMVA Summary'!L$54:L$55)*(MONTH($E23)-1)/12*$H23</f>
        <v>0</v>
      </c>
      <c r="R23" s="209">
        <f>SUM('1.  LRAMVA Summary'!M$54:M$55)*(MONTH($E23)-1)/12*$H23</f>
        <v>0</v>
      </c>
      <c r="S23" s="209">
        <f>SUM('1.  LRAMVA Summary'!N$54:N$55)*(MONTH($E23)-1)/12*$H23</f>
        <v>0</v>
      </c>
      <c r="T23" s="209">
        <f>SUM('1.  LRAMVA Summary'!O$54:O$55)*(MONTH($E23)-1)/12*$H23</f>
        <v>0</v>
      </c>
      <c r="U23" s="209">
        <f>SUM('1.  LRAMVA Summary'!P$54:P$55)*(MONTH($E23)-1)/12*$H23</f>
        <v>0</v>
      </c>
      <c r="V23" s="209">
        <f>SUM('1.  LRAMVA Summary'!Q$54:Q$55)*(MONTH($E23)-1)/12*$H23</f>
        <v>0</v>
      </c>
      <c r="W23" s="210">
        <f t="shared" si="0"/>
        <v>0</v>
      </c>
    </row>
    <row r="24" spans="2:23" s="9" customFormat="1">
      <c r="B24" s="211" t="s">
        <v>52</v>
      </c>
      <c r="C24" s="211">
        <v>1.47E-2</v>
      </c>
      <c r="D24" s="204"/>
      <c r="E24" s="212">
        <v>40817</v>
      </c>
      <c r="F24" s="206">
        <v>2011</v>
      </c>
      <c r="G24" s="213" t="s">
        <v>68</v>
      </c>
      <c r="H24" s="208">
        <f>C$18/12</f>
        <v>1.225E-3</v>
      </c>
      <c r="I24" s="209">
        <f>SUM('1.  LRAMVA Summary'!D$54:D$55)*(MONTH($E24)-1)/12*$H24</f>
        <v>0</v>
      </c>
      <c r="J24" s="209">
        <f>SUM('1.  LRAMVA Summary'!E$54:E$55)*(MONTH($E24)-1)/12*$H24</f>
        <v>0</v>
      </c>
      <c r="K24" s="209">
        <f>SUM('1.  LRAMVA Summary'!F$54:F$55)*(MONTH($E24)-1)/12*$H24</f>
        <v>0</v>
      </c>
      <c r="L24" s="209">
        <f>SUM('1.  LRAMVA Summary'!G$54:G$55)*(MONTH($E24)-1)/12*$H24</f>
        <v>0</v>
      </c>
      <c r="M24" s="209">
        <f>SUM('1.  LRAMVA Summary'!H$54:H$55)*(MONTH($E24)-1)/12*$H24</f>
        <v>0</v>
      </c>
      <c r="N24" s="209">
        <f>SUM('1.  LRAMVA Summary'!I$54:I$55)*(MONTH($E24)-1)/12*$H24</f>
        <v>0</v>
      </c>
      <c r="O24" s="209">
        <f>SUM('1.  LRAMVA Summary'!J$54:J$55)*(MONTH($E24)-1)/12*$H24</f>
        <v>0</v>
      </c>
      <c r="P24" s="209">
        <f>SUM('1.  LRAMVA Summary'!K$54:K$55)*(MONTH($E24)-1)/12*$H24</f>
        <v>0</v>
      </c>
      <c r="Q24" s="209">
        <f>SUM('1.  LRAMVA Summary'!L$54:L$55)*(MONTH($E24)-1)/12*$H24</f>
        <v>0</v>
      </c>
      <c r="R24" s="209">
        <f>SUM('1.  LRAMVA Summary'!M$54:M$55)*(MONTH($E24)-1)/12*$H24</f>
        <v>0</v>
      </c>
      <c r="S24" s="209">
        <f>SUM('1.  LRAMVA Summary'!N$54:N$55)*(MONTH($E24)-1)/12*$H24</f>
        <v>0</v>
      </c>
      <c r="T24" s="209">
        <f>SUM('1.  LRAMVA Summary'!O$54:O$55)*(MONTH($E24)-1)/12*$H24</f>
        <v>0</v>
      </c>
      <c r="U24" s="209">
        <f>SUM('1.  LRAMVA Summary'!P$54:P$55)*(MONTH($E24)-1)/12*$H24</f>
        <v>0</v>
      </c>
      <c r="V24" s="209">
        <f>SUM('1.  LRAMVA Summary'!Q$54:Q$55)*(MONTH($E24)-1)/12*$H24</f>
        <v>0</v>
      </c>
      <c r="W24" s="210">
        <f t="shared" si="0"/>
        <v>0</v>
      </c>
    </row>
    <row r="25" spans="2:23" s="9" customFormat="1">
      <c r="B25" s="211" t="s">
        <v>53</v>
      </c>
      <c r="C25" s="211">
        <v>1.47E-2</v>
      </c>
      <c r="D25" s="204"/>
      <c r="E25" s="212">
        <v>40848</v>
      </c>
      <c r="F25" s="206">
        <v>2011</v>
      </c>
      <c r="G25" s="213" t="s">
        <v>68</v>
      </c>
      <c r="H25" s="208">
        <f>C$18/12</f>
        <v>1.225E-3</v>
      </c>
      <c r="I25" s="209">
        <f>SUM('1.  LRAMVA Summary'!D$54:D$55)*(MONTH($E25)-1)/12*$H25</f>
        <v>0</v>
      </c>
      <c r="J25" s="209">
        <f>SUM('1.  LRAMVA Summary'!E$54:E$55)*(MONTH($E25)-1)/12*$H25</f>
        <v>0</v>
      </c>
      <c r="K25" s="209">
        <f>SUM('1.  LRAMVA Summary'!F$54:F$55)*(MONTH($E25)-1)/12*$H25</f>
        <v>0</v>
      </c>
      <c r="L25" s="209">
        <f>SUM('1.  LRAMVA Summary'!G$54:G$55)*(MONTH($E25)-1)/12*$H25</f>
        <v>0</v>
      </c>
      <c r="M25" s="209">
        <f>SUM('1.  LRAMVA Summary'!H$54:H$55)*(MONTH($E25)-1)/12*$H25</f>
        <v>0</v>
      </c>
      <c r="N25" s="209">
        <f>SUM('1.  LRAMVA Summary'!I$54:I$55)*(MONTH($E25)-1)/12*$H25</f>
        <v>0</v>
      </c>
      <c r="O25" s="209">
        <f>SUM('1.  LRAMVA Summary'!J$54:J$55)*(MONTH($E25)-1)/12*$H25</f>
        <v>0</v>
      </c>
      <c r="P25" s="209">
        <f>SUM('1.  LRAMVA Summary'!K$54:K$55)*(MONTH($E25)-1)/12*$H25</f>
        <v>0</v>
      </c>
      <c r="Q25" s="209">
        <f>SUM('1.  LRAMVA Summary'!L$54:L$55)*(MONTH($E25)-1)/12*$H25</f>
        <v>0</v>
      </c>
      <c r="R25" s="209">
        <f>SUM('1.  LRAMVA Summary'!M$54:M$55)*(MONTH($E25)-1)/12*$H25</f>
        <v>0</v>
      </c>
      <c r="S25" s="209">
        <f>SUM('1.  LRAMVA Summary'!N$54:N$55)*(MONTH($E25)-1)/12*$H25</f>
        <v>0</v>
      </c>
      <c r="T25" s="209">
        <f>SUM('1.  LRAMVA Summary'!O$54:O$55)*(MONTH($E25)-1)/12*$H25</f>
        <v>0</v>
      </c>
      <c r="U25" s="209">
        <f>SUM('1.  LRAMVA Summary'!P$54:P$55)*(MONTH($E25)-1)/12*$H25</f>
        <v>0</v>
      </c>
      <c r="V25" s="209">
        <f>SUM('1.  LRAMVA Summary'!Q$54:Q$55)*(MONTH($E25)-1)/12*$H25</f>
        <v>0</v>
      </c>
      <c r="W25" s="210">
        <f t="shared" si="0"/>
        <v>0</v>
      </c>
    </row>
    <row r="26" spans="2:23" s="9" customFormat="1">
      <c r="B26" s="211" t="s">
        <v>54</v>
      </c>
      <c r="C26" s="211">
        <v>1.47E-2</v>
      </c>
      <c r="D26" s="204"/>
      <c r="E26" s="212">
        <v>40878</v>
      </c>
      <c r="F26" s="206">
        <v>2011</v>
      </c>
      <c r="G26" s="213" t="s">
        <v>68</v>
      </c>
      <c r="H26" s="208">
        <f>C$18/12</f>
        <v>1.225E-3</v>
      </c>
      <c r="I26" s="209">
        <f>SUM('1.  LRAMVA Summary'!D$54:D$55)*(MONTH($E26)-1)/12*$H26</f>
        <v>0</v>
      </c>
      <c r="J26" s="209">
        <f>SUM('1.  LRAMVA Summary'!E$54:E$55)*(MONTH($E26)-1)/12*$H26</f>
        <v>0</v>
      </c>
      <c r="K26" s="209">
        <f>SUM('1.  LRAMVA Summary'!F$54:F$55)*(MONTH($E26)-1)/12*$H26</f>
        <v>0</v>
      </c>
      <c r="L26" s="209">
        <f>SUM('1.  LRAMVA Summary'!G$54:G$55)*(MONTH($E26)-1)/12*$H26</f>
        <v>0</v>
      </c>
      <c r="M26" s="209">
        <f>SUM('1.  LRAMVA Summary'!H$54:H$55)*(MONTH($E26)-1)/12*$H26</f>
        <v>0</v>
      </c>
      <c r="N26" s="209">
        <f>SUM('1.  LRAMVA Summary'!I$54:I$55)*(MONTH($E26)-1)/12*$H26</f>
        <v>0</v>
      </c>
      <c r="O26" s="209">
        <f>SUM('1.  LRAMVA Summary'!J$54:J$55)*(MONTH($E26)-1)/12*$H26</f>
        <v>0</v>
      </c>
      <c r="P26" s="209">
        <f>SUM('1.  LRAMVA Summary'!K$54:K$55)*(MONTH($E26)-1)/12*$H26</f>
        <v>0</v>
      </c>
      <c r="Q26" s="209">
        <f>SUM('1.  LRAMVA Summary'!L$54:L$55)*(MONTH($E26)-1)/12*$H26</f>
        <v>0</v>
      </c>
      <c r="R26" s="209">
        <f>SUM('1.  LRAMVA Summary'!M$54:M$55)*(MONTH($E26)-1)/12*$H26</f>
        <v>0</v>
      </c>
      <c r="S26" s="209">
        <f>SUM('1.  LRAMVA Summary'!N$54:N$55)*(MONTH($E26)-1)/12*$H26</f>
        <v>0</v>
      </c>
      <c r="T26" s="209">
        <f>SUM('1.  LRAMVA Summary'!O$54:O$55)*(MONTH($E26)-1)/12*$H26</f>
        <v>0</v>
      </c>
      <c r="U26" s="209">
        <f>SUM('1.  LRAMVA Summary'!P$54:P$55)*(MONTH($E26)-1)/12*$H26</f>
        <v>0</v>
      </c>
      <c r="V26" s="209">
        <f>SUM('1.  LRAMVA Summary'!Q$54:Q$55)*(MONTH($E26)-1)/12*$H26</f>
        <v>0</v>
      </c>
      <c r="W26" s="210">
        <f>SUM(I26:V26)</f>
        <v>0</v>
      </c>
    </row>
    <row r="27" spans="2:23" s="9" customFormat="1" ht="15" thickBot="1">
      <c r="B27" s="211" t="s">
        <v>55</v>
      </c>
      <c r="C27" s="211">
        <v>1.47E-2</v>
      </c>
      <c r="D27" s="204"/>
      <c r="E27" s="214" t="s">
        <v>458</v>
      </c>
      <c r="F27" s="214"/>
      <c r="G27" s="215"/>
      <c r="H27" s="216"/>
      <c r="I27" s="217">
        <f>SUM(I15:I26)</f>
        <v>0</v>
      </c>
      <c r="J27" s="217">
        <f t="shared" ref="J27:O27" si="1">SUM(J15:J26)</f>
        <v>0</v>
      </c>
      <c r="K27" s="217">
        <f t="shared" si="1"/>
        <v>0</v>
      </c>
      <c r="L27" s="217">
        <f t="shared" si="1"/>
        <v>0</v>
      </c>
      <c r="M27" s="217">
        <f t="shared" si="1"/>
        <v>0</v>
      </c>
      <c r="N27" s="217">
        <f t="shared" si="1"/>
        <v>0</v>
      </c>
      <c r="O27" s="217">
        <f t="shared" si="1"/>
        <v>0</v>
      </c>
      <c r="P27" s="217">
        <f t="shared" ref="P27:V27" si="2">SUM(P15:P26)</f>
        <v>0</v>
      </c>
      <c r="Q27" s="217">
        <f t="shared" si="2"/>
        <v>0</v>
      </c>
      <c r="R27" s="217">
        <f t="shared" si="2"/>
        <v>0</v>
      </c>
      <c r="S27" s="217">
        <f t="shared" si="2"/>
        <v>0</v>
      </c>
      <c r="T27" s="217">
        <f t="shared" si="2"/>
        <v>0</v>
      </c>
      <c r="U27" s="217">
        <f t="shared" si="2"/>
        <v>0</v>
      </c>
      <c r="V27" s="217">
        <f t="shared" si="2"/>
        <v>0</v>
      </c>
      <c r="W27" s="217">
        <f>SUM(W15:W26)</f>
        <v>0</v>
      </c>
    </row>
    <row r="28" spans="2:23" s="9" customFormat="1" ht="15" thickTop="1">
      <c r="B28" s="211" t="s">
        <v>56</v>
      </c>
      <c r="C28" s="211">
        <v>1.47E-2</v>
      </c>
      <c r="D28" s="204"/>
      <c r="E28" s="218" t="s">
        <v>66</v>
      </c>
      <c r="F28" s="218"/>
      <c r="G28" s="219"/>
      <c r="H28" s="220"/>
      <c r="I28" s="221"/>
      <c r="J28" s="221"/>
      <c r="K28" s="221"/>
      <c r="L28" s="221"/>
      <c r="M28" s="221"/>
      <c r="N28" s="221"/>
      <c r="O28" s="221"/>
      <c r="P28" s="221"/>
      <c r="Q28" s="221"/>
      <c r="R28" s="221"/>
      <c r="S28" s="221"/>
      <c r="T28" s="221"/>
      <c r="U28" s="221"/>
      <c r="V28" s="221"/>
      <c r="W28" s="222"/>
    </row>
    <row r="29" spans="2:23" s="9" customFormat="1">
      <c r="B29" s="211" t="s">
        <v>57</v>
      </c>
      <c r="C29" s="211">
        <v>1.47E-2</v>
      </c>
      <c r="D29" s="204"/>
      <c r="E29" s="223" t="s">
        <v>422</v>
      </c>
      <c r="F29" s="223"/>
      <c r="G29" s="224"/>
      <c r="H29" s="225"/>
      <c r="I29" s="226">
        <f>I27+I28</f>
        <v>0</v>
      </c>
      <c r="J29" s="226">
        <f t="shared" ref="J29:M29" si="3">J27+J28</f>
        <v>0</v>
      </c>
      <c r="K29" s="226">
        <f t="shared" si="3"/>
        <v>0</v>
      </c>
      <c r="L29" s="226">
        <f t="shared" si="3"/>
        <v>0</v>
      </c>
      <c r="M29" s="226">
        <f t="shared" si="3"/>
        <v>0</v>
      </c>
      <c r="N29" s="226">
        <f>N27+N28</f>
        <v>0</v>
      </c>
      <c r="O29" s="226">
        <f>O27+O28</f>
        <v>0</v>
      </c>
      <c r="P29" s="226">
        <f t="shared" ref="P29:V29" si="4">P27+P28</f>
        <v>0</v>
      </c>
      <c r="Q29" s="226">
        <f t="shared" si="4"/>
        <v>0</v>
      </c>
      <c r="R29" s="226">
        <f t="shared" si="4"/>
        <v>0</v>
      </c>
      <c r="S29" s="226">
        <f t="shared" si="4"/>
        <v>0</v>
      </c>
      <c r="T29" s="226">
        <f t="shared" si="4"/>
        <v>0</v>
      </c>
      <c r="U29" s="226">
        <f t="shared" si="4"/>
        <v>0</v>
      </c>
      <c r="V29" s="226">
        <f t="shared" si="4"/>
        <v>0</v>
      </c>
      <c r="W29" s="226">
        <f>W27+W28</f>
        <v>0</v>
      </c>
    </row>
    <row r="30" spans="2:23" s="9" customFormat="1">
      <c r="B30" s="211" t="s">
        <v>58</v>
      </c>
      <c r="C30" s="211">
        <v>1.47E-2</v>
      </c>
      <c r="D30" s="204"/>
      <c r="E30" s="212">
        <v>40909</v>
      </c>
      <c r="F30" s="212" t="s">
        <v>176</v>
      </c>
      <c r="G30" s="213" t="s">
        <v>64</v>
      </c>
      <c r="H30" s="227">
        <f>C$19/12</f>
        <v>1.225E-3</v>
      </c>
      <c r="I30" s="228">
        <f>(SUM('1.  LRAMVA Summary'!D$54:D$56)+SUM('1.  LRAMVA Summary'!D$57:D$58)*(MONTH($E30)-1)/12)*$H30</f>
        <v>0</v>
      </c>
      <c r="J30" s="228">
        <f>(SUM('1.  LRAMVA Summary'!E$54:E$56)+SUM('1.  LRAMVA Summary'!E$57:E$58)*(MONTH($E30)-1)/12)*$H30</f>
        <v>0</v>
      </c>
      <c r="K30" s="228">
        <f>(SUM('1.  LRAMVA Summary'!F$54:F$56)+SUM('1.  LRAMVA Summary'!F$57:F$58)*(MONTH($E30)-1)/12)*$H30</f>
        <v>0</v>
      </c>
      <c r="L30" s="228">
        <f>(SUM('1.  LRAMVA Summary'!G$54:G$56)+SUM('1.  LRAMVA Summary'!G$57:G$58)*(MONTH($E30)-1)/12)*$H30</f>
        <v>0</v>
      </c>
      <c r="M30" s="228">
        <f>(SUM('1.  LRAMVA Summary'!H$54:H$56)+SUM('1.  LRAMVA Summary'!H$57:H$58)*(MONTH($E30)-1)/12)*$H30</f>
        <v>0</v>
      </c>
      <c r="N30" s="228">
        <f>(SUM('1.  LRAMVA Summary'!I$54:I$56)+SUM('1.  LRAMVA Summary'!I$57:I$58)*(MONTH($E30)-1)/12)*$H30</f>
        <v>0</v>
      </c>
      <c r="O30" s="228">
        <f>(SUM('1.  LRAMVA Summary'!J$54:J$56)+SUM('1.  LRAMVA Summary'!J$57:J$58)*(MONTH($E30)-1)/12)*$H30</f>
        <v>0</v>
      </c>
      <c r="P30" s="228">
        <f>(SUM('1.  LRAMVA Summary'!K$54:K$56)+SUM('1.  LRAMVA Summary'!K$57:K$58)*(MONTH($E30)-1)/12)*$H30</f>
        <v>0</v>
      </c>
      <c r="Q30" s="228">
        <f>(SUM('1.  LRAMVA Summary'!L$54:L$56)+SUM('1.  LRAMVA Summary'!L$57:L$58)*(MONTH($E30)-1)/12)*$H30</f>
        <v>0</v>
      </c>
      <c r="R30" s="228">
        <f>(SUM('1.  LRAMVA Summary'!M$54:M$56)+SUM('1.  LRAMVA Summary'!M$57:M$58)*(MONTH($E30)-1)/12)*$H30</f>
        <v>0</v>
      </c>
      <c r="S30" s="228">
        <f>(SUM('1.  LRAMVA Summary'!N$54:N$56)+SUM('1.  LRAMVA Summary'!N$57:N$58)*(MONTH($E30)-1)/12)*$H30</f>
        <v>0</v>
      </c>
      <c r="T30" s="228">
        <f>(SUM('1.  LRAMVA Summary'!O$54:O$56)+SUM('1.  LRAMVA Summary'!O$57:O$58)*(MONTH($E30)-1)/12)*$H30</f>
        <v>0</v>
      </c>
      <c r="U30" s="228">
        <f>(SUM('1.  LRAMVA Summary'!P$54:P$56)+SUM('1.  LRAMVA Summary'!P$57:P$58)*(MONTH($E30)-1)/12)*$H30</f>
        <v>0</v>
      </c>
      <c r="V30" s="228">
        <f>(SUM('1.  LRAMVA Summary'!Q$54:Q$56)+SUM('1.  LRAMVA Summary'!Q$57:Q$58)*(MONTH($E30)-1)/12)*$H30</f>
        <v>0</v>
      </c>
      <c r="W30" s="229">
        <f>SUM(I30:V30)</f>
        <v>0</v>
      </c>
    </row>
    <row r="31" spans="2:23" s="9" customFormat="1">
      <c r="B31" s="211" t="s">
        <v>59</v>
      </c>
      <c r="C31" s="211">
        <v>1.47E-2</v>
      </c>
      <c r="D31" s="204"/>
      <c r="E31" s="212">
        <v>40940</v>
      </c>
      <c r="F31" s="212" t="s">
        <v>176</v>
      </c>
      <c r="G31" s="213" t="s">
        <v>64</v>
      </c>
      <c r="H31" s="227">
        <f>C$19/12</f>
        <v>1.225E-3</v>
      </c>
      <c r="I31" s="228">
        <f>(SUM('1.  LRAMVA Summary'!D$54:D$56)+SUM('1.  LRAMVA Summary'!D$57:D$58)*(MONTH($E31)-1)/12)*$H31</f>
        <v>0</v>
      </c>
      <c r="J31" s="228">
        <f>(SUM('1.  LRAMVA Summary'!E$54:E$56)+SUM('1.  LRAMVA Summary'!E$57:E$58)*(MONTH($E31)-1)/12)*$H31</f>
        <v>0</v>
      </c>
      <c r="K31" s="228">
        <f>(SUM('1.  LRAMVA Summary'!F$54:F$56)+SUM('1.  LRAMVA Summary'!F$57:F$58)*(MONTH($E31)-1)/12)*$H31</f>
        <v>0</v>
      </c>
      <c r="L31" s="228">
        <f>(SUM('1.  LRAMVA Summary'!G$54:G$56)+SUM('1.  LRAMVA Summary'!G$57:G$58)*(MONTH($E31)-1)/12)*$H31</f>
        <v>0</v>
      </c>
      <c r="M31" s="228">
        <f>(SUM('1.  LRAMVA Summary'!H$54:H$56)+SUM('1.  LRAMVA Summary'!H$57:H$58)*(MONTH($E31)-1)/12)*$H31</f>
        <v>0</v>
      </c>
      <c r="N31" s="228">
        <f>(SUM('1.  LRAMVA Summary'!I$54:I$56)+SUM('1.  LRAMVA Summary'!I$57:I$58)*(MONTH($E31)-1)/12)*$H31</f>
        <v>0</v>
      </c>
      <c r="O31" s="228">
        <f>(SUM('1.  LRAMVA Summary'!J$54:J$56)+SUM('1.  LRAMVA Summary'!J$57:J$58)*(MONTH($E31)-1)/12)*$H31</f>
        <v>0</v>
      </c>
      <c r="P31" s="228">
        <f>(SUM('1.  LRAMVA Summary'!K$54:K$56)+SUM('1.  LRAMVA Summary'!K$57:K$58)*(MONTH($E31)-1)/12)*$H31</f>
        <v>0</v>
      </c>
      <c r="Q31" s="228">
        <f>(SUM('1.  LRAMVA Summary'!L$54:L$56)+SUM('1.  LRAMVA Summary'!L$57:L$58)*(MONTH($E31)-1)/12)*$H31</f>
        <v>0</v>
      </c>
      <c r="R31" s="228">
        <f>(SUM('1.  LRAMVA Summary'!M$54:M$56)+SUM('1.  LRAMVA Summary'!M$57:M$58)*(MONTH($E31)-1)/12)*$H31</f>
        <v>0</v>
      </c>
      <c r="S31" s="228">
        <f>(SUM('1.  LRAMVA Summary'!N$54:N$56)+SUM('1.  LRAMVA Summary'!N$57:N$58)*(MONTH($E31)-1)/12)*$H31</f>
        <v>0</v>
      </c>
      <c r="T31" s="228">
        <f>(SUM('1.  LRAMVA Summary'!O$54:O$56)+SUM('1.  LRAMVA Summary'!O$57:O$58)*(MONTH($E31)-1)/12)*$H31</f>
        <v>0</v>
      </c>
      <c r="U31" s="228">
        <f>(SUM('1.  LRAMVA Summary'!P$54:P$56)+SUM('1.  LRAMVA Summary'!P$57:P$58)*(MONTH($E31)-1)/12)*$H31</f>
        <v>0</v>
      </c>
      <c r="V31" s="228">
        <f>(SUM('1.  LRAMVA Summary'!Q$54:Q$56)+SUM('1.  LRAMVA Summary'!Q$57:Q$58)*(MONTH($E31)-1)/12)*$H31</f>
        <v>0</v>
      </c>
      <c r="W31" s="229">
        <f t="shared" ref="W31:W40" si="5">SUM(I31:V31)</f>
        <v>0</v>
      </c>
    </row>
    <row r="32" spans="2:23" s="9" customFormat="1">
      <c r="B32" s="211" t="s">
        <v>60</v>
      </c>
      <c r="C32" s="211">
        <v>1.0999999999999999E-2</v>
      </c>
      <c r="D32" s="204"/>
      <c r="E32" s="212">
        <v>40969</v>
      </c>
      <c r="F32" s="212" t="s">
        <v>176</v>
      </c>
      <c r="G32" s="213" t="s">
        <v>64</v>
      </c>
      <c r="H32" s="227">
        <f>C$19/12</f>
        <v>1.225E-3</v>
      </c>
      <c r="I32" s="228">
        <f>(SUM('1.  LRAMVA Summary'!D$54:D$56)+SUM('1.  LRAMVA Summary'!D$57:D$58)*(MONTH($E32)-1)/12)*$H32</f>
        <v>0</v>
      </c>
      <c r="J32" s="228">
        <f>(SUM('1.  LRAMVA Summary'!E$54:E$56)+SUM('1.  LRAMVA Summary'!E$57:E$58)*(MONTH($E32)-1)/12)*$H32</f>
        <v>0</v>
      </c>
      <c r="K32" s="228">
        <f>(SUM('1.  LRAMVA Summary'!F$54:F$56)+SUM('1.  LRAMVA Summary'!F$57:F$58)*(MONTH($E32)-1)/12)*$H32</f>
        <v>0</v>
      </c>
      <c r="L32" s="228">
        <f>(SUM('1.  LRAMVA Summary'!G$54:G$56)+SUM('1.  LRAMVA Summary'!G$57:G$58)*(MONTH($E32)-1)/12)*$H32</f>
        <v>0</v>
      </c>
      <c r="M32" s="228">
        <f>(SUM('1.  LRAMVA Summary'!H$54:H$56)+SUM('1.  LRAMVA Summary'!H$57:H$58)*(MONTH($E32)-1)/12)*$H32</f>
        <v>0</v>
      </c>
      <c r="N32" s="228">
        <f>(SUM('1.  LRAMVA Summary'!I$54:I$56)+SUM('1.  LRAMVA Summary'!I$57:I$58)*(MONTH($E32)-1)/12)*$H32</f>
        <v>0</v>
      </c>
      <c r="O32" s="228">
        <f>(SUM('1.  LRAMVA Summary'!J$54:J$56)+SUM('1.  LRAMVA Summary'!J$57:J$58)*(MONTH($E32)-1)/12)*$H32</f>
        <v>0</v>
      </c>
      <c r="P32" s="228">
        <f>(SUM('1.  LRAMVA Summary'!K$54:K$56)+SUM('1.  LRAMVA Summary'!K$57:K$58)*(MONTH($E32)-1)/12)*$H32</f>
        <v>0</v>
      </c>
      <c r="Q32" s="228">
        <f>(SUM('1.  LRAMVA Summary'!L$54:L$56)+SUM('1.  LRAMVA Summary'!L$57:L$58)*(MONTH($E32)-1)/12)*$H32</f>
        <v>0</v>
      </c>
      <c r="R32" s="228">
        <f>(SUM('1.  LRAMVA Summary'!M$54:M$56)+SUM('1.  LRAMVA Summary'!M$57:M$58)*(MONTH($E32)-1)/12)*$H32</f>
        <v>0</v>
      </c>
      <c r="S32" s="228">
        <f>(SUM('1.  LRAMVA Summary'!N$54:N$56)+SUM('1.  LRAMVA Summary'!N$57:N$58)*(MONTH($E32)-1)/12)*$H32</f>
        <v>0</v>
      </c>
      <c r="T32" s="228">
        <f>(SUM('1.  LRAMVA Summary'!O$54:O$56)+SUM('1.  LRAMVA Summary'!O$57:O$58)*(MONTH($E32)-1)/12)*$H32</f>
        <v>0</v>
      </c>
      <c r="U32" s="228">
        <f>(SUM('1.  LRAMVA Summary'!P$54:P$56)+SUM('1.  LRAMVA Summary'!P$57:P$58)*(MONTH($E32)-1)/12)*$H32</f>
        <v>0</v>
      </c>
      <c r="V32" s="228">
        <f>(SUM('1.  LRAMVA Summary'!Q$54:Q$56)+SUM('1.  LRAMVA Summary'!Q$57:Q$58)*(MONTH($E32)-1)/12)*$H32</f>
        <v>0</v>
      </c>
      <c r="W32" s="229">
        <f t="shared" si="5"/>
        <v>0</v>
      </c>
    </row>
    <row r="33" spans="2:23" s="9" customFormat="1">
      <c r="B33" s="211" t="s">
        <v>174</v>
      </c>
      <c r="C33" s="211">
        <v>1.0999999999999999E-2</v>
      </c>
      <c r="D33" s="204"/>
      <c r="E33" s="212">
        <v>41000</v>
      </c>
      <c r="F33" s="212" t="s">
        <v>176</v>
      </c>
      <c r="G33" s="213" t="s">
        <v>65</v>
      </c>
      <c r="H33" s="230">
        <f>C$20/12</f>
        <v>1.225E-3</v>
      </c>
      <c r="I33" s="228">
        <f>(SUM('1.  LRAMVA Summary'!D$54:D$56)+SUM('1.  LRAMVA Summary'!D$57:D$58)*(MONTH($E33)-1)/12)*$H33</f>
        <v>0</v>
      </c>
      <c r="J33" s="228">
        <f>(SUM('1.  LRAMVA Summary'!E$54:E$56)+SUM('1.  LRAMVA Summary'!E$57:E$58)*(MONTH($E33)-1)/12)*$H33</f>
        <v>0</v>
      </c>
      <c r="K33" s="228">
        <f>(SUM('1.  LRAMVA Summary'!F$54:F$56)+SUM('1.  LRAMVA Summary'!F$57:F$58)*(MONTH($E33)-1)/12)*$H33</f>
        <v>0</v>
      </c>
      <c r="L33" s="228">
        <f>(SUM('1.  LRAMVA Summary'!G$54:G$56)+SUM('1.  LRAMVA Summary'!G$57:G$58)*(MONTH($E33)-1)/12)*$H33</f>
        <v>0</v>
      </c>
      <c r="M33" s="228">
        <f>(SUM('1.  LRAMVA Summary'!H$54:H$56)+SUM('1.  LRAMVA Summary'!H$57:H$58)*(MONTH($E33)-1)/12)*$H33</f>
        <v>0</v>
      </c>
      <c r="N33" s="228">
        <f>(SUM('1.  LRAMVA Summary'!I$54:I$56)+SUM('1.  LRAMVA Summary'!I$57:I$58)*(MONTH($E33)-1)/12)*$H33</f>
        <v>0</v>
      </c>
      <c r="O33" s="228">
        <f>(SUM('1.  LRAMVA Summary'!J$54:J$56)+SUM('1.  LRAMVA Summary'!J$57:J$58)*(MONTH($E33)-1)/12)*$H33</f>
        <v>0</v>
      </c>
      <c r="P33" s="228">
        <f>(SUM('1.  LRAMVA Summary'!K$54:K$56)+SUM('1.  LRAMVA Summary'!K$57:K$58)*(MONTH($E33)-1)/12)*$H33</f>
        <v>0</v>
      </c>
      <c r="Q33" s="228">
        <f>(SUM('1.  LRAMVA Summary'!L$54:L$56)+SUM('1.  LRAMVA Summary'!L$57:L$58)*(MONTH($E33)-1)/12)*$H33</f>
        <v>0</v>
      </c>
      <c r="R33" s="228">
        <f>(SUM('1.  LRAMVA Summary'!M$54:M$56)+SUM('1.  LRAMVA Summary'!M$57:M$58)*(MONTH($E33)-1)/12)*$H33</f>
        <v>0</v>
      </c>
      <c r="S33" s="228">
        <f>(SUM('1.  LRAMVA Summary'!N$54:N$56)+SUM('1.  LRAMVA Summary'!N$57:N$58)*(MONTH($E33)-1)/12)*$H33</f>
        <v>0</v>
      </c>
      <c r="T33" s="228">
        <f>(SUM('1.  LRAMVA Summary'!O$54:O$56)+SUM('1.  LRAMVA Summary'!O$57:O$58)*(MONTH($E33)-1)/12)*$H33</f>
        <v>0</v>
      </c>
      <c r="U33" s="228">
        <f>(SUM('1.  LRAMVA Summary'!P$54:P$56)+SUM('1.  LRAMVA Summary'!P$57:P$58)*(MONTH($E33)-1)/12)*$H33</f>
        <v>0</v>
      </c>
      <c r="V33" s="228">
        <f>(SUM('1.  LRAMVA Summary'!Q$54:Q$56)+SUM('1.  LRAMVA Summary'!Q$57:Q$58)*(MONTH($E33)-1)/12)*$H33</f>
        <v>0</v>
      </c>
      <c r="W33" s="229">
        <f t="shared" si="5"/>
        <v>0</v>
      </c>
    </row>
    <row r="34" spans="2:23" s="9" customFormat="1">
      <c r="B34" s="211" t="s">
        <v>175</v>
      </c>
      <c r="C34" s="211">
        <v>1.0999999999999999E-2</v>
      </c>
      <c r="D34" s="204"/>
      <c r="E34" s="212">
        <v>41030</v>
      </c>
      <c r="F34" s="212" t="s">
        <v>176</v>
      </c>
      <c r="G34" s="213" t="s">
        <v>65</v>
      </c>
      <c r="H34" s="227">
        <f>C$20/12</f>
        <v>1.225E-3</v>
      </c>
      <c r="I34" s="228">
        <f>(SUM('1.  LRAMVA Summary'!D$54:D$56)+SUM('1.  LRAMVA Summary'!D$57:D$58)*(MONTH($E34)-1)/12)*$H34</f>
        <v>0</v>
      </c>
      <c r="J34" s="228">
        <f>(SUM('1.  LRAMVA Summary'!E$54:E$56)+SUM('1.  LRAMVA Summary'!E$57:E$58)*(MONTH($E34)-1)/12)*$H34</f>
        <v>0</v>
      </c>
      <c r="K34" s="228">
        <f>(SUM('1.  LRAMVA Summary'!F$54:F$56)+SUM('1.  LRAMVA Summary'!F$57:F$58)*(MONTH($E34)-1)/12)*$H34</f>
        <v>0</v>
      </c>
      <c r="L34" s="228">
        <f>(SUM('1.  LRAMVA Summary'!G$54:G$56)+SUM('1.  LRAMVA Summary'!G$57:G$58)*(MONTH($E34)-1)/12)*$H34</f>
        <v>0</v>
      </c>
      <c r="M34" s="228">
        <f>(SUM('1.  LRAMVA Summary'!H$54:H$56)+SUM('1.  LRAMVA Summary'!H$57:H$58)*(MONTH($E34)-1)/12)*$H34</f>
        <v>0</v>
      </c>
      <c r="N34" s="228">
        <f>(SUM('1.  LRAMVA Summary'!I$54:I$56)+SUM('1.  LRAMVA Summary'!I$57:I$58)*(MONTH($E34)-1)/12)*$H34</f>
        <v>0</v>
      </c>
      <c r="O34" s="228">
        <f>(SUM('1.  LRAMVA Summary'!J$54:J$56)+SUM('1.  LRAMVA Summary'!J$57:J$58)*(MONTH($E34)-1)/12)*$H34</f>
        <v>0</v>
      </c>
      <c r="P34" s="228">
        <f>(SUM('1.  LRAMVA Summary'!K$54:K$56)+SUM('1.  LRAMVA Summary'!K$57:K$58)*(MONTH($E34)-1)/12)*$H34</f>
        <v>0</v>
      </c>
      <c r="Q34" s="228">
        <f>(SUM('1.  LRAMVA Summary'!L$54:L$56)+SUM('1.  LRAMVA Summary'!L$57:L$58)*(MONTH($E34)-1)/12)*$H34</f>
        <v>0</v>
      </c>
      <c r="R34" s="228">
        <f>(SUM('1.  LRAMVA Summary'!M$54:M$56)+SUM('1.  LRAMVA Summary'!M$57:M$58)*(MONTH($E34)-1)/12)*$H34</f>
        <v>0</v>
      </c>
      <c r="S34" s="228">
        <f>(SUM('1.  LRAMVA Summary'!N$54:N$56)+SUM('1.  LRAMVA Summary'!N$57:N$58)*(MONTH($E34)-1)/12)*$H34</f>
        <v>0</v>
      </c>
      <c r="T34" s="228">
        <f>(SUM('1.  LRAMVA Summary'!O$54:O$56)+SUM('1.  LRAMVA Summary'!O$57:O$58)*(MONTH($E34)-1)/12)*$H34</f>
        <v>0</v>
      </c>
      <c r="U34" s="228">
        <f>(SUM('1.  LRAMVA Summary'!P$54:P$56)+SUM('1.  LRAMVA Summary'!P$57:P$58)*(MONTH($E34)-1)/12)*$H34</f>
        <v>0</v>
      </c>
      <c r="V34" s="228">
        <f>(SUM('1.  LRAMVA Summary'!Q$54:Q$56)+SUM('1.  LRAMVA Summary'!Q$57:Q$58)*(MONTH($E34)-1)/12)*$H34</f>
        <v>0</v>
      </c>
      <c r="W34" s="229">
        <f t="shared" si="5"/>
        <v>0</v>
      </c>
    </row>
    <row r="35" spans="2:23" s="9" customFormat="1">
      <c r="B35" s="211" t="s">
        <v>72</v>
      </c>
      <c r="C35" s="211">
        <v>1.0999999999999999E-2</v>
      </c>
      <c r="D35" s="204"/>
      <c r="E35" s="212">
        <v>41061</v>
      </c>
      <c r="F35" s="212" t="s">
        <v>176</v>
      </c>
      <c r="G35" s="213" t="s">
        <v>65</v>
      </c>
      <c r="H35" s="227">
        <f>C$20/12</f>
        <v>1.225E-3</v>
      </c>
      <c r="I35" s="228">
        <f>(SUM('1.  LRAMVA Summary'!D$54:D$56)+SUM('1.  LRAMVA Summary'!D$57:D$58)*(MONTH($E35)-1)/12)*$H35</f>
        <v>0</v>
      </c>
      <c r="J35" s="228">
        <f>(SUM('1.  LRAMVA Summary'!E$54:E$56)+SUM('1.  LRAMVA Summary'!E$57:E$58)*(MONTH($E35)-1)/12)*$H35</f>
        <v>0</v>
      </c>
      <c r="K35" s="228">
        <f>(SUM('1.  LRAMVA Summary'!F$54:F$56)+SUM('1.  LRAMVA Summary'!F$57:F$58)*(MONTH($E35)-1)/12)*$H35</f>
        <v>0</v>
      </c>
      <c r="L35" s="228">
        <f>(SUM('1.  LRAMVA Summary'!G$54:G$56)+SUM('1.  LRAMVA Summary'!G$57:G$58)*(MONTH($E35)-1)/12)*$H35</f>
        <v>0</v>
      </c>
      <c r="M35" s="228">
        <f>(SUM('1.  LRAMVA Summary'!H$54:H$56)+SUM('1.  LRAMVA Summary'!H$57:H$58)*(MONTH($E35)-1)/12)*$H35</f>
        <v>0</v>
      </c>
      <c r="N35" s="228">
        <f>(SUM('1.  LRAMVA Summary'!I$54:I$56)+SUM('1.  LRAMVA Summary'!I$57:I$58)*(MONTH($E35)-1)/12)*$H35</f>
        <v>0</v>
      </c>
      <c r="O35" s="228">
        <f>(SUM('1.  LRAMVA Summary'!J$54:J$56)+SUM('1.  LRAMVA Summary'!J$57:J$58)*(MONTH($E35)-1)/12)*$H35</f>
        <v>0</v>
      </c>
      <c r="P35" s="228">
        <f>(SUM('1.  LRAMVA Summary'!K$54:K$56)+SUM('1.  LRAMVA Summary'!K$57:K$58)*(MONTH($E35)-1)/12)*$H35</f>
        <v>0</v>
      </c>
      <c r="Q35" s="228">
        <f>(SUM('1.  LRAMVA Summary'!L$54:L$56)+SUM('1.  LRAMVA Summary'!L$57:L$58)*(MONTH($E35)-1)/12)*$H35</f>
        <v>0</v>
      </c>
      <c r="R35" s="228">
        <f>(SUM('1.  LRAMVA Summary'!M$54:M$56)+SUM('1.  LRAMVA Summary'!M$57:M$58)*(MONTH($E35)-1)/12)*$H35</f>
        <v>0</v>
      </c>
      <c r="S35" s="228">
        <f>(SUM('1.  LRAMVA Summary'!N$54:N$56)+SUM('1.  LRAMVA Summary'!N$57:N$58)*(MONTH($E35)-1)/12)*$H35</f>
        <v>0</v>
      </c>
      <c r="T35" s="228">
        <f>(SUM('1.  LRAMVA Summary'!O$54:O$56)+SUM('1.  LRAMVA Summary'!O$57:O$58)*(MONTH($E35)-1)/12)*$H35</f>
        <v>0</v>
      </c>
      <c r="U35" s="228">
        <f>(SUM('1.  LRAMVA Summary'!P$54:P$56)+SUM('1.  LRAMVA Summary'!P$57:P$58)*(MONTH($E35)-1)/12)*$H35</f>
        <v>0</v>
      </c>
      <c r="V35" s="228">
        <f>(SUM('1.  LRAMVA Summary'!Q$54:Q$56)+SUM('1.  LRAMVA Summary'!Q$57:Q$58)*(MONTH($E35)-1)/12)*$H35</f>
        <v>0</v>
      </c>
      <c r="W35" s="229">
        <f t="shared" si="5"/>
        <v>0</v>
      </c>
    </row>
    <row r="36" spans="2:23" s="9" customFormat="1">
      <c r="B36" s="211" t="s">
        <v>73</v>
      </c>
      <c r="C36" s="211">
        <v>1.0999999999999999E-2</v>
      </c>
      <c r="D36" s="204"/>
      <c r="E36" s="212">
        <v>41091</v>
      </c>
      <c r="F36" s="212" t="s">
        <v>176</v>
      </c>
      <c r="G36" s="213" t="s">
        <v>67</v>
      </c>
      <c r="H36" s="230">
        <f>C$21/12</f>
        <v>1.225E-3</v>
      </c>
      <c r="I36" s="228">
        <f>(SUM('1.  LRAMVA Summary'!D$54:D$56)+SUM('1.  LRAMVA Summary'!D$57:D$58)*(MONTH($E36)-1)/12)*$H36</f>
        <v>0</v>
      </c>
      <c r="J36" s="228">
        <f>(SUM('1.  LRAMVA Summary'!E$54:E$56)+SUM('1.  LRAMVA Summary'!E$57:E$58)*(MONTH($E36)-1)/12)*$H36</f>
        <v>0</v>
      </c>
      <c r="K36" s="228">
        <f>(SUM('1.  LRAMVA Summary'!F$54:F$56)+SUM('1.  LRAMVA Summary'!F$57:F$58)*(MONTH($E36)-1)/12)*$H36</f>
        <v>0</v>
      </c>
      <c r="L36" s="228">
        <f>(SUM('1.  LRAMVA Summary'!G$54:G$56)+SUM('1.  LRAMVA Summary'!G$57:G$58)*(MONTH($E36)-1)/12)*$H36</f>
        <v>0</v>
      </c>
      <c r="M36" s="228">
        <f>(SUM('1.  LRAMVA Summary'!H$54:H$56)+SUM('1.  LRAMVA Summary'!H$57:H$58)*(MONTH($E36)-1)/12)*$H36</f>
        <v>0</v>
      </c>
      <c r="N36" s="228">
        <f>(SUM('1.  LRAMVA Summary'!I$54:I$56)+SUM('1.  LRAMVA Summary'!I$57:I$58)*(MONTH($E36)-1)/12)*$H36</f>
        <v>0</v>
      </c>
      <c r="O36" s="228">
        <f>(SUM('1.  LRAMVA Summary'!J$54:J$56)+SUM('1.  LRAMVA Summary'!J$57:J$58)*(MONTH($E36)-1)/12)*$H36</f>
        <v>0</v>
      </c>
      <c r="P36" s="228">
        <f>(SUM('1.  LRAMVA Summary'!K$54:K$56)+SUM('1.  LRAMVA Summary'!K$57:K$58)*(MONTH($E36)-1)/12)*$H36</f>
        <v>0</v>
      </c>
      <c r="Q36" s="228">
        <f>(SUM('1.  LRAMVA Summary'!L$54:L$56)+SUM('1.  LRAMVA Summary'!L$57:L$58)*(MONTH($E36)-1)/12)*$H36</f>
        <v>0</v>
      </c>
      <c r="R36" s="228">
        <f>(SUM('1.  LRAMVA Summary'!M$54:M$56)+SUM('1.  LRAMVA Summary'!M$57:M$58)*(MONTH($E36)-1)/12)*$H36</f>
        <v>0</v>
      </c>
      <c r="S36" s="228">
        <f>(SUM('1.  LRAMVA Summary'!N$54:N$56)+SUM('1.  LRAMVA Summary'!N$57:N$58)*(MONTH($E36)-1)/12)*$H36</f>
        <v>0</v>
      </c>
      <c r="T36" s="228">
        <f>(SUM('1.  LRAMVA Summary'!O$54:O$56)+SUM('1.  LRAMVA Summary'!O$57:O$58)*(MONTH($E36)-1)/12)*$H36</f>
        <v>0</v>
      </c>
      <c r="U36" s="228">
        <f>(SUM('1.  LRAMVA Summary'!P$54:P$56)+SUM('1.  LRAMVA Summary'!P$57:P$58)*(MONTH($E36)-1)/12)*$H36</f>
        <v>0</v>
      </c>
      <c r="V36" s="228">
        <f>(SUM('1.  LRAMVA Summary'!Q$54:Q$56)+SUM('1.  LRAMVA Summary'!Q$57:Q$58)*(MONTH($E36)-1)/12)*$H36</f>
        <v>0</v>
      </c>
      <c r="W36" s="229">
        <f t="shared" si="5"/>
        <v>0</v>
      </c>
    </row>
    <row r="37" spans="2:23" s="9" customFormat="1">
      <c r="B37" s="211" t="s">
        <v>74</v>
      </c>
      <c r="C37" s="211">
        <v>1.0999999999999999E-2</v>
      </c>
      <c r="D37" s="204"/>
      <c r="E37" s="212">
        <v>41122</v>
      </c>
      <c r="F37" s="212" t="s">
        <v>176</v>
      </c>
      <c r="G37" s="213" t="s">
        <v>67</v>
      </c>
      <c r="H37" s="227">
        <f>C$21/12</f>
        <v>1.225E-3</v>
      </c>
      <c r="I37" s="228">
        <f>(SUM('1.  LRAMVA Summary'!D$54:D$56)+SUM('1.  LRAMVA Summary'!D$57:D$58)*(MONTH($E37)-1)/12)*$H37</f>
        <v>0</v>
      </c>
      <c r="J37" s="228">
        <f>(SUM('1.  LRAMVA Summary'!E$54:E$56)+SUM('1.  LRAMVA Summary'!E$57:E$58)*(MONTH($E37)-1)/12)*$H37</f>
        <v>0</v>
      </c>
      <c r="K37" s="228">
        <f>(SUM('1.  LRAMVA Summary'!F$54:F$56)+SUM('1.  LRAMVA Summary'!F$57:F$58)*(MONTH($E37)-1)/12)*$H37</f>
        <v>0</v>
      </c>
      <c r="L37" s="228">
        <f>(SUM('1.  LRAMVA Summary'!G$54:G$56)+SUM('1.  LRAMVA Summary'!G$57:G$58)*(MONTH($E37)-1)/12)*$H37</f>
        <v>0</v>
      </c>
      <c r="M37" s="228">
        <f>(SUM('1.  LRAMVA Summary'!H$54:H$56)+SUM('1.  LRAMVA Summary'!H$57:H$58)*(MONTH($E37)-1)/12)*$H37</f>
        <v>0</v>
      </c>
      <c r="N37" s="228">
        <f>(SUM('1.  LRAMVA Summary'!I$54:I$56)+SUM('1.  LRAMVA Summary'!I$57:I$58)*(MONTH($E37)-1)/12)*$H37</f>
        <v>0</v>
      </c>
      <c r="O37" s="228">
        <f>(SUM('1.  LRAMVA Summary'!J$54:J$56)+SUM('1.  LRAMVA Summary'!J$57:J$58)*(MONTH($E37)-1)/12)*$H37</f>
        <v>0</v>
      </c>
      <c r="P37" s="228">
        <f>(SUM('1.  LRAMVA Summary'!K$54:K$56)+SUM('1.  LRAMVA Summary'!K$57:K$58)*(MONTH($E37)-1)/12)*$H37</f>
        <v>0</v>
      </c>
      <c r="Q37" s="228">
        <f>(SUM('1.  LRAMVA Summary'!L$54:L$56)+SUM('1.  LRAMVA Summary'!L$57:L$58)*(MONTH($E37)-1)/12)*$H37</f>
        <v>0</v>
      </c>
      <c r="R37" s="228">
        <f>(SUM('1.  LRAMVA Summary'!M$54:M$56)+SUM('1.  LRAMVA Summary'!M$57:M$58)*(MONTH($E37)-1)/12)*$H37</f>
        <v>0</v>
      </c>
      <c r="S37" s="228">
        <f>(SUM('1.  LRAMVA Summary'!N$54:N$56)+SUM('1.  LRAMVA Summary'!N$57:N$58)*(MONTH($E37)-1)/12)*$H37</f>
        <v>0</v>
      </c>
      <c r="T37" s="228">
        <f>(SUM('1.  LRAMVA Summary'!O$54:O$56)+SUM('1.  LRAMVA Summary'!O$57:O$58)*(MONTH($E37)-1)/12)*$H37</f>
        <v>0</v>
      </c>
      <c r="U37" s="228">
        <f>(SUM('1.  LRAMVA Summary'!P$54:P$56)+SUM('1.  LRAMVA Summary'!P$57:P$58)*(MONTH($E37)-1)/12)*$H37</f>
        <v>0</v>
      </c>
      <c r="V37" s="228">
        <f>(SUM('1.  LRAMVA Summary'!Q$54:Q$56)+SUM('1.  LRAMVA Summary'!Q$57:Q$58)*(MONTH($E37)-1)/12)*$H37</f>
        <v>0</v>
      </c>
      <c r="W37" s="229">
        <f t="shared" si="5"/>
        <v>0</v>
      </c>
    </row>
    <row r="38" spans="2:23" s="9" customFormat="1">
      <c r="B38" s="211" t="s">
        <v>75</v>
      </c>
      <c r="C38" s="211">
        <v>1.0999999999999999E-2</v>
      </c>
      <c r="D38" s="204"/>
      <c r="E38" s="212">
        <v>41153</v>
      </c>
      <c r="F38" s="212" t="s">
        <v>176</v>
      </c>
      <c r="G38" s="213" t="s">
        <v>67</v>
      </c>
      <c r="H38" s="227">
        <f>C$21/12</f>
        <v>1.225E-3</v>
      </c>
      <c r="I38" s="228">
        <f>(SUM('1.  LRAMVA Summary'!D$54:D$56)+SUM('1.  LRAMVA Summary'!D$57:D$58)*(MONTH($E38)-1)/12)*$H38</f>
        <v>0</v>
      </c>
      <c r="J38" s="228">
        <f>(SUM('1.  LRAMVA Summary'!E$54:E$56)+SUM('1.  LRAMVA Summary'!E$57:E$58)*(MONTH($E38)-1)/12)*$H38</f>
        <v>0</v>
      </c>
      <c r="K38" s="228">
        <f>(SUM('1.  LRAMVA Summary'!F$54:F$56)+SUM('1.  LRAMVA Summary'!F$57:F$58)*(MONTH($E38)-1)/12)*$H38</f>
        <v>0</v>
      </c>
      <c r="L38" s="228">
        <f>(SUM('1.  LRAMVA Summary'!G$54:G$56)+SUM('1.  LRAMVA Summary'!G$57:G$58)*(MONTH($E38)-1)/12)*$H38</f>
        <v>0</v>
      </c>
      <c r="M38" s="228">
        <f>(SUM('1.  LRAMVA Summary'!H$54:H$56)+SUM('1.  LRAMVA Summary'!H$57:H$58)*(MONTH($E38)-1)/12)*$H38</f>
        <v>0</v>
      </c>
      <c r="N38" s="228">
        <f>(SUM('1.  LRAMVA Summary'!I$54:I$56)+SUM('1.  LRAMVA Summary'!I$57:I$58)*(MONTH($E38)-1)/12)*$H38</f>
        <v>0</v>
      </c>
      <c r="O38" s="228">
        <f>(SUM('1.  LRAMVA Summary'!J$54:J$56)+SUM('1.  LRAMVA Summary'!J$57:J$58)*(MONTH($E38)-1)/12)*$H38</f>
        <v>0</v>
      </c>
      <c r="P38" s="228">
        <f>(SUM('1.  LRAMVA Summary'!K$54:K$56)+SUM('1.  LRAMVA Summary'!K$57:K$58)*(MONTH($E38)-1)/12)*$H38</f>
        <v>0</v>
      </c>
      <c r="Q38" s="228">
        <f>(SUM('1.  LRAMVA Summary'!L$54:L$56)+SUM('1.  LRAMVA Summary'!L$57:L$58)*(MONTH($E38)-1)/12)*$H38</f>
        <v>0</v>
      </c>
      <c r="R38" s="228">
        <f>(SUM('1.  LRAMVA Summary'!M$54:M$56)+SUM('1.  LRAMVA Summary'!M$57:M$58)*(MONTH($E38)-1)/12)*$H38</f>
        <v>0</v>
      </c>
      <c r="S38" s="228">
        <f>(SUM('1.  LRAMVA Summary'!N$54:N$56)+SUM('1.  LRAMVA Summary'!N$57:N$58)*(MONTH($E38)-1)/12)*$H38</f>
        <v>0</v>
      </c>
      <c r="T38" s="228">
        <f>(SUM('1.  LRAMVA Summary'!O$54:O$56)+SUM('1.  LRAMVA Summary'!O$57:O$58)*(MONTH($E38)-1)/12)*$H38</f>
        <v>0</v>
      </c>
      <c r="U38" s="228">
        <f>(SUM('1.  LRAMVA Summary'!P$54:P$56)+SUM('1.  LRAMVA Summary'!P$57:P$58)*(MONTH($E38)-1)/12)*$H38</f>
        <v>0</v>
      </c>
      <c r="V38" s="228">
        <f>(SUM('1.  LRAMVA Summary'!Q$54:Q$56)+SUM('1.  LRAMVA Summary'!Q$57:Q$58)*(MONTH($E38)-1)/12)*$H38</f>
        <v>0</v>
      </c>
      <c r="W38" s="229">
        <f t="shared" si="5"/>
        <v>0</v>
      </c>
    </row>
    <row r="39" spans="2:23" s="9" customFormat="1">
      <c r="B39" s="211" t="s">
        <v>76</v>
      </c>
      <c r="C39" s="211">
        <v>1.0999999999999999E-2</v>
      </c>
      <c r="D39" s="204"/>
      <c r="E39" s="212">
        <v>41183</v>
      </c>
      <c r="F39" s="212" t="s">
        <v>176</v>
      </c>
      <c r="G39" s="213" t="s">
        <v>68</v>
      </c>
      <c r="H39" s="230">
        <f>C$22/12</f>
        <v>1.225E-3</v>
      </c>
      <c r="I39" s="228">
        <f>(SUM('1.  LRAMVA Summary'!D$54:D$56)+SUM('1.  LRAMVA Summary'!D$57:D$58)*(MONTH($E39)-1)/12)*$H39</f>
        <v>0</v>
      </c>
      <c r="J39" s="228">
        <f>(SUM('1.  LRAMVA Summary'!E$54:E$56)+SUM('1.  LRAMVA Summary'!E$57:E$58)*(MONTH($E39)-1)/12)*$H39</f>
        <v>0</v>
      </c>
      <c r="K39" s="228">
        <f>(SUM('1.  LRAMVA Summary'!F$54:F$56)+SUM('1.  LRAMVA Summary'!F$57:F$58)*(MONTH($E39)-1)/12)*$H39</f>
        <v>0</v>
      </c>
      <c r="L39" s="228">
        <f>(SUM('1.  LRAMVA Summary'!G$54:G$56)+SUM('1.  LRAMVA Summary'!G$57:G$58)*(MONTH($E39)-1)/12)*$H39</f>
        <v>0</v>
      </c>
      <c r="M39" s="228">
        <f>(SUM('1.  LRAMVA Summary'!H$54:H$56)+SUM('1.  LRAMVA Summary'!H$57:H$58)*(MONTH($E39)-1)/12)*$H39</f>
        <v>0</v>
      </c>
      <c r="N39" s="228">
        <f>(SUM('1.  LRAMVA Summary'!I$54:I$56)+SUM('1.  LRAMVA Summary'!I$57:I$58)*(MONTH($E39)-1)/12)*$H39</f>
        <v>0</v>
      </c>
      <c r="O39" s="228">
        <f>(SUM('1.  LRAMVA Summary'!J$54:J$56)+SUM('1.  LRAMVA Summary'!J$57:J$58)*(MONTH($E39)-1)/12)*$H39</f>
        <v>0</v>
      </c>
      <c r="P39" s="228">
        <f>(SUM('1.  LRAMVA Summary'!K$54:K$56)+SUM('1.  LRAMVA Summary'!K$57:K$58)*(MONTH($E39)-1)/12)*$H39</f>
        <v>0</v>
      </c>
      <c r="Q39" s="228">
        <f>(SUM('1.  LRAMVA Summary'!L$54:L$56)+SUM('1.  LRAMVA Summary'!L$57:L$58)*(MONTH($E39)-1)/12)*$H39</f>
        <v>0</v>
      </c>
      <c r="R39" s="228">
        <f>(SUM('1.  LRAMVA Summary'!M$54:M$56)+SUM('1.  LRAMVA Summary'!M$57:M$58)*(MONTH($E39)-1)/12)*$H39</f>
        <v>0</v>
      </c>
      <c r="S39" s="228">
        <f>(SUM('1.  LRAMVA Summary'!N$54:N$56)+SUM('1.  LRAMVA Summary'!N$57:N$58)*(MONTH($E39)-1)/12)*$H39</f>
        <v>0</v>
      </c>
      <c r="T39" s="228">
        <f>(SUM('1.  LRAMVA Summary'!O$54:O$56)+SUM('1.  LRAMVA Summary'!O$57:O$58)*(MONTH($E39)-1)/12)*$H39</f>
        <v>0</v>
      </c>
      <c r="U39" s="228">
        <f>(SUM('1.  LRAMVA Summary'!P$54:P$56)+SUM('1.  LRAMVA Summary'!P$57:P$58)*(MONTH($E39)-1)/12)*$H39</f>
        <v>0</v>
      </c>
      <c r="V39" s="228">
        <f>(SUM('1.  LRAMVA Summary'!Q$54:Q$56)+SUM('1.  LRAMVA Summary'!Q$57:Q$58)*(MONTH($E39)-1)/12)*$H39</f>
        <v>0</v>
      </c>
      <c r="W39" s="229">
        <f t="shared" si="5"/>
        <v>0</v>
      </c>
    </row>
    <row r="40" spans="2:23" s="9" customFormat="1">
      <c r="B40" s="211" t="s">
        <v>77</v>
      </c>
      <c r="C40" s="676">
        <v>1.0999999999999999E-2</v>
      </c>
      <c r="D40" s="204"/>
      <c r="E40" s="212">
        <v>41214</v>
      </c>
      <c r="F40" s="212" t="s">
        <v>176</v>
      </c>
      <c r="G40" s="213" t="s">
        <v>68</v>
      </c>
      <c r="H40" s="227">
        <f>C$22/12</f>
        <v>1.225E-3</v>
      </c>
      <c r="I40" s="228">
        <f>(SUM('1.  LRAMVA Summary'!D$54:D$56)+SUM('1.  LRAMVA Summary'!D$57:D$58)*(MONTH($E40)-1)/12)*$H40</f>
        <v>0</v>
      </c>
      <c r="J40" s="228">
        <f>(SUM('1.  LRAMVA Summary'!E$54:E$56)+SUM('1.  LRAMVA Summary'!E$57:E$58)*(MONTH($E40)-1)/12)*$H40</f>
        <v>0</v>
      </c>
      <c r="K40" s="228">
        <f>(SUM('1.  LRAMVA Summary'!F$54:F$56)+SUM('1.  LRAMVA Summary'!F$57:F$58)*(MONTH($E40)-1)/12)*$H40</f>
        <v>0</v>
      </c>
      <c r="L40" s="228">
        <f>(SUM('1.  LRAMVA Summary'!G$54:G$56)+SUM('1.  LRAMVA Summary'!G$57:G$58)*(MONTH($E40)-1)/12)*$H40</f>
        <v>0</v>
      </c>
      <c r="M40" s="228">
        <f>(SUM('1.  LRAMVA Summary'!H$54:H$56)+SUM('1.  LRAMVA Summary'!H$57:H$58)*(MONTH($E40)-1)/12)*$H40</f>
        <v>0</v>
      </c>
      <c r="N40" s="228">
        <f>(SUM('1.  LRAMVA Summary'!I$54:I$56)+SUM('1.  LRAMVA Summary'!I$57:I$58)*(MONTH($E40)-1)/12)*$H40</f>
        <v>0</v>
      </c>
      <c r="O40" s="228">
        <f>(SUM('1.  LRAMVA Summary'!J$54:J$56)+SUM('1.  LRAMVA Summary'!J$57:J$58)*(MONTH($E40)-1)/12)*$H40</f>
        <v>0</v>
      </c>
      <c r="P40" s="228">
        <f>(SUM('1.  LRAMVA Summary'!K$54:K$56)+SUM('1.  LRAMVA Summary'!K$57:K$58)*(MONTH($E40)-1)/12)*$H40</f>
        <v>0</v>
      </c>
      <c r="Q40" s="228">
        <f>(SUM('1.  LRAMVA Summary'!L$54:L$56)+SUM('1.  LRAMVA Summary'!L$57:L$58)*(MONTH($E40)-1)/12)*$H40</f>
        <v>0</v>
      </c>
      <c r="R40" s="228">
        <f>(SUM('1.  LRAMVA Summary'!M$54:M$56)+SUM('1.  LRAMVA Summary'!M$57:M$58)*(MONTH($E40)-1)/12)*$H40</f>
        <v>0</v>
      </c>
      <c r="S40" s="228">
        <f>(SUM('1.  LRAMVA Summary'!N$54:N$56)+SUM('1.  LRAMVA Summary'!N$57:N$58)*(MONTH($E40)-1)/12)*$H40</f>
        <v>0</v>
      </c>
      <c r="T40" s="228">
        <f>(SUM('1.  LRAMVA Summary'!O$54:O$56)+SUM('1.  LRAMVA Summary'!O$57:O$58)*(MONTH($E40)-1)/12)*$H40</f>
        <v>0</v>
      </c>
      <c r="U40" s="228">
        <f>(SUM('1.  LRAMVA Summary'!P$54:P$56)+SUM('1.  LRAMVA Summary'!P$57:P$58)*(MONTH($E40)-1)/12)*$H40</f>
        <v>0</v>
      </c>
      <c r="V40" s="228">
        <f>(SUM('1.  LRAMVA Summary'!Q$54:Q$56)+SUM('1.  LRAMVA Summary'!Q$57:Q$58)*(MONTH($E40)-1)/12)*$H40</f>
        <v>0</v>
      </c>
      <c r="W40" s="229">
        <f t="shared" si="5"/>
        <v>0</v>
      </c>
    </row>
    <row r="41" spans="2:23" s="9" customFormat="1">
      <c r="B41" s="211" t="s">
        <v>78</v>
      </c>
      <c r="C41" s="676">
        <v>1.0999999999999999E-2</v>
      </c>
      <c r="D41" s="204"/>
      <c r="E41" s="212">
        <v>41244</v>
      </c>
      <c r="F41" s="212" t="s">
        <v>176</v>
      </c>
      <c r="G41" s="213" t="s">
        <v>68</v>
      </c>
      <c r="H41" s="227">
        <f>C$22/12</f>
        <v>1.225E-3</v>
      </c>
      <c r="I41" s="228">
        <f>(SUM('1.  LRAMVA Summary'!D$54:D$56)+SUM('1.  LRAMVA Summary'!D$57:D$58)*(MONTH($E41)-1)/12)*$H41</f>
        <v>0</v>
      </c>
      <c r="J41" s="228">
        <f>(SUM('1.  LRAMVA Summary'!E$54:E$56)+SUM('1.  LRAMVA Summary'!E$57:E$58)*(MONTH($E41)-1)/12)*$H41</f>
        <v>0</v>
      </c>
      <c r="K41" s="228">
        <f>(SUM('1.  LRAMVA Summary'!F$54:F$56)+SUM('1.  LRAMVA Summary'!F$57:F$58)*(MONTH($E41)-1)/12)*$H41</f>
        <v>0</v>
      </c>
      <c r="L41" s="228">
        <f>(SUM('1.  LRAMVA Summary'!G$54:G$56)+SUM('1.  LRAMVA Summary'!G$57:G$58)*(MONTH($E41)-1)/12)*$H41</f>
        <v>0</v>
      </c>
      <c r="M41" s="228">
        <f>(SUM('1.  LRAMVA Summary'!H$54:H$56)+SUM('1.  LRAMVA Summary'!H$57:H$58)*(MONTH($E41)-1)/12)*$H41</f>
        <v>0</v>
      </c>
      <c r="N41" s="228">
        <f>(SUM('1.  LRAMVA Summary'!I$54:I$56)+SUM('1.  LRAMVA Summary'!I$57:I$58)*(MONTH($E41)-1)/12)*$H41</f>
        <v>0</v>
      </c>
      <c r="O41" s="228">
        <f>(SUM('1.  LRAMVA Summary'!J$54:J$56)+SUM('1.  LRAMVA Summary'!J$57:J$58)*(MONTH($E41)-1)/12)*$H41</f>
        <v>0</v>
      </c>
      <c r="P41" s="228">
        <f>(SUM('1.  LRAMVA Summary'!K$54:K$56)+SUM('1.  LRAMVA Summary'!K$57:K$58)*(MONTH($E41)-1)/12)*$H41</f>
        <v>0</v>
      </c>
      <c r="Q41" s="228">
        <f>(SUM('1.  LRAMVA Summary'!L$54:L$56)+SUM('1.  LRAMVA Summary'!L$57:L$58)*(MONTH($E41)-1)/12)*$H41</f>
        <v>0</v>
      </c>
      <c r="R41" s="228">
        <f>(SUM('1.  LRAMVA Summary'!M$54:M$56)+SUM('1.  LRAMVA Summary'!M$57:M$58)*(MONTH($E41)-1)/12)*$H41</f>
        <v>0</v>
      </c>
      <c r="S41" s="228">
        <f>(SUM('1.  LRAMVA Summary'!N$54:N$56)+SUM('1.  LRAMVA Summary'!N$57:N$58)*(MONTH($E41)-1)/12)*$H41</f>
        <v>0</v>
      </c>
      <c r="T41" s="228">
        <f>(SUM('1.  LRAMVA Summary'!O$54:O$56)+SUM('1.  LRAMVA Summary'!O$57:O$58)*(MONTH($E41)-1)/12)*$H41</f>
        <v>0</v>
      </c>
      <c r="U41" s="228">
        <f>(SUM('1.  LRAMVA Summary'!P$54:P$56)+SUM('1.  LRAMVA Summary'!P$57:P$58)*(MONTH($E41)-1)/12)*$H41</f>
        <v>0</v>
      </c>
      <c r="V41" s="228">
        <f>(SUM('1.  LRAMVA Summary'!Q$54:Q$56)+SUM('1.  LRAMVA Summary'!Q$57:Q$58)*(MONTH($E41)-1)/12)*$H41</f>
        <v>0</v>
      </c>
      <c r="W41" s="229">
        <f>SUM(I41:V41)</f>
        <v>0</v>
      </c>
    </row>
    <row r="42" spans="2:23" s="9" customFormat="1" ht="15" thickBot="1">
      <c r="B42" s="211" t="s">
        <v>79</v>
      </c>
      <c r="C42" s="676">
        <v>1.4999999999999999E-2</v>
      </c>
      <c r="D42" s="204"/>
      <c r="E42" s="214" t="s">
        <v>459</v>
      </c>
      <c r="F42" s="214"/>
      <c r="G42" s="215"/>
      <c r="H42" s="232"/>
      <c r="I42" s="217">
        <f>SUM(I29:I41)</f>
        <v>0</v>
      </c>
      <c r="J42" s="217">
        <f t="shared" ref="J42:O42" si="6">SUM(J29:J41)</f>
        <v>0</v>
      </c>
      <c r="K42" s="217">
        <f t="shared" si="6"/>
        <v>0</v>
      </c>
      <c r="L42" s="217">
        <f t="shared" si="6"/>
        <v>0</v>
      </c>
      <c r="M42" s="217">
        <f t="shared" si="6"/>
        <v>0</v>
      </c>
      <c r="N42" s="217">
        <f t="shared" si="6"/>
        <v>0</v>
      </c>
      <c r="O42" s="217">
        <f t="shared" si="6"/>
        <v>0</v>
      </c>
      <c r="P42" s="217">
        <f t="shared" ref="P42:V42" si="7">SUM(P29:P41)</f>
        <v>0</v>
      </c>
      <c r="Q42" s="217">
        <f t="shared" si="7"/>
        <v>0</v>
      </c>
      <c r="R42" s="217">
        <f t="shared" si="7"/>
        <v>0</v>
      </c>
      <c r="S42" s="217">
        <f t="shared" si="7"/>
        <v>0</v>
      </c>
      <c r="T42" s="217">
        <f t="shared" si="7"/>
        <v>0</v>
      </c>
      <c r="U42" s="217">
        <f t="shared" si="7"/>
        <v>0</v>
      </c>
      <c r="V42" s="217">
        <f t="shared" si="7"/>
        <v>0</v>
      </c>
      <c r="W42" s="217">
        <f>SUM(W29:W41)</f>
        <v>0</v>
      </c>
    </row>
    <row r="43" spans="2:23" s="9" customFormat="1" ht="15" thickTop="1">
      <c r="B43" s="211" t="s">
        <v>80</v>
      </c>
      <c r="C43" s="676">
        <v>1.4999999999999999E-2</v>
      </c>
      <c r="D43" s="204"/>
      <c r="E43" s="218" t="s">
        <v>66</v>
      </c>
      <c r="F43" s="218"/>
      <c r="G43" s="219"/>
      <c r="H43" s="220"/>
      <c r="I43" s="221"/>
      <c r="J43" s="221"/>
      <c r="K43" s="221"/>
      <c r="L43" s="221"/>
      <c r="M43" s="221"/>
      <c r="N43" s="221"/>
      <c r="O43" s="221"/>
      <c r="P43" s="221"/>
      <c r="Q43" s="221"/>
      <c r="R43" s="221"/>
      <c r="S43" s="221"/>
      <c r="T43" s="221"/>
      <c r="U43" s="221"/>
      <c r="V43" s="221"/>
      <c r="W43" s="222"/>
    </row>
    <row r="44" spans="2:23" s="9" customFormat="1">
      <c r="B44" s="211" t="s">
        <v>81</v>
      </c>
      <c r="C44" s="676">
        <v>1.89E-2</v>
      </c>
      <c r="D44" s="204"/>
      <c r="E44" s="223" t="s">
        <v>423</v>
      </c>
      <c r="F44" s="223"/>
      <c r="G44" s="224"/>
      <c r="H44" s="225"/>
      <c r="I44" s="226">
        <f>I42+I43</f>
        <v>0</v>
      </c>
      <c r="J44" s="226">
        <f t="shared" ref="J44:O44" si="8">J42+J43</f>
        <v>0</v>
      </c>
      <c r="K44" s="226">
        <f t="shared" si="8"/>
        <v>0</v>
      </c>
      <c r="L44" s="226">
        <f t="shared" si="8"/>
        <v>0</v>
      </c>
      <c r="M44" s="226">
        <f t="shared" si="8"/>
        <v>0</v>
      </c>
      <c r="N44" s="226">
        <f t="shared" si="8"/>
        <v>0</v>
      </c>
      <c r="O44" s="226">
        <f t="shared" si="8"/>
        <v>0</v>
      </c>
      <c r="P44" s="226">
        <f t="shared" ref="P44:V44" si="9">P42+P43</f>
        <v>0</v>
      </c>
      <c r="Q44" s="226">
        <f t="shared" si="9"/>
        <v>0</v>
      </c>
      <c r="R44" s="226">
        <f t="shared" si="9"/>
        <v>0</v>
      </c>
      <c r="S44" s="226">
        <f t="shared" si="9"/>
        <v>0</v>
      </c>
      <c r="T44" s="226">
        <f t="shared" si="9"/>
        <v>0</v>
      </c>
      <c r="U44" s="226">
        <f t="shared" si="9"/>
        <v>0</v>
      </c>
      <c r="V44" s="226">
        <f t="shared" si="9"/>
        <v>0</v>
      </c>
      <c r="W44" s="226">
        <f>W42+W43</f>
        <v>0</v>
      </c>
    </row>
    <row r="45" spans="2:23" s="9" customFormat="1">
      <c r="B45" s="211" t="s">
        <v>82</v>
      </c>
      <c r="C45" s="676">
        <v>1.89E-2</v>
      </c>
      <c r="D45" s="204"/>
      <c r="E45" s="212">
        <v>41275</v>
      </c>
      <c r="F45" s="212" t="s">
        <v>177</v>
      </c>
      <c r="G45" s="213" t="s">
        <v>64</v>
      </c>
      <c r="H45" s="230">
        <f>C$23/12</f>
        <v>1.225E-3</v>
      </c>
      <c r="I45" s="228">
        <f>(SUM('1.  LRAMVA Summary'!D$54:D$59)+SUM('1.  LRAMVA Summary'!D$60:D$61)*(MONTH($E45)-1)/12)*$H45</f>
        <v>0</v>
      </c>
      <c r="J45" s="228">
        <f>(SUM('1.  LRAMVA Summary'!E$54:E$59)+SUM('1.  LRAMVA Summary'!E$60:E$61)*(MONTH($E45)-1)/12)*$H45</f>
        <v>0</v>
      </c>
      <c r="K45" s="228">
        <f>(SUM('1.  LRAMVA Summary'!F$54:F$59)+SUM('1.  LRAMVA Summary'!F$60:F$61)*(MONTH($E45)-1)/12)*$H45</f>
        <v>0</v>
      </c>
      <c r="L45" s="228">
        <f>(SUM('1.  LRAMVA Summary'!G$54:G$59)+SUM('1.  LRAMVA Summary'!G$60:G$61)*(MONTH($E45)-1)/12)*$H45</f>
        <v>0</v>
      </c>
      <c r="M45" s="228">
        <f>(SUM('1.  LRAMVA Summary'!H$54:H$59)+SUM('1.  LRAMVA Summary'!H$60:H$61)*(MONTH($E45)-1)/12)*$H45</f>
        <v>0</v>
      </c>
      <c r="N45" s="228">
        <f>(SUM('1.  LRAMVA Summary'!I$54:I$59)+SUM('1.  LRAMVA Summary'!I$60:I$61)*(MONTH($E45)-1)/12)*$H45</f>
        <v>0</v>
      </c>
      <c r="O45" s="228">
        <f>(SUM('1.  LRAMVA Summary'!J$54:J$59)+SUM('1.  LRAMVA Summary'!J$60:J$61)*(MONTH($E45)-1)/12)*$H45</f>
        <v>0</v>
      </c>
      <c r="P45" s="228">
        <f>(SUM('1.  LRAMVA Summary'!K$54:K$59)+SUM('1.  LRAMVA Summary'!K$60:K$61)*(MONTH($E45)-1)/12)*$H45</f>
        <v>0</v>
      </c>
      <c r="Q45" s="228">
        <f>(SUM('1.  LRAMVA Summary'!L$54:L$59)+SUM('1.  LRAMVA Summary'!L$60:L$61)*(MONTH($E45)-1)/12)*$H45</f>
        <v>0</v>
      </c>
      <c r="R45" s="228">
        <f>(SUM('1.  LRAMVA Summary'!M$54:M$59)+SUM('1.  LRAMVA Summary'!M$60:M$61)*(MONTH($E45)-1)/12)*$H45</f>
        <v>0</v>
      </c>
      <c r="S45" s="228">
        <f>(SUM('1.  LRAMVA Summary'!N$54:N$59)+SUM('1.  LRAMVA Summary'!N$60:N$61)*(MONTH($E45)-1)/12)*$H45</f>
        <v>0</v>
      </c>
      <c r="T45" s="228">
        <f>(SUM('1.  LRAMVA Summary'!O$54:O$59)+SUM('1.  LRAMVA Summary'!O$60:O$61)*(MONTH($E45)-1)/12)*$H45</f>
        <v>0</v>
      </c>
      <c r="U45" s="228">
        <f>(SUM('1.  LRAMVA Summary'!P$54:P$59)+SUM('1.  LRAMVA Summary'!P$60:P$61)*(MONTH($E45)-1)/12)*$H45</f>
        <v>0</v>
      </c>
      <c r="V45" s="228">
        <f>(SUM('1.  LRAMVA Summary'!Q$54:Q$59)+SUM('1.  LRAMVA Summary'!Q$60:Q$61)*(MONTH($E45)-1)/12)*$H45</f>
        <v>0</v>
      </c>
      <c r="W45" s="229">
        <f>SUM(I45:V45)</f>
        <v>0</v>
      </c>
    </row>
    <row r="46" spans="2:23" s="9" customFormat="1">
      <c r="B46" s="211" t="s">
        <v>83</v>
      </c>
      <c r="C46" s="231">
        <v>2.1700000000000001E-2</v>
      </c>
      <c r="D46" s="204"/>
      <c r="E46" s="212">
        <v>41306</v>
      </c>
      <c r="F46" s="212" t="s">
        <v>177</v>
      </c>
      <c r="G46" s="213" t="s">
        <v>64</v>
      </c>
      <c r="H46" s="227">
        <f>C$23/12</f>
        <v>1.225E-3</v>
      </c>
      <c r="I46" s="228">
        <f>(SUM('1.  LRAMVA Summary'!D$54:D$59)+SUM('1.  LRAMVA Summary'!D$60:D$61)*(MONTH($E46)-1)/12)*$H46</f>
        <v>0</v>
      </c>
      <c r="J46" s="228">
        <f>(SUM('1.  LRAMVA Summary'!E$54:E$59)+SUM('1.  LRAMVA Summary'!E$60:E$61)*(MONTH($E46)-1)/12)*$H46</f>
        <v>0</v>
      </c>
      <c r="K46" s="228">
        <f>(SUM('1.  LRAMVA Summary'!F$54:F$59)+SUM('1.  LRAMVA Summary'!F$60:F$61)*(MONTH($E46)-1)/12)*$H46</f>
        <v>0</v>
      </c>
      <c r="L46" s="228">
        <f>(SUM('1.  LRAMVA Summary'!G$54:G$59)+SUM('1.  LRAMVA Summary'!G$60:G$61)*(MONTH($E46)-1)/12)*$H46</f>
        <v>0</v>
      </c>
      <c r="M46" s="228">
        <f>(SUM('1.  LRAMVA Summary'!H$54:H$59)+SUM('1.  LRAMVA Summary'!H$60:H$61)*(MONTH($E46)-1)/12)*$H46</f>
        <v>0</v>
      </c>
      <c r="N46" s="228">
        <f>(SUM('1.  LRAMVA Summary'!I$54:I$59)+SUM('1.  LRAMVA Summary'!I$60:I$61)*(MONTH($E46)-1)/12)*$H46</f>
        <v>0</v>
      </c>
      <c r="O46" s="228">
        <f>(SUM('1.  LRAMVA Summary'!J$54:J$59)+SUM('1.  LRAMVA Summary'!J$60:J$61)*(MONTH($E46)-1)/12)*$H46</f>
        <v>0</v>
      </c>
      <c r="P46" s="228">
        <f>(SUM('1.  LRAMVA Summary'!K$54:K$59)+SUM('1.  LRAMVA Summary'!K$60:K$61)*(MONTH($E46)-1)/12)*$H46</f>
        <v>0</v>
      </c>
      <c r="Q46" s="228">
        <f>(SUM('1.  LRAMVA Summary'!L$54:L$59)+SUM('1.  LRAMVA Summary'!L$60:L$61)*(MONTH($E46)-1)/12)*$H46</f>
        <v>0</v>
      </c>
      <c r="R46" s="228">
        <f>(SUM('1.  LRAMVA Summary'!M$54:M$59)+SUM('1.  LRAMVA Summary'!M$60:M$61)*(MONTH($E46)-1)/12)*$H46</f>
        <v>0</v>
      </c>
      <c r="S46" s="228">
        <f>(SUM('1.  LRAMVA Summary'!N$54:N$59)+SUM('1.  LRAMVA Summary'!N$60:N$61)*(MONTH($E46)-1)/12)*$H46</f>
        <v>0</v>
      </c>
      <c r="T46" s="228">
        <f>(SUM('1.  LRAMVA Summary'!O$54:O$59)+SUM('1.  LRAMVA Summary'!O$60:O$61)*(MONTH($E46)-1)/12)*$H46</f>
        <v>0</v>
      </c>
      <c r="U46" s="228">
        <f>(SUM('1.  LRAMVA Summary'!P$54:P$59)+SUM('1.  LRAMVA Summary'!P$60:P$61)*(MONTH($E46)-1)/12)*$H46</f>
        <v>0</v>
      </c>
      <c r="V46" s="228">
        <f>(SUM('1.  LRAMVA Summary'!Q$54:Q$59)+SUM('1.  LRAMVA Summary'!Q$60:Q$61)*(MONTH($E46)-1)/12)*$H46</f>
        <v>0</v>
      </c>
      <c r="W46" s="229">
        <f t="shared" ref="W46:W56" si="10">SUM(I46:V46)</f>
        <v>0</v>
      </c>
    </row>
    <row r="47" spans="2:23" s="9" customFormat="1">
      <c r="B47" s="211" t="s">
        <v>84</v>
      </c>
      <c r="C47" s="231"/>
      <c r="D47" s="204"/>
      <c r="E47" s="212">
        <v>41334</v>
      </c>
      <c r="F47" s="212" t="s">
        <v>177</v>
      </c>
      <c r="G47" s="213" t="s">
        <v>64</v>
      </c>
      <c r="H47" s="227">
        <f>C$23/12</f>
        <v>1.225E-3</v>
      </c>
      <c r="I47" s="228">
        <f>(SUM('1.  LRAMVA Summary'!D$54:D$59)+SUM('1.  LRAMVA Summary'!D$60:D$61)*(MONTH($E47)-1)/12)*$H47</f>
        <v>0</v>
      </c>
      <c r="J47" s="228">
        <f>(SUM('1.  LRAMVA Summary'!E$54:E$59)+SUM('1.  LRAMVA Summary'!E$60:E$61)*(MONTH($E47)-1)/12)*$H47</f>
        <v>0</v>
      </c>
      <c r="K47" s="228">
        <f>(SUM('1.  LRAMVA Summary'!F$54:F$59)+SUM('1.  LRAMVA Summary'!F$60:F$61)*(MONTH($E47)-1)/12)*$H47</f>
        <v>0</v>
      </c>
      <c r="L47" s="228">
        <f>(SUM('1.  LRAMVA Summary'!G$54:G$59)+SUM('1.  LRAMVA Summary'!G$60:G$61)*(MONTH($E47)-1)/12)*$H47</f>
        <v>0</v>
      </c>
      <c r="M47" s="228">
        <f>(SUM('1.  LRAMVA Summary'!H$54:H$59)+SUM('1.  LRAMVA Summary'!H$60:H$61)*(MONTH($E47)-1)/12)*$H47</f>
        <v>0</v>
      </c>
      <c r="N47" s="228">
        <f>(SUM('1.  LRAMVA Summary'!I$54:I$59)+SUM('1.  LRAMVA Summary'!I$60:I$61)*(MONTH($E47)-1)/12)*$H47</f>
        <v>0</v>
      </c>
      <c r="O47" s="228">
        <f>(SUM('1.  LRAMVA Summary'!J$54:J$59)+SUM('1.  LRAMVA Summary'!J$60:J$61)*(MONTH($E47)-1)/12)*$H47</f>
        <v>0</v>
      </c>
      <c r="P47" s="228">
        <f>(SUM('1.  LRAMVA Summary'!K$54:K$59)+SUM('1.  LRAMVA Summary'!K$60:K$61)*(MONTH($E47)-1)/12)*$H47</f>
        <v>0</v>
      </c>
      <c r="Q47" s="228">
        <f>(SUM('1.  LRAMVA Summary'!L$54:L$59)+SUM('1.  LRAMVA Summary'!L$60:L$61)*(MONTH($E47)-1)/12)*$H47</f>
        <v>0</v>
      </c>
      <c r="R47" s="228">
        <f>(SUM('1.  LRAMVA Summary'!M$54:M$59)+SUM('1.  LRAMVA Summary'!M$60:M$61)*(MONTH($E47)-1)/12)*$H47</f>
        <v>0</v>
      </c>
      <c r="S47" s="228">
        <f>(SUM('1.  LRAMVA Summary'!N$54:N$59)+SUM('1.  LRAMVA Summary'!N$60:N$61)*(MONTH($E47)-1)/12)*$H47</f>
        <v>0</v>
      </c>
      <c r="T47" s="228">
        <f>(SUM('1.  LRAMVA Summary'!O$54:O$59)+SUM('1.  LRAMVA Summary'!O$60:O$61)*(MONTH($E47)-1)/12)*$H47</f>
        <v>0</v>
      </c>
      <c r="U47" s="228">
        <f>(SUM('1.  LRAMVA Summary'!P$54:P$59)+SUM('1.  LRAMVA Summary'!P$60:P$61)*(MONTH($E47)-1)/12)*$H47</f>
        <v>0</v>
      </c>
      <c r="V47" s="228">
        <f>(SUM('1.  LRAMVA Summary'!Q$54:Q$59)+SUM('1.  LRAMVA Summary'!Q$60:Q$61)*(MONTH($E47)-1)/12)*$H47</f>
        <v>0</v>
      </c>
      <c r="W47" s="229">
        <f t="shared" si="10"/>
        <v>0</v>
      </c>
    </row>
    <row r="48" spans="2:23" s="9" customFormat="1">
      <c r="B48" s="211" t="s">
        <v>85</v>
      </c>
      <c r="C48" s="231"/>
      <c r="D48" s="204"/>
      <c r="E48" s="212">
        <v>41365</v>
      </c>
      <c r="F48" s="212" t="s">
        <v>177</v>
      </c>
      <c r="G48" s="213" t="s">
        <v>65</v>
      </c>
      <c r="H48" s="230">
        <f>C$24/12</f>
        <v>1.225E-3</v>
      </c>
      <c r="I48" s="228">
        <f>(SUM('1.  LRAMVA Summary'!D$54:D$59)+SUM('1.  LRAMVA Summary'!D$60:D$61)*(MONTH($E48)-1)/12)*$H48</f>
        <v>0</v>
      </c>
      <c r="J48" s="228">
        <f>(SUM('1.  LRAMVA Summary'!E$54:E$59)+SUM('1.  LRAMVA Summary'!E$60:E$61)*(MONTH($E48)-1)/12)*$H48</f>
        <v>0</v>
      </c>
      <c r="K48" s="228">
        <f>(SUM('1.  LRAMVA Summary'!F$54:F$59)+SUM('1.  LRAMVA Summary'!F$60:F$61)*(MONTH($E48)-1)/12)*$H48</f>
        <v>0</v>
      </c>
      <c r="L48" s="228">
        <f>(SUM('1.  LRAMVA Summary'!G$54:G$59)+SUM('1.  LRAMVA Summary'!G$60:G$61)*(MONTH($E48)-1)/12)*$H48</f>
        <v>0</v>
      </c>
      <c r="M48" s="228">
        <f>(SUM('1.  LRAMVA Summary'!H$54:H$59)+SUM('1.  LRAMVA Summary'!H$60:H$61)*(MONTH($E48)-1)/12)*$H48</f>
        <v>0</v>
      </c>
      <c r="N48" s="228">
        <f>(SUM('1.  LRAMVA Summary'!I$54:I$59)+SUM('1.  LRAMVA Summary'!I$60:I$61)*(MONTH($E48)-1)/12)*$H48</f>
        <v>0</v>
      </c>
      <c r="O48" s="228">
        <f>(SUM('1.  LRAMVA Summary'!J$54:J$59)+SUM('1.  LRAMVA Summary'!J$60:J$61)*(MONTH($E48)-1)/12)*$H48</f>
        <v>0</v>
      </c>
      <c r="P48" s="228">
        <f>(SUM('1.  LRAMVA Summary'!K$54:K$59)+SUM('1.  LRAMVA Summary'!K$60:K$61)*(MONTH($E48)-1)/12)*$H48</f>
        <v>0</v>
      </c>
      <c r="Q48" s="228">
        <f>(SUM('1.  LRAMVA Summary'!L$54:L$59)+SUM('1.  LRAMVA Summary'!L$60:L$61)*(MONTH($E48)-1)/12)*$H48</f>
        <v>0</v>
      </c>
      <c r="R48" s="228">
        <f>(SUM('1.  LRAMVA Summary'!M$54:M$59)+SUM('1.  LRAMVA Summary'!M$60:M$61)*(MONTH($E48)-1)/12)*$H48</f>
        <v>0</v>
      </c>
      <c r="S48" s="228">
        <f>(SUM('1.  LRAMVA Summary'!N$54:N$59)+SUM('1.  LRAMVA Summary'!N$60:N$61)*(MONTH($E48)-1)/12)*$H48</f>
        <v>0</v>
      </c>
      <c r="T48" s="228">
        <f>(SUM('1.  LRAMVA Summary'!O$54:O$59)+SUM('1.  LRAMVA Summary'!O$60:O$61)*(MONTH($E48)-1)/12)*$H48</f>
        <v>0</v>
      </c>
      <c r="U48" s="228">
        <f>(SUM('1.  LRAMVA Summary'!P$54:P$59)+SUM('1.  LRAMVA Summary'!P$60:P$61)*(MONTH($E48)-1)/12)*$H48</f>
        <v>0</v>
      </c>
      <c r="V48" s="228">
        <f>(SUM('1.  LRAMVA Summary'!Q$54:Q$59)+SUM('1.  LRAMVA Summary'!Q$60:Q$61)*(MONTH($E48)-1)/12)*$H48</f>
        <v>0</v>
      </c>
      <c r="W48" s="229">
        <f t="shared" si="10"/>
        <v>0</v>
      </c>
    </row>
    <row r="49" spans="1:23" s="9" customFormat="1">
      <c r="B49" s="211" t="s">
        <v>86</v>
      </c>
      <c r="C49" s="231"/>
      <c r="D49" s="204"/>
      <c r="E49" s="212">
        <v>41395</v>
      </c>
      <c r="F49" s="212" t="s">
        <v>177</v>
      </c>
      <c r="G49" s="213" t="s">
        <v>65</v>
      </c>
      <c r="H49" s="227">
        <f>C$24/12</f>
        <v>1.225E-3</v>
      </c>
      <c r="I49" s="228">
        <f>(SUM('1.  LRAMVA Summary'!D$54:D$59)+SUM('1.  LRAMVA Summary'!D$60:D$61)*(MONTH($E49)-1)/12)*$H49</f>
        <v>0</v>
      </c>
      <c r="J49" s="228">
        <f>(SUM('1.  LRAMVA Summary'!E$54:E$59)+SUM('1.  LRAMVA Summary'!E$60:E$61)*(MONTH($E49)-1)/12)*$H49</f>
        <v>0</v>
      </c>
      <c r="K49" s="228">
        <f>(SUM('1.  LRAMVA Summary'!F$54:F$59)+SUM('1.  LRAMVA Summary'!F$60:F$61)*(MONTH($E49)-1)/12)*$H49</f>
        <v>0</v>
      </c>
      <c r="L49" s="228">
        <f>(SUM('1.  LRAMVA Summary'!G$54:G$59)+SUM('1.  LRAMVA Summary'!G$60:G$61)*(MONTH($E49)-1)/12)*$H49</f>
        <v>0</v>
      </c>
      <c r="M49" s="228">
        <f>(SUM('1.  LRAMVA Summary'!H$54:H$59)+SUM('1.  LRAMVA Summary'!H$60:H$61)*(MONTH($E49)-1)/12)*$H49</f>
        <v>0</v>
      </c>
      <c r="N49" s="228">
        <f>(SUM('1.  LRAMVA Summary'!I$54:I$59)+SUM('1.  LRAMVA Summary'!I$60:I$61)*(MONTH($E49)-1)/12)*$H49</f>
        <v>0</v>
      </c>
      <c r="O49" s="228">
        <f>(SUM('1.  LRAMVA Summary'!J$54:J$59)+SUM('1.  LRAMVA Summary'!J$60:J$61)*(MONTH($E49)-1)/12)*$H49</f>
        <v>0</v>
      </c>
      <c r="P49" s="228">
        <f>(SUM('1.  LRAMVA Summary'!K$54:K$59)+SUM('1.  LRAMVA Summary'!K$60:K$61)*(MONTH($E49)-1)/12)*$H49</f>
        <v>0</v>
      </c>
      <c r="Q49" s="228">
        <f>(SUM('1.  LRAMVA Summary'!L$54:L$59)+SUM('1.  LRAMVA Summary'!L$60:L$61)*(MONTH($E49)-1)/12)*$H49</f>
        <v>0</v>
      </c>
      <c r="R49" s="228">
        <f>(SUM('1.  LRAMVA Summary'!M$54:M$59)+SUM('1.  LRAMVA Summary'!M$60:M$61)*(MONTH($E49)-1)/12)*$H49</f>
        <v>0</v>
      </c>
      <c r="S49" s="228">
        <f>(SUM('1.  LRAMVA Summary'!N$54:N$59)+SUM('1.  LRAMVA Summary'!N$60:N$61)*(MONTH($E49)-1)/12)*$H49</f>
        <v>0</v>
      </c>
      <c r="T49" s="228">
        <f>(SUM('1.  LRAMVA Summary'!O$54:O$59)+SUM('1.  LRAMVA Summary'!O$60:O$61)*(MONTH($E49)-1)/12)*$H49</f>
        <v>0</v>
      </c>
      <c r="U49" s="228">
        <f>(SUM('1.  LRAMVA Summary'!P$54:P$59)+SUM('1.  LRAMVA Summary'!P$60:P$61)*(MONTH($E49)-1)/12)*$H49</f>
        <v>0</v>
      </c>
      <c r="V49" s="228">
        <f>(SUM('1.  LRAMVA Summary'!Q$54:Q$59)+SUM('1.  LRAMVA Summary'!Q$60:Q$61)*(MONTH($E49)-1)/12)*$H49</f>
        <v>0</v>
      </c>
      <c r="W49" s="229">
        <f t="shared" si="10"/>
        <v>0</v>
      </c>
    </row>
    <row r="50" spans="1:23" s="9" customFormat="1">
      <c r="B50" s="211" t="s">
        <v>87</v>
      </c>
      <c r="C50" s="231"/>
      <c r="D50" s="204"/>
      <c r="E50" s="212">
        <v>41426</v>
      </c>
      <c r="F50" s="212" t="s">
        <v>177</v>
      </c>
      <c r="G50" s="213" t="s">
        <v>65</v>
      </c>
      <c r="H50" s="227">
        <f>C$24/12</f>
        <v>1.225E-3</v>
      </c>
      <c r="I50" s="228">
        <f>(SUM('1.  LRAMVA Summary'!D$54:D$59)+SUM('1.  LRAMVA Summary'!D$60:D$61)*(MONTH($E50)-1)/12)*$H50</f>
        <v>0</v>
      </c>
      <c r="J50" s="228">
        <f>(SUM('1.  LRAMVA Summary'!E$54:E$59)+SUM('1.  LRAMVA Summary'!E$60:E$61)*(MONTH($E50)-1)/12)*$H50</f>
        <v>0</v>
      </c>
      <c r="K50" s="228">
        <f>(SUM('1.  LRAMVA Summary'!F$54:F$59)+SUM('1.  LRAMVA Summary'!F$60:F$61)*(MONTH($E50)-1)/12)*$H50</f>
        <v>0</v>
      </c>
      <c r="L50" s="228">
        <f>(SUM('1.  LRAMVA Summary'!G$54:G$59)+SUM('1.  LRAMVA Summary'!G$60:G$61)*(MONTH($E50)-1)/12)*$H50</f>
        <v>0</v>
      </c>
      <c r="M50" s="228">
        <f>(SUM('1.  LRAMVA Summary'!H$54:H$59)+SUM('1.  LRAMVA Summary'!H$60:H$61)*(MONTH($E50)-1)/12)*$H50</f>
        <v>0</v>
      </c>
      <c r="N50" s="228">
        <f>(SUM('1.  LRAMVA Summary'!I$54:I$59)+SUM('1.  LRAMVA Summary'!I$60:I$61)*(MONTH($E50)-1)/12)*$H50</f>
        <v>0</v>
      </c>
      <c r="O50" s="228">
        <f>(SUM('1.  LRAMVA Summary'!J$54:J$59)+SUM('1.  LRAMVA Summary'!J$60:J$61)*(MONTH($E50)-1)/12)*$H50</f>
        <v>0</v>
      </c>
      <c r="P50" s="228">
        <f>(SUM('1.  LRAMVA Summary'!K$54:K$59)+SUM('1.  LRAMVA Summary'!K$60:K$61)*(MONTH($E50)-1)/12)*$H50</f>
        <v>0</v>
      </c>
      <c r="Q50" s="228">
        <f>(SUM('1.  LRAMVA Summary'!L$54:L$59)+SUM('1.  LRAMVA Summary'!L$60:L$61)*(MONTH($E50)-1)/12)*$H50</f>
        <v>0</v>
      </c>
      <c r="R50" s="228">
        <f>(SUM('1.  LRAMVA Summary'!M$54:M$59)+SUM('1.  LRAMVA Summary'!M$60:M$61)*(MONTH($E50)-1)/12)*$H50</f>
        <v>0</v>
      </c>
      <c r="S50" s="228">
        <f>(SUM('1.  LRAMVA Summary'!N$54:N$59)+SUM('1.  LRAMVA Summary'!N$60:N$61)*(MONTH($E50)-1)/12)*$H50</f>
        <v>0</v>
      </c>
      <c r="T50" s="228">
        <f>(SUM('1.  LRAMVA Summary'!O$54:O$59)+SUM('1.  LRAMVA Summary'!O$60:O$61)*(MONTH($E50)-1)/12)*$H50</f>
        <v>0</v>
      </c>
      <c r="U50" s="228">
        <f>(SUM('1.  LRAMVA Summary'!P$54:P$59)+SUM('1.  LRAMVA Summary'!P$60:P$61)*(MONTH($E50)-1)/12)*$H50</f>
        <v>0</v>
      </c>
      <c r="V50" s="228">
        <f>(SUM('1.  LRAMVA Summary'!Q$54:Q$59)+SUM('1.  LRAMVA Summary'!Q$60:Q$61)*(MONTH($E50)-1)/12)*$H50</f>
        <v>0</v>
      </c>
      <c r="W50" s="229">
        <f t="shared" si="10"/>
        <v>0</v>
      </c>
    </row>
    <row r="51" spans="1:23" s="9" customFormat="1">
      <c r="B51" s="211" t="s">
        <v>88</v>
      </c>
      <c r="C51" s="231"/>
      <c r="D51" s="204"/>
      <c r="E51" s="212">
        <v>41456</v>
      </c>
      <c r="F51" s="212" t="s">
        <v>177</v>
      </c>
      <c r="G51" s="213" t="s">
        <v>67</v>
      </c>
      <c r="H51" s="230">
        <f>C$25/12</f>
        <v>1.225E-3</v>
      </c>
      <c r="I51" s="228">
        <f>(SUM('1.  LRAMVA Summary'!D$54:D$59)+SUM('1.  LRAMVA Summary'!D$60:D$61)*(MONTH($E51)-1)/12)*$H51</f>
        <v>0</v>
      </c>
      <c r="J51" s="228">
        <f>(SUM('1.  LRAMVA Summary'!E$54:E$59)+SUM('1.  LRAMVA Summary'!E$60:E$61)*(MONTH($E51)-1)/12)*$H51</f>
        <v>0</v>
      </c>
      <c r="K51" s="228">
        <f>(SUM('1.  LRAMVA Summary'!F$54:F$59)+SUM('1.  LRAMVA Summary'!F$60:F$61)*(MONTH($E51)-1)/12)*$H51</f>
        <v>0</v>
      </c>
      <c r="L51" s="228">
        <f>(SUM('1.  LRAMVA Summary'!G$54:G$59)+SUM('1.  LRAMVA Summary'!G$60:G$61)*(MONTH($E51)-1)/12)*$H51</f>
        <v>0</v>
      </c>
      <c r="M51" s="228">
        <f>(SUM('1.  LRAMVA Summary'!H$54:H$59)+SUM('1.  LRAMVA Summary'!H$60:H$61)*(MONTH($E51)-1)/12)*$H51</f>
        <v>0</v>
      </c>
      <c r="N51" s="228">
        <f>(SUM('1.  LRAMVA Summary'!I$54:I$59)+SUM('1.  LRAMVA Summary'!I$60:I$61)*(MONTH($E51)-1)/12)*$H51</f>
        <v>0</v>
      </c>
      <c r="O51" s="228">
        <f>(SUM('1.  LRAMVA Summary'!J$54:J$59)+SUM('1.  LRAMVA Summary'!J$60:J$61)*(MONTH($E51)-1)/12)*$H51</f>
        <v>0</v>
      </c>
      <c r="P51" s="228">
        <f>(SUM('1.  LRAMVA Summary'!K$54:K$59)+SUM('1.  LRAMVA Summary'!K$60:K$61)*(MONTH($E51)-1)/12)*$H51</f>
        <v>0</v>
      </c>
      <c r="Q51" s="228">
        <f>(SUM('1.  LRAMVA Summary'!L$54:L$59)+SUM('1.  LRAMVA Summary'!L$60:L$61)*(MONTH($E51)-1)/12)*$H51</f>
        <v>0</v>
      </c>
      <c r="R51" s="228">
        <f>(SUM('1.  LRAMVA Summary'!M$54:M$59)+SUM('1.  LRAMVA Summary'!M$60:M$61)*(MONTH($E51)-1)/12)*$H51</f>
        <v>0</v>
      </c>
      <c r="S51" s="228">
        <f>(SUM('1.  LRAMVA Summary'!N$54:N$59)+SUM('1.  LRAMVA Summary'!N$60:N$61)*(MONTH($E51)-1)/12)*$H51</f>
        <v>0</v>
      </c>
      <c r="T51" s="228">
        <f>(SUM('1.  LRAMVA Summary'!O$54:O$59)+SUM('1.  LRAMVA Summary'!O$60:O$61)*(MONTH($E51)-1)/12)*$H51</f>
        <v>0</v>
      </c>
      <c r="U51" s="228">
        <f>(SUM('1.  LRAMVA Summary'!P$54:P$59)+SUM('1.  LRAMVA Summary'!P$60:P$61)*(MONTH($E51)-1)/12)*$H51</f>
        <v>0</v>
      </c>
      <c r="V51" s="228">
        <f>(SUM('1.  LRAMVA Summary'!Q$54:Q$59)+SUM('1.  LRAMVA Summary'!Q$60:Q$61)*(MONTH($E51)-1)/12)*$H51</f>
        <v>0</v>
      </c>
      <c r="W51" s="229">
        <f t="shared" si="10"/>
        <v>0</v>
      </c>
    </row>
    <row r="52" spans="1:23" s="9" customFormat="1">
      <c r="B52" s="211" t="s">
        <v>90</v>
      </c>
      <c r="C52" s="231"/>
      <c r="D52" s="204"/>
      <c r="E52" s="212">
        <v>41487</v>
      </c>
      <c r="F52" s="212" t="s">
        <v>177</v>
      </c>
      <c r="G52" s="213" t="s">
        <v>67</v>
      </c>
      <c r="H52" s="227">
        <f>C$25/12</f>
        <v>1.225E-3</v>
      </c>
      <c r="I52" s="228">
        <f>(SUM('1.  LRAMVA Summary'!D$54:D$59)+SUM('1.  LRAMVA Summary'!D$60:D$61)*(MONTH($E52)-1)/12)*$H52</f>
        <v>0</v>
      </c>
      <c r="J52" s="228">
        <f>(SUM('1.  LRAMVA Summary'!E$54:E$59)+SUM('1.  LRAMVA Summary'!E$60:E$61)*(MONTH($E52)-1)/12)*$H52</f>
        <v>0</v>
      </c>
      <c r="K52" s="228">
        <f>(SUM('1.  LRAMVA Summary'!F$54:F$59)+SUM('1.  LRAMVA Summary'!F$60:F$61)*(MONTH($E52)-1)/12)*$H52</f>
        <v>0</v>
      </c>
      <c r="L52" s="228">
        <f>(SUM('1.  LRAMVA Summary'!G$54:G$59)+SUM('1.  LRAMVA Summary'!G$60:G$61)*(MONTH($E52)-1)/12)*$H52</f>
        <v>0</v>
      </c>
      <c r="M52" s="228">
        <f>(SUM('1.  LRAMVA Summary'!H$54:H$59)+SUM('1.  LRAMVA Summary'!H$60:H$61)*(MONTH($E52)-1)/12)*$H52</f>
        <v>0</v>
      </c>
      <c r="N52" s="228">
        <f>(SUM('1.  LRAMVA Summary'!I$54:I$59)+SUM('1.  LRAMVA Summary'!I$60:I$61)*(MONTH($E52)-1)/12)*$H52</f>
        <v>0</v>
      </c>
      <c r="O52" s="228">
        <f>(SUM('1.  LRAMVA Summary'!J$54:J$59)+SUM('1.  LRAMVA Summary'!J$60:J$61)*(MONTH($E52)-1)/12)*$H52</f>
        <v>0</v>
      </c>
      <c r="P52" s="228">
        <f>(SUM('1.  LRAMVA Summary'!K$54:K$59)+SUM('1.  LRAMVA Summary'!K$60:K$61)*(MONTH($E52)-1)/12)*$H52</f>
        <v>0</v>
      </c>
      <c r="Q52" s="228">
        <f>(SUM('1.  LRAMVA Summary'!L$54:L$59)+SUM('1.  LRAMVA Summary'!L$60:L$61)*(MONTH($E52)-1)/12)*$H52</f>
        <v>0</v>
      </c>
      <c r="R52" s="228">
        <f>(SUM('1.  LRAMVA Summary'!M$54:M$59)+SUM('1.  LRAMVA Summary'!M$60:M$61)*(MONTH($E52)-1)/12)*$H52</f>
        <v>0</v>
      </c>
      <c r="S52" s="228">
        <f>(SUM('1.  LRAMVA Summary'!N$54:N$59)+SUM('1.  LRAMVA Summary'!N$60:N$61)*(MONTH($E52)-1)/12)*$H52</f>
        <v>0</v>
      </c>
      <c r="T52" s="228">
        <f>(SUM('1.  LRAMVA Summary'!O$54:O$59)+SUM('1.  LRAMVA Summary'!O$60:O$61)*(MONTH($E52)-1)/12)*$H52</f>
        <v>0</v>
      </c>
      <c r="U52" s="228">
        <f>(SUM('1.  LRAMVA Summary'!P$54:P$59)+SUM('1.  LRAMVA Summary'!P$60:P$61)*(MONTH($E52)-1)/12)*$H52</f>
        <v>0</v>
      </c>
      <c r="V52" s="228">
        <f>(SUM('1.  LRAMVA Summary'!Q$54:Q$59)+SUM('1.  LRAMVA Summary'!Q$60:Q$61)*(MONTH($E52)-1)/12)*$H52</f>
        <v>0</v>
      </c>
      <c r="W52" s="229">
        <f t="shared" si="10"/>
        <v>0</v>
      </c>
    </row>
    <row r="53" spans="1:23" s="9" customFormat="1">
      <c r="B53" s="211" t="s">
        <v>89</v>
      </c>
      <c r="C53" s="231"/>
      <c r="D53" s="204"/>
      <c r="E53" s="212">
        <v>41518</v>
      </c>
      <c r="F53" s="212" t="s">
        <v>177</v>
      </c>
      <c r="G53" s="213" t="s">
        <v>67</v>
      </c>
      <c r="H53" s="227">
        <f>C$25/12</f>
        <v>1.225E-3</v>
      </c>
      <c r="I53" s="228">
        <f>(SUM('1.  LRAMVA Summary'!D$54:D$59)+SUM('1.  LRAMVA Summary'!D$60:D$61)*(MONTH($E53)-1)/12)*$H53</f>
        <v>0</v>
      </c>
      <c r="J53" s="228">
        <f>(SUM('1.  LRAMVA Summary'!E$54:E$59)+SUM('1.  LRAMVA Summary'!E$60:E$61)*(MONTH($E53)-1)/12)*$H53</f>
        <v>0</v>
      </c>
      <c r="K53" s="228">
        <f>(SUM('1.  LRAMVA Summary'!F$54:F$59)+SUM('1.  LRAMVA Summary'!F$60:F$61)*(MONTH($E53)-1)/12)*$H53</f>
        <v>0</v>
      </c>
      <c r="L53" s="228">
        <f>(SUM('1.  LRAMVA Summary'!G$54:G$59)+SUM('1.  LRAMVA Summary'!G$60:G$61)*(MONTH($E53)-1)/12)*$H53</f>
        <v>0</v>
      </c>
      <c r="M53" s="228">
        <f>(SUM('1.  LRAMVA Summary'!H$54:H$59)+SUM('1.  LRAMVA Summary'!H$60:H$61)*(MONTH($E53)-1)/12)*$H53</f>
        <v>0</v>
      </c>
      <c r="N53" s="228">
        <f>(SUM('1.  LRAMVA Summary'!I$54:I$59)+SUM('1.  LRAMVA Summary'!I$60:I$61)*(MONTH($E53)-1)/12)*$H53</f>
        <v>0</v>
      </c>
      <c r="O53" s="228">
        <f>(SUM('1.  LRAMVA Summary'!J$54:J$59)+SUM('1.  LRAMVA Summary'!J$60:J$61)*(MONTH($E53)-1)/12)*$H53</f>
        <v>0</v>
      </c>
      <c r="P53" s="228">
        <f>(SUM('1.  LRAMVA Summary'!K$54:K$59)+SUM('1.  LRAMVA Summary'!K$60:K$61)*(MONTH($E53)-1)/12)*$H53</f>
        <v>0</v>
      </c>
      <c r="Q53" s="228">
        <f>(SUM('1.  LRAMVA Summary'!L$54:L$59)+SUM('1.  LRAMVA Summary'!L$60:L$61)*(MONTH($E53)-1)/12)*$H53</f>
        <v>0</v>
      </c>
      <c r="R53" s="228">
        <f>(SUM('1.  LRAMVA Summary'!M$54:M$59)+SUM('1.  LRAMVA Summary'!M$60:M$61)*(MONTH($E53)-1)/12)*$H53</f>
        <v>0</v>
      </c>
      <c r="S53" s="228">
        <f>(SUM('1.  LRAMVA Summary'!N$54:N$59)+SUM('1.  LRAMVA Summary'!N$60:N$61)*(MONTH($E53)-1)/12)*$H53</f>
        <v>0</v>
      </c>
      <c r="T53" s="228">
        <f>(SUM('1.  LRAMVA Summary'!O$54:O$59)+SUM('1.  LRAMVA Summary'!O$60:O$61)*(MONTH($E53)-1)/12)*$H53</f>
        <v>0</v>
      </c>
      <c r="U53" s="228">
        <f>(SUM('1.  LRAMVA Summary'!P$54:P$59)+SUM('1.  LRAMVA Summary'!P$60:P$61)*(MONTH($E53)-1)/12)*$H53</f>
        <v>0</v>
      </c>
      <c r="V53" s="228">
        <f>(SUM('1.  LRAMVA Summary'!Q$54:Q$59)+SUM('1.  LRAMVA Summary'!Q$60:Q$61)*(MONTH($E53)-1)/12)*$H53</f>
        <v>0</v>
      </c>
      <c r="W53" s="229">
        <f t="shared" si="10"/>
        <v>0</v>
      </c>
    </row>
    <row r="54" spans="1:23" s="9" customFormat="1">
      <c r="B54" s="233" t="s">
        <v>91</v>
      </c>
      <c r="C54" s="234"/>
      <c r="D54" s="204"/>
      <c r="E54" s="212">
        <v>41548</v>
      </c>
      <c r="F54" s="212" t="s">
        <v>177</v>
      </c>
      <c r="G54" s="213" t="s">
        <v>68</v>
      </c>
      <c r="H54" s="230">
        <f>C$26/12</f>
        <v>1.225E-3</v>
      </c>
      <c r="I54" s="228">
        <f>(SUM('1.  LRAMVA Summary'!D$54:D$59)+SUM('1.  LRAMVA Summary'!D$60:D$61)*(MONTH($E54)-1)/12)*$H54</f>
        <v>0</v>
      </c>
      <c r="J54" s="228">
        <f>(SUM('1.  LRAMVA Summary'!E$54:E$59)+SUM('1.  LRAMVA Summary'!E$60:E$61)*(MONTH($E54)-1)/12)*$H54</f>
        <v>0</v>
      </c>
      <c r="K54" s="228">
        <f>(SUM('1.  LRAMVA Summary'!F$54:F$59)+SUM('1.  LRAMVA Summary'!F$60:F$61)*(MONTH($E54)-1)/12)*$H54</f>
        <v>0</v>
      </c>
      <c r="L54" s="228">
        <f>(SUM('1.  LRAMVA Summary'!G$54:G$59)+SUM('1.  LRAMVA Summary'!G$60:G$61)*(MONTH($E54)-1)/12)*$H54</f>
        <v>0</v>
      </c>
      <c r="M54" s="228">
        <f>(SUM('1.  LRAMVA Summary'!H$54:H$59)+SUM('1.  LRAMVA Summary'!H$60:H$61)*(MONTH($E54)-1)/12)*$H54</f>
        <v>0</v>
      </c>
      <c r="N54" s="228">
        <f>(SUM('1.  LRAMVA Summary'!I$54:I$59)+SUM('1.  LRAMVA Summary'!I$60:I$61)*(MONTH($E54)-1)/12)*$H54</f>
        <v>0</v>
      </c>
      <c r="O54" s="228">
        <f>(SUM('1.  LRAMVA Summary'!J$54:J$59)+SUM('1.  LRAMVA Summary'!J$60:J$61)*(MONTH($E54)-1)/12)*$H54</f>
        <v>0</v>
      </c>
      <c r="P54" s="228">
        <f>(SUM('1.  LRAMVA Summary'!K$54:K$59)+SUM('1.  LRAMVA Summary'!K$60:K$61)*(MONTH($E54)-1)/12)*$H54</f>
        <v>0</v>
      </c>
      <c r="Q54" s="228">
        <f>(SUM('1.  LRAMVA Summary'!L$54:L$59)+SUM('1.  LRAMVA Summary'!L$60:L$61)*(MONTH($E54)-1)/12)*$H54</f>
        <v>0</v>
      </c>
      <c r="R54" s="228">
        <f>(SUM('1.  LRAMVA Summary'!M$54:M$59)+SUM('1.  LRAMVA Summary'!M$60:M$61)*(MONTH($E54)-1)/12)*$H54</f>
        <v>0</v>
      </c>
      <c r="S54" s="228">
        <f>(SUM('1.  LRAMVA Summary'!N$54:N$59)+SUM('1.  LRAMVA Summary'!N$60:N$61)*(MONTH($E54)-1)/12)*$H54</f>
        <v>0</v>
      </c>
      <c r="T54" s="228">
        <f>(SUM('1.  LRAMVA Summary'!O$54:O$59)+SUM('1.  LRAMVA Summary'!O$60:O$61)*(MONTH($E54)-1)/12)*$H54</f>
        <v>0</v>
      </c>
      <c r="U54" s="228">
        <f>(SUM('1.  LRAMVA Summary'!P$54:P$59)+SUM('1.  LRAMVA Summary'!P$60:P$61)*(MONTH($E54)-1)/12)*$H54</f>
        <v>0</v>
      </c>
      <c r="V54" s="228">
        <f>(SUM('1.  LRAMVA Summary'!Q$54:Q$59)+SUM('1.  LRAMVA Summary'!Q$60:Q$61)*(MONTH($E54)-1)/12)*$H54</f>
        <v>0</v>
      </c>
      <c r="W54" s="229">
        <f t="shared" si="10"/>
        <v>0</v>
      </c>
    </row>
    <row r="55" spans="1:23" s="9" customFormat="1">
      <c r="D55" s="204"/>
      <c r="E55" s="212">
        <v>41579</v>
      </c>
      <c r="F55" s="212" t="s">
        <v>177</v>
      </c>
      <c r="G55" s="213" t="s">
        <v>68</v>
      </c>
      <c r="H55" s="227">
        <f>C$26/12</f>
        <v>1.225E-3</v>
      </c>
      <c r="I55" s="228">
        <f>(SUM('1.  LRAMVA Summary'!D$54:D$59)+SUM('1.  LRAMVA Summary'!D$60:D$61)*(MONTH($E55)-1)/12)*$H55</f>
        <v>0</v>
      </c>
      <c r="J55" s="228">
        <f>(SUM('1.  LRAMVA Summary'!E$54:E$59)+SUM('1.  LRAMVA Summary'!E$60:E$61)*(MONTH($E55)-1)/12)*$H55</f>
        <v>0</v>
      </c>
      <c r="K55" s="228">
        <f>(SUM('1.  LRAMVA Summary'!F$54:F$59)+SUM('1.  LRAMVA Summary'!F$60:F$61)*(MONTH($E55)-1)/12)*$H55</f>
        <v>0</v>
      </c>
      <c r="L55" s="228">
        <f>(SUM('1.  LRAMVA Summary'!G$54:G$59)+SUM('1.  LRAMVA Summary'!G$60:G$61)*(MONTH($E55)-1)/12)*$H55</f>
        <v>0</v>
      </c>
      <c r="M55" s="228">
        <f>(SUM('1.  LRAMVA Summary'!H$54:H$59)+SUM('1.  LRAMVA Summary'!H$60:H$61)*(MONTH($E55)-1)/12)*$H55</f>
        <v>0</v>
      </c>
      <c r="N55" s="228">
        <f>(SUM('1.  LRAMVA Summary'!I$54:I$59)+SUM('1.  LRAMVA Summary'!I$60:I$61)*(MONTH($E55)-1)/12)*$H55</f>
        <v>0</v>
      </c>
      <c r="O55" s="228">
        <f>(SUM('1.  LRAMVA Summary'!J$54:J$59)+SUM('1.  LRAMVA Summary'!J$60:J$61)*(MONTH($E55)-1)/12)*$H55</f>
        <v>0</v>
      </c>
      <c r="P55" s="228">
        <f>(SUM('1.  LRAMVA Summary'!K$54:K$59)+SUM('1.  LRAMVA Summary'!K$60:K$61)*(MONTH($E55)-1)/12)*$H55</f>
        <v>0</v>
      </c>
      <c r="Q55" s="228">
        <f>(SUM('1.  LRAMVA Summary'!L$54:L$59)+SUM('1.  LRAMVA Summary'!L$60:L$61)*(MONTH($E55)-1)/12)*$H55</f>
        <v>0</v>
      </c>
      <c r="R55" s="228">
        <f>(SUM('1.  LRAMVA Summary'!M$54:M$59)+SUM('1.  LRAMVA Summary'!M$60:M$61)*(MONTH($E55)-1)/12)*$H55</f>
        <v>0</v>
      </c>
      <c r="S55" s="228">
        <f>(SUM('1.  LRAMVA Summary'!N$54:N$59)+SUM('1.  LRAMVA Summary'!N$60:N$61)*(MONTH($E55)-1)/12)*$H55</f>
        <v>0</v>
      </c>
      <c r="T55" s="228">
        <f>(SUM('1.  LRAMVA Summary'!O$54:O$59)+SUM('1.  LRAMVA Summary'!O$60:O$61)*(MONTH($E55)-1)/12)*$H55</f>
        <v>0</v>
      </c>
      <c r="U55" s="228">
        <f>(SUM('1.  LRAMVA Summary'!P$54:P$59)+SUM('1.  LRAMVA Summary'!P$60:P$61)*(MONTH($E55)-1)/12)*$H55</f>
        <v>0</v>
      </c>
      <c r="V55" s="228">
        <f>(SUM('1.  LRAMVA Summary'!Q$54:Q$59)+SUM('1.  LRAMVA Summary'!Q$60:Q$61)*(MONTH($E55)-1)/12)*$H55</f>
        <v>0</v>
      </c>
      <c r="W55" s="229">
        <f t="shared" si="10"/>
        <v>0</v>
      </c>
    </row>
    <row r="56" spans="1:23" s="9" customFormat="1" ht="15.5">
      <c r="B56" s="181" t="s">
        <v>180</v>
      </c>
      <c r="C56" s="27"/>
      <c r="D56" s="204"/>
      <c r="E56" s="212">
        <v>41609</v>
      </c>
      <c r="F56" s="212" t="s">
        <v>177</v>
      </c>
      <c r="G56" s="213" t="s">
        <v>68</v>
      </c>
      <c r="H56" s="227">
        <f>C$26/12</f>
        <v>1.225E-3</v>
      </c>
      <c r="I56" s="228">
        <f>(SUM('1.  LRAMVA Summary'!D$54:D$59)+SUM('1.  LRAMVA Summary'!D$60:D$61)*(MONTH($E56)-1)/12)*$H56</f>
        <v>0</v>
      </c>
      <c r="J56" s="228">
        <f>(SUM('1.  LRAMVA Summary'!E$54:E$59)+SUM('1.  LRAMVA Summary'!E$60:E$61)*(MONTH($E56)-1)/12)*$H56</f>
        <v>0</v>
      </c>
      <c r="K56" s="228">
        <f>(SUM('1.  LRAMVA Summary'!F$54:F$59)+SUM('1.  LRAMVA Summary'!F$60:F$61)*(MONTH($E56)-1)/12)*$H56</f>
        <v>0</v>
      </c>
      <c r="L56" s="228">
        <f>(SUM('1.  LRAMVA Summary'!G$54:G$59)+SUM('1.  LRAMVA Summary'!G$60:G$61)*(MONTH($E56)-1)/12)*$H56</f>
        <v>0</v>
      </c>
      <c r="M56" s="228">
        <f>(SUM('1.  LRAMVA Summary'!H$54:H$59)+SUM('1.  LRAMVA Summary'!H$60:H$61)*(MONTH($E56)-1)/12)*$H56</f>
        <v>0</v>
      </c>
      <c r="N56" s="228">
        <f>(SUM('1.  LRAMVA Summary'!I$54:I$59)+SUM('1.  LRAMVA Summary'!I$60:I$61)*(MONTH($E56)-1)/12)*$H56</f>
        <v>0</v>
      </c>
      <c r="O56" s="228">
        <f>(SUM('1.  LRAMVA Summary'!J$54:J$59)+SUM('1.  LRAMVA Summary'!J$60:J$61)*(MONTH($E56)-1)/12)*$H56</f>
        <v>0</v>
      </c>
      <c r="P56" s="228">
        <f>(SUM('1.  LRAMVA Summary'!K$54:K$59)+SUM('1.  LRAMVA Summary'!K$60:K$61)*(MONTH($E56)-1)/12)*$H56</f>
        <v>0</v>
      </c>
      <c r="Q56" s="228">
        <f>(SUM('1.  LRAMVA Summary'!L$54:L$59)+SUM('1.  LRAMVA Summary'!L$60:L$61)*(MONTH($E56)-1)/12)*$H56</f>
        <v>0</v>
      </c>
      <c r="R56" s="228">
        <f>(SUM('1.  LRAMVA Summary'!M$54:M$59)+SUM('1.  LRAMVA Summary'!M$60:M$61)*(MONTH($E56)-1)/12)*$H56</f>
        <v>0</v>
      </c>
      <c r="S56" s="228">
        <f>(SUM('1.  LRAMVA Summary'!N$54:N$59)+SUM('1.  LRAMVA Summary'!N$60:N$61)*(MONTH($E56)-1)/12)*$H56</f>
        <v>0</v>
      </c>
      <c r="T56" s="228">
        <f>(SUM('1.  LRAMVA Summary'!O$54:O$59)+SUM('1.  LRAMVA Summary'!O$60:O$61)*(MONTH($E56)-1)/12)*$H56</f>
        <v>0</v>
      </c>
      <c r="U56" s="228">
        <f>(SUM('1.  LRAMVA Summary'!P$54:P$59)+SUM('1.  LRAMVA Summary'!P$60:P$61)*(MONTH($E56)-1)/12)*$H56</f>
        <v>0</v>
      </c>
      <c r="V56" s="228">
        <f>(SUM('1.  LRAMVA Summary'!Q$54:Q$59)+SUM('1.  LRAMVA Summary'!Q$60:Q$61)*(MONTH($E56)-1)/12)*$H56</f>
        <v>0</v>
      </c>
      <c r="W56" s="229">
        <f t="shared" si="10"/>
        <v>0</v>
      </c>
    </row>
    <row r="57" spans="1:23" s="9" customFormat="1" ht="15" thickBot="1">
      <c r="B57" s="27"/>
      <c r="C57" s="27"/>
      <c r="D57" s="204"/>
      <c r="E57" s="214" t="s">
        <v>460</v>
      </c>
      <c r="F57" s="214"/>
      <c r="G57" s="215"/>
      <c r="H57" s="216"/>
      <c r="I57" s="217">
        <f>SUM(I44:I56)</f>
        <v>0</v>
      </c>
      <c r="J57" s="217">
        <f t="shared" ref="J57:O57" si="11">SUM(J44:J56)</f>
        <v>0</v>
      </c>
      <c r="K57" s="217">
        <f t="shared" si="11"/>
        <v>0</v>
      </c>
      <c r="L57" s="217">
        <f t="shared" si="11"/>
        <v>0</v>
      </c>
      <c r="M57" s="217">
        <f t="shared" si="11"/>
        <v>0</v>
      </c>
      <c r="N57" s="217">
        <f t="shared" si="11"/>
        <v>0</v>
      </c>
      <c r="O57" s="217">
        <f t="shared" si="11"/>
        <v>0</v>
      </c>
      <c r="P57" s="217">
        <f t="shared" ref="P57:V57" si="12">SUM(P44:P56)</f>
        <v>0</v>
      </c>
      <c r="Q57" s="217">
        <f t="shared" si="12"/>
        <v>0</v>
      </c>
      <c r="R57" s="217">
        <f t="shared" si="12"/>
        <v>0</v>
      </c>
      <c r="S57" s="217">
        <f t="shared" si="12"/>
        <v>0</v>
      </c>
      <c r="T57" s="217">
        <f t="shared" si="12"/>
        <v>0</v>
      </c>
      <c r="U57" s="217">
        <f t="shared" si="12"/>
        <v>0</v>
      </c>
      <c r="V57" s="217">
        <f t="shared" si="12"/>
        <v>0</v>
      </c>
      <c r="W57" s="217">
        <f>SUM(W44:W56)</f>
        <v>0</v>
      </c>
    </row>
    <row r="58" spans="1:23" s="9" customFormat="1" ht="15" thickTop="1">
      <c r="D58" s="204"/>
      <c r="E58" s="218" t="s">
        <v>66</v>
      </c>
      <c r="F58" s="218"/>
      <c r="G58" s="219"/>
      <c r="H58" s="220"/>
      <c r="I58" s="221"/>
      <c r="J58" s="221"/>
      <c r="K58" s="221"/>
      <c r="L58" s="221"/>
      <c r="M58" s="221"/>
      <c r="N58" s="221"/>
      <c r="O58" s="221"/>
      <c r="P58" s="221"/>
      <c r="Q58" s="221"/>
      <c r="R58" s="221"/>
      <c r="S58" s="221"/>
      <c r="T58" s="221"/>
      <c r="U58" s="221"/>
      <c r="V58" s="221"/>
      <c r="W58" s="222"/>
    </row>
    <row r="59" spans="1:23" s="9" customFormat="1">
      <c r="D59" s="204"/>
      <c r="E59" s="223" t="s">
        <v>424</v>
      </c>
      <c r="F59" s="223"/>
      <c r="G59" s="224"/>
      <c r="H59" s="225"/>
      <c r="I59" s="226">
        <f>I57+I58</f>
        <v>0</v>
      </c>
      <c r="J59" s="226">
        <f t="shared" ref="J59:W59" si="13">J57+J58</f>
        <v>0</v>
      </c>
      <c r="K59" s="226">
        <f t="shared" si="13"/>
        <v>0</v>
      </c>
      <c r="L59" s="226">
        <f t="shared" si="13"/>
        <v>0</v>
      </c>
      <c r="M59" s="226">
        <f t="shared" si="13"/>
        <v>0</v>
      </c>
      <c r="N59" s="226">
        <f t="shared" si="13"/>
        <v>0</v>
      </c>
      <c r="O59" s="226">
        <f t="shared" si="13"/>
        <v>0</v>
      </c>
      <c r="P59" s="226">
        <f t="shared" ref="P59:V59" si="14">P57+P58</f>
        <v>0</v>
      </c>
      <c r="Q59" s="226">
        <f t="shared" si="14"/>
        <v>0</v>
      </c>
      <c r="R59" s="226">
        <f t="shared" si="14"/>
        <v>0</v>
      </c>
      <c r="S59" s="226">
        <f t="shared" si="14"/>
        <v>0</v>
      </c>
      <c r="T59" s="226">
        <f t="shared" si="14"/>
        <v>0</v>
      </c>
      <c r="U59" s="226">
        <f t="shared" si="14"/>
        <v>0</v>
      </c>
      <c r="V59" s="226">
        <f t="shared" si="14"/>
        <v>0</v>
      </c>
      <c r="W59" s="226">
        <f t="shared" si="13"/>
        <v>0</v>
      </c>
    </row>
    <row r="60" spans="1:23" s="9" customFormat="1">
      <c r="D60" s="204"/>
      <c r="E60" s="212">
        <v>41640</v>
      </c>
      <c r="F60" s="212" t="s">
        <v>178</v>
      </c>
      <c r="G60" s="213" t="s">
        <v>64</v>
      </c>
      <c r="H60" s="230">
        <f>C$27/12</f>
        <v>1.225E-3</v>
      </c>
      <c r="I60" s="228">
        <f>(SUM('1.  LRAMVA Summary'!D$54:D$62)+SUM('1.  LRAMVA Summary'!D$63:D$64)*(MONTH($E60)-1)/12)*$H60</f>
        <v>0</v>
      </c>
      <c r="J60" s="228">
        <f>(SUM('1.  LRAMVA Summary'!E$54:E$62)+SUM('1.  LRAMVA Summary'!E$63:E$64)*(MONTH($E60)-1)/12)*$H60</f>
        <v>0</v>
      </c>
      <c r="K60" s="228">
        <f>(SUM('1.  LRAMVA Summary'!F$54:F$62)+SUM('1.  LRAMVA Summary'!F$63:F$64)*(MONTH($E60)-1)/12)*$H60</f>
        <v>0</v>
      </c>
      <c r="L60" s="228">
        <f>(SUM('1.  LRAMVA Summary'!G$54:G$62)+SUM('1.  LRAMVA Summary'!G$63:G$64)*(MONTH($E60)-1)/12)*$H60</f>
        <v>0</v>
      </c>
      <c r="M60" s="228">
        <f>(SUM('1.  LRAMVA Summary'!H$54:H$62)+SUM('1.  LRAMVA Summary'!H$63:H$64)*(MONTH($E60)-1)/12)*$H60</f>
        <v>0</v>
      </c>
      <c r="N60" s="228">
        <f>(SUM('1.  LRAMVA Summary'!I$54:I$62)+SUM('1.  LRAMVA Summary'!I$63:I$64)*(MONTH($E60)-1)/12)*$H60</f>
        <v>0</v>
      </c>
      <c r="O60" s="228">
        <f>(SUM('1.  LRAMVA Summary'!J$54:J$62)+SUM('1.  LRAMVA Summary'!J$63:J$64)*(MONTH($E60)-1)/12)*$H60</f>
        <v>0</v>
      </c>
      <c r="P60" s="228">
        <f>(SUM('1.  LRAMVA Summary'!K$54:K$62)+SUM('1.  LRAMVA Summary'!K$63:K$64)*(MONTH($E60)-1)/12)*$H60</f>
        <v>0</v>
      </c>
      <c r="Q60" s="228">
        <f>(SUM('1.  LRAMVA Summary'!L$54:L$62)+SUM('1.  LRAMVA Summary'!L$63:L$64)*(MONTH($E60)-1)/12)*$H60</f>
        <v>0</v>
      </c>
      <c r="R60" s="228">
        <f>(SUM('1.  LRAMVA Summary'!M$54:M$62)+SUM('1.  LRAMVA Summary'!M$63:M$64)*(MONTH($E60)-1)/12)*$H60</f>
        <v>0</v>
      </c>
      <c r="S60" s="228">
        <f>(SUM('1.  LRAMVA Summary'!N$54:N$62)+SUM('1.  LRAMVA Summary'!N$63:N$64)*(MONTH($E60)-1)/12)*$H60</f>
        <v>0</v>
      </c>
      <c r="T60" s="228">
        <f>(SUM('1.  LRAMVA Summary'!O$54:O$62)+SUM('1.  LRAMVA Summary'!O$63:O$64)*(MONTH($E60)-1)/12)*$H60</f>
        <v>0</v>
      </c>
      <c r="U60" s="228">
        <f>(SUM('1.  LRAMVA Summary'!P$54:P$62)+SUM('1.  LRAMVA Summary'!P$63:P$64)*(MONTH($E60)-1)/12)*$H60</f>
        <v>0</v>
      </c>
      <c r="V60" s="228">
        <f>(SUM('1.  LRAMVA Summary'!Q$54:Q$62)+SUM('1.  LRAMVA Summary'!Q$63:Q$64)*(MONTH($E60)-1)/12)*$H60</f>
        <v>0</v>
      </c>
      <c r="W60" s="229">
        <f>SUM(I60:V60)</f>
        <v>0</v>
      </c>
    </row>
    <row r="61" spans="1:23" s="9" customFormat="1">
      <c r="A61" s="28"/>
      <c r="E61" s="212">
        <v>41671</v>
      </c>
      <c r="F61" s="212" t="s">
        <v>178</v>
      </c>
      <c r="G61" s="213" t="s">
        <v>64</v>
      </c>
      <c r="H61" s="227">
        <f>C$27/12</f>
        <v>1.225E-3</v>
      </c>
      <c r="I61" s="228">
        <f>(SUM('1.  LRAMVA Summary'!D$54:D$62)+SUM('1.  LRAMVA Summary'!D$63:D$64)*(MONTH($E61)-1)/12)*$H61</f>
        <v>0</v>
      </c>
      <c r="J61" s="228">
        <f>(SUM('1.  LRAMVA Summary'!E$54:E$62)+SUM('1.  LRAMVA Summary'!E$63:E$64)*(MONTH($E61)-1)/12)*$H61</f>
        <v>0</v>
      </c>
      <c r="K61" s="228">
        <f>(SUM('1.  LRAMVA Summary'!F$54:F$62)+SUM('1.  LRAMVA Summary'!F$63:F$64)*(MONTH($E61)-1)/12)*$H61</f>
        <v>0</v>
      </c>
      <c r="L61" s="228">
        <f>(SUM('1.  LRAMVA Summary'!G$54:G$62)+SUM('1.  LRAMVA Summary'!G$63:G$64)*(MONTH($E61)-1)/12)*$H61</f>
        <v>0</v>
      </c>
      <c r="M61" s="228">
        <f>(SUM('1.  LRAMVA Summary'!H$54:H$62)+SUM('1.  LRAMVA Summary'!H$63:H$64)*(MONTH($E61)-1)/12)*$H61</f>
        <v>0</v>
      </c>
      <c r="N61" s="228">
        <f>(SUM('1.  LRAMVA Summary'!I$54:I$62)+SUM('1.  LRAMVA Summary'!I$63:I$64)*(MONTH($E61)-1)/12)*$H61</f>
        <v>0</v>
      </c>
      <c r="O61" s="228">
        <f>(SUM('1.  LRAMVA Summary'!J$54:J$62)+SUM('1.  LRAMVA Summary'!J$63:J$64)*(MONTH($E61)-1)/12)*$H61</f>
        <v>0</v>
      </c>
      <c r="P61" s="228">
        <f>(SUM('1.  LRAMVA Summary'!K$54:K$62)+SUM('1.  LRAMVA Summary'!K$63:K$64)*(MONTH($E61)-1)/12)*$H61</f>
        <v>0</v>
      </c>
      <c r="Q61" s="228">
        <f>(SUM('1.  LRAMVA Summary'!L$54:L$62)+SUM('1.  LRAMVA Summary'!L$63:L$64)*(MONTH($E61)-1)/12)*$H61</f>
        <v>0</v>
      </c>
      <c r="R61" s="228">
        <f>(SUM('1.  LRAMVA Summary'!M$54:M$62)+SUM('1.  LRAMVA Summary'!M$63:M$64)*(MONTH($E61)-1)/12)*$H61</f>
        <v>0</v>
      </c>
      <c r="S61" s="228">
        <f>(SUM('1.  LRAMVA Summary'!N$54:N$62)+SUM('1.  LRAMVA Summary'!N$63:N$64)*(MONTH($E61)-1)/12)*$H61</f>
        <v>0</v>
      </c>
      <c r="T61" s="228">
        <f>(SUM('1.  LRAMVA Summary'!O$54:O$62)+SUM('1.  LRAMVA Summary'!O$63:O$64)*(MONTH($E61)-1)/12)*$H61</f>
        <v>0</v>
      </c>
      <c r="U61" s="228">
        <f>(SUM('1.  LRAMVA Summary'!P$54:P$62)+SUM('1.  LRAMVA Summary'!P$63:P$64)*(MONTH($E61)-1)/12)*$H61</f>
        <v>0</v>
      </c>
      <c r="V61" s="228">
        <f>(SUM('1.  LRAMVA Summary'!Q$54:Q$62)+SUM('1.  LRAMVA Summary'!Q$63:Q$64)*(MONTH($E61)-1)/12)*$H61</f>
        <v>0</v>
      </c>
      <c r="W61" s="229">
        <f t="shared" ref="W61:W71" si="15">SUM(I61:V61)</f>
        <v>0</v>
      </c>
    </row>
    <row r="62" spans="1:23" s="9" customFormat="1">
      <c r="B62" s="66"/>
      <c r="E62" s="212">
        <v>41699</v>
      </c>
      <c r="F62" s="212" t="s">
        <v>178</v>
      </c>
      <c r="G62" s="213" t="s">
        <v>64</v>
      </c>
      <c r="H62" s="227">
        <f>C$27/12</f>
        <v>1.225E-3</v>
      </c>
      <c r="I62" s="228">
        <f>(SUM('1.  LRAMVA Summary'!D$54:D$62)+SUM('1.  LRAMVA Summary'!D$63:D$64)*(MONTH($E62)-1)/12)*$H62</f>
        <v>0</v>
      </c>
      <c r="J62" s="228">
        <f>(SUM('1.  LRAMVA Summary'!E$54:E$62)+SUM('1.  LRAMVA Summary'!E$63:E$64)*(MONTH($E62)-1)/12)*$H62</f>
        <v>0</v>
      </c>
      <c r="K62" s="228">
        <f>(SUM('1.  LRAMVA Summary'!F$54:F$62)+SUM('1.  LRAMVA Summary'!F$63:F$64)*(MONTH($E62)-1)/12)*$H62</f>
        <v>0</v>
      </c>
      <c r="L62" s="228">
        <f>(SUM('1.  LRAMVA Summary'!G$54:G$62)+SUM('1.  LRAMVA Summary'!G$63:G$64)*(MONTH($E62)-1)/12)*$H62</f>
        <v>0</v>
      </c>
      <c r="M62" s="228">
        <f>(SUM('1.  LRAMVA Summary'!H$54:H$62)+SUM('1.  LRAMVA Summary'!H$63:H$64)*(MONTH($E62)-1)/12)*$H62</f>
        <v>0</v>
      </c>
      <c r="N62" s="228">
        <f>(SUM('1.  LRAMVA Summary'!I$54:I$62)+SUM('1.  LRAMVA Summary'!I$63:I$64)*(MONTH($E62)-1)/12)*$H62</f>
        <v>0</v>
      </c>
      <c r="O62" s="228">
        <f>(SUM('1.  LRAMVA Summary'!J$54:J$62)+SUM('1.  LRAMVA Summary'!J$63:J$64)*(MONTH($E62)-1)/12)*$H62</f>
        <v>0</v>
      </c>
      <c r="P62" s="228">
        <f>(SUM('1.  LRAMVA Summary'!K$54:K$62)+SUM('1.  LRAMVA Summary'!K$63:K$64)*(MONTH($E62)-1)/12)*$H62</f>
        <v>0</v>
      </c>
      <c r="Q62" s="228">
        <f>(SUM('1.  LRAMVA Summary'!L$54:L$62)+SUM('1.  LRAMVA Summary'!L$63:L$64)*(MONTH($E62)-1)/12)*$H62</f>
        <v>0</v>
      </c>
      <c r="R62" s="228">
        <f>(SUM('1.  LRAMVA Summary'!M$54:M$62)+SUM('1.  LRAMVA Summary'!M$63:M$64)*(MONTH($E62)-1)/12)*$H62</f>
        <v>0</v>
      </c>
      <c r="S62" s="228">
        <f>(SUM('1.  LRAMVA Summary'!N$54:N$62)+SUM('1.  LRAMVA Summary'!N$63:N$64)*(MONTH($E62)-1)/12)*$H62</f>
        <v>0</v>
      </c>
      <c r="T62" s="228">
        <f>(SUM('1.  LRAMVA Summary'!O$54:O$62)+SUM('1.  LRAMVA Summary'!O$63:O$64)*(MONTH($E62)-1)/12)*$H62</f>
        <v>0</v>
      </c>
      <c r="U62" s="228">
        <f>(SUM('1.  LRAMVA Summary'!P$54:P$62)+SUM('1.  LRAMVA Summary'!P$63:P$64)*(MONTH($E62)-1)/12)*$H62</f>
        <v>0</v>
      </c>
      <c r="V62" s="228">
        <f>(SUM('1.  LRAMVA Summary'!Q$54:Q$62)+SUM('1.  LRAMVA Summary'!Q$63:Q$64)*(MONTH($E62)-1)/12)*$H62</f>
        <v>0</v>
      </c>
      <c r="W62" s="229">
        <f t="shared" si="15"/>
        <v>0</v>
      </c>
    </row>
    <row r="63" spans="1:23" s="9" customFormat="1">
      <c r="B63" s="66"/>
      <c r="E63" s="212">
        <v>41730</v>
      </c>
      <c r="F63" s="212" t="s">
        <v>178</v>
      </c>
      <c r="G63" s="213" t="s">
        <v>65</v>
      </c>
      <c r="H63" s="230">
        <f>C$28/12</f>
        <v>1.225E-3</v>
      </c>
      <c r="I63" s="228">
        <f>(SUM('1.  LRAMVA Summary'!D$54:D$62)+SUM('1.  LRAMVA Summary'!D$63:D$64)*(MONTH($E63)-1)/12)*$H63</f>
        <v>0</v>
      </c>
      <c r="J63" s="228">
        <f>(SUM('1.  LRAMVA Summary'!E$54:E$62)+SUM('1.  LRAMVA Summary'!E$63:E$64)*(MONTH($E63)-1)/12)*$H63</f>
        <v>0</v>
      </c>
      <c r="K63" s="228">
        <f>(SUM('1.  LRAMVA Summary'!F$54:F$62)+SUM('1.  LRAMVA Summary'!F$63:F$64)*(MONTH($E63)-1)/12)*$H63</f>
        <v>0</v>
      </c>
      <c r="L63" s="228">
        <f>(SUM('1.  LRAMVA Summary'!G$54:G$62)+SUM('1.  LRAMVA Summary'!G$63:G$64)*(MONTH($E63)-1)/12)*$H63</f>
        <v>0</v>
      </c>
      <c r="M63" s="228">
        <f>(SUM('1.  LRAMVA Summary'!H$54:H$62)+SUM('1.  LRAMVA Summary'!H$63:H$64)*(MONTH($E63)-1)/12)*$H63</f>
        <v>0</v>
      </c>
      <c r="N63" s="228">
        <f>(SUM('1.  LRAMVA Summary'!I$54:I$62)+SUM('1.  LRAMVA Summary'!I$63:I$64)*(MONTH($E63)-1)/12)*$H63</f>
        <v>0</v>
      </c>
      <c r="O63" s="228">
        <f>(SUM('1.  LRAMVA Summary'!J$54:J$62)+SUM('1.  LRAMVA Summary'!J$63:J$64)*(MONTH($E63)-1)/12)*$H63</f>
        <v>0</v>
      </c>
      <c r="P63" s="228">
        <f>(SUM('1.  LRAMVA Summary'!K$54:K$62)+SUM('1.  LRAMVA Summary'!K$63:K$64)*(MONTH($E63)-1)/12)*$H63</f>
        <v>0</v>
      </c>
      <c r="Q63" s="228">
        <f>(SUM('1.  LRAMVA Summary'!L$54:L$62)+SUM('1.  LRAMVA Summary'!L$63:L$64)*(MONTH($E63)-1)/12)*$H63</f>
        <v>0</v>
      </c>
      <c r="R63" s="228">
        <f>(SUM('1.  LRAMVA Summary'!M$54:M$62)+SUM('1.  LRAMVA Summary'!M$63:M$64)*(MONTH($E63)-1)/12)*$H63</f>
        <v>0</v>
      </c>
      <c r="S63" s="228">
        <f>(SUM('1.  LRAMVA Summary'!N$54:N$62)+SUM('1.  LRAMVA Summary'!N$63:N$64)*(MONTH($E63)-1)/12)*$H63</f>
        <v>0</v>
      </c>
      <c r="T63" s="228">
        <f>(SUM('1.  LRAMVA Summary'!O$54:O$62)+SUM('1.  LRAMVA Summary'!O$63:O$64)*(MONTH($E63)-1)/12)*$H63</f>
        <v>0</v>
      </c>
      <c r="U63" s="228">
        <f>(SUM('1.  LRAMVA Summary'!P$54:P$62)+SUM('1.  LRAMVA Summary'!P$63:P$64)*(MONTH($E63)-1)/12)*$H63</f>
        <v>0</v>
      </c>
      <c r="V63" s="228">
        <f>(SUM('1.  LRAMVA Summary'!Q$54:Q$62)+SUM('1.  LRAMVA Summary'!Q$63:Q$64)*(MONTH($E63)-1)/12)*$H63</f>
        <v>0</v>
      </c>
      <c r="W63" s="229">
        <f t="shared" si="15"/>
        <v>0</v>
      </c>
    </row>
    <row r="64" spans="1:23" s="9" customFormat="1">
      <c r="B64" s="66"/>
      <c r="E64" s="212">
        <v>41760</v>
      </c>
      <c r="F64" s="212" t="s">
        <v>178</v>
      </c>
      <c r="G64" s="213" t="s">
        <v>65</v>
      </c>
      <c r="H64" s="227">
        <f>C$28/12</f>
        <v>1.225E-3</v>
      </c>
      <c r="I64" s="228">
        <f>(SUM('1.  LRAMVA Summary'!D$54:D$62)+SUM('1.  LRAMVA Summary'!D$63:D$64)*(MONTH($E64)-1)/12)*$H64</f>
        <v>0</v>
      </c>
      <c r="J64" s="228">
        <f>(SUM('1.  LRAMVA Summary'!E$54:E$62)+SUM('1.  LRAMVA Summary'!E$63:E$64)*(MONTH($E64)-1)/12)*$H64</f>
        <v>0</v>
      </c>
      <c r="K64" s="228">
        <f>(SUM('1.  LRAMVA Summary'!F$54:F$62)+SUM('1.  LRAMVA Summary'!F$63:F$64)*(MONTH($E64)-1)/12)*$H64</f>
        <v>0</v>
      </c>
      <c r="L64" s="228">
        <f>(SUM('1.  LRAMVA Summary'!G$54:G$62)+SUM('1.  LRAMVA Summary'!G$63:G$64)*(MONTH($E64)-1)/12)*$H64</f>
        <v>0</v>
      </c>
      <c r="M64" s="228">
        <f>(SUM('1.  LRAMVA Summary'!H$54:H$62)+SUM('1.  LRAMVA Summary'!H$63:H$64)*(MONTH($E64)-1)/12)*$H64</f>
        <v>0</v>
      </c>
      <c r="N64" s="228">
        <f>(SUM('1.  LRAMVA Summary'!I$54:I$62)+SUM('1.  LRAMVA Summary'!I$63:I$64)*(MONTH($E64)-1)/12)*$H64</f>
        <v>0</v>
      </c>
      <c r="O64" s="228">
        <f>(SUM('1.  LRAMVA Summary'!J$54:J$62)+SUM('1.  LRAMVA Summary'!J$63:J$64)*(MONTH($E64)-1)/12)*$H64</f>
        <v>0</v>
      </c>
      <c r="P64" s="228">
        <f>(SUM('1.  LRAMVA Summary'!K$54:K$62)+SUM('1.  LRAMVA Summary'!K$63:K$64)*(MONTH($E64)-1)/12)*$H64</f>
        <v>0</v>
      </c>
      <c r="Q64" s="228">
        <f>(SUM('1.  LRAMVA Summary'!L$54:L$62)+SUM('1.  LRAMVA Summary'!L$63:L$64)*(MONTH($E64)-1)/12)*$H64</f>
        <v>0</v>
      </c>
      <c r="R64" s="228">
        <f>(SUM('1.  LRAMVA Summary'!M$54:M$62)+SUM('1.  LRAMVA Summary'!M$63:M$64)*(MONTH($E64)-1)/12)*$H64</f>
        <v>0</v>
      </c>
      <c r="S64" s="228">
        <f>(SUM('1.  LRAMVA Summary'!N$54:N$62)+SUM('1.  LRAMVA Summary'!N$63:N$64)*(MONTH($E64)-1)/12)*$H64</f>
        <v>0</v>
      </c>
      <c r="T64" s="228">
        <f>(SUM('1.  LRAMVA Summary'!O$54:O$62)+SUM('1.  LRAMVA Summary'!O$63:O$64)*(MONTH($E64)-1)/12)*$H64</f>
        <v>0</v>
      </c>
      <c r="U64" s="228">
        <f>(SUM('1.  LRAMVA Summary'!P$54:P$62)+SUM('1.  LRAMVA Summary'!P$63:P$64)*(MONTH($E64)-1)/12)*$H64</f>
        <v>0</v>
      </c>
      <c r="V64" s="228">
        <f>(SUM('1.  LRAMVA Summary'!Q$54:Q$62)+SUM('1.  LRAMVA Summary'!Q$63:Q$64)*(MONTH($E64)-1)/12)*$H64</f>
        <v>0</v>
      </c>
      <c r="W64" s="229">
        <f t="shared" si="15"/>
        <v>0</v>
      </c>
    </row>
    <row r="65" spans="2:23" s="9" customFormat="1">
      <c r="B65" s="66"/>
      <c r="E65" s="212">
        <v>41791</v>
      </c>
      <c r="F65" s="212" t="s">
        <v>178</v>
      </c>
      <c r="G65" s="213" t="s">
        <v>65</v>
      </c>
      <c r="H65" s="227">
        <f>C$28/12</f>
        <v>1.225E-3</v>
      </c>
      <c r="I65" s="228">
        <f>(SUM('1.  LRAMVA Summary'!D$54:D$62)+SUM('1.  LRAMVA Summary'!D$63:D$64)*(MONTH($E65)-1)/12)*$H65</f>
        <v>0</v>
      </c>
      <c r="J65" s="228">
        <f>(SUM('1.  LRAMVA Summary'!E$54:E$62)+SUM('1.  LRAMVA Summary'!E$63:E$64)*(MONTH($E65)-1)/12)*$H65</f>
        <v>0</v>
      </c>
      <c r="K65" s="228">
        <f>(SUM('1.  LRAMVA Summary'!F$54:F$62)+SUM('1.  LRAMVA Summary'!F$63:F$64)*(MONTH($E65)-1)/12)*$H65</f>
        <v>0</v>
      </c>
      <c r="L65" s="228">
        <f>(SUM('1.  LRAMVA Summary'!G$54:G$62)+SUM('1.  LRAMVA Summary'!G$63:G$64)*(MONTH($E65)-1)/12)*$H65</f>
        <v>0</v>
      </c>
      <c r="M65" s="228">
        <f>(SUM('1.  LRAMVA Summary'!H$54:H$62)+SUM('1.  LRAMVA Summary'!H$63:H$64)*(MONTH($E65)-1)/12)*$H65</f>
        <v>0</v>
      </c>
      <c r="N65" s="228">
        <f>(SUM('1.  LRAMVA Summary'!I$54:I$62)+SUM('1.  LRAMVA Summary'!I$63:I$64)*(MONTH($E65)-1)/12)*$H65</f>
        <v>0</v>
      </c>
      <c r="O65" s="228">
        <f>(SUM('1.  LRAMVA Summary'!J$54:J$62)+SUM('1.  LRAMVA Summary'!J$63:J$64)*(MONTH($E65)-1)/12)*$H65</f>
        <v>0</v>
      </c>
      <c r="P65" s="228">
        <f>(SUM('1.  LRAMVA Summary'!K$54:K$62)+SUM('1.  LRAMVA Summary'!K$63:K$64)*(MONTH($E65)-1)/12)*$H65</f>
        <v>0</v>
      </c>
      <c r="Q65" s="228">
        <f>(SUM('1.  LRAMVA Summary'!L$54:L$62)+SUM('1.  LRAMVA Summary'!L$63:L$64)*(MONTH($E65)-1)/12)*$H65</f>
        <v>0</v>
      </c>
      <c r="R65" s="228">
        <f>(SUM('1.  LRAMVA Summary'!M$54:M$62)+SUM('1.  LRAMVA Summary'!M$63:M$64)*(MONTH($E65)-1)/12)*$H65</f>
        <v>0</v>
      </c>
      <c r="S65" s="228">
        <f>(SUM('1.  LRAMVA Summary'!N$54:N$62)+SUM('1.  LRAMVA Summary'!N$63:N$64)*(MONTH($E65)-1)/12)*$H65</f>
        <v>0</v>
      </c>
      <c r="T65" s="228">
        <f>(SUM('1.  LRAMVA Summary'!O$54:O$62)+SUM('1.  LRAMVA Summary'!O$63:O$64)*(MONTH($E65)-1)/12)*$H65</f>
        <v>0</v>
      </c>
      <c r="U65" s="228">
        <f>(SUM('1.  LRAMVA Summary'!P$54:P$62)+SUM('1.  LRAMVA Summary'!P$63:P$64)*(MONTH($E65)-1)/12)*$H65</f>
        <v>0</v>
      </c>
      <c r="V65" s="228">
        <f>(SUM('1.  LRAMVA Summary'!Q$54:Q$62)+SUM('1.  LRAMVA Summary'!Q$63:Q$64)*(MONTH($E65)-1)/12)*$H65</f>
        <v>0</v>
      </c>
      <c r="W65" s="229">
        <f t="shared" si="15"/>
        <v>0</v>
      </c>
    </row>
    <row r="66" spans="2:23" s="9" customFormat="1">
      <c r="B66" s="66"/>
      <c r="E66" s="212">
        <v>41821</v>
      </c>
      <c r="F66" s="212" t="s">
        <v>178</v>
      </c>
      <c r="G66" s="213" t="s">
        <v>67</v>
      </c>
      <c r="H66" s="230">
        <f>C$29/12</f>
        <v>1.225E-3</v>
      </c>
      <c r="I66" s="228">
        <f>(SUM('1.  LRAMVA Summary'!D$54:D$62)+SUM('1.  LRAMVA Summary'!D$63:D$64)*(MONTH($E66)-1)/12)*$H66</f>
        <v>0</v>
      </c>
      <c r="J66" s="228">
        <f>(SUM('1.  LRAMVA Summary'!E$54:E$62)+SUM('1.  LRAMVA Summary'!E$63:E$64)*(MONTH($E66)-1)/12)*$H66</f>
        <v>0</v>
      </c>
      <c r="K66" s="228">
        <f>(SUM('1.  LRAMVA Summary'!F$54:F$62)+SUM('1.  LRAMVA Summary'!F$63:F$64)*(MONTH($E66)-1)/12)*$H66</f>
        <v>0</v>
      </c>
      <c r="L66" s="228">
        <f>(SUM('1.  LRAMVA Summary'!G$54:G$62)+SUM('1.  LRAMVA Summary'!G$63:G$64)*(MONTH($E66)-1)/12)*$H66</f>
        <v>0</v>
      </c>
      <c r="M66" s="228">
        <f>(SUM('1.  LRAMVA Summary'!H$54:H$62)+SUM('1.  LRAMVA Summary'!H$63:H$64)*(MONTH($E66)-1)/12)*$H66</f>
        <v>0</v>
      </c>
      <c r="N66" s="228">
        <f>(SUM('1.  LRAMVA Summary'!I$54:I$62)+SUM('1.  LRAMVA Summary'!I$63:I$64)*(MONTH($E66)-1)/12)*$H66</f>
        <v>0</v>
      </c>
      <c r="O66" s="228">
        <f>(SUM('1.  LRAMVA Summary'!J$54:J$62)+SUM('1.  LRAMVA Summary'!J$63:J$64)*(MONTH($E66)-1)/12)*$H66</f>
        <v>0</v>
      </c>
      <c r="P66" s="228">
        <f>(SUM('1.  LRAMVA Summary'!K$54:K$62)+SUM('1.  LRAMVA Summary'!K$63:K$64)*(MONTH($E66)-1)/12)*$H66</f>
        <v>0</v>
      </c>
      <c r="Q66" s="228">
        <f>(SUM('1.  LRAMVA Summary'!L$54:L$62)+SUM('1.  LRAMVA Summary'!L$63:L$64)*(MONTH($E66)-1)/12)*$H66</f>
        <v>0</v>
      </c>
      <c r="R66" s="228">
        <f>(SUM('1.  LRAMVA Summary'!M$54:M$62)+SUM('1.  LRAMVA Summary'!M$63:M$64)*(MONTH($E66)-1)/12)*$H66</f>
        <v>0</v>
      </c>
      <c r="S66" s="228">
        <f>(SUM('1.  LRAMVA Summary'!N$54:N$62)+SUM('1.  LRAMVA Summary'!N$63:N$64)*(MONTH($E66)-1)/12)*$H66</f>
        <v>0</v>
      </c>
      <c r="T66" s="228">
        <f>(SUM('1.  LRAMVA Summary'!O$54:O$62)+SUM('1.  LRAMVA Summary'!O$63:O$64)*(MONTH($E66)-1)/12)*$H66</f>
        <v>0</v>
      </c>
      <c r="U66" s="228">
        <f>(SUM('1.  LRAMVA Summary'!P$54:P$62)+SUM('1.  LRAMVA Summary'!P$63:P$64)*(MONTH($E66)-1)/12)*$H66</f>
        <v>0</v>
      </c>
      <c r="V66" s="228">
        <f>(SUM('1.  LRAMVA Summary'!Q$54:Q$62)+SUM('1.  LRAMVA Summary'!Q$63:Q$64)*(MONTH($E66)-1)/12)*$H66</f>
        <v>0</v>
      </c>
      <c r="W66" s="229">
        <f t="shared" si="15"/>
        <v>0</v>
      </c>
    </row>
    <row r="67" spans="2:23" s="9" customFormat="1">
      <c r="B67" s="66"/>
      <c r="E67" s="212">
        <v>41852</v>
      </c>
      <c r="F67" s="212" t="s">
        <v>178</v>
      </c>
      <c r="G67" s="213" t="s">
        <v>67</v>
      </c>
      <c r="H67" s="227">
        <f>C$29/12</f>
        <v>1.225E-3</v>
      </c>
      <c r="I67" s="228">
        <f>(SUM('1.  LRAMVA Summary'!D$54:D$62)+SUM('1.  LRAMVA Summary'!D$63:D$64)*(MONTH($E67)-1)/12)*$H67</f>
        <v>0</v>
      </c>
      <c r="J67" s="228">
        <f>(SUM('1.  LRAMVA Summary'!E$54:E$62)+SUM('1.  LRAMVA Summary'!E$63:E$64)*(MONTH($E67)-1)/12)*$H67</f>
        <v>0</v>
      </c>
      <c r="K67" s="228">
        <f>(SUM('1.  LRAMVA Summary'!F$54:F$62)+SUM('1.  LRAMVA Summary'!F$63:F$64)*(MONTH($E67)-1)/12)*$H67</f>
        <v>0</v>
      </c>
      <c r="L67" s="228">
        <f>(SUM('1.  LRAMVA Summary'!G$54:G$62)+SUM('1.  LRAMVA Summary'!G$63:G$64)*(MONTH($E67)-1)/12)*$H67</f>
        <v>0</v>
      </c>
      <c r="M67" s="228">
        <f>(SUM('1.  LRAMVA Summary'!H$54:H$62)+SUM('1.  LRAMVA Summary'!H$63:H$64)*(MONTH($E67)-1)/12)*$H67</f>
        <v>0</v>
      </c>
      <c r="N67" s="228">
        <f>(SUM('1.  LRAMVA Summary'!I$54:I$62)+SUM('1.  LRAMVA Summary'!I$63:I$64)*(MONTH($E67)-1)/12)*$H67</f>
        <v>0</v>
      </c>
      <c r="O67" s="228">
        <f>(SUM('1.  LRAMVA Summary'!J$54:J$62)+SUM('1.  LRAMVA Summary'!J$63:J$64)*(MONTH($E67)-1)/12)*$H67</f>
        <v>0</v>
      </c>
      <c r="P67" s="228">
        <f>(SUM('1.  LRAMVA Summary'!K$54:K$62)+SUM('1.  LRAMVA Summary'!K$63:K$64)*(MONTH($E67)-1)/12)*$H67</f>
        <v>0</v>
      </c>
      <c r="Q67" s="228">
        <f>(SUM('1.  LRAMVA Summary'!L$54:L$62)+SUM('1.  LRAMVA Summary'!L$63:L$64)*(MONTH($E67)-1)/12)*$H67</f>
        <v>0</v>
      </c>
      <c r="R67" s="228">
        <f>(SUM('1.  LRAMVA Summary'!M$54:M$62)+SUM('1.  LRAMVA Summary'!M$63:M$64)*(MONTH($E67)-1)/12)*$H67</f>
        <v>0</v>
      </c>
      <c r="S67" s="228">
        <f>(SUM('1.  LRAMVA Summary'!N$54:N$62)+SUM('1.  LRAMVA Summary'!N$63:N$64)*(MONTH($E67)-1)/12)*$H67</f>
        <v>0</v>
      </c>
      <c r="T67" s="228">
        <f>(SUM('1.  LRAMVA Summary'!O$54:O$62)+SUM('1.  LRAMVA Summary'!O$63:O$64)*(MONTH($E67)-1)/12)*$H67</f>
        <v>0</v>
      </c>
      <c r="U67" s="228">
        <f>(SUM('1.  LRAMVA Summary'!P$54:P$62)+SUM('1.  LRAMVA Summary'!P$63:P$64)*(MONTH($E67)-1)/12)*$H67</f>
        <v>0</v>
      </c>
      <c r="V67" s="228">
        <f>(SUM('1.  LRAMVA Summary'!Q$54:Q$62)+SUM('1.  LRAMVA Summary'!Q$63:Q$64)*(MONTH($E67)-1)/12)*$H67</f>
        <v>0</v>
      </c>
      <c r="W67" s="229">
        <f t="shared" si="15"/>
        <v>0</v>
      </c>
    </row>
    <row r="68" spans="2:23" s="9" customFormat="1">
      <c r="B68" s="66"/>
      <c r="E68" s="212">
        <v>41883</v>
      </c>
      <c r="F68" s="212" t="s">
        <v>178</v>
      </c>
      <c r="G68" s="213" t="s">
        <v>67</v>
      </c>
      <c r="H68" s="227">
        <f>C$29/12</f>
        <v>1.225E-3</v>
      </c>
      <c r="I68" s="228">
        <f>(SUM('1.  LRAMVA Summary'!D$54:D$62)+SUM('1.  LRAMVA Summary'!D$63:D$64)*(MONTH($E68)-1)/12)*$H68</f>
        <v>0</v>
      </c>
      <c r="J68" s="228">
        <f>(SUM('1.  LRAMVA Summary'!E$54:E$62)+SUM('1.  LRAMVA Summary'!E$63:E$64)*(MONTH($E68)-1)/12)*$H68</f>
        <v>0</v>
      </c>
      <c r="K68" s="228">
        <f>(SUM('1.  LRAMVA Summary'!F$54:F$62)+SUM('1.  LRAMVA Summary'!F$63:F$64)*(MONTH($E68)-1)/12)*$H68</f>
        <v>0</v>
      </c>
      <c r="L68" s="228">
        <f>(SUM('1.  LRAMVA Summary'!G$54:G$62)+SUM('1.  LRAMVA Summary'!G$63:G$64)*(MONTH($E68)-1)/12)*$H68</f>
        <v>0</v>
      </c>
      <c r="M68" s="228">
        <f>(SUM('1.  LRAMVA Summary'!H$54:H$62)+SUM('1.  LRAMVA Summary'!H$63:H$64)*(MONTH($E68)-1)/12)*$H68</f>
        <v>0</v>
      </c>
      <c r="N68" s="228">
        <f>(SUM('1.  LRAMVA Summary'!I$54:I$62)+SUM('1.  LRAMVA Summary'!I$63:I$64)*(MONTH($E68)-1)/12)*$H68</f>
        <v>0</v>
      </c>
      <c r="O68" s="228">
        <f>(SUM('1.  LRAMVA Summary'!J$54:J$62)+SUM('1.  LRAMVA Summary'!J$63:J$64)*(MONTH($E68)-1)/12)*$H68</f>
        <v>0</v>
      </c>
      <c r="P68" s="228">
        <f>(SUM('1.  LRAMVA Summary'!K$54:K$62)+SUM('1.  LRAMVA Summary'!K$63:K$64)*(MONTH($E68)-1)/12)*$H68</f>
        <v>0</v>
      </c>
      <c r="Q68" s="228">
        <f>(SUM('1.  LRAMVA Summary'!L$54:L$62)+SUM('1.  LRAMVA Summary'!L$63:L$64)*(MONTH($E68)-1)/12)*$H68</f>
        <v>0</v>
      </c>
      <c r="R68" s="228">
        <f>(SUM('1.  LRAMVA Summary'!M$54:M$62)+SUM('1.  LRAMVA Summary'!M$63:M$64)*(MONTH($E68)-1)/12)*$H68</f>
        <v>0</v>
      </c>
      <c r="S68" s="228">
        <f>(SUM('1.  LRAMVA Summary'!N$54:N$62)+SUM('1.  LRAMVA Summary'!N$63:N$64)*(MONTH($E68)-1)/12)*$H68</f>
        <v>0</v>
      </c>
      <c r="T68" s="228">
        <f>(SUM('1.  LRAMVA Summary'!O$54:O$62)+SUM('1.  LRAMVA Summary'!O$63:O$64)*(MONTH($E68)-1)/12)*$H68</f>
        <v>0</v>
      </c>
      <c r="U68" s="228">
        <f>(SUM('1.  LRAMVA Summary'!P$54:P$62)+SUM('1.  LRAMVA Summary'!P$63:P$64)*(MONTH($E68)-1)/12)*$H68</f>
        <v>0</v>
      </c>
      <c r="V68" s="228">
        <f>(SUM('1.  LRAMVA Summary'!Q$54:Q$62)+SUM('1.  LRAMVA Summary'!Q$63:Q$64)*(MONTH($E68)-1)/12)*$H68</f>
        <v>0</v>
      </c>
      <c r="W68" s="229">
        <f t="shared" si="15"/>
        <v>0</v>
      </c>
    </row>
    <row r="69" spans="2:23" s="9" customFormat="1">
      <c r="B69" s="66"/>
      <c r="E69" s="212">
        <v>41913</v>
      </c>
      <c r="F69" s="212" t="s">
        <v>178</v>
      </c>
      <c r="G69" s="213" t="s">
        <v>68</v>
      </c>
      <c r="H69" s="230">
        <f>C$30/12</f>
        <v>1.225E-3</v>
      </c>
      <c r="I69" s="228">
        <f>(SUM('1.  LRAMVA Summary'!D$54:D$62)+SUM('1.  LRAMVA Summary'!D$63:D$64)*(MONTH($E69)-1)/12)*$H69</f>
        <v>0</v>
      </c>
      <c r="J69" s="228">
        <f>(SUM('1.  LRAMVA Summary'!E$54:E$62)+SUM('1.  LRAMVA Summary'!E$63:E$64)*(MONTH($E69)-1)/12)*$H69</f>
        <v>0</v>
      </c>
      <c r="K69" s="228">
        <f>(SUM('1.  LRAMVA Summary'!F$54:F$62)+SUM('1.  LRAMVA Summary'!F$63:F$64)*(MONTH($E69)-1)/12)*$H69</f>
        <v>0</v>
      </c>
      <c r="L69" s="228">
        <f>(SUM('1.  LRAMVA Summary'!G$54:G$62)+SUM('1.  LRAMVA Summary'!G$63:G$64)*(MONTH($E69)-1)/12)*$H69</f>
        <v>0</v>
      </c>
      <c r="M69" s="228">
        <f>(SUM('1.  LRAMVA Summary'!H$54:H$62)+SUM('1.  LRAMVA Summary'!H$63:H$64)*(MONTH($E69)-1)/12)*$H69</f>
        <v>0</v>
      </c>
      <c r="N69" s="228">
        <f>(SUM('1.  LRAMVA Summary'!I$54:I$62)+SUM('1.  LRAMVA Summary'!I$63:I$64)*(MONTH($E69)-1)/12)*$H69</f>
        <v>0</v>
      </c>
      <c r="O69" s="228">
        <f>(SUM('1.  LRAMVA Summary'!J$54:J$62)+SUM('1.  LRAMVA Summary'!J$63:J$64)*(MONTH($E69)-1)/12)*$H69</f>
        <v>0</v>
      </c>
      <c r="P69" s="228">
        <f>(SUM('1.  LRAMVA Summary'!K$54:K$62)+SUM('1.  LRAMVA Summary'!K$63:K$64)*(MONTH($E69)-1)/12)*$H69</f>
        <v>0</v>
      </c>
      <c r="Q69" s="228">
        <f>(SUM('1.  LRAMVA Summary'!L$54:L$62)+SUM('1.  LRAMVA Summary'!L$63:L$64)*(MONTH($E69)-1)/12)*$H69</f>
        <v>0</v>
      </c>
      <c r="R69" s="228">
        <f>(SUM('1.  LRAMVA Summary'!M$54:M$62)+SUM('1.  LRAMVA Summary'!M$63:M$64)*(MONTH($E69)-1)/12)*$H69</f>
        <v>0</v>
      </c>
      <c r="S69" s="228">
        <f>(SUM('1.  LRAMVA Summary'!N$54:N$62)+SUM('1.  LRAMVA Summary'!N$63:N$64)*(MONTH($E69)-1)/12)*$H69</f>
        <v>0</v>
      </c>
      <c r="T69" s="228">
        <f>(SUM('1.  LRAMVA Summary'!O$54:O$62)+SUM('1.  LRAMVA Summary'!O$63:O$64)*(MONTH($E69)-1)/12)*$H69</f>
        <v>0</v>
      </c>
      <c r="U69" s="228">
        <f>(SUM('1.  LRAMVA Summary'!P$54:P$62)+SUM('1.  LRAMVA Summary'!P$63:P$64)*(MONTH($E69)-1)/12)*$H69</f>
        <v>0</v>
      </c>
      <c r="V69" s="228">
        <f>(SUM('1.  LRAMVA Summary'!Q$54:Q$62)+SUM('1.  LRAMVA Summary'!Q$63:Q$64)*(MONTH($E69)-1)/12)*$H69</f>
        <v>0</v>
      </c>
      <c r="W69" s="229">
        <f t="shared" si="15"/>
        <v>0</v>
      </c>
    </row>
    <row r="70" spans="2:23" s="9" customFormat="1">
      <c r="B70" s="66"/>
      <c r="E70" s="212">
        <v>41944</v>
      </c>
      <c r="F70" s="212" t="s">
        <v>178</v>
      </c>
      <c r="G70" s="213" t="s">
        <v>68</v>
      </c>
      <c r="H70" s="227">
        <f>C$30/12</f>
        <v>1.225E-3</v>
      </c>
      <c r="I70" s="228">
        <f>(SUM('1.  LRAMVA Summary'!D$54:D$62)+SUM('1.  LRAMVA Summary'!D$63:D$64)*(MONTH($E70)-1)/12)*$H70</f>
        <v>0</v>
      </c>
      <c r="J70" s="228">
        <f>(SUM('1.  LRAMVA Summary'!E$54:E$62)+SUM('1.  LRAMVA Summary'!E$63:E$64)*(MONTH($E70)-1)/12)*$H70</f>
        <v>0</v>
      </c>
      <c r="K70" s="228">
        <f>(SUM('1.  LRAMVA Summary'!F$54:F$62)+SUM('1.  LRAMVA Summary'!F$63:F$64)*(MONTH($E70)-1)/12)*$H70</f>
        <v>0</v>
      </c>
      <c r="L70" s="228">
        <f>(SUM('1.  LRAMVA Summary'!G$54:G$62)+SUM('1.  LRAMVA Summary'!G$63:G$64)*(MONTH($E70)-1)/12)*$H70</f>
        <v>0</v>
      </c>
      <c r="M70" s="228">
        <f>(SUM('1.  LRAMVA Summary'!H$54:H$62)+SUM('1.  LRAMVA Summary'!H$63:H$64)*(MONTH($E70)-1)/12)*$H70</f>
        <v>0</v>
      </c>
      <c r="N70" s="228">
        <f>(SUM('1.  LRAMVA Summary'!I$54:I$62)+SUM('1.  LRAMVA Summary'!I$63:I$64)*(MONTH($E70)-1)/12)*$H70</f>
        <v>0</v>
      </c>
      <c r="O70" s="228">
        <f>(SUM('1.  LRAMVA Summary'!J$54:J$62)+SUM('1.  LRAMVA Summary'!J$63:J$64)*(MONTH($E70)-1)/12)*$H70</f>
        <v>0</v>
      </c>
      <c r="P70" s="228">
        <f>(SUM('1.  LRAMVA Summary'!K$54:K$62)+SUM('1.  LRAMVA Summary'!K$63:K$64)*(MONTH($E70)-1)/12)*$H70</f>
        <v>0</v>
      </c>
      <c r="Q70" s="228">
        <f>(SUM('1.  LRAMVA Summary'!L$54:L$62)+SUM('1.  LRAMVA Summary'!L$63:L$64)*(MONTH($E70)-1)/12)*$H70</f>
        <v>0</v>
      </c>
      <c r="R70" s="228">
        <f>(SUM('1.  LRAMVA Summary'!M$54:M$62)+SUM('1.  LRAMVA Summary'!M$63:M$64)*(MONTH($E70)-1)/12)*$H70</f>
        <v>0</v>
      </c>
      <c r="S70" s="228">
        <f>(SUM('1.  LRAMVA Summary'!N$54:N$62)+SUM('1.  LRAMVA Summary'!N$63:N$64)*(MONTH($E70)-1)/12)*$H70</f>
        <v>0</v>
      </c>
      <c r="T70" s="228">
        <f>(SUM('1.  LRAMVA Summary'!O$54:O$62)+SUM('1.  LRAMVA Summary'!O$63:O$64)*(MONTH($E70)-1)/12)*$H70</f>
        <v>0</v>
      </c>
      <c r="U70" s="228">
        <f>(SUM('1.  LRAMVA Summary'!P$54:P$62)+SUM('1.  LRAMVA Summary'!P$63:P$64)*(MONTH($E70)-1)/12)*$H70</f>
        <v>0</v>
      </c>
      <c r="V70" s="228">
        <f>(SUM('1.  LRAMVA Summary'!Q$54:Q$62)+SUM('1.  LRAMVA Summary'!Q$63:Q$64)*(MONTH($E70)-1)/12)*$H70</f>
        <v>0</v>
      </c>
      <c r="W70" s="229">
        <f t="shared" si="15"/>
        <v>0</v>
      </c>
    </row>
    <row r="71" spans="2:23" s="9" customFormat="1">
      <c r="B71" s="66"/>
      <c r="E71" s="212">
        <v>41974</v>
      </c>
      <c r="F71" s="212" t="s">
        <v>178</v>
      </c>
      <c r="G71" s="213" t="s">
        <v>68</v>
      </c>
      <c r="H71" s="227">
        <f>C$30/12</f>
        <v>1.225E-3</v>
      </c>
      <c r="I71" s="228">
        <f>(SUM('1.  LRAMVA Summary'!D$54:D$62)+SUM('1.  LRAMVA Summary'!D$63:D$64)*(MONTH($E71)-1)/12)*$H71</f>
        <v>0</v>
      </c>
      <c r="J71" s="228">
        <f>(SUM('1.  LRAMVA Summary'!E$54:E$62)+SUM('1.  LRAMVA Summary'!E$63:E$64)*(MONTH($E71)-1)/12)*$H71</f>
        <v>0</v>
      </c>
      <c r="K71" s="228">
        <f>(SUM('1.  LRAMVA Summary'!F$54:F$62)+SUM('1.  LRAMVA Summary'!F$63:F$64)*(MONTH($E71)-1)/12)*$H71</f>
        <v>0</v>
      </c>
      <c r="L71" s="228">
        <f>(SUM('1.  LRAMVA Summary'!G$54:G$62)+SUM('1.  LRAMVA Summary'!G$63:G$64)*(MONTH($E71)-1)/12)*$H71</f>
        <v>0</v>
      </c>
      <c r="M71" s="228">
        <f>(SUM('1.  LRAMVA Summary'!H$54:H$62)+SUM('1.  LRAMVA Summary'!H$63:H$64)*(MONTH($E71)-1)/12)*$H71</f>
        <v>0</v>
      </c>
      <c r="N71" s="228">
        <f>(SUM('1.  LRAMVA Summary'!I$54:I$62)+SUM('1.  LRAMVA Summary'!I$63:I$64)*(MONTH($E71)-1)/12)*$H71</f>
        <v>0</v>
      </c>
      <c r="O71" s="228">
        <f>(SUM('1.  LRAMVA Summary'!J$54:J$62)+SUM('1.  LRAMVA Summary'!J$63:J$64)*(MONTH($E71)-1)/12)*$H71</f>
        <v>0</v>
      </c>
      <c r="P71" s="228">
        <f>(SUM('1.  LRAMVA Summary'!K$54:K$62)+SUM('1.  LRAMVA Summary'!K$63:K$64)*(MONTH($E71)-1)/12)*$H71</f>
        <v>0</v>
      </c>
      <c r="Q71" s="228">
        <f>(SUM('1.  LRAMVA Summary'!L$54:L$62)+SUM('1.  LRAMVA Summary'!L$63:L$64)*(MONTH($E71)-1)/12)*$H71</f>
        <v>0</v>
      </c>
      <c r="R71" s="228">
        <f>(SUM('1.  LRAMVA Summary'!M$54:M$62)+SUM('1.  LRAMVA Summary'!M$63:M$64)*(MONTH($E71)-1)/12)*$H71</f>
        <v>0</v>
      </c>
      <c r="S71" s="228">
        <f>(SUM('1.  LRAMVA Summary'!N$54:N$62)+SUM('1.  LRAMVA Summary'!N$63:N$64)*(MONTH($E71)-1)/12)*$H71</f>
        <v>0</v>
      </c>
      <c r="T71" s="228">
        <f>(SUM('1.  LRAMVA Summary'!O$54:O$62)+SUM('1.  LRAMVA Summary'!O$63:O$64)*(MONTH($E71)-1)/12)*$H71</f>
        <v>0</v>
      </c>
      <c r="U71" s="228">
        <f>(SUM('1.  LRAMVA Summary'!P$54:P$62)+SUM('1.  LRAMVA Summary'!P$63:P$64)*(MONTH($E71)-1)/12)*$H71</f>
        <v>0</v>
      </c>
      <c r="V71" s="228">
        <f>(SUM('1.  LRAMVA Summary'!Q$54:Q$62)+SUM('1.  LRAMVA Summary'!Q$63:Q$64)*(MONTH($E71)-1)/12)*$H71</f>
        <v>0</v>
      </c>
      <c r="W71" s="229">
        <f t="shared" si="15"/>
        <v>0</v>
      </c>
    </row>
    <row r="72" spans="2:23" s="9" customFormat="1" ht="15" thickBot="1">
      <c r="B72" s="66"/>
      <c r="E72" s="214" t="s">
        <v>461</v>
      </c>
      <c r="F72" s="214"/>
      <c r="G72" s="215"/>
      <c r="H72" s="216"/>
      <c r="I72" s="217">
        <f>SUM(I59:I71)</f>
        <v>0</v>
      </c>
      <c r="J72" s="217">
        <f t="shared" ref="J72:V72" si="16">SUM(J59:J71)</f>
        <v>0</v>
      </c>
      <c r="K72" s="217">
        <f t="shared" si="16"/>
        <v>0</v>
      </c>
      <c r="L72" s="217">
        <f t="shared" si="16"/>
        <v>0</v>
      </c>
      <c r="M72" s="217">
        <f t="shared" si="16"/>
        <v>0</v>
      </c>
      <c r="N72" s="217">
        <f t="shared" si="16"/>
        <v>0</v>
      </c>
      <c r="O72" s="217">
        <f t="shared" si="16"/>
        <v>0</v>
      </c>
      <c r="P72" s="217">
        <f t="shared" si="16"/>
        <v>0</v>
      </c>
      <c r="Q72" s="217">
        <f t="shared" si="16"/>
        <v>0</v>
      </c>
      <c r="R72" s="217">
        <f t="shared" si="16"/>
        <v>0</v>
      </c>
      <c r="S72" s="217">
        <f t="shared" si="16"/>
        <v>0</v>
      </c>
      <c r="T72" s="217">
        <f t="shared" si="16"/>
        <v>0</v>
      </c>
      <c r="U72" s="217">
        <f t="shared" si="16"/>
        <v>0</v>
      </c>
      <c r="V72" s="217">
        <f t="shared" si="16"/>
        <v>0</v>
      </c>
      <c r="W72" s="217">
        <f>SUM(W59:W71)</f>
        <v>0</v>
      </c>
    </row>
    <row r="73" spans="2:23" s="9" customFormat="1" ht="15" thickTop="1">
      <c r="B73" s="66"/>
      <c r="E73" s="218" t="s">
        <v>66</v>
      </c>
      <c r="F73" s="218"/>
      <c r="G73" s="219"/>
      <c r="H73" s="220"/>
      <c r="I73" s="221"/>
      <c r="J73" s="221"/>
      <c r="K73" s="221"/>
      <c r="L73" s="221"/>
      <c r="M73" s="221"/>
      <c r="N73" s="221"/>
      <c r="O73" s="221"/>
      <c r="P73" s="221"/>
      <c r="Q73" s="221"/>
      <c r="R73" s="221"/>
      <c r="S73" s="221"/>
      <c r="T73" s="221"/>
      <c r="U73" s="221"/>
      <c r="V73" s="221"/>
      <c r="W73" s="222"/>
    </row>
    <row r="74" spans="2:23" s="9" customFormat="1">
      <c r="B74" s="66"/>
      <c r="E74" s="223" t="s">
        <v>425</v>
      </c>
      <c r="F74" s="223"/>
      <c r="G74" s="224"/>
      <c r="H74" s="225"/>
      <c r="I74" s="226">
        <f t="shared" ref="I74:O74" si="17">I72+I73</f>
        <v>0</v>
      </c>
      <c r="J74" s="226">
        <f t="shared" si="17"/>
        <v>0</v>
      </c>
      <c r="K74" s="226">
        <f t="shared" si="17"/>
        <v>0</v>
      </c>
      <c r="L74" s="226">
        <f t="shared" si="17"/>
        <v>0</v>
      </c>
      <c r="M74" s="226">
        <f t="shared" si="17"/>
        <v>0</v>
      </c>
      <c r="N74" s="226">
        <f t="shared" si="17"/>
        <v>0</v>
      </c>
      <c r="O74" s="226">
        <f t="shared" si="17"/>
        <v>0</v>
      </c>
      <c r="P74" s="226">
        <f t="shared" ref="P74:V74" si="18">P72+P73</f>
        <v>0</v>
      </c>
      <c r="Q74" s="226">
        <f t="shared" si="18"/>
        <v>0</v>
      </c>
      <c r="R74" s="226">
        <f t="shared" si="18"/>
        <v>0</v>
      </c>
      <c r="S74" s="226">
        <f t="shared" si="18"/>
        <v>0</v>
      </c>
      <c r="T74" s="226">
        <f t="shared" si="18"/>
        <v>0</v>
      </c>
      <c r="U74" s="226">
        <f t="shared" si="18"/>
        <v>0</v>
      </c>
      <c r="V74" s="226">
        <f t="shared" si="18"/>
        <v>0</v>
      </c>
      <c r="W74" s="226">
        <f>W72+W73</f>
        <v>0</v>
      </c>
    </row>
    <row r="75" spans="2:23" s="9" customFormat="1">
      <c r="B75" s="66"/>
      <c r="E75" s="212">
        <v>42005</v>
      </c>
      <c r="F75" s="212" t="s">
        <v>179</v>
      </c>
      <c r="G75" s="213" t="s">
        <v>64</v>
      </c>
      <c r="H75" s="227">
        <f>C$31/12</f>
        <v>1.225E-3</v>
      </c>
      <c r="I75" s="228">
        <f>(SUM('1.  LRAMVA Summary'!D$54:D$65)+SUM('1.  LRAMVA Summary'!D$66:D$67)*(MONTH($E75)-1)/12)*$H75</f>
        <v>0</v>
      </c>
      <c r="J75" s="228">
        <f>(SUM('1.  LRAMVA Summary'!E$54:E$65)+SUM('1.  LRAMVA Summary'!E$66:E$67)*(MONTH($E75)-1)/12)*$H75</f>
        <v>0</v>
      </c>
      <c r="K75" s="228">
        <f>(SUM('1.  LRAMVA Summary'!F$54:F$65)+SUM('1.  LRAMVA Summary'!F$66:F$67)*(MONTH($E75)-1)/12)*$H75</f>
        <v>0</v>
      </c>
      <c r="L75" s="228">
        <f>(SUM('1.  LRAMVA Summary'!G$54:G$65)+SUM('1.  LRAMVA Summary'!G$66:G$67)*(MONTH($E75)-1)/12)*$H75</f>
        <v>0</v>
      </c>
      <c r="M75" s="228">
        <f>(SUM('1.  LRAMVA Summary'!H$54:H$65)+SUM('1.  LRAMVA Summary'!H$66:H$67)*(MONTH($E75)-1)/12)*$H75</f>
        <v>0</v>
      </c>
      <c r="N75" s="228">
        <f>(SUM('1.  LRAMVA Summary'!I$54:I$65)+SUM('1.  LRAMVA Summary'!I$66:I$67)*(MONTH($E75)-1)/12)*$H75</f>
        <v>0</v>
      </c>
      <c r="O75" s="228">
        <f>(SUM('1.  LRAMVA Summary'!J$54:J$65)+SUM('1.  LRAMVA Summary'!J$66:J$67)*(MONTH($E75)-1)/12)*$H75</f>
        <v>0</v>
      </c>
      <c r="P75" s="228">
        <f>(SUM('1.  LRAMVA Summary'!K$54:K$65)+SUM('1.  LRAMVA Summary'!K$66:K$67)*(MONTH($E75)-1)/12)*$H75</f>
        <v>0</v>
      </c>
      <c r="Q75" s="228">
        <f>(SUM('1.  LRAMVA Summary'!L$54:L$65)+SUM('1.  LRAMVA Summary'!L$66:L$67)*(MONTH($E75)-1)/12)*$H75</f>
        <v>0</v>
      </c>
      <c r="R75" s="228">
        <f>(SUM('1.  LRAMVA Summary'!M$54:M$65)+SUM('1.  LRAMVA Summary'!M$66:M$67)*(MONTH($E75)-1)/12)*$H75</f>
        <v>0</v>
      </c>
      <c r="S75" s="228">
        <f>(SUM('1.  LRAMVA Summary'!N$54:N$65)+SUM('1.  LRAMVA Summary'!N$66:N$67)*(MONTH($E75)-1)/12)*$H75</f>
        <v>0</v>
      </c>
      <c r="T75" s="228">
        <f>(SUM('1.  LRAMVA Summary'!O$54:O$65)+SUM('1.  LRAMVA Summary'!O$66:O$67)*(MONTH($E75)-1)/12)*$H75</f>
        <v>0</v>
      </c>
      <c r="U75" s="228">
        <f>(SUM('1.  LRAMVA Summary'!P$54:P$65)+SUM('1.  LRAMVA Summary'!P$66:P$67)*(MONTH($E75)-1)/12)*$H75</f>
        <v>0</v>
      </c>
      <c r="V75" s="228">
        <f>(SUM('1.  LRAMVA Summary'!Q$54:Q$65)+SUM('1.  LRAMVA Summary'!Q$66:Q$67)*(MONTH($E75)-1)/12)*$H75</f>
        <v>0</v>
      </c>
      <c r="W75" s="229">
        <f>SUM(I75:V75)</f>
        <v>0</v>
      </c>
    </row>
    <row r="76" spans="2:23" s="236" customFormat="1">
      <c r="B76" s="235"/>
      <c r="E76" s="212">
        <v>42036</v>
      </c>
      <c r="F76" s="212" t="s">
        <v>179</v>
      </c>
      <c r="G76" s="213" t="s">
        <v>64</v>
      </c>
      <c r="H76" s="227">
        <f t="shared" ref="H76:H77" si="19">C$31/12</f>
        <v>1.225E-3</v>
      </c>
      <c r="I76" s="228">
        <f>(SUM('1.  LRAMVA Summary'!D$54:D$65)+SUM('1.  LRAMVA Summary'!D$66:D$67)*(MONTH($E76)-1)/12)*$H76</f>
        <v>0</v>
      </c>
      <c r="J76" s="228">
        <f>(SUM('1.  LRAMVA Summary'!E$54:E$65)+SUM('1.  LRAMVA Summary'!E$66:E$67)*(MONTH($E76)-1)/12)*$H76</f>
        <v>0</v>
      </c>
      <c r="K76" s="228">
        <f>(SUM('1.  LRAMVA Summary'!F$54:F$65)+SUM('1.  LRAMVA Summary'!F$66:F$67)*(MONTH($E76)-1)/12)*$H76</f>
        <v>0</v>
      </c>
      <c r="L76" s="228">
        <f>(SUM('1.  LRAMVA Summary'!G$54:G$65)+SUM('1.  LRAMVA Summary'!G$66:G$67)*(MONTH($E76)-1)/12)*$H76</f>
        <v>0</v>
      </c>
      <c r="M76" s="228">
        <f>(SUM('1.  LRAMVA Summary'!H$54:H$65)+SUM('1.  LRAMVA Summary'!H$66:H$67)*(MONTH($E76)-1)/12)*$H76</f>
        <v>0</v>
      </c>
      <c r="N76" s="228">
        <f>(SUM('1.  LRAMVA Summary'!I$54:I$65)+SUM('1.  LRAMVA Summary'!I$66:I$67)*(MONTH($E76)-1)/12)*$H76</f>
        <v>0</v>
      </c>
      <c r="O76" s="228">
        <f>(SUM('1.  LRAMVA Summary'!J$54:J$65)+SUM('1.  LRAMVA Summary'!J$66:J$67)*(MONTH($E76)-1)/12)*$H76</f>
        <v>0</v>
      </c>
      <c r="P76" s="228">
        <f>(SUM('1.  LRAMVA Summary'!K$54:K$65)+SUM('1.  LRAMVA Summary'!K$66:K$67)*(MONTH($E76)-1)/12)*$H76</f>
        <v>0</v>
      </c>
      <c r="Q76" s="228">
        <f>(SUM('1.  LRAMVA Summary'!L$54:L$65)+SUM('1.  LRAMVA Summary'!L$66:L$67)*(MONTH($E76)-1)/12)*$H76</f>
        <v>0</v>
      </c>
      <c r="R76" s="228">
        <f>(SUM('1.  LRAMVA Summary'!M$54:M$65)+SUM('1.  LRAMVA Summary'!M$66:M$67)*(MONTH($E76)-1)/12)*$H76</f>
        <v>0</v>
      </c>
      <c r="S76" s="228">
        <f>(SUM('1.  LRAMVA Summary'!N$54:N$65)+SUM('1.  LRAMVA Summary'!N$66:N$67)*(MONTH($E76)-1)/12)*$H76</f>
        <v>0</v>
      </c>
      <c r="T76" s="228">
        <f>(SUM('1.  LRAMVA Summary'!O$54:O$65)+SUM('1.  LRAMVA Summary'!O$66:O$67)*(MONTH($E76)-1)/12)*$H76</f>
        <v>0</v>
      </c>
      <c r="U76" s="228">
        <f>(SUM('1.  LRAMVA Summary'!P$54:P$65)+SUM('1.  LRAMVA Summary'!P$66:P$67)*(MONTH($E76)-1)/12)*$H76</f>
        <v>0</v>
      </c>
      <c r="V76" s="228">
        <f>(SUM('1.  LRAMVA Summary'!Q$54:Q$65)+SUM('1.  LRAMVA Summary'!Q$66:Q$67)*(MONTH($E76)-1)/12)*$H76</f>
        <v>0</v>
      </c>
      <c r="W76" s="229">
        <f>SUM(I76:V76)</f>
        <v>0</v>
      </c>
    </row>
    <row r="77" spans="2:23" s="9" customFormat="1">
      <c r="B77" s="66"/>
      <c r="E77" s="212">
        <v>42064</v>
      </c>
      <c r="F77" s="212" t="s">
        <v>179</v>
      </c>
      <c r="G77" s="213" t="s">
        <v>64</v>
      </c>
      <c r="H77" s="227">
        <f t="shared" si="19"/>
        <v>1.225E-3</v>
      </c>
      <c r="I77" s="228">
        <f>(SUM('1.  LRAMVA Summary'!D$54:D$65)+SUM('1.  LRAMVA Summary'!D$66:D$67)*(MONTH($E77)-1)/12)*$H77</f>
        <v>0</v>
      </c>
      <c r="J77" s="228">
        <f>(SUM('1.  LRAMVA Summary'!E$54:E$65)+SUM('1.  LRAMVA Summary'!E$66:E$67)*(MONTH($E77)-1)/12)*$H77</f>
        <v>0</v>
      </c>
      <c r="K77" s="228">
        <f>(SUM('1.  LRAMVA Summary'!F$54:F$65)+SUM('1.  LRAMVA Summary'!F$66:F$67)*(MONTH($E77)-1)/12)*$H77</f>
        <v>0</v>
      </c>
      <c r="L77" s="228">
        <f>(SUM('1.  LRAMVA Summary'!G$54:G$65)+SUM('1.  LRAMVA Summary'!G$66:G$67)*(MONTH($E77)-1)/12)*$H77</f>
        <v>0</v>
      </c>
      <c r="M77" s="228">
        <f>(SUM('1.  LRAMVA Summary'!H$54:H$65)+SUM('1.  LRAMVA Summary'!H$66:H$67)*(MONTH($E77)-1)/12)*$H77</f>
        <v>0</v>
      </c>
      <c r="N77" s="228">
        <f>(SUM('1.  LRAMVA Summary'!I$54:I$65)+SUM('1.  LRAMVA Summary'!I$66:I$67)*(MONTH($E77)-1)/12)*$H77</f>
        <v>0</v>
      </c>
      <c r="O77" s="228">
        <f>(SUM('1.  LRAMVA Summary'!J$54:J$65)+SUM('1.  LRAMVA Summary'!J$66:J$67)*(MONTH($E77)-1)/12)*$H77</f>
        <v>0</v>
      </c>
      <c r="P77" s="228">
        <f>(SUM('1.  LRAMVA Summary'!K$54:K$65)+SUM('1.  LRAMVA Summary'!K$66:K$67)*(MONTH($E77)-1)/12)*$H77</f>
        <v>0</v>
      </c>
      <c r="Q77" s="228">
        <f>(SUM('1.  LRAMVA Summary'!L$54:L$65)+SUM('1.  LRAMVA Summary'!L$66:L$67)*(MONTH($E77)-1)/12)*$H77</f>
        <v>0</v>
      </c>
      <c r="R77" s="228">
        <f>(SUM('1.  LRAMVA Summary'!M$54:M$65)+SUM('1.  LRAMVA Summary'!M$66:M$67)*(MONTH($E77)-1)/12)*$H77</f>
        <v>0</v>
      </c>
      <c r="S77" s="228">
        <f>(SUM('1.  LRAMVA Summary'!N$54:N$65)+SUM('1.  LRAMVA Summary'!N$66:N$67)*(MONTH($E77)-1)/12)*$H77</f>
        <v>0</v>
      </c>
      <c r="T77" s="228">
        <f>(SUM('1.  LRAMVA Summary'!O$54:O$65)+SUM('1.  LRAMVA Summary'!O$66:O$67)*(MONTH($E77)-1)/12)*$H77</f>
        <v>0</v>
      </c>
      <c r="U77" s="228">
        <f>(SUM('1.  LRAMVA Summary'!P$54:P$65)+SUM('1.  LRAMVA Summary'!P$66:P$67)*(MONTH($E77)-1)/12)*$H77</f>
        <v>0</v>
      </c>
      <c r="V77" s="228">
        <f>(SUM('1.  LRAMVA Summary'!Q$54:Q$65)+SUM('1.  LRAMVA Summary'!Q$66:Q$67)*(MONTH($E77)-1)/12)*$H77</f>
        <v>0</v>
      </c>
      <c r="W77" s="229">
        <f>SUM(I77:V77)</f>
        <v>0</v>
      </c>
    </row>
    <row r="78" spans="2:23" s="9" customFormat="1">
      <c r="B78" s="66"/>
      <c r="E78" s="212">
        <v>42095</v>
      </c>
      <c r="F78" s="212" t="s">
        <v>179</v>
      </c>
      <c r="G78" s="213" t="s">
        <v>65</v>
      </c>
      <c r="H78" s="227">
        <f>C$32/12</f>
        <v>9.1666666666666665E-4</v>
      </c>
      <c r="I78" s="228">
        <f>(SUM('1.  LRAMVA Summary'!D$54:D$65)+SUM('1.  LRAMVA Summary'!D$66:D$67)*(MONTH($E78)-1)/12)*$H78</f>
        <v>0</v>
      </c>
      <c r="J78" s="228">
        <f>(SUM('1.  LRAMVA Summary'!E$54:E$65)+SUM('1.  LRAMVA Summary'!E$66:E$67)*(MONTH($E78)-1)/12)*$H78</f>
        <v>0</v>
      </c>
      <c r="K78" s="228">
        <f>(SUM('1.  LRAMVA Summary'!F$54:F$65)+SUM('1.  LRAMVA Summary'!F$66:F$67)*(MONTH($E78)-1)/12)*$H78</f>
        <v>0</v>
      </c>
      <c r="L78" s="228">
        <f>(SUM('1.  LRAMVA Summary'!G$54:G$65)+SUM('1.  LRAMVA Summary'!G$66:G$67)*(MONTH($E78)-1)/12)*$H78</f>
        <v>0</v>
      </c>
      <c r="M78" s="228">
        <f>(SUM('1.  LRAMVA Summary'!H$54:H$65)+SUM('1.  LRAMVA Summary'!H$66:H$67)*(MONTH($E78)-1)/12)*$H78</f>
        <v>0</v>
      </c>
      <c r="N78" s="228">
        <f>(SUM('1.  LRAMVA Summary'!I$54:I$65)+SUM('1.  LRAMVA Summary'!I$66:I$67)*(MONTH($E78)-1)/12)*$H78</f>
        <v>0</v>
      </c>
      <c r="O78" s="228">
        <f>(SUM('1.  LRAMVA Summary'!J$54:J$65)+SUM('1.  LRAMVA Summary'!J$66:J$67)*(MONTH($E78)-1)/12)*$H78</f>
        <v>0</v>
      </c>
      <c r="P78" s="228">
        <f>(SUM('1.  LRAMVA Summary'!K$54:K$65)+SUM('1.  LRAMVA Summary'!K$66:K$67)*(MONTH($E78)-1)/12)*$H78</f>
        <v>0</v>
      </c>
      <c r="Q78" s="228">
        <f>(SUM('1.  LRAMVA Summary'!L$54:L$65)+SUM('1.  LRAMVA Summary'!L$66:L$67)*(MONTH($E78)-1)/12)*$H78</f>
        <v>0</v>
      </c>
      <c r="R78" s="228">
        <f>(SUM('1.  LRAMVA Summary'!M$54:M$65)+SUM('1.  LRAMVA Summary'!M$66:M$67)*(MONTH($E78)-1)/12)*$H78</f>
        <v>0</v>
      </c>
      <c r="S78" s="228">
        <f>(SUM('1.  LRAMVA Summary'!N$54:N$65)+SUM('1.  LRAMVA Summary'!N$66:N$67)*(MONTH($E78)-1)/12)*$H78</f>
        <v>0</v>
      </c>
      <c r="T78" s="228">
        <f>(SUM('1.  LRAMVA Summary'!O$54:O$65)+SUM('1.  LRAMVA Summary'!O$66:O$67)*(MONTH($E78)-1)/12)*$H78</f>
        <v>0</v>
      </c>
      <c r="U78" s="228">
        <f>(SUM('1.  LRAMVA Summary'!P$54:P$65)+SUM('1.  LRAMVA Summary'!P$66:P$67)*(MONTH($E78)-1)/12)*$H78</f>
        <v>0</v>
      </c>
      <c r="V78" s="228">
        <f>(SUM('1.  LRAMVA Summary'!Q$54:Q$65)+SUM('1.  LRAMVA Summary'!Q$66:Q$67)*(MONTH($E78)-1)/12)*$H78</f>
        <v>0</v>
      </c>
      <c r="W78" s="229">
        <f t="shared" ref="W78:W86" si="20">SUM(I78:V78)</f>
        <v>0</v>
      </c>
    </row>
    <row r="79" spans="2:23" s="9" customFormat="1">
      <c r="B79" s="66"/>
      <c r="E79" s="212">
        <v>42125</v>
      </c>
      <c r="F79" s="212" t="s">
        <v>179</v>
      </c>
      <c r="G79" s="213" t="s">
        <v>65</v>
      </c>
      <c r="H79" s="227">
        <f t="shared" ref="H79:H80" si="21">C$32/12</f>
        <v>9.1666666666666665E-4</v>
      </c>
      <c r="I79" s="228">
        <f>(SUM('1.  LRAMVA Summary'!D$54:D$65)+SUM('1.  LRAMVA Summary'!D$66:D$67)*(MONTH($E79)-1)/12)*$H79</f>
        <v>0</v>
      </c>
      <c r="J79" s="228">
        <f>(SUM('1.  LRAMVA Summary'!E$54:E$65)+SUM('1.  LRAMVA Summary'!E$66:E$67)*(MONTH($E79)-1)/12)*$H79</f>
        <v>0</v>
      </c>
      <c r="K79" s="228">
        <f>(SUM('1.  LRAMVA Summary'!F$54:F$65)+SUM('1.  LRAMVA Summary'!F$66:F$67)*(MONTH($E79)-1)/12)*$H79</f>
        <v>0</v>
      </c>
      <c r="L79" s="228">
        <f>(SUM('1.  LRAMVA Summary'!G$54:G$65)+SUM('1.  LRAMVA Summary'!G$66:G$67)*(MONTH($E79)-1)/12)*$H79</f>
        <v>0</v>
      </c>
      <c r="M79" s="228">
        <f>(SUM('1.  LRAMVA Summary'!H$54:H$65)+SUM('1.  LRAMVA Summary'!H$66:H$67)*(MONTH($E79)-1)/12)*$H79</f>
        <v>0</v>
      </c>
      <c r="N79" s="228">
        <f>(SUM('1.  LRAMVA Summary'!I$54:I$65)+SUM('1.  LRAMVA Summary'!I$66:I$67)*(MONTH($E79)-1)/12)*$H79</f>
        <v>0</v>
      </c>
      <c r="O79" s="228">
        <f>(SUM('1.  LRAMVA Summary'!J$54:J$65)+SUM('1.  LRAMVA Summary'!J$66:J$67)*(MONTH($E79)-1)/12)*$H79</f>
        <v>0</v>
      </c>
      <c r="P79" s="228">
        <f>(SUM('1.  LRAMVA Summary'!K$54:K$65)+SUM('1.  LRAMVA Summary'!K$66:K$67)*(MONTH($E79)-1)/12)*$H79</f>
        <v>0</v>
      </c>
      <c r="Q79" s="228">
        <f>(SUM('1.  LRAMVA Summary'!L$54:L$65)+SUM('1.  LRAMVA Summary'!L$66:L$67)*(MONTH($E79)-1)/12)*$H79</f>
        <v>0</v>
      </c>
      <c r="R79" s="228">
        <f>(SUM('1.  LRAMVA Summary'!M$54:M$65)+SUM('1.  LRAMVA Summary'!M$66:M$67)*(MONTH($E79)-1)/12)*$H79</f>
        <v>0</v>
      </c>
      <c r="S79" s="228">
        <f>(SUM('1.  LRAMVA Summary'!N$54:N$65)+SUM('1.  LRAMVA Summary'!N$66:N$67)*(MONTH($E79)-1)/12)*$H79</f>
        <v>0</v>
      </c>
      <c r="T79" s="228">
        <f>(SUM('1.  LRAMVA Summary'!O$54:O$65)+SUM('1.  LRAMVA Summary'!O$66:O$67)*(MONTH($E79)-1)/12)*$H79</f>
        <v>0</v>
      </c>
      <c r="U79" s="228">
        <f>(SUM('1.  LRAMVA Summary'!P$54:P$65)+SUM('1.  LRAMVA Summary'!P$66:P$67)*(MONTH($E79)-1)/12)*$H79</f>
        <v>0</v>
      </c>
      <c r="V79" s="228">
        <f>(SUM('1.  LRAMVA Summary'!Q$54:Q$65)+SUM('1.  LRAMVA Summary'!Q$66:Q$67)*(MONTH($E79)-1)/12)*$H79</f>
        <v>0</v>
      </c>
      <c r="W79" s="229">
        <f t="shared" si="20"/>
        <v>0</v>
      </c>
    </row>
    <row r="80" spans="2:23" s="9" customFormat="1">
      <c r="B80" s="66"/>
      <c r="E80" s="212">
        <v>42156</v>
      </c>
      <c r="F80" s="212" t="s">
        <v>179</v>
      </c>
      <c r="G80" s="213" t="s">
        <v>65</v>
      </c>
      <c r="H80" s="227">
        <f t="shared" si="21"/>
        <v>9.1666666666666665E-4</v>
      </c>
      <c r="I80" s="228">
        <f>(SUM('1.  LRAMVA Summary'!D$54:D$65)+SUM('1.  LRAMVA Summary'!D$66:D$67)*(MONTH($E80)-1)/12)*$H80</f>
        <v>0</v>
      </c>
      <c r="J80" s="228">
        <f>(SUM('1.  LRAMVA Summary'!E$54:E$65)+SUM('1.  LRAMVA Summary'!E$66:E$67)*(MONTH($E80)-1)/12)*$H80</f>
        <v>0</v>
      </c>
      <c r="K80" s="228">
        <f>(SUM('1.  LRAMVA Summary'!F$54:F$65)+SUM('1.  LRAMVA Summary'!F$66:F$67)*(MONTH($E80)-1)/12)*$H80</f>
        <v>0</v>
      </c>
      <c r="L80" s="228">
        <f>(SUM('1.  LRAMVA Summary'!G$54:G$65)+SUM('1.  LRAMVA Summary'!G$66:G$67)*(MONTH($E80)-1)/12)*$H80</f>
        <v>0</v>
      </c>
      <c r="M80" s="228">
        <f>(SUM('1.  LRAMVA Summary'!H$54:H$65)+SUM('1.  LRAMVA Summary'!H$66:H$67)*(MONTH($E80)-1)/12)*$H80</f>
        <v>0</v>
      </c>
      <c r="N80" s="228">
        <f>(SUM('1.  LRAMVA Summary'!I$54:I$65)+SUM('1.  LRAMVA Summary'!I$66:I$67)*(MONTH($E80)-1)/12)*$H80</f>
        <v>0</v>
      </c>
      <c r="O80" s="228">
        <f>(SUM('1.  LRAMVA Summary'!J$54:J$65)+SUM('1.  LRAMVA Summary'!J$66:J$67)*(MONTH($E80)-1)/12)*$H80</f>
        <v>0</v>
      </c>
      <c r="P80" s="228">
        <f>(SUM('1.  LRAMVA Summary'!K$54:K$65)+SUM('1.  LRAMVA Summary'!K$66:K$67)*(MONTH($E80)-1)/12)*$H80</f>
        <v>0</v>
      </c>
      <c r="Q80" s="228">
        <f>(SUM('1.  LRAMVA Summary'!L$54:L$65)+SUM('1.  LRAMVA Summary'!L$66:L$67)*(MONTH($E80)-1)/12)*$H80</f>
        <v>0</v>
      </c>
      <c r="R80" s="228">
        <f>(SUM('1.  LRAMVA Summary'!M$54:M$65)+SUM('1.  LRAMVA Summary'!M$66:M$67)*(MONTH($E80)-1)/12)*$H80</f>
        <v>0</v>
      </c>
      <c r="S80" s="228">
        <f>(SUM('1.  LRAMVA Summary'!N$54:N$65)+SUM('1.  LRAMVA Summary'!N$66:N$67)*(MONTH($E80)-1)/12)*$H80</f>
        <v>0</v>
      </c>
      <c r="T80" s="228">
        <f>(SUM('1.  LRAMVA Summary'!O$54:O$65)+SUM('1.  LRAMVA Summary'!O$66:O$67)*(MONTH($E80)-1)/12)*$H80</f>
        <v>0</v>
      </c>
      <c r="U80" s="228">
        <f>(SUM('1.  LRAMVA Summary'!P$54:P$65)+SUM('1.  LRAMVA Summary'!P$66:P$67)*(MONTH($E80)-1)/12)*$H80</f>
        <v>0</v>
      </c>
      <c r="V80" s="228">
        <f>(SUM('1.  LRAMVA Summary'!Q$54:Q$65)+SUM('1.  LRAMVA Summary'!Q$66:Q$67)*(MONTH($E80)-1)/12)*$H80</f>
        <v>0</v>
      </c>
      <c r="W80" s="229">
        <f t="shared" si="20"/>
        <v>0</v>
      </c>
    </row>
    <row r="81" spans="2:23" s="9" customFormat="1">
      <c r="B81" s="66"/>
      <c r="E81" s="212">
        <v>42186</v>
      </c>
      <c r="F81" s="212" t="s">
        <v>179</v>
      </c>
      <c r="G81" s="213" t="s">
        <v>67</v>
      </c>
      <c r="H81" s="227">
        <f>C$33/12</f>
        <v>9.1666666666666665E-4</v>
      </c>
      <c r="I81" s="228">
        <f>(SUM('1.  LRAMVA Summary'!D$54:D$65)+SUM('1.  LRAMVA Summary'!D$66:D$67)*(MONTH($E81)-1)/12)*$H81</f>
        <v>0</v>
      </c>
      <c r="J81" s="228">
        <f>(SUM('1.  LRAMVA Summary'!E$54:E$65)+SUM('1.  LRAMVA Summary'!E$66:E$67)*(MONTH($E81)-1)/12)*$H81</f>
        <v>0</v>
      </c>
      <c r="K81" s="228">
        <f>(SUM('1.  LRAMVA Summary'!F$54:F$65)+SUM('1.  LRAMVA Summary'!F$66:F$67)*(MONTH($E81)-1)/12)*$H81</f>
        <v>0</v>
      </c>
      <c r="L81" s="228">
        <f>(SUM('1.  LRAMVA Summary'!G$54:G$65)+SUM('1.  LRAMVA Summary'!G$66:G$67)*(MONTH($E81)-1)/12)*$H81</f>
        <v>0</v>
      </c>
      <c r="M81" s="228">
        <f>(SUM('1.  LRAMVA Summary'!H$54:H$65)+SUM('1.  LRAMVA Summary'!H$66:H$67)*(MONTH($E81)-1)/12)*$H81</f>
        <v>0</v>
      </c>
      <c r="N81" s="228">
        <f>(SUM('1.  LRAMVA Summary'!I$54:I$65)+SUM('1.  LRAMVA Summary'!I$66:I$67)*(MONTH($E81)-1)/12)*$H81</f>
        <v>0</v>
      </c>
      <c r="O81" s="228">
        <f>(SUM('1.  LRAMVA Summary'!J$54:J$65)+SUM('1.  LRAMVA Summary'!J$66:J$67)*(MONTH($E81)-1)/12)*$H81</f>
        <v>0</v>
      </c>
      <c r="P81" s="228">
        <f>(SUM('1.  LRAMVA Summary'!K$54:K$65)+SUM('1.  LRAMVA Summary'!K$66:K$67)*(MONTH($E81)-1)/12)*$H81</f>
        <v>0</v>
      </c>
      <c r="Q81" s="228">
        <f>(SUM('1.  LRAMVA Summary'!L$54:L$65)+SUM('1.  LRAMVA Summary'!L$66:L$67)*(MONTH($E81)-1)/12)*$H81</f>
        <v>0</v>
      </c>
      <c r="R81" s="228">
        <f>(SUM('1.  LRAMVA Summary'!M$54:M$65)+SUM('1.  LRAMVA Summary'!M$66:M$67)*(MONTH($E81)-1)/12)*$H81</f>
        <v>0</v>
      </c>
      <c r="S81" s="228">
        <f>(SUM('1.  LRAMVA Summary'!N$54:N$65)+SUM('1.  LRAMVA Summary'!N$66:N$67)*(MONTH($E81)-1)/12)*$H81</f>
        <v>0</v>
      </c>
      <c r="T81" s="228">
        <f>(SUM('1.  LRAMVA Summary'!O$54:O$65)+SUM('1.  LRAMVA Summary'!O$66:O$67)*(MONTH($E81)-1)/12)*$H81</f>
        <v>0</v>
      </c>
      <c r="U81" s="228">
        <f>(SUM('1.  LRAMVA Summary'!P$54:P$65)+SUM('1.  LRAMVA Summary'!P$66:P$67)*(MONTH($E81)-1)/12)*$H81</f>
        <v>0</v>
      </c>
      <c r="V81" s="228">
        <f>(SUM('1.  LRAMVA Summary'!Q$54:Q$65)+SUM('1.  LRAMVA Summary'!Q$66:Q$67)*(MONTH($E81)-1)/12)*$H81</f>
        <v>0</v>
      </c>
      <c r="W81" s="229">
        <f t="shared" si="20"/>
        <v>0</v>
      </c>
    </row>
    <row r="82" spans="2:23" s="9" customFormat="1">
      <c r="B82" s="66"/>
      <c r="E82" s="212">
        <v>42217</v>
      </c>
      <c r="F82" s="212" t="s">
        <v>179</v>
      </c>
      <c r="G82" s="213" t="s">
        <v>67</v>
      </c>
      <c r="H82" s="227">
        <f t="shared" ref="H82:H83" si="22">C$33/12</f>
        <v>9.1666666666666665E-4</v>
      </c>
      <c r="I82" s="228">
        <f>(SUM('1.  LRAMVA Summary'!D$54:D$65)+SUM('1.  LRAMVA Summary'!D$66:D$67)*(MONTH($E82)-1)/12)*$H82</f>
        <v>0</v>
      </c>
      <c r="J82" s="228">
        <f>(SUM('1.  LRAMVA Summary'!E$54:E$65)+SUM('1.  LRAMVA Summary'!E$66:E$67)*(MONTH($E82)-1)/12)*$H82</f>
        <v>0</v>
      </c>
      <c r="K82" s="228">
        <f>(SUM('1.  LRAMVA Summary'!F$54:F$65)+SUM('1.  LRAMVA Summary'!F$66:F$67)*(MONTH($E82)-1)/12)*$H82</f>
        <v>0</v>
      </c>
      <c r="L82" s="228">
        <f>(SUM('1.  LRAMVA Summary'!G$54:G$65)+SUM('1.  LRAMVA Summary'!G$66:G$67)*(MONTH($E82)-1)/12)*$H82</f>
        <v>0</v>
      </c>
      <c r="M82" s="228">
        <f>(SUM('1.  LRAMVA Summary'!H$54:H$65)+SUM('1.  LRAMVA Summary'!H$66:H$67)*(MONTH($E82)-1)/12)*$H82</f>
        <v>0</v>
      </c>
      <c r="N82" s="228">
        <f>(SUM('1.  LRAMVA Summary'!I$54:I$65)+SUM('1.  LRAMVA Summary'!I$66:I$67)*(MONTH($E82)-1)/12)*$H82</f>
        <v>0</v>
      </c>
      <c r="O82" s="228">
        <f>(SUM('1.  LRAMVA Summary'!J$54:J$65)+SUM('1.  LRAMVA Summary'!J$66:J$67)*(MONTH($E82)-1)/12)*$H82</f>
        <v>0</v>
      </c>
      <c r="P82" s="228">
        <f>(SUM('1.  LRAMVA Summary'!K$54:K$65)+SUM('1.  LRAMVA Summary'!K$66:K$67)*(MONTH($E82)-1)/12)*$H82</f>
        <v>0</v>
      </c>
      <c r="Q82" s="228">
        <f>(SUM('1.  LRAMVA Summary'!L$54:L$65)+SUM('1.  LRAMVA Summary'!L$66:L$67)*(MONTH($E82)-1)/12)*$H82</f>
        <v>0</v>
      </c>
      <c r="R82" s="228">
        <f>(SUM('1.  LRAMVA Summary'!M$54:M$65)+SUM('1.  LRAMVA Summary'!M$66:M$67)*(MONTH($E82)-1)/12)*$H82</f>
        <v>0</v>
      </c>
      <c r="S82" s="228">
        <f>(SUM('1.  LRAMVA Summary'!N$54:N$65)+SUM('1.  LRAMVA Summary'!N$66:N$67)*(MONTH($E82)-1)/12)*$H82</f>
        <v>0</v>
      </c>
      <c r="T82" s="228">
        <f>(SUM('1.  LRAMVA Summary'!O$54:O$65)+SUM('1.  LRAMVA Summary'!O$66:O$67)*(MONTH($E82)-1)/12)*$H82</f>
        <v>0</v>
      </c>
      <c r="U82" s="228">
        <f>(SUM('1.  LRAMVA Summary'!P$54:P$65)+SUM('1.  LRAMVA Summary'!P$66:P$67)*(MONTH($E82)-1)/12)*$H82</f>
        <v>0</v>
      </c>
      <c r="V82" s="228">
        <f>(SUM('1.  LRAMVA Summary'!Q$54:Q$65)+SUM('1.  LRAMVA Summary'!Q$66:Q$67)*(MONTH($E82)-1)/12)*$H82</f>
        <v>0</v>
      </c>
      <c r="W82" s="229">
        <f t="shared" si="20"/>
        <v>0</v>
      </c>
    </row>
    <row r="83" spans="2:23" s="9" customFormat="1">
      <c r="B83" s="66"/>
      <c r="E83" s="212">
        <v>42248</v>
      </c>
      <c r="F83" s="212" t="s">
        <v>179</v>
      </c>
      <c r="G83" s="213" t="s">
        <v>67</v>
      </c>
      <c r="H83" s="227">
        <f t="shared" si="22"/>
        <v>9.1666666666666665E-4</v>
      </c>
      <c r="I83" s="228">
        <f>(SUM('1.  LRAMVA Summary'!D$54:D$65)+SUM('1.  LRAMVA Summary'!D$66:D$67)*(MONTH($E83)-1)/12)*$H83</f>
        <v>0</v>
      </c>
      <c r="J83" s="228">
        <f>(SUM('1.  LRAMVA Summary'!E$54:E$65)+SUM('1.  LRAMVA Summary'!E$66:E$67)*(MONTH($E83)-1)/12)*$H83</f>
        <v>0</v>
      </c>
      <c r="K83" s="228">
        <f>(SUM('1.  LRAMVA Summary'!F$54:F$65)+SUM('1.  LRAMVA Summary'!F$66:F$67)*(MONTH($E83)-1)/12)*$H83</f>
        <v>0</v>
      </c>
      <c r="L83" s="228">
        <f>(SUM('1.  LRAMVA Summary'!G$54:G$65)+SUM('1.  LRAMVA Summary'!G$66:G$67)*(MONTH($E83)-1)/12)*$H83</f>
        <v>0</v>
      </c>
      <c r="M83" s="228">
        <f>(SUM('1.  LRAMVA Summary'!H$54:H$65)+SUM('1.  LRAMVA Summary'!H$66:H$67)*(MONTH($E83)-1)/12)*$H83</f>
        <v>0</v>
      </c>
      <c r="N83" s="228">
        <f>(SUM('1.  LRAMVA Summary'!I$54:I$65)+SUM('1.  LRAMVA Summary'!I$66:I$67)*(MONTH($E83)-1)/12)*$H83</f>
        <v>0</v>
      </c>
      <c r="O83" s="228">
        <f>(SUM('1.  LRAMVA Summary'!J$54:J$65)+SUM('1.  LRAMVA Summary'!J$66:J$67)*(MONTH($E83)-1)/12)*$H83</f>
        <v>0</v>
      </c>
      <c r="P83" s="228">
        <f>(SUM('1.  LRAMVA Summary'!K$54:K$65)+SUM('1.  LRAMVA Summary'!K$66:K$67)*(MONTH($E83)-1)/12)*$H83</f>
        <v>0</v>
      </c>
      <c r="Q83" s="228">
        <f>(SUM('1.  LRAMVA Summary'!L$54:L$65)+SUM('1.  LRAMVA Summary'!L$66:L$67)*(MONTH($E83)-1)/12)*$H83</f>
        <v>0</v>
      </c>
      <c r="R83" s="228">
        <f>(SUM('1.  LRAMVA Summary'!M$54:M$65)+SUM('1.  LRAMVA Summary'!M$66:M$67)*(MONTH($E83)-1)/12)*$H83</f>
        <v>0</v>
      </c>
      <c r="S83" s="228">
        <f>(SUM('1.  LRAMVA Summary'!N$54:N$65)+SUM('1.  LRAMVA Summary'!N$66:N$67)*(MONTH($E83)-1)/12)*$H83</f>
        <v>0</v>
      </c>
      <c r="T83" s="228">
        <f>(SUM('1.  LRAMVA Summary'!O$54:O$65)+SUM('1.  LRAMVA Summary'!O$66:O$67)*(MONTH($E83)-1)/12)*$H83</f>
        <v>0</v>
      </c>
      <c r="U83" s="228">
        <f>(SUM('1.  LRAMVA Summary'!P$54:P$65)+SUM('1.  LRAMVA Summary'!P$66:P$67)*(MONTH($E83)-1)/12)*$H83</f>
        <v>0</v>
      </c>
      <c r="V83" s="228">
        <f>(SUM('1.  LRAMVA Summary'!Q$54:Q$65)+SUM('1.  LRAMVA Summary'!Q$66:Q$67)*(MONTH($E83)-1)/12)*$H83</f>
        <v>0</v>
      </c>
      <c r="W83" s="229">
        <f t="shared" si="20"/>
        <v>0</v>
      </c>
    </row>
    <row r="84" spans="2:23" s="9" customFormat="1">
      <c r="B84" s="66"/>
      <c r="E84" s="212">
        <v>42278</v>
      </c>
      <c r="F84" s="212" t="s">
        <v>179</v>
      </c>
      <c r="G84" s="213" t="s">
        <v>68</v>
      </c>
      <c r="H84" s="227">
        <f>C$34/12</f>
        <v>9.1666666666666665E-4</v>
      </c>
      <c r="I84" s="228">
        <f>(SUM('1.  LRAMVA Summary'!D$54:D$65)+SUM('1.  LRAMVA Summary'!D$66:D$67)*(MONTH($E84)-1)/12)*$H84</f>
        <v>0</v>
      </c>
      <c r="J84" s="228">
        <f>(SUM('1.  LRAMVA Summary'!E$54:E$65)+SUM('1.  LRAMVA Summary'!E$66:E$67)*(MONTH($E84)-1)/12)*$H84</f>
        <v>0</v>
      </c>
      <c r="K84" s="228">
        <f>(SUM('1.  LRAMVA Summary'!F$54:F$65)+SUM('1.  LRAMVA Summary'!F$66:F$67)*(MONTH($E84)-1)/12)*$H84</f>
        <v>0</v>
      </c>
      <c r="L84" s="228">
        <f>(SUM('1.  LRAMVA Summary'!G$54:G$65)+SUM('1.  LRAMVA Summary'!G$66:G$67)*(MONTH($E84)-1)/12)*$H84</f>
        <v>0</v>
      </c>
      <c r="M84" s="228">
        <f>(SUM('1.  LRAMVA Summary'!H$54:H$65)+SUM('1.  LRAMVA Summary'!H$66:H$67)*(MONTH($E84)-1)/12)*$H84</f>
        <v>0</v>
      </c>
      <c r="N84" s="228">
        <f>(SUM('1.  LRAMVA Summary'!I$54:I$65)+SUM('1.  LRAMVA Summary'!I$66:I$67)*(MONTH($E84)-1)/12)*$H84</f>
        <v>0</v>
      </c>
      <c r="O84" s="228">
        <f>(SUM('1.  LRAMVA Summary'!J$54:J$65)+SUM('1.  LRAMVA Summary'!J$66:J$67)*(MONTH($E84)-1)/12)*$H84</f>
        <v>0</v>
      </c>
      <c r="P84" s="228">
        <f>(SUM('1.  LRAMVA Summary'!K$54:K$65)+SUM('1.  LRAMVA Summary'!K$66:K$67)*(MONTH($E84)-1)/12)*$H84</f>
        <v>0</v>
      </c>
      <c r="Q84" s="228">
        <f>(SUM('1.  LRAMVA Summary'!L$54:L$65)+SUM('1.  LRAMVA Summary'!L$66:L$67)*(MONTH($E84)-1)/12)*$H84</f>
        <v>0</v>
      </c>
      <c r="R84" s="228">
        <f>(SUM('1.  LRAMVA Summary'!M$54:M$65)+SUM('1.  LRAMVA Summary'!M$66:M$67)*(MONTH($E84)-1)/12)*$H84</f>
        <v>0</v>
      </c>
      <c r="S84" s="228">
        <f>(SUM('1.  LRAMVA Summary'!N$54:N$65)+SUM('1.  LRAMVA Summary'!N$66:N$67)*(MONTH($E84)-1)/12)*$H84</f>
        <v>0</v>
      </c>
      <c r="T84" s="228">
        <f>(SUM('1.  LRAMVA Summary'!O$54:O$65)+SUM('1.  LRAMVA Summary'!O$66:O$67)*(MONTH($E84)-1)/12)*$H84</f>
        <v>0</v>
      </c>
      <c r="U84" s="228">
        <f>(SUM('1.  LRAMVA Summary'!P$54:P$65)+SUM('1.  LRAMVA Summary'!P$66:P$67)*(MONTH($E84)-1)/12)*$H84</f>
        <v>0</v>
      </c>
      <c r="V84" s="228">
        <f>(SUM('1.  LRAMVA Summary'!Q$54:Q$65)+SUM('1.  LRAMVA Summary'!Q$66:Q$67)*(MONTH($E84)-1)/12)*$H84</f>
        <v>0</v>
      </c>
      <c r="W84" s="229">
        <f t="shared" si="20"/>
        <v>0</v>
      </c>
    </row>
    <row r="85" spans="2:23" s="9" customFormat="1">
      <c r="B85" s="66"/>
      <c r="E85" s="212">
        <v>42309</v>
      </c>
      <c r="F85" s="212" t="s">
        <v>179</v>
      </c>
      <c r="G85" s="213" t="s">
        <v>68</v>
      </c>
      <c r="H85" s="227">
        <f t="shared" ref="H85:H86" si="23">C$34/12</f>
        <v>9.1666666666666665E-4</v>
      </c>
      <c r="I85" s="228">
        <f>(SUM('1.  LRAMVA Summary'!D$54:D$65)+SUM('1.  LRAMVA Summary'!D$66:D$67)*(MONTH($E85)-1)/12)*$H85</f>
        <v>0</v>
      </c>
      <c r="J85" s="228">
        <f>(SUM('1.  LRAMVA Summary'!E$54:E$65)+SUM('1.  LRAMVA Summary'!E$66:E$67)*(MONTH($E85)-1)/12)*$H85</f>
        <v>0</v>
      </c>
      <c r="K85" s="228">
        <f>(SUM('1.  LRAMVA Summary'!F$54:F$65)+SUM('1.  LRAMVA Summary'!F$66:F$67)*(MONTH($E85)-1)/12)*$H85</f>
        <v>0</v>
      </c>
      <c r="L85" s="228">
        <f>(SUM('1.  LRAMVA Summary'!G$54:G$65)+SUM('1.  LRAMVA Summary'!G$66:G$67)*(MONTH($E85)-1)/12)*$H85</f>
        <v>0</v>
      </c>
      <c r="M85" s="228">
        <f>(SUM('1.  LRAMVA Summary'!H$54:H$65)+SUM('1.  LRAMVA Summary'!H$66:H$67)*(MONTH($E85)-1)/12)*$H85</f>
        <v>0</v>
      </c>
      <c r="N85" s="228">
        <f>(SUM('1.  LRAMVA Summary'!I$54:I$65)+SUM('1.  LRAMVA Summary'!I$66:I$67)*(MONTH($E85)-1)/12)*$H85</f>
        <v>0</v>
      </c>
      <c r="O85" s="228">
        <f>(SUM('1.  LRAMVA Summary'!J$54:J$65)+SUM('1.  LRAMVA Summary'!J$66:J$67)*(MONTH($E85)-1)/12)*$H85</f>
        <v>0</v>
      </c>
      <c r="P85" s="228">
        <f>(SUM('1.  LRAMVA Summary'!K$54:K$65)+SUM('1.  LRAMVA Summary'!K$66:K$67)*(MONTH($E85)-1)/12)*$H85</f>
        <v>0</v>
      </c>
      <c r="Q85" s="228">
        <f>(SUM('1.  LRAMVA Summary'!L$54:L$65)+SUM('1.  LRAMVA Summary'!L$66:L$67)*(MONTH($E85)-1)/12)*$H85</f>
        <v>0</v>
      </c>
      <c r="R85" s="228">
        <f>(SUM('1.  LRAMVA Summary'!M$54:M$65)+SUM('1.  LRAMVA Summary'!M$66:M$67)*(MONTH($E85)-1)/12)*$H85</f>
        <v>0</v>
      </c>
      <c r="S85" s="228">
        <f>(SUM('1.  LRAMVA Summary'!N$54:N$65)+SUM('1.  LRAMVA Summary'!N$66:N$67)*(MONTH($E85)-1)/12)*$H85</f>
        <v>0</v>
      </c>
      <c r="T85" s="228">
        <f>(SUM('1.  LRAMVA Summary'!O$54:O$65)+SUM('1.  LRAMVA Summary'!O$66:O$67)*(MONTH($E85)-1)/12)*$H85</f>
        <v>0</v>
      </c>
      <c r="U85" s="228">
        <f>(SUM('1.  LRAMVA Summary'!P$54:P$65)+SUM('1.  LRAMVA Summary'!P$66:P$67)*(MONTH($E85)-1)/12)*$H85</f>
        <v>0</v>
      </c>
      <c r="V85" s="228">
        <f>(SUM('1.  LRAMVA Summary'!Q$54:Q$65)+SUM('1.  LRAMVA Summary'!Q$66:Q$67)*(MONTH($E85)-1)/12)*$H85</f>
        <v>0</v>
      </c>
      <c r="W85" s="229">
        <f t="shared" si="20"/>
        <v>0</v>
      </c>
    </row>
    <row r="86" spans="2:23" s="9" customFormat="1">
      <c r="B86" s="66"/>
      <c r="E86" s="212">
        <v>42339</v>
      </c>
      <c r="F86" s="212" t="s">
        <v>179</v>
      </c>
      <c r="G86" s="213" t="s">
        <v>68</v>
      </c>
      <c r="H86" s="227">
        <f t="shared" si="23"/>
        <v>9.1666666666666665E-4</v>
      </c>
      <c r="I86" s="228">
        <f>(SUM('1.  LRAMVA Summary'!D$54:D$65)+SUM('1.  LRAMVA Summary'!D$66:D$67)*(MONTH($E86)-1)/12)*$H86</f>
        <v>0</v>
      </c>
      <c r="J86" s="228">
        <f>(SUM('1.  LRAMVA Summary'!E$54:E$65)+SUM('1.  LRAMVA Summary'!E$66:E$67)*(MONTH($E86)-1)/12)*$H86</f>
        <v>0</v>
      </c>
      <c r="K86" s="228">
        <f>(SUM('1.  LRAMVA Summary'!F$54:F$65)+SUM('1.  LRAMVA Summary'!F$66:F$67)*(MONTH($E86)-1)/12)*$H86</f>
        <v>0</v>
      </c>
      <c r="L86" s="228">
        <f>(SUM('1.  LRAMVA Summary'!G$54:G$65)+SUM('1.  LRAMVA Summary'!G$66:G$67)*(MONTH($E86)-1)/12)*$H86</f>
        <v>0</v>
      </c>
      <c r="M86" s="228">
        <f>(SUM('1.  LRAMVA Summary'!H$54:H$65)+SUM('1.  LRAMVA Summary'!H$66:H$67)*(MONTH($E86)-1)/12)*$H86</f>
        <v>0</v>
      </c>
      <c r="N86" s="228">
        <f>(SUM('1.  LRAMVA Summary'!I$54:I$65)+SUM('1.  LRAMVA Summary'!I$66:I$67)*(MONTH($E86)-1)/12)*$H86</f>
        <v>0</v>
      </c>
      <c r="O86" s="228">
        <f>(SUM('1.  LRAMVA Summary'!J$54:J$65)+SUM('1.  LRAMVA Summary'!J$66:J$67)*(MONTH($E86)-1)/12)*$H86</f>
        <v>0</v>
      </c>
      <c r="P86" s="228">
        <f>(SUM('1.  LRAMVA Summary'!K$54:K$65)+SUM('1.  LRAMVA Summary'!K$66:K$67)*(MONTH($E86)-1)/12)*$H86</f>
        <v>0</v>
      </c>
      <c r="Q86" s="228">
        <f>(SUM('1.  LRAMVA Summary'!L$54:L$65)+SUM('1.  LRAMVA Summary'!L$66:L$67)*(MONTH($E86)-1)/12)*$H86</f>
        <v>0</v>
      </c>
      <c r="R86" s="228">
        <f>(SUM('1.  LRAMVA Summary'!M$54:M$65)+SUM('1.  LRAMVA Summary'!M$66:M$67)*(MONTH($E86)-1)/12)*$H86</f>
        <v>0</v>
      </c>
      <c r="S86" s="228">
        <f>(SUM('1.  LRAMVA Summary'!N$54:N$65)+SUM('1.  LRAMVA Summary'!N$66:N$67)*(MONTH($E86)-1)/12)*$H86</f>
        <v>0</v>
      </c>
      <c r="T86" s="228">
        <f>(SUM('1.  LRAMVA Summary'!O$54:O$65)+SUM('1.  LRAMVA Summary'!O$66:O$67)*(MONTH($E86)-1)/12)*$H86</f>
        <v>0</v>
      </c>
      <c r="U86" s="228">
        <f>(SUM('1.  LRAMVA Summary'!P$54:P$65)+SUM('1.  LRAMVA Summary'!P$66:P$67)*(MONTH($E86)-1)/12)*$H86</f>
        <v>0</v>
      </c>
      <c r="V86" s="228">
        <f>(SUM('1.  LRAMVA Summary'!Q$54:Q$65)+SUM('1.  LRAMVA Summary'!Q$66:Q$67)*(MONTH($E86)-1)/12)*$H86</f>
        <v>0</v>
      </c>
      <c r="W86" s="229">
        <f t="shared" si="20"/>
        <v>0</v>
      </c>
    </row>
    <row r="87" spans="2:23" s="9" customFormat="1" ht="15" thickBot="1">
      <c r="B87" s="66"/>
      <c r="E87" s="214" t="s">
        <v>462</v>
      </c>
      <c r="F87" s="214"/>
      <c r="G87" s="215"/>
      <c r="H87" s="216"/>
      <c r="I87" s="217">
        <f>SUM(I74:I86)</f>
        <v>0</v>
      </c>
      <c r="J87" s="217">
        <f>SUM(J74:J86)</f>
        <v>0</v>
      </c>
      <c r="K87" s="217">
        <f t="shared" ref="K87:O87" si="24">SUM(K74:K86)</f>
        <v>0</v>
      </c>
      <c r="L87" s="217">
        <f t="shared" si="24"/>
        <v>0</v>
      </c>
      <c r="M87" s="217">
        <f t="shared" si="24"/>
        <v>0</v>
      </c>
      <c r="N87" s="217">
        <f t="shared" si="24"/>
        <v>0</v>
      </c>
      <c r="O87" s="217">
        <f t="shared" si="24"/>
        <v>0</v>
      </c>
      <c r="P87" s="217">
        <f t="shared" ref="P87:V87" si="25">SUM(P74:P86)</f>
        <v>0</v>
      </c>
      <c r="Q87" s="217">
        <f t="shared" si="25"/>
        <v>0</v>
      </c>
      <c r="R87" s="217">
        <f t="shared" si="25"/>
        <v>0</v>
      </c>
      <c r="S87" s="217">
        <f t="shared" si="25"/>
        <v>0</v>
      </c>
      <c r="T87" s="217">
        <f t="shared" si="25"/>
        <v>0</v>
      </c>
      <c r="U87" s="217">
        <f t="shared" si="25"/>
        <v>0</v>
      </c>
      <c r="V87" s="217">
        <f t="shared" si="25"/>
        <v>0</v>
      </c>
      <c r="W87" s="217">
        <f>SUM(W74:W86)</f>
        <v>0</v>
      </c>
    </row>
    <row r="88" spans="2:23" s="9" customFormat="1" ht="15" thickTop="1">
      <c r="B88" s="66"/>
      <c r="E88" s="218" t="s">
        <v>66</v>
      </c>
      <c r="F88" s="218"/>
      <c r="G88" s="219"/>
      <c r="H88" s="220"/>
      <c r="I88" s="221"/>
      <c r="J88" s="221"/>
      <c r="K88" s="221"/>
      <c r="L88" s="221"/>
      <c r="M88" s="221"/>
      <c r="N88" s="221"/>
      <c r="O88" s="221"/>
      <c r="P88" s="221"/>
      <c r="Q88" s="221"/>
      <c r="R88" s="221"/>
      <c r="S88" s="221"/>
      <c r="T88" s="221"/>
      <c r="U88" s="221"/>
      <c r="V88" s="221"/>
      <c r="W88" s="222"/>
    </row>
    <row r="89" spans="2:23" s="9" customFormat="1">
      <c r="B89" s="66"/>
      <c r="E89" s="223" t="s">
        <v>426</v>
      </c>
      <c r="F89" s="223"/>
      <c r="G89" s="224"/>
      <c r="H89" s="225"/>
      <c r="I89" s="226">
        <f>I87+I88</f>
        <v>0</v>
      </c>
      <c r="J89" s="226">
        <f t="shared" ref="J89" si="26">J87+J88</f>
        <v>0</v>
      </c>
      <c r="K89" s="226">
        <f t="shared" ref="K89" si="27">K87+K88</f>
        <v>0</v>
      </c>
      <c r="L89" s="226">
        <f t="shared" ref="L89" si="28">L87+L88</f>
        <v>0</v>
      </c>
      <c r="M89" s="226">
        <f t="shared" ref="M89" si="29">M87+M88</f>
        <v>0</v>
      </c>
      <c r="N89" s="226">
        <f t="shared" ref="N89" si="30">N87+N88</f>
        <v>0</v>
      </c>
      <c r="O89" s="226">
        <f t="shared" ref="O89:U89" si="31">O87+O88</f>
        <v>0</v>
      </c>
      <c r="P89" s="226">
        <f t="shared" si="31"/>
        <v>0</v>
      </c>
      <c r="Q89" s="226">
        <f t="shared" si="31"/>
        <v>0</v>
      </c>
      <c r="R89" s="226">
        <f t="shared" si="31"/>
        <v>0</v>
      </c>
      <c r="S89" s="226">
        <f t="shared" si="31"/>
        <v>0</v>
      </c>
      <c r="T89" s="226">
        <f t="shared" si="31"/>
        <v>0</v>
      </c>
      <c r="U89" s="226">
        <f t="shared" si="31"/>
        <v>0</v>
      </c>
      <c r="V89" s="226">
        <f t="shared" ref="V89" si="32">V87+V88</f>
        <v>0</v>
      </c>
      <c r="W89" s="226">
        <f t="shared" ref="W89" si="33">W87+W88</f>
        <v>0</v>
      </c>
    </row>
    <row r="90" spans="2:23" s="9" customFormat="1">
      <c r="B90" s="66"/>
      <c r="E90" s="212">
        <v>42370</v>
      </c>
      <c r="F90" s="212" t="s">
        <v>181</v>
      </c>
      <c r="G90" s="213" t="s">
        <v>64</v>
      </c>
      <c r="H90" s="227">
        <f>$C$35/12</f>
        <v>9.1666666666666665E-4</v>
      </c>
      <c r="I90" s="228">
        <f>(SUM('1.  LRAMVA Summary'!D$54:D$68)+SUM('1.  LRAMVA Summary'!D$69:D$70)*(MONTH($E90)-1)/12)*$H90</f>
        <v>0</v>
      </c>
      <c r="J90" s="228">
        <f>(SUM('1.  LRAMVA Summary'!E$54:E$68)+SUM('1.  LRAMVA Summary'!E$69:E$70)*(MONTH($E90)-1)/12)*$H90</f>
        <v>0</v>
      </c>
      <c r="K90" s="228">
        <f>(SUM('1.  LRAMVA Summary'!F$54:F$68)+SUM('1.  LRAMVA Summary'!F$69:F$70)*(MONTH($E90)-1)/12)*$H90</f>
        <v>0</v>
      </c>
      <c r="L90" s="228">
        <f>(SUM('1.  LRAMVA Summary'!G$54:G$68)+SUM('1.  LRAMVA Summary'!G$69:G$70)*(MONTH($E90)-1)/12)*$H90</f>
        <v>0</v>
      </c>
      <c r="M90" s="228">
        <f>(SUM('1.  LRAMVA Summary'!H$54:H$68)+SUM('1.  LRAMVA Summary'!H$69:H$70)*(MONTH($E90)-1)/12)*$H90</f>
        <v>0</v>
      </c>
      <c r="N90" s="228">
        <f>(SUM('1.  LRAMVA Summary'!I$54:I$68)+SUM('1.  LRAMVA Summary'!I$69:I$70)*(MONTH($E90)-1)/12)*$H90</f>
        <v>0</v>
      </c>
      <c r="O90" s="228">
        <f>(SUM('1.  LRAMVA Summary'!J$54:J$68)+SUM('1.  LRAMVA Summary'!J$69:J$70)*(MONTH($E90)-1)/12)*$H90</f>
        <v>0</v>
      </c>
      <c r="P90" s="228">
        <f>(SUM('1.  LRAMVA Summary'!K$54:K$68)+SUM('1.  LRAMVA Summary'!K$69:K$70)*(MONTH($E90)-1)/12)*$H90</f>
        <v>0</v>
      </c>
      <c r="Q90" s="228">
        <f>(SUM('1.  LRAMVA Summary'!L$54:L$68)+SUM('1.  LRAMVA Summary'!L$69:L$70)*(MONTH($E90)-1)/12)*$H90</f>
        <v>0</v>
      </c>
      <c r="R90" s="228">
        <f>(SUM('1.  LRAMVA Summary'!M$54:M$68)+SUM('1.  LRAMVA Summary'!M$69:M$70)*(MONTH($E90)-1)/12)*$H90</f>
        <v>0</v>
      </c>
      <c r="S90" s="228">
        <f>(SUM('1.  LRAMVA Summary'!N$54:N$68)+SUM('1.  LRAMVA Summary'!N$69:N$70)*(MONTH($E90)-1)/12)*$H90</f>
        <v>0</v>
      </c>
      <c r="T90" s="228">
        <f>(SUM('1.  LRAMVA Summary'!O$54:O$68)+SUM('1.  LRAMVA Summary'!O$69:O$70)*(MONTH($E90)-1)/12)*$H90</f>
        <v>0</v>
      </c>
      <c r="U90" s="228">
        <f>(SUM('1.  LRAMVA Summary'!P$54:P$68)+SUM('1.  LRAMVA Summary'!P$69:P$70)*(MONTH($E90)-1)/12)*$H90</f>
        <v>0</v>
      </c>
      <c r="V90" s="228">
        <f>(SUM('1.  LRAMVA Summary'!Q$54:Q$68)+SUM('1.  LRAMVA Summary'!Q$69:Q$70)*(MONTH($E90)-1)/12)*$H90</f>
        <v>0</v>
      </c>
      <c r="W90" s="229">
        <f>SUM(I90:V90)</f>
        <v>0</v>
      </c>
    </row>
    <row r="91" spans="2:23" s="9" customFormat="1">
      <c r="B91" s="66"/>
      <c r="E91" s="212">
        <v>42401</v>
      </c>
      <c r="F91" s="212" t="s">
        <v>181</v>
      </c>
      <c r="G91" s="213" t="s">
        <v>64</v>
      </c>
      <c r="H91" s="227">
        <f t="shared" ref="H91:H92" si="34">$C$35/12</f>
        <v>9.1666666666666665E-4</v>
      </c>
      <c r="I91" s="228">
        <f>(SUM('1.  LRAMVA Summary'!D$54:D$68)+SUM('1.  LRAMVA Summary'!D$69:D$70)*(MONTH($E91)-1)/12)*$H91</f>
        <v>0</v>
      </c>
      <c r="J91" s="228">
        <f>(SUM('1.  LRAMVA Summary'!E$54:E$68)+SUM('1.  LRAMVA Summary'!E$69:E$70)*(MONTH($E91)-1)/12)*$H91</f>
        <v>0</v>
      </c>
      <c r="K91" s="228">
        <f>(SUM('1.  LRAMVA Summary'!F$54:F$68)+SUM('1.  LRAMVA Summary'!F$69:F$70)*(MONTH($E91)-1)/12)*$H91</f>
        <v>0</v>
      </c>
      <c r="L91" s="228">
        <f>(SUM('1.  LRAMVA Summary'!G$54:G$68)+SUM('1.  LRAMVA Summary'!G$69:G$70)*(MONTH($E91)-1)/12)*$H91</f>
        <v>0</v>
      </c>
      <c r="M91" s="228">
        <f>(SUM('1.  LRAMVA Summary'!H$54:H$68)+SUM('1.  LRAMVA Summary'!H$69:H$70)*(MONTH($E91)-1)/12)*$H91</f>
        <v>0</v>
      </c>
      <c r="N91" s="228">
        <f>(SUM('1.  LRAMVA Summary'!I$54:I$68)+SUM('1.  LRAMVA Summary'!I$69:I$70)*(MONTH($E91)-1)/12)*$H91</f>
        <v>0</v>
      </c>
      <c r="O91" s="228">
        <f>(SUM('1.  LRAMVA Summary'!J$54:J$68)+SUM('1.  LRAMVA Summary'!J$69:J$70)*(MONTH($E91)-1)/12)*$H91</f>
        <v>0</v>
      </c>
      <c r="P91" s="228">
        <f>(SUM('1.  LRAMVA Summary'!K$54:K$68)+SUM('1.  LRAMVA Summary'!K$69:K$70)*(MONTH($E91)-1)/12)*$H91</f>
        <v>0</v>
      </c>
      <c r="Q91" s="228">
        <f>(SUM('1.  LRAMVA Summary'!L$54:L$68)+SUM('1.  LRAMVA Summary'!L$69:L$70)*(MONTH($E91)-1)/12)*$H91</f>
        <v>0</v>
      </c>
      <c r="R91" s="228">
        <f>(SUM('1.  LRAMVA Summary'!M$54:M$68)+SUM('1.  LRAMVA Summary'!M$69:M$70)*(MONTH($E91)-1)/12)*$H91</f>
        <v>0</v>
      </c>
      <c r="S91" s="228">
        <f>(SUM('1.  LRAMVA Summary'!N$54:N$68)+SUM('1.  LRAMVA Summary'!N$69:N$70)*(MONTH($E91)-1)/12)*$H91</f>
        <v>0</v>
      </c>
      <c r="T91" s="228">
        <f>(SUM('1.  LRAMVA Summary'!O$54:O$68)+SUM('1.  LRAMVA Summary'!O$69:O$70)*(MONTH($E91)-1)/12)*$H91</f>
        <v>0</v>
      </c>
      <c r="U91" s="228">
        <f>(SUM('1.  LRAMVA Summary'!P$54:P$68)+SUM('1.  LRAMVA Summary'!P$69:P$70)*(MONTH($E91)-1)/12)*$H91</f>
        <v>0</v>
      </c>
      <c r="V91" s="228">
        <f>(SUM('1.  LRAMVA Summary'!Q$54:Q$68)+SUM('1.  LRAMVA Summary'!Q$69:Q$70)*(MONTH($E91)-1)/12)*$H91</f>
        <v>0</v>
      </c>
      <c r="W91" s="229">
        <f t="shared" ref="W91:W101" si="35">SUM(I91:V91)</f>
        <v>0</v>
      </c>
    </row>
    <row r="92" spans="2:23" s="9" customFormat="1" ht="14.25" customHeight="1">
      <c r="B92" s="66"/>
      <c r="E92" s="212">
        <v>42430</v>
      </c>
      <c r="F92" s="212" t="s">
        <v>181</v>
      </c>
      <c r="G92" s="213" t="s">
        <v>64</v>
      </c>
      <c r="H92" s="227">
        <f t="shared" si="34"/>
        <v>9.1666666666666665E-4</v>
      </c>
      <c r="I92" s="228">
        <f>(SUM('1.  LRAMVA Summary'!D$54:D$68)+SUM('1.  LRAMVA Summary'!D$69:D$70)*(MONTH($E92)-1)/12)*$H92</f>
        <v>0</v>
      </c>
      <c r="J92" s="228">
        <f>(SUM('1.  LRAMVA Summary'!E$54:E$68)+SUM('1.  LRAMVA Summary'!E$69:E$70)*(MONTH($E92)-1)/12)*$H92</f>
        <v>0</v>
      </c>
      <c r="K92" s="228">
        <f>(SUM('1.  LRAMVA Summary'!F$54:F$68)+SUM('1.  LRAMVA Summary'!F$69:F$70)*(MONTH($E92)-1)/12)*$H92</f>
        <v>0</v>
      </c>
      <c r="L92" s="228">
        <f>(SUM('1.  LRAMVA Summary'!G$54:G$68)+SUM('1.  LRAMVA Summary'!G$69:G$70)*(MONTH($E92)-1)/12)*$H92</f>
        <v>0</v>
      </c>
      <c r="M92" s="228">
        <f>(SUM('1.  LRAMVA Summary'!H$54:H$68)+SUM('1.  LRAMVA Summary'!H$69:H$70)*(MONTH($E92)-1)/12)*$H92</f>
        <v>0</v>
      </c>
      <c r="N92" s="228">
        <f>(SUM('1.  LRAMVA Summary'!I$54:I$68)+SUM('1.  LRAMVA Summary'!I$69:I$70)*(MONTH($E92)-1)/12)*$H92</f>
        <v>0</v>
      </c>
      <c r="O92" s="228">
        <f>(SUM('1.  LRAMVA Summary'!J$54:J$68)+SUM('1.  LRAMVA Summary'!J$69:J$70)*(MONTH($E92)-1)/12)*$H92</f>
        <v>0</v>
      </c>
      <c r="P92" s="228">
        <f>(SUM('1.  LRAMVA Summary'!K$54:K$68)+SUM('1.  LRAMVA Summary'!K$69:K$70)*(MONTH($E92)-1)/12)*$H92</f>
        <v>0</v>
      </c>
      <c r="Q92" s="228">
        <f>(SUM('1.  LRAMVA Summary'!L$54:L$68)+SUM('1.  LRAMVA Summary'!L$69:L$70)*(MONTH($E92)-1)/12)*$H92</f>
        <v>0</v>
      </c>
      <c r="R92" s="228">
        <f>(SUM('1.  LRAMVA Summary'!M$54:M$68)+SUM('1.  LRAMVA Summary'!M$69:M$70)*(MONTH($E92)-1)/12)*$H92</f>
        <v>0</v>
      </c>
      <c r="S92" s="228">
        <f>(SUM('1.  LRAMVA Summary'!N$54:N$68)+SUM('1.  LRAMVA Summary'!N$69:N$70)*(MONTH($E92)-1)/12)*$H92</f>
        <v>0</v>
      </c>
      <c r="T92" s="228">
        <f>(SUM('1.  LRAMVA Summary'!O$54:O$68)+SUM('1.  LRAMVA Summary'!O$69:O$70)*(MONTH($E92)-1)/12)*$H92</f>
        <v>0</v>
      </c>
      <c r="U92" s="228">
        <f>(SUM('1.  LRAMVA Summary'!P$54:P$68)+SUM('1.  LRAMVA Summary'!P$69:P$70)*(MONTH($E92)-1)/12)*$H92</f>
        <v>0</v>
      </c>
      <c r="V92" s="228">
        <f>(SUM('1.  LRAMVA Summary'!Q$54:Q$68)+SUM('1.  LRAMVA Summary'!Q$69:Q$70)*(MONTH($E92)-1)/12)*$H92</f>
        <v>0</v>
      </c>
      <c r="W92" s="229">
        <f t="shared" si="35"/>
        <v>0</v>
      </c>
    </row>
    <row r="93" spans="2:23" s="8" customFormat="1">
      <c r="B93" s="237"/>
      <c r="D93" s="9"/>
      <c r="E93" s="212">
        <v>42461</v>
      </c>
      <c r="F93" s="212" t="s">
        <v>181</v>
      </c>
      <c r="G93" s="213" t="s">
        <v>65</v>
      </c>
      <c r="H93" s="227">
        <f>$C$36/12</f>
        <v>9.1666666666666665E-4</v>
      </c>
      <c r="I93" s="228">
        <f>(SUM('1.  LRAMVA Summary'!D$54:D$68)+SUM('1.  LRAMVA Summary'!D$69:D$70)*(MONTH($E93)-1)/12)*$H93</f>
        <v>0</v>
      </c>
      <c r="J93" s="228">
        <f>(SUM('1.  LRAMVA Summary'!E$54:E$68)+SUM('1.  LRAMVA Summary'!E$69:E$70)*(MONTH($E93)-1)/12)*$H93</f>
        <v>0</v>
      </c>
      <c r="K93" s="228">
        <f>(SUM('1.  LRAMVA Summary'!F$54:F$68)+SUM('1.  LRAMVA Summary'!F$69:F$70)*(MONTH($E93)-1)/12)*$H93</f>
        <v>0</v>
      </c>
      <c r="L93" s="228">
        <f>(SUM('1.  LRAMVA Summary'!G$54:G$68)+SUM('1.  LRAMVA Summary'!G$69:G$70)*(MONTH($E93)-1)/12)*$H93</f>
        <v>0</v>
      </c>
      <c r="M93" s="228">
        <f>(SUM('1.  LRAMVA Summary'!H$54:H$68)+SUM('1.  LRAMVA Summary'!H$69:H$70)*(MONTH($E93)-1)/12)*$H93</f>
        <v>0</v>
      </c>
      <c r="N93" s="228">
        <f>(SUM('1.  LRAMVA Summary'!I$54:I$68)+SUM('1.  LRAMVA Summary'!I$69:I$70)*(MONTH($E93)-1)/12)*$H93</f>
        <v>0</v>
      </c>
      <c r="O93" s="228">
        <f>(SUM('1.  LRAMVA Summary'!J$54:J$68)+SUM('1.  LRAMVA Summary'!J$69:J$70)*(MONTH($E93)-1)/12)*$H93</f>
        <v>0</v>
      </c>
      <c r="P93" s="228">
        <f>(SUM('1.  LRAMVA Summary'!K$54:K$68)+SUM('1.  LRAMVA Summary'!K$69:K$70)*(MONTH($E93)-1)/12)*$H93</f>
        <v>0</v>
      </c>
      <c r="Q93" s="228">
        <f>(SUM('1.  LRAMVA Summary'!L$54:L$68)+SUM('1.  LRAMVA Summary'!L$69:L$70)*(MONTH($E93)-1)/12)*$H93</f>
        <v>0</v>
      </c>
      <c r="R93" s="228">
        <f>(SUM('1.  LRAMVA Summary'!M$54:M$68)+SUM('1.  LRAMVA Summary'!M$69:M$70)*(MONTH($E93)-1)/12)*$H93</f>
        <v>0</v>
      </c>
      <c r="S93" s="228">
        <f>(SUM('1.  LRAMVA Summary'!N$54:N$68)+SUM('1.  LRAMVA Summary'!N$69:N$70)*(MONTH($E93)-1)/12)*$H93</f>
        <v>0</v>
      </c>
      <c r="T93" s="228">
        <f>(SUM('1.  LRAMVA Summary'!O$54:O$68)+SUM('1.  LRAMVA Summary'!O$69:O$70)*(MONTH($E93)-1)/12)*$H93</f>
        <v>0</v>
      </c>
      <c r="U93" s="228">
        <f>(SUM('1.  LRAMVA Summary'!P$54:P$68)+SUM('1.  LRAMVA Summary'!P$69:P$70)*(MONTH($E93)-1)/12)*$H93</f>
        <v>0</v>
      </c>
      <c r="V93" s="228">
        <f>(SUM('1.  LRAMVA Summary'!Q$54:Q$68)+SUM('1.  LRAMVA Summary'!Q$69:Q$70)*(MONTH($E93)-1)/12)*$H93</f>
        <v>0</v>
      </c>
      <c r="W93" s="229">
        <f t="shared" si="35"/>
        <v>0</v>
      </c>
    </row>
    <row r="94" spans="2:23" s="9" customFormat="1">
      <c r="B94" s="66"/>
      <c r="E94" s="212">
        <v>42491</v>
      </c>
      <c r="F94" s="212" t="s">
        <v>181</v>
      </c>
      <c r="G94" s="213" t="s">
        <v>65</v>
      </c>
      <c r="H94" s="227">
        <f t="shared" ref="H94:H95" si="36">$C$36/12</f>
        <v>9.1666666666666665E-4</v>
      </c>
      <c r="I94" s="228">
        <f>(SUM('1.  LRAMVA Summary'!D$54:D$68)+SUM('1.  LRAMVA Summary'!D$69:D$70)*(MONTH($E94)-1)/12)*$H94</f>
        <v>0</v>
      </c>
      <c r="J94" s="228">
        <f>(SUM('1.  LRAMVA Summary'!E$54:E$68)+SUM('1.  LRAMVA Summary'!E$69:E$70)*(MONTH($E94)-1)/12)*$H94</f>
        <v>0</v>
      </c>
      <c r="K94" s="228">
        <f>(SUM('1.  LRAMVA Summary'!F$54:F$68)+SUM('1.  LRAMVA Summary'!F$69:F$70)*(MONTH($E94)-1)/12)*$H94</f>
        <v>0</v>
      </c>
      <c r="L94" s="228">
        <f>(SUM('1.  LRAMVA Summary'!G$54:G$68)+SUM('1.  LRAMVA Summary'!G$69:G$70)*(MONTH($E94)-1)/12)*$H94</f>
        <v>0</v>
      </c>
      <c r="M94" s="228">
        <f>(SUM('1.  LRAMVA Summary'!H$54:H$68)+SUM('1.  LRAMVA Summary'!H$69:H$70)*(MONTH($E94)-1)/12)*$H94</f>
        <v>0</v>
      </c>
      <c r="N94" s="228">
        <f>(SUM('1.  LRAMVA Summary'!I$54:I$68)+SUM('1.  LRAMVA Summary'!I$69:I$70)*(MONTH($E94)-1)/12)*$H94</f>
        <v>0</v>
      </c>
      <c r="O94" s="228">
        <f>(SUM('1.  LRAMVA Summary'!J$54:J$68)+SUM('1.  LRAMVA Summary'!J$69:J$70)*(MONTH($E94)-1)/12)*$H94</f>
        <v>0</v>
      </c>
      <c r="P94" s="228">
        <f>(SUM('1.  LRAMVA Summary'!K$54:K$68)+SUM('1.  LRAMVA Summary'!K$69:K$70)*(MONTH($E94)-1)/12)*$H94</f>
        <v>0</v>
      </c>
      <c r="Q94" s="228">
        <f>(SUM('1.  LRAMVA Summary'!L$54:L$68)+SUM('1.  LRAMVA Summary'!L$69:L$70)*(MONTH($E94)-1)/12)*$H94</f>
        <v>0</v>
      </c>
      <c r="R94" s="228">
        <f>(SUM('1.  LRAMVA Summary'!M$54:M$68)+SUM('1.  LRAMVA Summary'!M$69:M$70)*(MONTH($E94)-1)/12)*$H94</f>
        <v>0</v>
      </c>
      <c r="S94" s="228">
        <f>(SUM('1.  LRAMVA Summary'!N$54:N$68)+SUM('1.  LRAMVA Summary'!N$69:N$70)*(MONTH($E94)-1)/12)*$H94</f>
        <v>0</v>
      </c>
      <c r="T94" s="228">
        <f>(SUM('1.  LRAMVA Summary'!O$54:O$68)+SUM('1.  LRAMVA Summary'!O$69:O$70)*(MONTH($E94)-1)/12)*$H94</f>
        <v>0</v>
      </c>
      <c r="U94" s="228">
        <f>(SUM('1.  LRAMVA Summary'!P$54:P$68)+SUM('1.  LRAMVA Summary'!P$69:P$70)*(MONTH($E94)-1)/12)*$H94</f>
        <v>0</v>
      </c>
      <c r="V94" s="228">
        <f>(SUM('1.  LRAMVA Summary'!Q$54:Q$68)+SUM('1.  LRAMVA Summary'!Q$69:Q$70)*(MONTH($E94)-1)/12)*$H94</f>
        <v>0</v>
      </c>
      <c r="W94" s="229">
        <f t="shared" si="35"/>
        <v>0</v>
      </c>
    </row>
    <row r="95" spans="2:23" s="236" customFormat="1">
      <c r="B95" s="235"/>
      <c r="D95" s="9"/>
      <c r="E95" s="212">
        <v>42522</v>
      </c>
      <c r="F95" s="212" t="s">
        <v>181</v>
      </c>
      <c r="G95" s="213" t="s">
        <v>65</v>
      </c>
      <c r="H95" s="227">
        <f t="shared" si="36"/>
        <v>9.1666666666666665E-4</v>
      </c>
      <c r="I95" s="228">
        <f>(SUM('1.  LRAMVA Summary'!D$54:D$68)+SUM('1.  LRAMVA Summary'!D$69:D$70)*(MONTH($E95)-1)/12)*$H95</f>
        <v>0</v>
      </c>
      <c r="J95" s="228">
        <f>(SUM('1.  LRAMVA Summary'!E$54:E$68)+SUM('1.  LRAMVA Summary'!E$69:E$70)*(MONTH($E95)-1)/12)*$H95</f>
        <v>0</v>
      </c>
      <c r="K95" s="228">
        <f>(SUM('1.  LRAMVA Summary'!F$54:F$68)+SUM('1.  LRAMVA Summary'!F$69:F$70)*(MONTH($E95)-1)/12)*$H95</f>
        <v>0</v>
      </c>
      <c r="L95" s="228">
        <f>(SUM('1.  LRAMVA Summary'!G$54:G$68)+SUM('1.  LRAMVA Summary'!G$69:G$70)*(MONTH($E95)-1)/12)*$H95</f>
        <v>0</v>
      </c>
      <c r="M95" s="228">
        <f>(SUM('1.  LRAMVA Summary'!H$54:H$68)+SUM('1.  LRAMVA Summary'!H$69:H$70)*(MONTH($E95)-1)/12)*$H95</f>
        <v>0</v>
      </c>
      <c r="N95" s="228">
        <f>(SUM('1.  LRAMVA Summary'!I$54:I$68)+SUM('1.  LRAMVA Summary'!I$69:I$70)*(MONTH($E95)-1)/12)*$H95</f>
        <v>0</v>
      </c>
      <c r="O95" s="228">
        <f>(SUM('1.  LRAMVA Summary'!J$54:J$68)+SUM('1.  LRAMVA Summary'!J$69:J$70)*(MONTH($E95)-1)/12)*$H95</f>
        <v>0</v>
      </c>
      <c r="P95" s="228">
        <f>(SUM('1.  LRAMVA Summary'!K$54:K$68)+SUM('1.  LRAMVA Summary'!K$69:K$70)*(MONTH($E95)-1)/12)*$H95</f>
        <v>0</v>
      </c>
      <c r="Q95" s="228">
        <f>(SUM('1.  LRAMVA Summary'!L$54:L$68)+SUM('1.  LRAMVA Summary'!L$69:L$70)*(MONTH($E95)-1)/12)*$H95</f>
        <v>0</v>
      </c>
      <c r="R95" s="228">
        <f>(SUM('1.  LRAMVA Summary'!M$54:M$68)+SUM('1.  LRAMVA Summary'!M$69:M$70)*(MONTH($E95)-1)/12)*$H95</f>
        <v>0</v>
      </c>
      <c r="S95" s="228">
        <f>(SUM('1.  LRAMVA Summary'!N$54:N$68)+SUM('1.  LRAMVA Summary'!N$69:N$70)*(MONTH($E95)-1)/12)*$H95</f>
        <v>0</v>
      </c>
      <c r="T95" s="228">
        <f>(SUM('1.  LRAMVA Summary'!O$54:O$68)+SUM('1.  LRAMVA Summary'!O$69:O$70)*(MONTH($E95)-1)/12)*$H95</f>
        <v>0</v>
      </c>
      <c r="U95" s="228">
        <f>(SUM('1.  LRAMVA Summary'!P$54:P$68)+SUM('1.  LRAMVA Summary'!P$69:P$70)*(MONTH($E95)-1)/12)*$H95</f>
        <v>0</v>
      </c>
      <c r="V95" s="228">
        <f>(SUM('1.  LRAMVA Summary'!Q$54:Q$68)+SUM('1.  LRAMVA Summary'!Q$69:Q$70)*(MONTH($E95)-1)/12)*$H95</f>
        <v>0</v>
      </c>
      <c r="W95" s="229">
        <f t="shared" si="35"/>
        <v>0</v>
      </c>
    </row>
    <row r="96" spans="2:23" s="9" customFormat="1">
      <c r="B96" s="66"/>
      <c r="E96" s="212">
        <v>42552</v>
      </c>
      <c r="F96" s="212" t="s">
        <v>181</v>
      </c>
      <c r="G96" s="213" t="s">
        <v>67</v>
      </c>
      <c r="H96" s="227">
        <f>$C$37/12</f>
        <v>9.1666666666666665E-4</v>
      </c>
      <c r="I96" s="228">
        <f>(SUM('1.  LRAMVA Summary'!D$54:D$68)+SUM('1.  LRAMVA Summary'!D$69:D$70)*(MONTH($E96)-1)/12)*$H96</f>
        <v>0</v>
      </c>
      <c r="J96" s="228">
        <f>(SUM('1.  LRAMVA Summary'!E$54:E$68)+SUM('1.  LRAMVA Summary'!E$69:E$70)*(MONTH($E96)-1)/12)*$H96</f>
        <v>0</v>
      </c>
      <c r="K96" s="228">
        <f>(SUM('1.  LRAMVA Summary'!F$54:F$68)+SUM('1.  LRAMVA Summary'!F$69:F$70)*(MONTH($E96)-1)/12)*$H96</f>
        <v>0</v>
      </c>
      <c r="L96" s="228">
        <f>(SUM('1.  LRAMVA Summary'!G$54:G$68)+SUM('1.  LRAMVA Summary'!G$69:G$70)*(MONTH($E96)-1)/12)*$H96</f>
        <v>0</v>
      </c>
      <c r="M96" s="228">
        <f>(SUM('1.  LRAMVA Summary'!H$54:H$68)+SUM('1.  LRAMVA Summary'!H$69:H$70)*(MONTH($E96)-1)/12)*$H96</f>
        <v>0</v>
      </c>
      <c r="N96" s="228">
        <f>(SUM('1.  LRAMVA Summary'!I$54:I$68)+SUM('1.  LRAMVA Summary'!I$69:I$70)*(MONTH($E96)-1)/12)*$H96</f>
        <v>0</v>
      </c>
      <c r="O96" s="228">
        <f>(SUM('1.  LRAMVA Summary'!J$54:J$68)+SUM('1.  LRAMVA Summary'!J$69:J$70)*(MONTH($E96)-1)/12)*$H96</f>
        <v>0</v>
      </c>
      <c r="P96" s="228">
        <f>(SUM('1.  LRAMVA Summary'!K$54:K$68)+SUM('1.  LRAMVA Summary'!K$69:K$70)*(MONTH($E96)-1)/12)*$H96</f>
        <v>0</v>
      </c>
      <c r="Q96" s="228">
        <f>(SUM('1.  LRAMVA Summary'!L$54:L$68)+SUM('1.  LRAMVA Summary'!L$69:L$70)*(MONTH($E96)-1)/12)*$H96</f>
        <v>0</v>
      </c>
      <c r="R96" s="228">
        <f>(SUM('1.  LRAMVA Summary'!M$54:M$68)+SUM('1.  LRAMVA Summary'!M$69:M$70)*(MONTH($E96)-1)/12)*$H96</f>
        <v>0</v>
      </c>
      <c r="S96" s="228">
        <f>(SUM('1.  LRAMVA Summary'!N$54:N$68)+SUM('1.  LRAMVA Summary'!N$69:N$70)*(MONTH($E96)-1)/12)*$H96</f>
        <v>0</v>
      </c>
      <c r="T96" s="228">
        <f>(SUM('1.  LRAMVA Summary'!O$54:O$68)+SUM('1.  LRAMVA Summary'!O$69:O$70)*(MONTH($E96)-1)/12)*$H96</f>
        <v>0</v>
      </c>
      <c r="U96" s="228">
        <f>(SUM('1.  LRAMVA Summary'!P$54:P$68)+SUM('1.  LRAMVA Summary'!P$69:P$70)*(MONTH($E96)-1)/12)*$H96</f>
        <v>0</v>
      </c>
      <c r="V96" s="228">
        <f>(SUM('1.  LRAMVA Summary'!Q$54:Q$68)+SUM('1.  LRAMVA Summary'!Q$69:Q$70)*(MONTH($E96)-1)/12)*$H96</f>
        <v>0</v>
      </c>
      <c r="W96" s="229">
        <f t="shared" si="35"/>
        <v>0</v>
      </c>
    </row>
    <row r="97" spans="2:23" s="9" customFormat="1">
      <c r="B97" s="66"/>
      <c r="E97" s="212">
        <v>42583</v>
      </c>
      <c r="F97" s="212" t="s">
        <v>181</v>
      </c>
      <c r="G97" s="213" t="s">
        <v>67</v>
      </c>
      <c r="H97" s="227">
        <f t="shared" ref="H97:H98" si="37">$C$37/12</f>
        <v>9.1666666666666665E-4</v>
      </c>
      <c r="I97" s="228">
        <f>(SUM('1.  LRAMVA Summary'!D$54:D$68)+SUM('1.  LRAMVA Summary'!D$69:D$70)*(MONTH($E97)-1)/12)*$H97</f>
        <v>0</v>
      </c>
      <c r="J97" s="228">
        <f>(SUM('1.  LRAMVA Summary'!E$54:E$68)+SUM('1.  LRAMVA Summary'!E$69:E$70)*(MONTH($E97)-1)/12)*$H97</f>
        <v>0</v>
      </c>
      <c r="K97" s="228">
        <f>(SUM('1.  LRAMVA Summary'!F$54:F$68)+SUM('1.  LRAMVA Summary'!F$69:F$70)*(MONTH($E97)-1)/12)*$H97</f>
        <v>0</v>
      </c>
      <c r="L97" s="228">
        <f>(SUM('1.  LRAMVA Summary'!G$54:G$68)+SUM('1.  LRAMVA Summary'!G$69:G$70)*(MONTH($E97)-1)/12)*$H97</f>
        <v>0</v>
      </c>
      <c r="M97" s="228">
        <f>(SUM('1.  LRAMVA Summary'!H$54:H$68)+SUM('1.  LRAMVA Summary'!H$69:H$70)*(MONTH($E97)-1)/12)*$H97</f>
        <v>0</v>
      </c>
      <c r="N97" s="228">
        <f>(SUM('1.  LRAMVA Summary'!I$54:I$68)+SUM('1.  LRAMVA Summary'!I$69:I$70)*(MONTH($E97)-1)/12)*$H97</f>
        <v>0</v>
      </c>
      <c r="O97" s="228">
        <f>(SUM('1.  LRAMVA Summary'!J$54:J$68)+SUM('1.  LRAMVA Summary'!J$69:J$70)*(MONTH($E97)-1)/12)*$H97</f>
        <v>0</v>
      </c>
      <c r="P97" s="228">
        <f>(SUM('1.  LRAMVA Summary'!K$54:K$68)+SUM('1.  LRAMVA Summary'!K$69:K$70)*(MONTH($E97)-1)/12)*$H97</f>
        <v>0</v>
      </c>
      <c r="Q97" s="228">
        <f>(SUM('1.  LRAMVA Summary'!L$54:L$68)+SUM('1.  LRAMVA Summary'!L$69:L$70)*(MONTH($E97)-1)/12)*$H97</f>
        <v>0</v>
      </c>
      <c r="R97" s="228">
        <f>(SUM('1.  LRAMVA Summary'!M$54:M$68)+SUM('1.  LRAMVA Summary'!M$69:M$70)*(MONTH($E97)-1)/12)*$H97</f>
        <v>0</v>
      </c>
      <c r="S97" s="228">
        <f>(SUM('1.  LRAMVA Summary'!N$54:N$68)+SUM('1.  LRAMVA Summary'!N$69:N$70)*(MONTH($E97)-1)/12)*$H97</f>
        <v>0</v>
      </c>
      <c r="T97" s="228">
        <f>(SUM('1.  LRAMVA Summary'!O$54:O$68)+SUM('1.  LRAMVA Summary'!O$69:O$70)*(MONTH($E97)-1)/12)*$H97</f>
        <v>0</v>
      </c>
      <c r="U97" s="228">
        <f>(SUM('1.  LRAMVA Summary'!P$54:P$68)+SUM('1.  LRAMVA Summary'!P$69:P$70)*(MONTH($E97)-1)/12)*$H97</f>
        <v>0</v>
      </c>
      <c r="V97" s="228">
        <f>(SUM('1.  LRAMVA Summary'!Q$54:Q$68)+SUM('1.  LRAMVA Summary'!Q$69:Q$70)*(MONTH($E97)-1)/12)*$H97</f>
        <v>0</v>
      </c>
      <c r="W97" s="229">
        <f t="shared" si="35"/>
        <v>0</v>
      </c>
    </row>
    <row r="98" spans="2:23" s="9" customFormat="1">
      <c r="B98" s="66"/>
      <c r="E98" s="212">
        <v>42614</v>
      </c>
      <c r="F98" s="212" t="s">
        <v>181</v>
      </c>
      <c r="G98" s="213" t="s">
        <v>67</v>
      </c>
      <c r="H98" s="227">
        <f t="shared" si="37"/>
        <v>9.1666666666666665E-4</v>
      </c>
      <c r="I98" s="228">
        <f>(SUM('1.  LRAMVA Summary'!D$54:D$68)+SUM('1.  LRAMVA Summary'!D$69:D$70)*(MONTH($E98)-1)/12)*$H98</f>
        <v>0</v>
      </c>
      <c r="J98" s="228">
        <f>(SUM('1.  LRAMVA Summary'!E$54:E$68)+SUM('1.  LRAMVA Summary'!E$69:E$70)*(MONTH($E98)-1)/12)*$H98</f>
        <v>0</v>
      </c>
      <c r="K98" s="228">
        <f>(SUM('1.  LRAMVA Summary'!F$54:F$68)+SUM('1.  LRAMVA Summary'!F$69:F$70)*(MONTH($E98)-1)/12)*$H98</f>
        <v>0</v>
      </c>
      <c r="L98" s="228">
        <f>(SUM('1.  LRAMVA Summary'!G$54:G$68)+SUM('1.  LRAMVA Summary'!G$69:G$70)*(MONTH($E98)-1)/12)*$H98</f>
        <v>0</v>
      </c>
      <c r="M98" s="228">
        <f>(SUM('1.  LRAMVA Summary'!H$54:H$68)+SUM('1.  LRAMVA Summary'!H$69:H$70)*(MONTH($E98)-1)/12)*$H98</f>
        <v>0</v>
      </c>
      <c r="N98" s="228">
        <f>(SUM('1.  LRAMVA Summary'!I$54:I$68)+SUM('1.  LRAMVA Summary'!I$69:I$70)*(MONTH($E98)-1)/12)*$H98</f>
        <v>0</v>
      </c>
      <c r="O98" s="228">
        <f>(SUM('1.  LRAMVA Summary'!J$54:J$68)+SUM('1.  LRAMVA Summary'!J$69:J$70)*(MONTH($E98)-1)/12)*$H98</f>
        <v>0</v>
      </c>
      <c r="P98" s="228">
        <f>(SUM('1.  LRAMVA Summary'!K$54:K$68)+SUM('1.  LRAMVA Summary'!K$69:K$70)*(MONTH($E98)-1)/12)*$H98</f>
        <v>0</v>
      </c>
      <c r="Q98" s="228">
        <f>(SUM('1.  LRAMVA Summary'!L$54:L$68)+SUM('1.  LRAMVA Summary'!L$69:L$70)*(MONTH($E98)-1)/12)*$H98</f>
        <v>0</v>
      </c>
      <c r="R98" s="228">
        <f>(SUM('1.  LRAMVA Summary'!M$54:M$68)+SUM('1.  LRAMVA Summary'!M$69:M$70)*(MONTH($E98)-1)/12)*$H98</f>
        <v>0</v>
      </c>
      <c r="S98" s="228">
        <f>(SUM('1.  LRAMVA Summary'!N$54:N$68)+SUM('1.  LRAMVA Summary'!N$69:N$70)*(MONTH($E98)-1)/12)*$H98</f>
        <v>0</v>
      </c>
      <c r="T98" s="228">
        <f>(SUM('1.  LRAMVA Summary'!O$54:O$68)+SUM('1.  LRAMVA Summary'!O$69:O$70)*(MONTH($E98)-1)/12)*$H98</f>
        <v>0</v>
      </c>
      <c r="U98" s="228">
        <f>(SUM('1.  LRAMVA Summary'!P$54:P$68)+SUM('1.  LRAMVA Summary'!P$69:P$70)*(MONTH($E98)-1)/12)*$H98</f>
        <v>0</v>
      </c>
      <c r="V98" s="228">
        <f>(SUM('1.  LRAMVA Summary'!Q$54:Q$68)+SUM('1.  LRAMVA Summary'!Q$69:Q$70)*(MONTH($E98)-1)/12)*$H98</f>
        <v>0</v>
      </c>
      <c r="W98" s="229">
        <f t="shared" si="35"/>
        <v>0</v>
      </c>
    </row>
    <row r="99" spans="2:23" s="9" customFormat="1">
      <c r="B99" s="66"/>
      <c r="E99" s="212">
        <v>42644</v>
      </c>
      <c r="F99" s="212" t="s">
        <v>181</v>
      </c>
      <c r="G99" s="213" t="s">
        <v>68</v>
      </c>
      <c r="H99" s="208">
        <f>$C$38/12</f>
        <v>9.1666666666666665E-4</v>
      </c>
      <c r="I99" s="228">
        <f>(SUM('1.  LRAMVA Summary'!D$54:D$68)+SUM('1.  LRAMVA Summary'!D$69:D$70)*(MONTH($E99)-1)/12)*$H99</f>
        <v>0</v>
      </c>
      <c r="J99" s="228">
        <f>(SUM('1.  LRAMVA Summary'!E$54:E$68)+SUM('1.  LRAMVA Summary'!E$69:E$70)*(MONTH($E99)-1)/12)*$H99</f>
        <v>0</v>
      </c>
      <c r="K99" s="228">
        <f>(SUM('1.  LRAMVA Summary'!F$54:F$68)+SUM('1.  LRAMVA Summary'!F$69:F$70)*(MONTH($E99)-1)/12)*$H99</f>
        <v>0</v>
      </c>
      <c r="L99" s="228">
        <f>(SUM('1.  LRAMVA Summary'!G$54:G$68)+SUM('1.  LRAMVA Summary'!G$69:G$70)*(MONTH($E99)-1)/12)*$H99</f>
        <v>0</v>
      </c>
      <c r="M99" s="228">
        <f>(SUM('1.  LRAMVA Summary'!H$54:H$68)+SUM('1.  LRAMVA Summary'!H$69:H$70)*(MONTH($E99)-1)/12)*$H99</f>
        <v>0</v>
      </c>
      <c r="N99" s="228">
        <f>(SUM('1.  LRAMVA Summary'!I$54:I$68)+SUM('1.  LRAMVA Summary'!I$69:I$70)*(MONTH($E99)-1)/12)*$H99</f>
        <v>0</v>
      </c>
      <c r="O99" s="228">
        <f>(SUM('1.  LRAMVA Summary'!J$54:J$68)+SUM('1.  LRAMVA Summary'!J$69:J$70)*(MONTH($E99)-1)/12)*$H99</f>
        <v>0</v>
      </c>
      <c r="P99" s="228">
        <f>(SUM('1.  LRAMVA Summary'!K$54:K$68)+SUM('1.  LRAMVA Summary'!K$69:K$70)*(MONTH($E99)-1)/12)*$H99</f>
        <v>0</v>
      </c>
      <c r="Q99" s="228">
        <f>(SUM('1.  LRAMVA Summary'!L$54:L$68)+SUM('1.  LRAMVA Summary'!L$69:L$70)*(MONTH($E99)-1)/12)*$H99</f>
        <v>0</v>
      </c>
      <c r="R99" s="228">
        <f>(SUM('1.  LRAMVA Summary'!M$54:M$68)+SUM('1.  LRAMVA Summary'!M$69:M$70)*(MONTH($E99)-1)/12)*$H99</f>
        <v>0</v>
      </c>
      <c r="S99" s="228">
        <f>(SUM('1.  LRAMVA Summary'!N$54:N$68)+SUM('1.  LRAMVA Summary'!N$69:N$70)*(MONTH($E99)-1)/12)*$H99</f>
        <v>0</v>
      </c>
      <c r="T99" s="228">
        <f>(SUM('1.  LRAMVA Summary'!O$54:O$68)+SUM('1.  LRAMVA Summary'!O$69:O$70)*(MONTH($E99)-1)/12)*$H99</f>
        <v>0</v>
      </c>
      <c r="U99" s="228">
        <f>(SUM('1.  LRAMVA Summary'!P$54:P$68)+SUM('1.  LRAMVA Summary'!P$69:P$70)*(MONTH($E99)-1)/12)*$H99</f>
        <v>0</v>
      </c>
      <c r="V99" s="228">
        <f>(SUM('1.  LRAMVA Summary'!Q$54:Q$68)+SUM('1.  LRAMVA Summary'!Q$69:Q$70)*(MONTH($E99)-1)/12)*$H99</f>
        <v>0</v>
      </c>
      <c r="W99" s="229">
        <f t="shared" si="35"/>
        <v>0</v>
      </c>
    </row>
    <row r="100" spans="2:23" s="9" customFormat="1">
      <c r="B100" s="66"/>
      <c r="E100" s="212">
        <v>42675</v>
      </c>
      <c r="F100" s="212" t="s">
        <v>181</v>
      </c>
      <c r="G100" s="213" t="s">
        <v>68</v>
      </c>
      <c r="H100" s="208">
        <f t="shared" ref="H100:H101" si="38">$C$38/12</f>
        <v>9.1666666666666665E-4</v>
      </c>
      <c r="I100" s="228">
        <f>(SUM('1.  LRAMVA Summary'!D$54:D$68)+SUM('1.  LRAMVA Summary'!D$69:D$70)*(MONTH($E100)-1)/12)*$H100</f>
        <v>0</v>
      </c>
      <c r="J100" s="228">
        <f>(SUM('1.  LRAMVA Summary'!E$54:E$68)+SUM('1.  LRAMVA Summary'!E$69:E$70)*(MONTH($E100)-1)/12)*$H100</f>
        <v>0</v>
      </c>
      <c r="K100" s="228">
        <f>(SUM('1.  LRAMVA Summary'!F$54:F$68)+SUM('1.  LRAMVA Summary'!F$69:F$70)*(MONTH($E100)-1)/12)*$H100</f>
        <v>0</v>
      </c>
      <c r="L100" s="228">
        <f>(SUM('1.  LRAMVA Summary'!G$54:G$68)+SUM('1.  LRAMVA Summary'!G$69:G$70)*(MONTH($E100)-1)/12)*$H100</f>
        <v>0</v>
      </c>
      <c r="M100" s="228">
        <f>(SUM('1.  LRAMVA Summary'!H$54:H$68)+SUM('1.  LRAMVA Summary'!H$69:H$70)*(MONTH($E100)-1)/12)*$H100</f>
        <v>0</v>
      </c>
      <c r="N100" s="228">
        <f>(SUM('1.  LRAMVA Summary'!I$54:I$68)+SUM('1.  LRAMVA Summary'!I$69:I$70)*(MONTH($E100)-1)/12)*$H100</f>
        <v>0</v>
      </c>
      <c r="O100" s="228">
        <f>(SUM('1.  LRAMVA Summary'!J$54:J$68)+SUM('1.  LRAMVA Summary'!J$69:J$70)*(MONTH($E100)-1)/12)*$H100</f>
        <v>0</v>
      </c>
      <c r="P100" s="228">
        <f>(SUM('1.  LRAMVA Summary'!K$54:K$68)+SUM('1.  LRAMVA Summary'!K$69:K$70)*(MONTH($E100)-1)/12)*$H100</f>
        <v>0</v>
      </c>
      <c r="Q100" s="228">
        <f>(SUM('1.  LRAMVA Summary'!L$54:L$68)+SUM('1.  LRAMVA Summary'!L$69:L$70)*(MONTH($E100)-1)/12)*$H100</f>
        <v>0</v>
      </c>
      <c r="R100" s="228">
        <f>(SUM('1.  LRAMVA Summary'!M$54:M$68)+SUM('1.  LRAMVA Summary'!M$69:M$70)*(MONTH($E100)-1)/12)*$H100</f>
        <v>0</v>
      </c>
      <c r="S100" s="228">
        <f>(SUM('1.  LRAMVA Summary'!N$54:N$68)+SUM('1.  LRAMVA Summary'!N$69:N$70)*(MONTH($E100)-1)/12)*$H100</f>
        <v>0</v>
      </c>
      <c r="T100" s="228">
        <f>(SUM('1.  LRAMVA Summary'!O$54:O$68)+SUM('1.  LRAMVA Summary'!O$69:O$70)*(MONTH($E100)-1)/12)*$H100</f>
        <v>0</v>
      </c>
      <c r="U100" s="228">
        <f>(SUM('1.  LRAMVA Summary'!P$54:P$68)+SUM('1.  LRAMVA Summary'!P$69:P$70)*(MONTH($E100)-1)/12)*$H100</f>
        <v>0</v>
      </c>
      <c r="V100" s="228">
        <f>(SUM('1.  LRAMVA Summary'!Q$54:Q$68)+SUM('1.  LRAMVA Summary'!Q$69:Q$70)*(MONTH($E100)-1)/12)*$H100</f>
        <v>0</v>
      </c>
      <c r="W100" s="229">
        <f t="shared" si="35"/>
        <v>0</v>
      </c>
    </row>
    <row r="101" spans="2:23" s="9" customFormat="1">
      <c r="B101" s="66"/>
      <c r="E101" s="212">
        <v>42705</v>
      </c>
      <c r="F101" s="212" t="s">
        <v>181</v>
      </c>
      <c r="G101" s="213" t="s">
        <v>68</v>
      </c>
      <c r="H101" s="208">
        <f t="shared" si="38"/>
        <v>9.1666666666666665E-4</v>
      </c>
      <c r="I101" s="228">
        <f>(SUM('1.  LRAMVA Summary'!D$54:D$68)+SUM('1.  LRAMVA Summary'!D$69:D$70)*(MONTH($E101)-1)/12)*$H101</f>
        <v>0</v>
      </c>
      <c r="J101" s="228">
        <f>(SUM('1.  LRAMVA Summary'!E$54:E$68)+SUM('1.  LRAMVA Summary'!E$69:E$70)*(MONTH($E101)-1)/12)*$H101</f>
        <v>0</v>
      </c>
      <c r="K101" s="228">
        <f>(SUM('1.  LRAMVA Summary'!F$54:F$68)+SUM('1.  LRAMVA Summary'!F$69:F$70)*(MONTH($E101)-1)/12)*$H101</f>
        <v>0</v>
      </c>
      <c r="L101" s="228">
        <f>(SUM('1.  LRAMVA Summary'!G$54:G$68)+SUM('1.  LRAMVA Summary'!G$69:G$70)*(MONTH($E101)-1)/12)*$H101</f>
        <v>0</v>
      </c>
      <c r="M101" s="228">
        <f>(SUM('1.  LRAMVA Summary'!H$54:H$68)+SUM('1.  LRAMVA Summary'!H$69:H$70)*(MONTH($E101)-1)/12)*$H101</f>
        <v>0</v>
      </c>
      <c r="N101" s="228">
        <f>(SUM('1.  LRAMVA Summary'!I$54:I$68)+SUM('1.  LRAMVA Summary'!I$69:I$70)*(MONTH($E101)-1)/12)*$H101</f>
        <v>0</v>
      </c>
      <c r="O101" s="228">
        <f>(SUM('1.  LRAMVA Summary'!J$54:J$68)+SUM('1.  LRAMVA Summary'!J$69:J$70)*(MONTH($E101)-1)/12)*$H101</f>
        <v>0</v>
      </c>
      <c r="P101" s="228">
        <f>(SUM('1.  LRAMVA Summary'!K$54:K$68)+SUM('1.  LRAMVA Summary'!K$69:K$70)*(MONTH($E101)-1)/12)*$H101</f>
        <v>0</v>
      </c>
      <c r="Q101" s="228">
        <f>(SUM('1.  LRAMVA Summary'!L$54:L$68)+SUM('1.  LRAMVA Summary'!L$69:L$70)*(MONTH($E101)-1)/12)*$H101</f>
        <v>0</v>
      </c>
      <c r="R101" s="228">
        <f>(SUM('1.  LRAMVA Summary'!M$54:M$68)+SUM('1.  LRAMVA Summary'!M$69:M$70)*(MONTH($E101)-1)/12)*$H101</f>
        <v>0</v>
      </c>
      <c r="S101" s="228">
        <f>(SUM('1.  LRAMVA Summary'!N$54:N$68)+SUM('1.  LRAMVA Summary'!N$69:N$70)*(MONTH($E101)-1)/12)*$H101</f>
        <v>0</v>
      </c>
      <c r="T101" s="228">
        <f>(SUM('1.  LRAMVA Summary'!O$54:O$68)+SUM('1.  LRAMVA Summary'!O$69:O$70)*(MONTH($E101)-1)/12)*$H101</f>
        <v>0</v>
      </c>
      <c r="U101" s="228">
        <f>(SUM('1.  LRAMVA Summary'!P$54:P$68)+SUM('1.  LRAMVA Summary'!P$69:P$70)*(MONTH($E101)-1)/12)*$H101</f>
        <v>0</v>
      </c>
      <c r="V101" s="228">
        <f>(SUM('1.  LRAMVA Summary'!Q$54:Q$68)+SUM('1.  LRAMVA Summary'!Q$69:Q$70)*(MONTH($E101)-1)/12)*$H101</f>
        <v>0</v>
      </c>
      <c r="W101" s="229">
        <f t="shared" si="35"/>
        <v>0</v>
      </c>
    </row>
    <row r="102" spans="2:23" s="9" customFormat="1" ht="15" thickBot="1">
      <c r="B102" s="66"/>
      <c r="E102" s="214" t="s">
        <v>463</v>
      </c>
      <c r="F102" s="214"/>
      <c r="G102" s="215"/>
      <c r="H102" s="216"/>
      <c r="I102" s="217">
        <f>SUM(I89:I101)</f>
        <v>0</v>
      </c>
      <c r="J102" s="217">
        <f>SUM(J89:J101)</f>
        <v>0</v>
      </c>
      <c r="K102" s="217">
        <f t="shared" ref="K102:O102" si="39">SUM(K89:K101)</f>
        <v>0</v>
      </c>
      <c r="L102" s="217">
        <f t="shared" si="39"/>
        <v>0</v>
      </c>
      <c r="M102" s="217">
        <f t="shared" si="39"/>
        <v>0</v>
      </c>
      <c r="N102" s="217">
        <f t="shared" si="39"/>
        <v>0</v>
      </c>
      <c r="O102" s="217">
        <f t="shared" si="39"/>
        <v>0</v>
      </c>
      <c r="P102" s="217">
        <f t="shared" ref="P102:V102" si="40">SUM(P89:P101)</f>
        <v>0</v>
      </c>
      <c r="Q102" s="217">
        <f t="shared" si="40"/>
        <v>0</v>
      </c>
      <c r="R102" s="217">
        <f t="shared" si="40"/>
        <v>0</v>
      </c>
      <c r="S102" s="217">
        <f t="shared" si="40"/>
        <v>0</v>
      </c>
      <c r="T102" s="217">
        <f t="shared" si="40"/>
        <v>0</v>
      </c>
      <c r="U102" s="217">
        <f t="shared" si="40"/>
        <v>0</v>
      </c>
      <c r="V102" s="217">
        <f t="shared" si="40"/>
        <v>0</v>
      </c>
      <c r="W102" s="217">
        <f>SUM(W89:W101)</f>
        <v>0</v>
      </c>
    </row>
    <row r="103" spans="2:23" s="9" customFormat="1" ht="15" thickTop="1">
      <c r="B103" s="66"/>
      <c r="E103" s="218" t="s">
        <v>66</v>
      </c>
      <c r="F103" s="218"/>
      <c r="G103" s="219"/>
      <c r="H103" s="220"/>
      <c r="I103" s="221"/>
      <c r="J103" s="221"/>
      <c r="K103" s="221"/>
      <c r="L103" s="221"/>
      <c r="M103" s="221"/>
      <c r="N103" s="221"/>
      <c r="O103" s="221"/>
      <c r="P103" s="221"/>
      <c r="Q103" s="221"/>
      <c r="R103" s="221"/>
      <c r="S103" s="221"/>
      <c r="T103" s="221"/>
      <c r="U103" s="221"/>
      <c r="V103" s="221"/>
      <c r="W103" s="222"/>
    </row>
    <row r="104" spans="2:23" s="9" customFormat="1">
      <c r="B104" s="66"/>
      <c r="E104" s="223" t="s">
        <v>427</v>
      </c>
      <c r="F104" s="223"/>
      <c r="G104" s="224"/>
      <c r="H104" s="225"/>
      <c r="I104" s="226">
        <f>I102+I103</f>
        <v>0</v>
      </c>
      <c r="J104" s="226">
        <f t="shared" ref="J104" si="41">J102+J103</f>
        <v>0</v>
      </c>
      <c r="K104" s="226">
        <f t="shared" ref="K104" si="42">K102+K103</f>
        <v>0</v>
      </c>
      <c r="L104" s="226">
        <f t="shared" ref="L104" si="43">L102+L103</f>
        <v>0</v>
      </c>
      <c r="M104" s="226">
        <f t="shared" ref="M104" si="44">M102+M103</f>
        <v>0</v>
      </c>
      <c r="N104" s="226">
        <f t="shared" ref="N104" si="45">N102+N103</f>
        <v>0</v>
      </c>
      <c r="O104" s="226">
        <f t="shared" ref="O104:V104" si="46">O102+O103</f>
        <v>0</v>
      </c>
      <c r="P104" s="226">
        <f t="shared" si="46"/>
        <v>0</v>
      </c>
      <c r="Q104" s="226">
        <f t="shared" si="46"/>
        <v>0</v>
      </c>
      <c r="R104" s="226">
        <f t="shared" si="46"/>
        <v>0</v>
      </c>
      <c r="S104" s="226">
        <f t="shared" si="46"/>
        <v>0</v>
      </c>
      <c r="T104" s="226">
        <f t="shared" si="46"/>
        <v>0</v>
      </c>
      <c r="U104" s="226">
        <f t="shared" si="46"/>
        <v>0</v>
      </c>
      <c r="V104" s="226">
        <f t="shared" si="46"/>
        <v>0</v>
      </c>
      <c r="W104" s="226">
        <f t="shared" ref="W104" si="47">W102+W103</f>
        <v>0</v>
      </c>
    </row>
    <row r="105" spans="2:23" s="9" customFormat="1">
      <c r="B105" s="66"/>
      <c r="E105" s="212">
        <v>42736</v>
      </c>
      <c r="F105" s="212" t="s">
        <v>182</v>
      </c>
      <c r="G105" s="213" t="s">
        <v>64</v>
      </c>
      <c r="H105" s="238">
        <f>$C$39/12</f>
        <v>9.1666666666666665E-4</v>
      </c>
      <c r="I105" s="228">
        <f>(SUM('1.  LRAMVA Summary'!D$54:D$71)+SUM('1.  LRAMVA Summary'!D$72:D$73)*(MONTH($E105)-1)/12)*$H105</f>
        <v>0</v>
      </c>
      <c r="J105" s="228">
        <f>(SUM('1.  LRAMVA Summary'!E$54:E$71)+SUM('1.  LRAMVA Summary'!E$72:E$73)*(MONTH($E105)-1)/12)*$H105</f>
        <v>0</v>
      </c>
      <c r="K105" s="228">
        <f>(SUM('1.  LRAMVA Summary'!F$54:F$71)+SUM('1.  LRAMVA Summary'!F$72:F$73)*(MONTH($E105)-1)/12)*$H105</f>
        <v>0</v>
      </c>
      <c r="L105" s="228">
        <f>(SUM('1.  LRAMVA Summary'!G$54:G$71)+SUM('1.  LRAMVA Summary'!G$72:G$73)*(MONTH($E105)-1)/12)*$H105</f>
        <v>0</v>
      </c>
      <c r="M105" s="228">
        <f>(SUM('1.  LRAMVA Summary'!H$54:H$71)+SUM('1.  LRAMVA Summary'!H$72:H$73)*(MONTH($E105)-1)/12)*$H105</f>
        <v>0</v>
      </c>
      <c r="N105" s="228">
        <f>(SUM('1.  LRAMVA Summary'!I$54:I$71)+SUM('1.  LRAMVA Summary'!I$72:I$73)*(MONTH($E105)-1)/12)*$H105</f>
        <v>0</v>
      </c>
      <c r="O105" s="228">
        <f>(SUM('1.  LRAMVA Summary'!J$54:J$71)+SUM('1.  LRAMVA Summary'!J$72:J$73)*(MONTH($E105)-1)/12)*$H105</f>
        <v>0</v>
      </c>
      <c r="P105" s="228">
        <f>(SUM('1.  LRAMVA Summary'!K$54:K$71)+SUM('1.  LRAMVA Summary'!K$72:K$73)*(MONTH($E105)-1)/12)*$H105</f>
        <v>0</v>
      </c>
      <c r="Q105" s="228">
        <f>(SUM('1.  LRAMVA Summary'!L$54:L$71)+SUM('1.  LRAMVA Summary'!L$72:L$73)*(MONTH($E105)-1)/12)*$H105</f>
        <v>0</v>
      </c>
      <c r="R105" s="228">
        <f>(SUM('1.  LRAMVA Summary'!M$54:M$71)+SUM('1.  LRAMVA Summary'!M$72:M$73)*(MONTH($E105)-1)/12)*$H105</f>
        <v>0</v>
      </c>
      <c r="S105" s="228">
        <f>(SUM('1.  LRAMVA Summary'!N$54:N$71)+SUM('1.  LRAMVA Summary'!N$72:N$73)*(MONTH($E105)-1)/12)*$H105</f>
        <v>0</v>
      </c>
      <c r="T105" s="228">
        <f>(SUM('1.  LRAMVA Summary'!O$54:O$71)+SUM('1.  LRAMVA Summary'!O$72:O$73)*(MONTH($E105)-1)/12)*$H105</f>
        <v>0</v>
      </c>
      <c r="U105" s="228">
        <f>(SUM('1.  LRAMVA Summary'!P$54:P$71)+SUM('1.  LRAMVA Summary'!P$72:P$73)*(MONTH($E105)-1)/12)*$H105</f>
        <v>0</v>
      </c>
      <c r="V105" s="228">
        <f>(SUM('1.  LRAMVA Summary'!Q$54:Q$71)+SUM('1.  LRAMVA Summary'!Q$72:Q$73)*(MONTH($E105)-1)/12)*$H105</f>
        <v>0</v>
      </c>
      <c r="W105" s="229">
        <f>SUM(I105:V105)</f>
        <v>0</v>
      </c>
    </row>
    <row r="106" spans="2:23" s="9" customFormat="1">
      <c r="B106" s="66"/>
      <c r="E106" s="212">
        <v>42767</v>
      </c>
      <c r="F106" s="212" t="s">
        <v>182</v>
      </c>
      <c r="G106" s="213" t="s">
        <v>64</v>
      </c>
      <c r="H106" s="238">
        <f t="shared" ref="H106:H107" si="48">$C$39/12</f>
        <v>9.1666666666666665E-4</v>
      </c>
      <c r="I106" s="228">
        <f>(SUM('1.  LRAMVA Summary'!D$54:D$71)+SUM('1.  LRAMVA Summary'!D$72:D$73)*(MONTH($E106)-1)/12)*$H106</f>
        <v>9.0075322713640009</v>
      </c>
      <c r="J106" s="228">
        <f>(SUM('1.  LRAMVA Summary'!E$54:E$71)+SUM('1.  LRAMVA Summary'!E$72:E$73)*(MONTH($E106)-1)/12)*$H106</f>
        <v>9.964087483351955</v>
      </c>
      <c r="K106" s="228">
        <f>(SUM('1.  LRAMVA Summary'!F$54:F$71)+SUM('1.  LRAMVA Summary'!F$72:F$73)*(MONTH($E106)-1)/12)*$H106</f>
        <v>12.096887847252747</v>
      </c>
      <c r="L106" s="228">
        <f>(SUM('1.  LRAMVA Summary'!G$54:G$71)+SUM('1.  LRAMVA Summary'!G$72:G$73)*(MONTH($E106)-1)/12)*$H106</f>
        <v>0.51324155509682123</v>
      </c>
      <c r="M106" s="228">
        <f>(SUM('1.  LRAMVA Summary'!H$54:H$71)+SUM('1.  LRAMVA Summary'!H$72:H$73)*(MONTH($E106)-1)/12)*$H106</f>
        <v>2.9640122453333331</v>
      </c>
      <c r="N106" s="228">
        <f>(SUM('1.  LRAMVA Summary'!I$54:I$71)+SUM('1.  LRAMVA Summary'!I$72:I$73)*(MONTH($E106)-1)/12)*$H106</f>
        <v>0</v>
      </c>
      <c r="O106" s="228">
        <f>(SUM('1.  LRAMVA Summary'!J$54:J$71)+SUM('1.  LRAMVA Summary'!J$72:J$73)*(MONTH($E106)-1)/12)*$H106</f>
        <v>0</v>
      </c>
      <c r="P106" s="228">
        <f>(SUM('1.  LRAMVA Summary'!K$54:K$71)+SUM('1.  LRAMVA Summary'!K$72:K$73)*(MONTH($E106)-1)/12)*$H106</f>
        <v>0</v>
      </c>
      <c r="Q106" s="228">
        <f>(SUM('1.  LRAMVA Summary'!L$54:L$71)+SUM('1.  LRAMVA Summary'!L$72:L$73)*(MONTH($E106)-1)/12)*$H106</f>
        <v>0</v>
      </c>
      <c r="R106" s="228">
        <f>(SUM('1.  LRAMVA Summary'!M$54:M$71)+SUM('1.  LRAMVA Summary'!M$72:M$73)*(MONTH($E106)-1)/12)*$H106</f>
        <v>0</v>
      </c>
      <c r="S106" s="228">
        <f>(SUM('1.  LRAMVA Summary'!N$54:N$71)+SUM('1.  LRAMVA Summary'!N$72:N$73)*(MONTH($E106)-1)/12)*$H106</f>
        <v>0</v>
      </c>
      <c r="T106" s="228">
        <f>(SUM('1.  LRAMVA Summary'!O$54:O$71)+SUM('1.  LRAMVA Summary'!O$72:O$73)*(MONTH($E106)-1)/12)*$H106</f>
        <v>0</v>
      </c>
      <c r="U106" s="228">
        <f>(SUM('1.  LRAMVA Summary'!P$54:P$71)+SUM('1.  LRAMVA Summary'!P$72:P$73)*(MONTH($E106)-1)/12)*$H106</f>
        <v>0</v>
      </c>
      <c r="V106" s="228">
        <f>(SUM('1.  LRAMVA Summary'!Q$54:Q$71)+SUM('1.  LRAMVA Summary'!Q$72:Q$73)*(MONTH($E106)-1)/12)*$H106</f>
        <v>0</v>
      </c>
      <c r="W106" s="229">
        <f t="shared" ref="W106:W116" si="49">SUM(I106:V106)</f>
        <v>34.54576140239886</v>
      </c>
    </row>
    <row r="107" spans="2:23" s="9" customFormat="1">
      <c r="B107" s="66"/>
      <c r="E107" s="212">
        <v>42795</v>
      </c>
      <c r="F107" s="212" t="s">
        <v>182</v>
      </c>
      <c r="G107" s="213" t="s">
        <v>64</v>
      </c>
      <c r="H107" s="238">
        <f t="shared" si="48"/>
        <v>9.1666666666666665E-4</v>
      </c>
      <c r="I107" s="228">
        <f>(SUM('1.  LRAMVA Summary'!D$54:D$71)+SUM('1.  LRAMVA Summary'!D$72:D$73)*(MONTH($E107)-1)/12)*$H107</f>
        <v>18.015064542728002</v>
      </c>
      <c r="J107" s="228">
        <f>(SUM('1.  LRAMVA Summary'!E$54:E$71)+SUM('1.  LRAMVA Summary'!E$72:E$73)*(MONTH($E107)-1)/12)*$H107</f>
        <v>19.92817496670391</v>
      </c>
      <c r="K107" s="228">
        <f>(SUM('1.  LRAMVA Summary'!F$54:F$71)+SUM('1.  LRAMVA Summary'!F$72:F$73)*(MONTH($E107)-1)/12)*$H107</f>
        <v>24.193775694505494</v>
      </c>
      <c r="L107" s="228">
        <f>(SUM('1.  LRAMVA Summary'!G$54:G$71)+SUM('1.  LRAMVA Summary'!G$72:G$73)*(MONTH($E107)-1)/12)*$H107</f>
        <v>1.0264831101936425</v>
      </c>
      <c r="M107" s="228">
        <f>(SUM('1.  LRAMVA Summary'!H$54:H$71)+SUM('1.  LRAMVA Summary'!H$72:H$73)*(MONTH($E107)-1)/12)*$H107</f>
        <v>5.9280244906666661</v>
      </c>
      <c r="N107" s="228">
        <f>(SUM('1.  LRAMVA Summary'!I$54:I$71)+SUM('1.  LRAMVA Summary'!I$72:I$73)*(MONTH($E107)-1)/12)*$H107</f>
        <v>0</v>
      </c>
      <c r="O107" s="228">
        <f>(SUM('1.  LRAMVA Summary'!J$54:J$71)+SUM('1.  LRAMVA Summary'!J$72:J$73)*(MONTH($E107)-1)/12)*$H107</f>
        <v>0</v>
      </c>
      <c r="P107" s="228">
        <f>(SUM('1.  LRAMVA Summary'!K$54:K$71)+SUM('1.  LRAMVA Summary'!K$72:K$73)*(MONTH($E107)-1)/12)*$H107</f>
        <v>0</v>
      </c>
      <c r="Q107" s="228">
        <f>(SUM('1.  LRAMVA Summary'!L$54:L$71)+SUM('1.  LRAMVA Summary'!L$72:L$73)*(MONTH($E107)-1)/12)*$H107</f>
        <v>0</v>
      </c>
      <c r="R107" s="228">
        <f>(SUM('1.  LRAMVA Summary'!M$54:M$71)+SUM('1.  LRAMVA Summary'!M$72:M$73)*(MONTH($E107)-1)/12)*$H107</f>
        <v>0</v>
      </c>
      <c r="S107" s="228">
        <f>(SUM('1.  LRAMVA Summary'!N$54:N$71)+SUM('1.  LRAMVA Summary'!N$72:N$73)*(MONTH($E107)-1)/12)*$H107</f>
        <v>0</v>
      </c>
      <c r="T107" s="228">
        <f>(SUM('1.  LRAMVA Summary'!O$54:O$71)+SUM('1.  LRAMVA Summary'!O$72:O$73)*(MONTH($E107)-1)/12)*$H107</f>
        <v>0</v>
      </c>
      <c r="U107" s="228">
        <f>(SUM('1.  LRAMVA Summary'!P$54:P$71)+SUM('1.  LRAMVA Summary'!P$72:P$73)*(MONTH($E107)-1)/12)*$H107</f>
        <v>0</v>
      </c>
      <c r="V107" s="228">
        <f>(SUM('1.  LRAMVA Summary'!Q$54:Q$71)+SUM('1.  LRAMVA Summary'!Q$72:Q$73)*(MONTH($E107)-1)/12)*$H107</f>
        <v>0</v>
      </c>
      <c r="W107" s="229">
        <f t="shared" si="49"/>
        <v>69.091522804797719</v>
      </c>
    </row>
    <row r="108" spans="2:23" s="8" customFormat="1">
      <c r="B108" s="237"/>
      <c r="E108" s="212">
        <v>42826</v>
      </c>
      <c r="F108" s="212" t="s">
        <v>182</v>
      </c>
      <c r="G108" s="213" t="s">
        <v>65</v>
      </c>
      <c r="H108" s="238">
        <f>$C$40/12</f>
        <v>9.1666666666666665E-4</v>
      </c>
      <c r="I108" s="228">
        <f>(SUM('1.  LRAMVA Summary'!D$54:D$71)+SUM('1.  LRAMVA Summary'!D$72:D$73)*(MONTH($E108)-1)/12)*$H108</f>
        <v>27.022596814092001</v>
      </c>
      <c r="J108" s="228">
        <f>(SUM('1.  LRAMVA Summary'!E$54:E$71)+SUM('1.  LRAMVA Summary'!E$72:E$73)*(MONTH($E108)-1)/12)*$H108</f>
        <v>29.892262450055867</v>
      </c>
      <c r="K108" s="228">
        <f>(SUM('1.  LRAMVA Summary'!F$54:F$71)+SUM('1.  LRAMVA Summary'!F$72:F$73)*(MONTH($E108)-1)/12)*$H108</f>
        <v>36.290663541758242</v>
      </c>
      <c r="L108" s="228">
        <f>(SUM('1.  LRAMVA Summary'!G$54:G$71)+SUM('1.  LRAMVA Summary'!G$72:G$73)*(MONTH($E108)-1)/12)*$H108</f>
        <v>1.5397246652904637</v>
      </c>
      <c r="M108" s="228">
        <f>(SUM('1.  LRAMVA Summary'!H$54:H$71)+SUM('1.  LRAMVA Summary'!H$72:H$73)*(MONTH($E108)-1)/12)*$H108</f>
        <v>8.8920367359999997</v>
      </c>
      <c r="N108" s="228">
        <f>(SUM('1.  LRAMVA Summary'!I$54:I$71)+SUM('1.  LRAMVA Summary'!I$72:I$73)*(MONTH($E108)-1)/12)*$H108</f>
        <v>0</v>
      </c>
      <c r="O108" s="228">
        <f>(SUM('1.  LRAMVA Summary'!J$54:J$71)+SUM('1.  LRAMVA Summary'!J$72:J$73)*(MONTH($E108)-1)/12)*$H108</f>
        <v>0</v>
      </c>
      <c r="P108" s="228">
        <f>(SUM('1.  LRAMVA Summary'!K$54:K$71)+SUM('1.  LRAMVA Summary'!K$72:K$73)*(MONTH($E108)-1)/12)*$H108</f>
        <v>0</v>
      </c>
      <c r="Q108" s="228">
        <f>(SUM('1.  LRAMVA Summary'!L$54:L$71)+SUM('1.  LRAMVA Summary'!L$72:L$73)*(MONTH($E108)-1)/12)*$H108</f>
        <v>0</v>
      </c>
      <c r="R108" s="228">
        <f>(SUM('1.  LRAMVA Summary'!M$54:M$71)+SUM('1.  LRAMVA Summary'!M$72:M$73)*(MONTH($E108)-1)/12)*$H108</f>
        <v>0</v>
      </c>
      <c r="S108" s="228">
        <f>(SUM('1.  LRAMVA Summary'!N$54:N$71)+SUM('1.  LRAMVA Summary'!N$72:N$73)*(MONTH($E108)-1)/12)*$H108</f>
        <v>0</v>
      </c>
      <c r="T108" s="228">
        <f>(SUM('1.  LRAMVA Summary'!O$54:O$71)+SUM('1.  LRAMVA Summary'!O$72:O$73)*(MONTH($E108)-1)/12)*$H108</f>
        <v>0</v>
      </c>
      <c r="U108" s="228">
        <f>(SUM('1.  LRAMVA Summary'!P$54:P$71)+SUM('1.  LRAMVA Summary'!P$72:P$73)*(MONTH($E108)-1)/12)*$H108</f>
        <v>0</v>
      </c>
      <c r="V108" s="228">
        <f>(SUM('1.  LRAMVA Summary'!Q$54:Q$71)+SUM('1.  LRAMVA Summary'!Q$72:Q$73)*(MONTH($E108)-1)/12)*$H108</f>
        <v>0</v>
      </c>
      <c r="W108" s="229">
        <f t="shared" si="49"/>
        <v>103.63728420719656</v>
      </c>
    </row>
    <row r="109" spans="2:23" s="9" customFormat="1">
      <c r="B109" s="66"/>
      <c r="E109" s="212">
        <v>42856</v>
      </c>
      <c r="F109" s="212" t="s">
        <v>182</v>
      </c>
      <c r="G109" s="213" t="s">
        <v>65</v>
      </c>
      <c r="H109" s="238">
        <f t="shared" ref="H109:H110" si="50">$C$40/12</f>
        <v>9.1666666666666665E-4</v>
      </c>
      <c r="I109" s="228">
        <f>(SUM('1.  LRAMVA Summary'!D$54:D$71)+SUM('1.  LRAMVA Summary'!D$72:D$73)*(MONTH($E109)-1)/12)*$H109</f>
        <v>36.030129085456004</v>
      </c>
      <c r="J109" s="228">
        <f>(SUM('1.  LRAMVA Summary'!E$54:E$71)+SUM('1.  LRAMVA Summary'!E$72:E$73)*(MONTH($E109)-1)/12)*$H109</f>
        <v>39.85634993340782</v>
      </c>
      <c r="K109" s="228">
        <f>(SUM('1.  LRAMVA Summary'!F$54:F$71)+SUM('1.  LRAMVA Summary'!F$72:F$73)*(MONTH($E109)-1)/12)*$H109</f>
        <v>48.387551389010987</v>
      </c>
      <c r="L109" s="228">
        <f>(SUM('1.  LRAMVA Summary'!G$54:G$71)+SUM('1.  LRAMVA Summary'!G$72:G$73)*(MONTH($E109)-1)/12)*$H109</f>
        <v>2.0529662203872849</v>
      </c>
      <c r="M109" s="228">
        <f>(SUM('1.  LRAMVA Summary'!H$54:H$71)+SUM('1.  LRAMVA Summary'!H$72:H$73)*(MONTH($E109)-1)/12)*$H109</f>
        <v>11.856048981333332</v>
      </c>
      <c r="N109" s="228">
        <f>(SUM('1.  LRAMVA Summary'!I$54:I$71)+SUM('1.  LRAMVA Summary'!I$72:I$73)*(MONTH($E109)-1)/12)*$H109</f>
        <v>0</v>
      </c>
      <c r="O109" s="228">
        <f>(SUM('1.  LRAMVA Summary'!J$54:J$71)+SUM('1.  LRAMVA Summary'!J$72:J$73)*(MONTH($E109)-1)/12)*$H109</f>
        <v>0</v>
      </c>
      <c r="P109" s="228">
        <f>(SUM('1.  LRAMVA Summary'!K$54:K$71)+SUM('1.  LRAMVA Summary'!K$72:K$73)*(MONTH($E109)-1)/12)*$H109</f>
        <v>0</v>
      </c>
      <c r="Q109" s="228">
        <f>(SUM('1.  LRAMVA Summary'!L$54:L$71)+SUM('1.  LRAMVA Summary'!L$72:L$73)*(MONTH($E109)-1)/12)*$H109</f>
        <v>0</v>
      </c>
      <c r="R109" s="228">
        <f>(SUM('1.  LRAMVA Summary'!M$54:M$71)+SUM('1.  LRAMVA Summary'!M$72:M$73)*(MONTH($E109)-1)/12)*$H109</f>
        <v>0</v>
      </c>
      <c r="S109" s="228">
        <f>(SUM('1.  LRAMVA Summary'!N$54:N$71)+SUM('1.  LRAMVA Summary'!N$72:N$73)*(MONTH($E109)-1)/12)*$H109</f>
        <v>0</v>
      </c>
      <c r="T109" s="228">
        <f>(SUM('1.  LRAMVA Summary'!O$54:O$71)+SUM('1.  LRAMVA Summary'!O$72:O$73)*(MONTH($E109)-1)/12)*$H109</f>
        <v>0</v>
      </c>
      <c r="U109" s="228">
        <f>(SUM('1.  LRAMVA Summary'!P$54:P$71)+SUM('1.  LRAMVA Summary'!P$72:P$73)*(MONTH($E109)-1)/12)*$H109</f>
        <v>0</v>
      </c>
      <c r="V109" s="228">
        <f>(SUM('1.  LRAMVA Summary'!Q$54:Q$71)+SUM('1.  LRAMVA Summary'!Q$72:Q$73)*(MONTH($E109)-1)/12)*$H109</f>
        <v>0</v>
      </c>
      <c r="W109" s="229">
        <f t="shared" si="49"/>
        <v>138.18304560959544</v>
      </c>
    </row>
    <row r="110" spans="2:23" s="236" customFormat="1">
      <c r="B110" s="235"/>
      <c r="E110" s="212">
        <v>42887</v>
      </c>
      <c r="F110" s="212" t="s">
        <v>182</v>
      </c>
      <c r="G110" s="213" t="s">
        <v>65</v>
      </c>
      <c r="H110" s="238">
        <f t="shared" si="50"/>
        <v>9.1666666666666665E-4</v>
      </c>
      <c r="I110" s="228">
        <f>(SUM('1.  LRAMVA Summary'!D$54:D$71)+SUM('1.  LRAMVA Summary'!D$72:D$73)*(MONTH($E110)-1)/12)*$H110</f>
        <v>45.037661356820003</v>
      </c>
      <c r="J110" s="228">
        <f>(SUM('1.  LRAMVA Summary'!E$54:E$71)+SUM('1.  LRAMVA Summary'!E$72:E$73)*(MONTH($E110)-1)/12)*$H110</f>
        <v>49.820437416759781</v>
      </c>
      <c r="K110" s="228">
        <f>(SUM('1.  LRAMVA Summary'!F$54:F$71)+SUM('1.  LRAMVA Summary'!F$72:F$73)*(MONTH($E110)-1)/12)*$H110</f>
        <v>60.484439236263732</v>
      </c>
      <c r="L110" s="228">
        <f>(SUM('1.  LRAMVA Summary'!G$54:G$71)+SUM('1.  LRAMVA Summary'!G$72:G$73)*(MONTH($E110)-1)/12)*$H110</f>
        <v>2.5662077754841057</v>
      </c>
      <c r="M110" s="228">
        <f>(SUM('1.  LRAMVA Summary'!H$54:H$71)+SUM('1.  LRAMVA Summary'!H$72:H$73)*(MONTH($E110)-1)/12)*$H110</f>
        <v>14.820061226666667</v>
      </c>
      <c r="N110" s="228">
        <f>(SUM('1.  LRAMVA Summary'!I$54:I$71)+SUM('1.  LRAMVA Summary'!I$72:I$73)*(MONTH($E110)-1)/12)*$H110</f>
        <v>0</v>
      </c>
      <c r="O110" s="228">
        <f>(SUM('1.  LRAMVA Summary'!J$54:J$71)+SUM('1.  LRAMVA Summary'!J$72:J$73)*(MONTH($E110)-1)/12)*$H110</f>
        <v>0</v>
      </c>
      <c r="P110" s="228">
        <f>(SUM('1.  LRAMVA Summary'!K$54:K$71)+SUM('1.  LRAMVA Summary'!K$72:K$73)*(MONTH($E110)-1)/12)*$H110</f>
        <v>0</v>
      </c>
      <c r="Q110" s="228">
        <f>(SUM('1.  LRAMVA Summary'!L$54:L$71)+SUM('1.  LRAMVA Summary'!L$72:L$73)*(MONTH($E110)-1)/12)*$H110</f>
        <v>0</v>
      </c>
      <c r="R110" s="228">
        <f>(SUM('1.  LRAMVA Summary'!M$54:M$71)+SUM('1.  LRAMVA Summary'!M$72:M$73)*(MONTH($E110)-1)/12)*$H110</f>
        <v>0</v>
      </c>
      <c r="S110" s="228">
        <f>(SUM('1.  LRAMVA Summary'!N$54:N$71)+SUM('1.  LRAMVA Summary'!N$72:N$73)*(MONTH($E110)-1)/12)*$H110</f>
        <v>0</v>
      </c>
      <c r="T110" s="228">
        <f>(SUM('1.  LRAMVA Summary'!O$54:O$71)+SUM('1.  LRAMVA Summary'!O$72:O$73)*(MONTH($E110)-1)/12)*$H110</f>
        <v>0</v>
      </c>
      <c r="U110" s="228">
        <f>(SUM('1.  LRAMVA Summary'!P$54:P$71)+SUM('1.  LRAMVA Summary'!P$72:P$73)*(MONTH($E110)-1)/12)*$H110</f>
        <v>0</v>
      </c>
      <c r="V110" s="228">
        <f>(SUM('1.  LRAMVA Summary'!Q$54:Q$71)+SUM('1.  LRAMVA Summary'!Q$72:Q$73)*(MONTH($E110)-1)/12)*$H110</f>
        <v>0</v>
      </c>
      <c r="W110" s="229">
        <f t="shared" si="49"/>
        <v>172.72880701199429</v>
      </c>
    </row>
    <row r="111" spans="2:23" s="9" customFormat="1">
      <c r="B111" s="66"/>
      <c r="E111" s="212">
        <v>42917</v>
      </c>
      <c r="F111" s="212" t="s">
        <v>182</v>
      </c>
      <c r="G111" s="213" t="s">
        <v>67</v>
      </c>
      <c r="H111" s="238">
        <f>$C$41/12</f>
        <v>9.1666666666666665E-4</v>
      </c>
      <c r="I111" s="228">
        <f>(SUM('1.  LRAMVA Summary'!D$54:D$71)+SUM('1.  LRAMVA Summary'!D$72:D$73)*(MONTH($E111)-1)/12)*$H111</f>
        <v>54.045193628184002</v>
      </c>
      <c r="J111" s="228">
        <f>(SUM('1.  LRAMVA Summary'!E$54:E$71)+SUM('1.  LRAMVA Summary'!E$72:E$73)*(MONTH($E111)-1)/12)*$H111</f>
        <v>59.784524900111734</v>
      </c>
      <c r="K111" s="228">
        <f>(SUM('1.  LRAMVA Summary'!F$54:F$71)+SUM('1.  LRAMVA Summary'!F$72:F$73)*(MONTH($E111)-1)/12)*$H111</f>
        <v>72.581327083516484</v>
      </c>
      <c r="L111" s="228">
        <f>(SUM('1.  LRAMVA Summary'!G$54:G$71)+SUM('1.  LRAMVA Summary'!G$72:G$73)*(MONTH($E111)-1)/12)*$H111</f>
        <v>3.0794493305809274</v>
      </c>
      <c r="M111" s="228">
        <f>(SUM('1.  LRAMVA Summary'!H$54:H$71)+SUM('1.  LRAMVA Summary'!H$72:H$73)*(MONTH($E111)-1)/12)*$H111</f>
        <v>17.784073471999999</v>
      </c>
      <c r="N111" s="228">
        <f>(SUM('1.  LRAMVA Summary'!I$54:I$71)+SUM('1.  LRAMVA Summary'!I$72:I$73)*(MONTH($E111)-1)/12)*$H111</f>
        <v>0</v>
      </c>
      <c r="O111" s="228">
        <f>(SUM('1.  LRAMVA Summary'!J$54:J$71)+SUM('1.  LRAMVA Summary'!J$72:J$73)*(MONTH($E111)-1)/12)*$H111</f>
        <v>0</v>
      </c>
      <c r="P111" s="228">
        <f>(SUM('1.  LRAMVA Summary'!K$54:K$71)+SUM('1.  LRAMVA Summary'!K$72:K$73)*(MONTH($E111)-1)/12)*$H111</f>
        <v>0</v>
      </c>
      <c r="Q111" s="228">
        <f>(SUM('1.  LRAMVA Summary'!L$54:L$71)+SUM('1.  LRAMVA Summary'!L$72:L$73)*(MONTH($E111)-1)/12)*$H111</f>
        <v>0</v>
      </c>
      <c r="R111" s="228">
        <f>(SUM('1.  LRAMVA Summary'!M$54:M$71)+SUM('1.  LRAMVA Summary'!M$72:M$73)*(MONTH($E111)-1)/12)*$H111</f>
        <v>0</v>
      </c>
      <c r="S111" s="228">
        <f>(SUM('1.  LRAMVA Summary'!N$54:N$71)+SUM('1.  LRAMVA Summary'!N$72:N$73)*(MONTH($E111)-1)/12)*$H111</f>
        <v>0</v>
      </c>
      <c r="T111" s="228">
        <f>(SUM('1.  LRAMVA Summary'!O$54:O$71)+SUM('1.  LRAMVA Summary'!O$72:O$73)*(MONTH($E111)-1)/12)*$H111</f>
        <v>0</v>
      </c>
      <c r="U111" s="228">
        <f>(SUM('1.  LRAMVA Summary'!P$54:P$71)+SUM('1.  LRAMVA Summary'!P$72:P$73)*(MONTH($E111)-1)/12)*$H111</f>
        <v>0</v>
      </c>
      <c r="V111" s="228">
        <f>(SUM('1.  LRAMVA Summary'!Q$54:Q$71)+SUM('1.  LRAMVA Summary'!Q$72:Q$73)*(MONTH($E111)-1)/12)*$H111</f>
        <v>0</v>
      </c>
      <c r="W111" s="229">
        <f t="shared" si="49"/>
        <v>207.27456841439312</v>
      </c>
    </row>
    <row r="112" spans="2:23" s="9" customFormat="1">
      <c r="B112" s="66"/>
      <c r="E112" s="212">
        <v>42948</v>
      </c>
      <c r="F112" s="212" t="s">
        <v>182</v>
      </c>
      <c r="G112" s="213" t="s">
        <v>67</v>
      </c>
      <c r="H112" s="238">
        <f t="shared" ref="H112:H113" si="51">$C$41/12</f>
        <v>9.1666666666666665E-4</v>
      </c>
      <c r="I112" s="228">
        <f>(SUM('1.  LRAMVA Summary'!D$54:D$71)+SUM('1.  LRAMVA Summary'!D$72:D$73)*(MONTH($E112)-1)/12)*$H112</f>
        <v>63.052725899548001</v>
      </c>
      <c r="J112" s="228">
        <f>(SUM('1.  LRAMVA Summary'!E$54:E$71)+SUM('1.  LRAMVA Summary'!E$72:E$73)*(MONTH($E112)-1)/12)*$H112</f>
        <v>69.74861238346368</v>
      </c>
      <c r="K112" s="228">
        <f>(SUM('1.  LRAMVA Summary'!F$54:F$71)+SUM('1.  LRAMVA Summary'!F$72:F$73)*(MONTH($E112)-1)/12)*$H112</f>
        <v>84.678214930769215</v>
      </c>
      <c r="L112" s="228">
        <f>(SUM('1.  LRAMVA Summary'!G$54:G$71)+SUM('1.  LRAMVA Summary'!G$72:G$73)*(MONTH($E112)-1)/12)*$H112</f>
        <v>3.5926908856777482</v>
      </c>
      <c r="M112" s="228">
        <f>(SUM('1.  LRAMVA Summary'!H$54:H$71)+SUM('1.  LRAMVA Summary'!H$72:H$73)*(MONTH($E112)-1)/12)*$H112</f>
        <v>20.748085717333332</v>
      </c>
      <c r="N112" s="228">
        <f>(SUM('1.  LRAMVA Summary'!I$54:I$71)+SUM('1.  LRAMVA Summary'!I$72:I$73)*(MONTH($E112)-1)/12)*$H112</f>
        <v>0</v>
      </c>
      <c r="O112" s="228">
        <f>(SUM('1.  LRAMVA Summary'!J$54:J$71)+SUM('1.  LRAMVA Summary'!J$72:J$73)*(MONTH($E112)-1)/12)*$H112</f>
        <v>0</v>
      </c>
      <c r="P112" s="228">
        <f>(SUM('1.  LRAMVA Summary'!K$54:K$71)+SUM('1.  LRAMVA Summary'!K$72:K$73)*(MONTH($E112)-1)/12)*$H112</f>
        <v>0</v>
      </c>
      <c r="Q112" s="228">
        <f>(SUM('1.  LRAMVA Summary'!L$54:L$71)+SUM('1.  LRAMVA Summary'!L$72:L$73)*(MONTH($E112)-1)/12)*$H112</f>
        <v>0</v>
      </c>
      <c r="R112" s="228">
        <f>(SUM('1.  LRAMVA Summary'!M$54:M$71)+SUM('1.  LRAMVA Summary'!M$72:M$73)*(MONTH($E112)-1)/12)*$H112</f>
        <v>0</v>
      </c>
      <c r="S112" s="228">
        <f>(SUM('1.  LRAMVA Summary'!N$54:N$71)+SUM('1.  LRAMVA Summary'!N$72:N$73)*(MONTH($E112)-1)/12)*$H112</f>
        <v>0</v>
      </c>
      <c r="T112" s="228">
        <f>(SUM('1.  LRAMVA Summary'!O$54:O$71)+SUM('1.  LRAMVA Summary'!O$72:O$73)*(MONTH($E112)-1)/12)*$H112</f>
        <v>0</v>
      </c>
      <c r="U112" s="228">
        <f>(SUM('1.  LRAMVA Summary'!P$54:P$71)+SUM('1.  LRAMVA Summary'!P$72:P$73)*(MONTH($E112)-1)/12)*$H112</f>
        <v>0</v>
      </c>
      <c r="V112" s="228">
        <f>(SUM('1.  LRAMVA Summary'!Q$54:Q$71)+SUM('1.  LRAMVA Summary'!Q$72:Q$73)*(MONTH($E112)-1)/12)*$H112</f>
        <v>0</v>
      </c>
      <c r="W112" s="229">
        <f t="shared" si="49"/>
        <v>241.82032981679197</v>
      </c>
    </row>
    <row r="113" spans="2:23" s="9" customFormat="1">
      <c r="B113" s="66"/>
      <c r="E113" s="212">
        <v>42979</v>
      </c>
      <c r="F113" s="212" t="s">
        <v>182</v>
      </c>
      <c r="G113" s="213" t="s">
        <v>67</v>
      </c>
      <c r="H113" s="238">
        <f t="shared" si="51"/>
        <v>9.1666666666666665E-4</v>
      </c>
      <c r="I113" s="228">
        <f>(SUM('1.  LRAMVA Summary'!D$54:D$71)+SUM('1.  LRAMVA Summary'!D$72:D$73)*(MONTH($E113)-1)/12)*$H113</f>
        <v>72.060258170912007</v>
      </c>
      <c r="J113" s="228">
        <f>(SUM('1.  LRAMVA Summary'!E$54:E$71)+SUM('1.  LRAMVA Summary'!E$72:E$73)*(MONTH($E113)-1)/12)*$H113</f>
        <v>79.71269986681564</v>
      </c>
      <c r="K113" s="228">
        <f>(SUM('1.  LRAMVA Summary'!F$54:F$71)+SUM('1.  LRAMVA Summary'!F$72:F$73)*(MONTH($E113)-1)/12)*$H113</f>
        <v>96.775102778021974</v>
      </c>
      <c r="L113" s="228">
        <f>(SUM('1.  LRAMVA Summary'!G$54:G$71)+SUM('1.  LRAMVA Summary'!G$72:G$73)*(MONTH($E113)-1)/12)*$H113</f>
        <v>4.1059324407745699</v>
      </c>
      <c r="M113" s="228">
        <f>(SUM('1.  LRAMVA Summary'!H$54:H$71)+SUM('1.  LRAMVA Summary'!H$72:H$73)*(MONTH($E113)-1)/12)*$H113</f>
        <v>23.712097962666665</v>
      </c>
      <c r="N113" s="228">
        <f>(SUM('1.  LRAMVA Summary'!I$54:I$71)+SUM('1.  LRAMVA Summary'!I$72:I$73)*(MONTH($E113)-1)/12)*$H113</f>
        <v>0</v>
      </c>
      <c r="O113" s="228">
        <f>(SUM('1.  LRAMVA Summary'!J$54:J$71)+SUM('1.  LRAMVA Summary'!J$72:J$73)*(MONTH($E113)-1)/12)*$H113</f>
        <v>0</v>
      </c>
      <c r="P113" s="228">
        <f>(SUM('1.  LRAMVA Summary'!K$54:K$71)+SUM('1.  LRAMVA Summary'!K$72:K$73)*(MONTH($E113)-1)/12)*$H113</f>
        <v>0</v>
      </c>
      <c r="Q113" s="228">
        <f>(SUM('1.  LRAMVA Summary'!L$54:L$71)+SUM('1.  LRAMVA Summary'!L$72:L$73)*(MONTH($E113)-1)/12)*$H113</f>
        <v>0</v>
      </c>
      <c r="R113" s="228">
        <f>(SUM('1.  LRAMVA Summary'!M$54:M$71)+SUM('1.  LRAMVA Summary'!M$72:M$73)*(MONTH($E113)-1)/12)*$H113</f>
        <v>0</v>
      </c>
      <c r="S113" s="228">
        <f>(SUM('1.  LRAMVA Summary'!N$54:N$71)+SUM('1.  LRAMVA Summary'!N$72:N$73)*(MONTH($E113)-1)/12)*$H113</f>
        <v>0</v>
      </c>
      <c r="T113" s="228">
        <f>(SUM('1.  LRAMVA Summary'!O$54:O$71)+SUM('1.  LRAMVA Summary'!O$72:O$73)*(MONTH($E113)-1)/12)*$H113</f>
        <v>0</v>
      </c>
      <c r="U113" s="228">
        <f>(SUM('1.  LRAMVA Summary'!P$54:P$71)+SUM('1.  LRAMVA Summary'!P$72:P$73)*(MONTH($E113)-1)/12)*$H113</f>
        <v>0</v>
      </c>
      <c r="V113" s="228">
        <f>(SUM('1.  LRAMVA Summary'!Q$54:Q$71)+SUM('1.  LRAMVA Summary'!Q$72:Q$73)*(MONTH($E113)-1)/12)*$H113</f>
        <v>0</v>
      </c>
      <c r="W113" s="229">
        <f t="shared" si="49"/>
        <v>276.36609121919088</v>
      </c>
    </row>
    <row r="114" spans="2:23" s="9" customFormat="1">
      <c r="B114" s="66"/>
      <c r="E114" s="212">
        <v>43009</v>
      </c>
      <c r="F114" s="212" t="s">
        <v>182</v>
      </c>
      <c r="G114" s="213" t="s">
        <v>68</v>
      </c>
      <c r="H114" s="238">
        <f>$C$42/12</f>
        <v>1.25E-3</v>
      </c>
      <c r="I114" s="228">
        <f>(SUM('1.  LRAMVA Summary'!D$54:D$71)+SUM('1.  LRAMVA Summary'!D$72:D$73)*(MONTH($E114)-1)/12)*$H114</f>
        <v>110.54698696674001</v>
      </c>
      <c r="J114" s="228">
        <f>(SUM('1.  LRAMVA Summary'!E$54:E$71)+SUM('1.  LRAMVA Summary'!E$72:E$73)*(MONTH($E114)-1)/12)*$H114</f>
        <v>122.286528204774</v>
      </c>
      <c r="K114" s="228">
        <f>(SUM('1.  LRAMVA Summary'!F$54:F$71)+SUM('1.  LRAMVA Summary'!F$72:F$73)*(MONTH($E114)-1)/12)*$H114</f>
        <v>148.46180539810192</v>
      </c>
      <c r="L114" s="228">
        <f>(SUM('1.  LRAMVA Summary'!G$54:G$71)+SUM('1.  LRAMVA Summary'!G$72:G$73)*(MONTH($E114)-1)/12)*$H114</f>
        <v>6.2988736307337136</v>
      </c>
      <c r="M114" s="228">
        <f>(SUM('1.  LRAMVA Summary'!H$54:H$71)+SUM('1.  LRAMVA Summary'!H$72:H$73)*(MONTH($E114)-1)/12)*$H114</f>
        <v>36.376513920000001</v>
      </c>
      <c r="N114" s="228">
        <f>(SUM('1.  LRAMVA Summary'!I$54:I$71)+SUM('1.  LRAMVA Summary'!I$72:I$73)*(MONTH($E114)-1)/12)*$H114</f>
        <v>0</v>
      </c>
      <c r="O114" s="228">
        <f>(SUM('1.  LRAMVA Summary'!J$54:J$71)+SUM('1.  LRAMVA Summary'!J$72:J$73)*(MONTH($E114)-1)/12)*$H114</f>
        <v>0</v>
      </c>
      <c r="P114" s="228">
        <f>(SUM('1.  LRAMVA Summary'!K$54:K$71)+SUM('1.  LRAMVA Summary'!K$72:K$73)*(MONTH($E114)-1)/12)*$H114</f>
        <v>0</v>
      </c>
      <c r="Q114" s="228">
        <f>(SUM('1.  LRAMVA Summary'!L$54:L$71)+SUM('1.  LRAMVA Summary'!L$72:L$73)*(MONTH($E114)-1)/12)*$H114</f>
        <v>0</v>
      </c>
      <c r="R114" s="228">
        <f>(SUM('1.  LRAMVA Summary'!M$54:M$71)+SUM('1.  LRAMVA Summary'!M$72:M$73)*(MONTH($E114)-1)/12)*$H114</f>
        <v>0</v>
      </c>
      <c r="S114" s="228">
        <f>(SUM('1.  LRAMVA Summary'!N$54:N$71)+SUM('1.  LRAMVA Summary'!N$72:N$73)*(MONTH($E114)-1)/12)*$H114</f>
        <v>0</v>
      </c>
      <c r="T114" s="228">
        <f>(SUM('1.  LRAMVA Summary'!O$54:O$71)+SUM('1.  LRAMVA Summary'!O$72:O$73)*(MONTH($E114)-1)/12)*$H114</f>
        <v>0</v>
      </c>
      <c r="U114" s="228">
        <f>(SUM('1.  LRAMVA Summary'!P$54:P$71)+SUM('1.  LRAMVA Summary'!P$72:P$73)*(MONTH($E114)-1)/12)*$H114</f>
        <v>0</v>
      </c>
      <c r="V114" s="228">
        <f>(SUM('1.  LRAMVA Summary'!Q$54:Q$71)+SUM('1.  LRAMVA Summary'!Q$72:Q$73)*(MONTH($E114)-1)/12)*$H114</f>
        <v>0</v>
      </c>
      <c r="W114" s="229">
        <f t="shared" si="49"/>
        <v>423.97070812034963</v>
      </c>
    </row>
    <row r="115" spans="2:23" s="9" customFormat="1">
      <c r="B115" s="66"/>
      <c r="E115" s="212">
        <v>43040</v>
      </c>
      <c r="F115" s="212" t="s">
        <v>182</v>
      </c>
      <c r="G115" s="213" t="s">
        <v>68</v>
      </c>
      <c r="H115" s="238">
        <f t="shared" ref="H115:H116" si="52">$C$42/12</f>
        <v>1.25E-3</v>
      </c>
      <c r="I115" s="228">
        <f>(SUM('1.  LRAMVA Summary'!D$54:D$71)+SUM('1.  LRAMVA Summary'!D$72:D$73)*(MONTH($E115)-1)/12)*$H115</f>
        <v>122.82998551860001</v>
      </c>
      <c r="J115" s="228">
        <f>(SUM('1.  LRAMVA Summary'!E$54:E$71)+SUM('1.  LRAMVA Summary'!E$72:E$73)*(MONTH($E115)-1)/12)*$H115</f>
        <v>135.87392022752667</v>
      </c>
      <c r="K115" s="228">
        <f>(SUM('1.  LRAMVA Summary'!F$54:F$71)+SUM('1.  LRAMVA Summary'!F$72:F$73)*(MONTH($E115)-1)/12)*$H115</f>
        <v>164.95756155344654</v>
      </c>
      <c r="L115" s="228">
        <f>(SUM('1.  LRAMVA Summary'!G$54:G$71)+SUM('1.  LRAMVA Summary'!G$72:G$73)*(MONTH($E115)-1)/12)*$H115</f>
        <v>6.9987484785930159</v>
      </c>
      <c r="M115" s="228">
        <f>(SUM('1.  LRAMVA Summary'!H$54:H$71)+SUM('1.  LRAMVA Summary'!H$72:H$73)*(MONTH($E115)-1)/12)*$H115</f>
        <v>40.418348799999997</v>
      </c>
      <c r="N115" s="228">
        <f>(SUM('1.  LRAMVA Summary'!I$54:I$71)+SUM('1.  LRAMVA Summary'!I$72:I$73)*(MONTH($E115)-1)/12)*$H115</f>
        <v>0</v>
      </c>
      <c r="O115" s="228">
        <f>(SUM('1.  LRAMVA Summary'!J$54:J$71)+SUM('1.  LRAMVA Summary'!J$72:J$73)*(MONTH($E115)-1)/12)*$H115</f>
        <v>0</v>
      </c>
      <c r="P115" s="228">
        <f>(SUM('1.  LRAMVA Summary'!K$54:K$71)+SUM('1.  LRAMVA Summary'!K$72:K$73)*(MONTH($E115)-1)/12)*$H115</f>
        <v>0</v>
      </c>
      <c r="Q115" s="228">
        <f>(SUM('1.  LRAMVA Summary'!L$54:L$71)+SUM('1.  LRAMVA Summary'!L$72:L$73)*(MONTH($E115)-1)/12)*$H115</f>
        <v>0</v>
      </c>
      <c r="R115" s="228">
        <f>(SUM('1.  LRAMVA Summary'!M$54:M$71)+SUM('1.  LRAMVA Summary'!M$72:M$73)*(MONTH($E115)-1)/12)*$H115</f>
        <v>0</v>
      </c>
      <c r="S115" s="228">
        <f>(SUM('1.  LRAMVA Summary'!N$54:N$71)+SUM('1.  LRAMVA Summary'!N$72:N$73)*(MONTH($E115)-1)/12)*$H115</f>
        <v>0</v>
      </c>
      <c r="T115" s="228">
        <f>(SUM('1.  LRAMVA Summary'!O$54:O$71)+SUM('1.  LRAMVA Summary'!O$72:O$73)*(MONTH($E115)-1)/12)*$H115</f>
        <v>0</v>
      </c>
      <c r="U115" s="228">
        <f>(SUM('1.  LRAMVA Summary'!P$54:P$71)+SUM('1.  LRAMVA Summary'!P$72:P$73)*(MONTH($E115)-1)/12)*$H115</f>
        <v>0</v>
      </c>
      <c r="V115" s="228">
        <f>(SUM('1.  LRAMVA Summary'!Q$54:Q$71)+SUM('1.  LRAMVA Summary'!Q$72:Q$73)*(MONTH($E115)-1)/12)*$H115</f>
        <v>0</v>
      </c>
      <c r="W115" s="229">
        <f t="shared" si="49"/>
        <v>471.07856457816627</v>
      </c>
    </row>
    <row r="116" spans="2:23" s="9" customFormat="1">
      <c r="B116" s="66"/>
      <c r="E116" s="212">
        <v>43070</v>
      </c>
      <c r="F116" s="212" t="s">
        <v>182</v>
      </c>
      <c r="G116" s="213" t="s">
        <v>68</v>
      </c>
      <c r="H116" s="238">
        <f t="shared" si="52"/>
        <v>1.25E-3</v>
      </c>
      <c r="I116" s="228">
        <f>(SUM('1.  LRAMVA Summary'!D$54:D$71)+SUM('1.  LRAMVA Summary'!D$72:D$73)*(MONTH($E116)-1)/12)*$H116</f>
        <v>135.11298407046002</v>
      </c>
      <c r="J116" s="228">
        <f>(SUM('1.  LRAMVA Summary'!E$54:E$71)+SUM('1.  LRAMVA Summary'!E$72:E$73)*(MONTH($E116)-1)/12)*$H116</f>
        <v>149.46131225027932</v>
      </c>
      <c r="K116" s="228">
        <f>(SUM('1.  LRAMVA Summary'!F$54:F$71)+SUM('1.  LRAMVA Summary'!F$72:F$73)*(MONTH($E116)-1)/12)*$H116</f>
        <v>181.45331770879119</v>
      </c>
      <c r="L116" s="228">
        <f>(SUM('1.  LRAMVA Summary'!G$54:G$71)+SUM('1.  LRAMVA Summary'!G$72:G$73)*(MONTH($E116)-1)/12)*$H116</f>
        <v>7.6986233264523172</v>
      </c>
      <c r="M116" s="228">
        <f>(SUM('1.  LRAMVA Summary'!H$54:H$71)+SUM('1.  LRAMVA Summary'!H$72:H$73)*(MONTH($E116)-1)/12)*$H116</f>
        <v>44.46018368</v>
      </c>
      <c r="N116" s="228">
        <f>(SUM('1.  LRAMVA Summary'!I$54:I$71)+SUM('1.  LRAMVA Summary'!I$72:I$73)*(MONTH($E116)-1)/12)*$H116</f>
        <v>0</v>
      </c>
      <c r="O116" s="228">
        <f>(SUM('1.  LRAMVA Summary'!J$54:J$71)+SUM('1.  LRAMVA Summary'!J$72:J$73)*(MONTH($E116)-1)/12)*$H116</f>
        <v>0</v>
      </c>
      <c r="P116" s="228">
        <f>(SUM('1.  LRAMVA Summary'!K$54:K$71)+SUM('1.  LRAMVA Summary'!K$72:K$73)*(MONTH($E116)-1)/12)*$H116</f>
        <v>0</v>
      </c>
      <c r="Q116" s="228">
        <f>(SUM('1.  LRAMVA Summary'!L$54:L$71)+SUM('1.  LRAMVA Summary'!L$72:L$73)*(MONTH($E116)-1)/12)*$H116</f>
        <v>0</v>
      </c>
      <c r="R116" s="228">
        <f>(SUM('1.  LRAMVA Summary'!M$54:M$71)+SUM('1.  LRAMVA Summary'!M$72:M$73)*(MONTH($E116)-1)/12)*$H116</f>
        <v>0</v>
      </c>
      <c r="S116" s="228">
        <f>(SUM('1.  LRAMVA Summary'!N$54:N$71)+SUM('1.  LRAMVA Summary'!N$72:N$73)*(MONTH($E116)-1)/12)*$H116</f>
        <v>0</v>
      </c>
      <c r="T116" s="228">
        <f>(SUM('1.  LRAMVA Summary'!O$54:O$71)+SUM('1.  LRAMVA Summary'!O$72:O$73)*(MONTH($E116)-1)/12)*$H116</f>
        <v>0</v>
      </c>
      <c r="U116" s="228">
        <f>(SUM('1.  LRAMVA Summary'!P$54:P$71)+SUM('1.  LRAMVA Summary'!P$72:P$73)*(MONTH($E116)-1)/12)*$H116</f>
        <v>0</v>
      </c>
      <c r="V116" s="228">
        <f>(SUM('1.  LRAMVA Summary'!Q$54:Q$71)+SUM('1.  LRAMVA Summary'!Q$72:Q$73)*(MONTH($E116)-1)/12)*$H116</f>
        <v>0</v>
      </c>
      <c r="W116" s="229">
        <f t="shared" si="49"/>
        <v>518.1864210359829</v>
      </c>
    </row>
    <row r="117" spans="2:23" s="9" customFormat="1" ht="15" thickBot="1">
      <c r="B117" s="66"/>
      <c r="E117" s="214" t="s">
        <v>464</v>
      </c>
      <c r="F117" s="214"/>
      <c r="G117" s="215"/>
      <c r="H117" s="216"/>
      <c r="I117" s="217">
        <f>SUM(I104:I116)</f>
        <v>692.76111832490403</v>
      </c>
      <c r="J117" s="217">
        <f>SUM(J104:J116)</f>
        <v>766.32891008325032</v>
      </c>
      <c r="K117" s="217">
        <f t="shared" ref="K117:O117" si="53">SUM(K104:K116)</f>
        <v>930.36064716143846</v>
      </c>
      <c r="L117" s="217">
        <f t="shared" si="53"/>
        <v>39.472941419264608</v>
      </c>
      <c r="M117" s="217">
        <f t="shared" si="53"/>
        <v>227.95948723199999</v>
      </c>
      <c r="N117" s="217">
        <f t="shared" si="53"/>
        <v>0</v>
      </c>
      <c r="O117" s="217">
        <f t="shared" si="53"/>
        <v>0</v>
      </c>
      <c r="P117" s="217">
        <f t="shared" ref="P117:V117" si="54">SUM(P104:P116)</f>
        <v>0</v>
      </c>
      <c r="Q117" s="217">
        <f t="shared" si="54"/>
        <v>0</v>
      </c>
      <c r="R117" s="217">
        <f t="shared" si="54"/>
        <v>0</v>
      </c>
      <c r="S117" s="217">
        <f t="shared" si="54"/>
        <v>0</v>
      </c>
      <c r="T117" s="217">
        <f t="shared" si="54"/>
        <v>0</v>
      </c>
      <c r="U117" s="217">
        <f t="shared" si="54"/>
        <v>0</v>
      </c>
      <c r="V117" s="217">
        <f t="shared" si="54"/>
        <v>0</v>
      </c>
      <c r="W117" s="217">
        <f>SUM(W104:W116)</f>
        <v>2656.8831042208576</v>
      </c>
    </row>
    <row r="118" spans="2:23" s="9" customFormat="1" ht="15" thickTop="1">
      <c r="B118" s="66"/>
      <c r="E118" s="218" t="s">
        <v>66</v>
      </c>
      <c r="F118" s="218"/>
      <c r="G118" s="219"/>
      <c r="H118" s="220"/>
      <c r="I118" s="221"/>
      <c r="J118" s="221"/>
      <c r="K118" s="221"/>
      <c r="L118" s="221"/>
      <c r="M118" s="221"/>
      <c r="N118" s="221"/>
      <c r="O118" s="221"/>
      <c r="P118" s="221"/>
      <c r="Q118" s="221"/>
      <c r="R118" s="221"/>
      <c r="S118" s="221"/>
      <c r="T118" s="221"/>
      <c r="U118" s="221"/>
      <c r="V118" s="221"/>
      <c r="W118" s="222"/>
    </row>
    <row r="119" spans="2:23" s="9" customFormat="1">
      <c r="B119" s="66"/>
      <c r="E119" s="223" t="s">
        <v>428</v>
      </c>
      <c r="F119" s="223"/>
      <c r="G119" s="224"/>
      <c r="H119" s="225"/>
      <c r="I119" s="226">
        <f>I117+I118</f>
        <v>692.76111832490403</v>
      </c>
      <c r="J119" s="226">
        <f t="shared" ref="J119" si="55">J117+J118</f>
        <v>766.32891008325032</v>
      </c>
      <c r="K119" s="226">
        <f t="shared" ref="K119" si="56">K117+K118</f>
        <v>930.36064716143846</v>
      </c>
      <c r="L119" s="226">
        <f t="shared" ref="L119" si="57">L117+L118</f>
        <v>39.472941419264608</v>
      </c>
      <c r="M119" s="226">
        <f t="shared" ref="M119" si="58">M117+M118</f>
        <v>227.95948723199999</v>
      </c>
      <c r="N119" s="226">
        <f t="shared" ref="N119" si="59">N117+N118</f>
        <v>0</v>
      </c>
      <c r="O119" s="226">
        <f t="shared" ref="O119:V119" si="60">O117+O118</f>
        <v>0</v>
      </c>
      <c r="P119" s="226">
        <f t="shared" si="60"/>
        <v>0</v>
      </c>
      <c r="Q119" s="226">
        <f t="shared" si="60"/>
        <v>0</v>
      </c>
      <c r="R119" s="226">
        <f t="shared" si="60"/>
        <v>0</v>
      </c>
      <c r="S119" s="226">
        <f t="shared" si="60"/>
        <v>0</v>
      </c>
      <c r="T119" s="226">
        <f t="shared" si="60"/>
        <v>0</v>
      </c>
      <c r="U119" s="226">
        <f t="shared" si="60"/>
        <v>0</v>
      </c>
      <c r="V119" s="226">
        <f t="shared" si="60"/>
        <v>0</v>
      </c>
      <c r="W119" s="226">
        <f t="shared" ref="W119" si="61">W117+W118</f>
        <v>2656.8831042208576</v>
      </c>
    </row>
    <row r="120" spans="2:23" s="9" customFormat="1">
      <c r="B120" s="66"/>
      <c r="E120" s="212">
        <v>43101</v>
      </c>
      <c r="F120" s="212" t="s">
        <v>183</v>
      </c>
      <c r="G120" s="213" t="s">
        <v>64</v>
      </c>
      <c r="H120" s="238">
        <f>$C$43/12</f>
        <v>1.25E-3</v>
      </c>
      <c r="I120" s="228">
        <f>(SUM('1.  LRAMVA Summary'!D$54:D$74)+SUM('1.  LRAMVA Summary'!D$75:D$76)*(MONTH($E120)-1)/12)*$H120</f>
        <v>147.39598262232002</v>
      </c>
      <c r="J120" s="228">
        <f>(SUM('1.  LRAMVA Summary'!E$54:E$74)+SUM('1.  LRAMVA Summary'!E$75:E$76)*(MONTH($E120)-1)/12)*$H120</f>
        <v>163.048704273032</v>
      </c>
      <c r="K120" s="228">
        <f>(SUM('1.  LRAMVA Summary'!F$54:F$74)+SUM('1.  LRAMVA Summary'!F$75:F$76)*(MONTH($E120)-1)/12)*$H120</f>
        <v>197.94907386413587</v>
      </c>
      <c r="L120" s="228">
        <f>(SUM('1.  LRAMVA Summary'!G$54:G$74)+SUM('1.  LRAMVA Summary'!G$75:G$76)*(MONTH($E120)-1)/12)*$H120</f>
        <v>8.3984981743116194</v>
      </c>
      <c r="M120" s="228">
        <f>(SUM('1.  LRAMVA Summary'!H$54:H$74)+SUM('1.  LRAMVA Summary'!H$75:H$76)*(MONTH($E120)-1)/12)*$H120</f>
        <v>48.502018559999996</v>
      </c>
      <c r="N120" s="228">
        <f>(SUM('1.  LRAMVA Summary'!I$54:I$74)+SUM('1.  LRAMVA Summary'!I$75:I$76)*(MONTH($E120)-1)/12)*$H120</f>
        <v>0</v>
      </c>
      <c r="O120" s="228">
        <f>(SUM('1.  LRAMVA Summary'!J$54:J$74)+SUM('1.  LRAMVA Summary'!J$75:J$76)*(MONTH($E120)-1)/12)*$H120</f>
        <v>0</v>
      </c>
      <c r="P120" s="228">
        <f>(SUM('1.  LRAMVA Summary'!K$54:K$74)+SUM('1.  LRAMVA Summary'!K$75:K$76)*(MONTH($E120)-1)/12)*$H120</f>
        <v>0</v>
      </c>
      <c r="Q120" s="228">
        <f>(SUM('1.  LRAMVA Summary'!L$54:L$74)+SUM('1.  LRAMVA Summary'!L$75:L$76)*(MONTH($E120)-1)/12)*$H120</f>
        <v>0</v>
      </c>
      <c r="R120" s="228">
        <f>(SUM('1.  LRAMVA Summary'!M$54:M$74)+SUM('1.  LRAMVA Summary'!M$75:M$76)*(MONTH($E120)-1)/12)*$H120</f>
        <v>0</v>
      </c>
      <c r="S120" s="228">
        <f>(SUM('1.  LRAMVA Summary'!N$54:N$74)+SUM('1.  LRAMVA Summary'!N$75:N$76)*(MONTH($E120)-1)/12)*$H120</f>
        <v>0</v>
      </c>
      <c r="T120" s="228">
        <f>(SUM('1.  LRAMVA Summary'!O$54:O$74)+SUM('1.  LRAMVA Summary'!O$75:O$76)*(MONTH($E120)-1)/12)*$H120</f>
        <v>0</v>
      </c>
      <c r="U120" s="228">
        <f>(SUM('1.  LRAMVA Summary'!P$54:P$74)+SUM('1.  LRAMVA Summary'!P$75:P$76)*(MONTH($E120)-1)/12)*$H120</f>
        <v>0</v>
      </c>
      <c r="V120" s="228">
        <f>(SUM('1.  LRAMVA Summary'!Q$54:Q$74)+SUM('1.  LRAMVA Summary'!Q$75:Q$76)*(MONTH($E120)-1)/12)*$H120</f>
        <v>0</v>
      </c>
      <c r="W120" s="229">
        <f>SUM(I120:V120)</f>
        <v>565.29427749379954</v>
      </c>
    </row>
    <row r="121" spans="2:23" s="9" customFormat="1">
      <c r="B121" s="66"/>
      <c r="E121" s="212">
        <v>43132</v>
      </c>
      <c r="F121" s="212" t="s">
        <v>183</v>
      </c>
      <c r="G121" s="213" t="s">
        <v>64</v>
      </c>
      <c r="H121" s="238">
        <f t="shared" ref="H121:H122" si="62">$C$43/12</f>
        <v>1.25E-3</v>
      </c>
      <c r="I121" s="228">
        <f>(SUM('1.  LRAMVA Summary'!D$54:D$74)+SUM('1.  LRAMVA Summary'!D$75:D$76)*(MONTH($E121)-1)/12)*$H121</f>
        <v>147.39598262232002</v>
      </c>
      <c r="J121" s="228">
        <f>(SUM('1.  LRAMVA Summary'!E$54:E$74)+SUM('1.  LRAMVA Summary'!E$75:E$76)*(MONTH($E121)-1)/12)*$H121</f>
        <v>163.048704273032</v>
      </c>
      <c r="K121" s="228">
        <f>(SUM('1.  LRAMVA Summary'!F$54:F$74)+SUM('1.  LRAMVA Summary'!F$75:F$76)*(MONTH($E121)-1)/12)*$H121</f>
        <v>197.94907386413587</v>
      </c>
      <c r="L121" s="228">
        <f>(SUM('1.  LRAMVA Summary'!G$54:G$74)+SUM('1.  LRAMVA Summary'!G$75:G$76)*(MONTH($E121)-1)/12)*$H121</f>
        <v>8.3984981743116194</v>
      </c>
      <c r="M121" s="228">
        <f>(SUM('1.  LRAMVA Summary'!H$54:H$74)+SUM('1.  LRAMVA Summary'!H$75:H$76)*(MONTH($E121)-1)/12)*$H121</f>
        <v>48.502018559999996</v>
      </c>
      <c r="N121" s="228">
        <f>(SUM('1.  LRAMVA Summary'!I$54:I$74)+SUM('1.  LRAMVA Summary'!I$75:I$76)*(MONTH($E121)-1)/12)*$H121</f>
        <v>0</v>
      </c>
      <c r="O121" s="228">
        <f>(SUM('1.  LRAMVA Summary'!J$54:J$74)+SUM('1.  LRAMVA Summary'!J$75:J$76)*(MONTH($E121)-1)/12)*$H121</f>
        <v>0</v>
      </c>
      <c r="P121" s="228">
        <f>(SUM('1.  LRAMVA Summary'!K$54:K$74)+SUM('1.  LRAMVA Summary'!K$75:K$76)*(MONTH($E121)-1)/12)*$H121</f>
        <v>0</v>
      </c>
      <c r="Q121" s="228">
        <f>(SUM('1.  LRAMVA Summary'!L$54:L$74)+SUM('1.  LRAMVA Summary'!L$75:L$76)*(MONTH($E121)-1)/12)*$H121</f>
        <v>0</v>
      </c>
      <c r="R121" s="228">
        <f>(SUM('1.  LRAMVA Summary'!M$54:M$74)+SUM('1.  LRAMVA Summary'!M$75:M$76)*(MONTH($E121)-1)/12)*$H121</f>
        <v>0</v>
      </c>
      <c r="S121" s="228">
        <f>(SUM('1.  LRAMVA Summary'!N$54:N$74)+SUM('1.  LRAMVA Summary'!N$75:N$76)*(MONTH($E121)-1)/12)*$H121</f>
        <v>0</v>
      </c>
      <c r="T121" s="228">
        <f>(SUM('1.  LRAMVA Summary'!O$54:O$74)+SUM('1.  LRAMVA Summary'!O$75:O$76)*(MONTH($E121)-1)/12)*$H121</f>
        <v>0</v>
      </c>
      <c r="U121" s="228">
        <f>(SUM('1.  LRAMVA Summary'!P$54:P$74)+SUM('1.  LRAMVA Summary'!P$75:P$76)*(MONTH($E121)-1)/12)*$H121</f>
        <v>0</v>
      </c>
      <c r="V121" s="228">
        <f>(SUM('1.  LRAMVA Summary'!Q$54:Q$74)+SUM('1.  LRAMVA Summary'!Q$75:Q$76)*(MONTH($E121)-1)/12)*$H121</f>
        <v>0</v>
      </c>
      <c r="W121" s="229">
        <f t="shared" ref="W121:W131" si="63">SUM(I121:V121)</f>
        <v>565.29427749379954</v>
      </c>
    </row>
    <row r="122" spans="2:23" s="9" customFormat="1">
      <c r="B122" s="66"/>
      <c r="E122" s="212">
        <v>43160</v>
      </c>
      <c r="F122" s="212" t="s">
        <v>183</v>
      </c>
      <c r="G122" s="213" t="s">
        <v>64</v>
      </c>
      <c r="H122" s="238">
        <f t="shared" si="62"/>
        <v>1.25E-3</v>
      </c>
      <c r="I122" s="228">
        <f>(SUM('1.  LRAMVA Summary'!D$54:D$74)+SUM('1.  LRAMVA Summary'!D$75:D$76)*(MONTH($E122)-1)/12)*$H122</f>
        <v>147.39598262232002</v>
      </c>
      <c r="J122" s="228">
        <f>(SUM('1.  LRAMVA Summary'!E$54:E$74)+SUM('1.  LRAMVA Summary'!E$75:E$76)*(MONTH($E122)-1)/12)*$H122</f>
        <v>163.048704273032</v>
      </c>
      <c r="K122" s="228">
        <f>(SUM('1.  LRAMVA Summary'!F$54:F$74)+SUM('1.  LRAMVA Summary'!F$75:F$76)*(MONTH($E122)-1)/12)*$H122</f>
        <v>197.94907386413587</v>
      </c>
      <c r="L122" s="228">
        <f>(SUM('1.  LRAMVA Summary'!G$54:G$74)+SUM('1.  LRAMVA Summary'!G$75:G$76)*(MONTH($E122)-1)/12)*$H122</f>
        <v>8.3984981743116194</v>
      </c>
      <c r="M122" s="228">
        <f>(SUM('1.  LRAMVA Summary'!H$54:H$74)+SUM('1.  LRAMVA Summary'!H$75:H$76)*(MONTH($E122)-1)/12)*$H122</f>
        <v>48.502018559999996</v>
      </c>
      <c r="N122" s="228">
        <f>(SUM('1.  LRAMVA Summary'!I$54:I$74)+SUM('1.  LRAMVA Summary'!I$75:I$76)*(MONTH($E122)-1)/12)*$H122</f>
        <v>0</v>
      </c>
      <c r="O122" s="228">
        <f>(SUM('1.  LRAMVA Summary'!J$54:J$74)+SUM('1.  LRAMVA Summary'!J$75:J$76)*(MONTH($E122)-1)/12)*$H122</f>
        <v>0</v>
      </c>
      <c r="P122" s="228">
        <f>(SUM('1.  LRAMVA Summary'!K$54:K$74)+SUM('1.  LRAMVA Summary'!K$75:K$76)*(MONTH($E122)-1)/12)*$H122</f>
        <v>0</v>
      </c>
      <c r="Q122" s="228">
        <f>(SUM('1.  LRAMVA Summary'!L$54:L$74)+SUM('1.  LRAMVA Summary'!L$75:L$76)*(MONTH($E122)-1)/12)*$H122</f>
        <v>0</v>
      </c>
      <c r="R122" s="228">
        <f>(SUM('1.  LRAMVA Summary'!M$54:M$74)+SUM('1.  LRAMVA Summary'!M$75:M$76)*(MONTH($E122)-1)/12)*$H122</f>
        <v>0</v>
      </c>
      <c r="S122" s="228">
        <f>(SUM('1.  LRAMVA Summary'!N$54:N$74)+SUM('1.  LRAMVA Summary'!N$75:N$76)*(MONTH($E122)-1)/12)*$H122</f>
        <v>0</v>
      </c>
      <c r="T122" s="228">
        <f>(SUM('1.  LRAMVA Summary'!O$54:O$74)+SUM('1.  LRAMVA Summary'!O$75:O$76)*(MONTH($E122)-1)/12)*$H122</f>
        <v>0</v>
      </c>
      <c r="U122" s="228">
        <f>(SUM('1.  LRAMVA Summary'!P$54:P$74)+SUM('1.  LRAMVA Summary'!P$75:P$76)*(MONTH($E122)-1)/12)*$H122</f>
        <v>0</v>
      </c>
      <c r="V122" s="228">
        <f>(SUM('1.  LRAMVA Summary'!Q$54:Q$74)+SUM('1.  LRAMVA Summary'!Q$75:Q$76)*(MONTH($E122)-1)/12)*$H122</f>
        <v>0</v>
      </c>
      <c r="W122" s="229">
        <f t="shared" si="63"/>
        <v>565.29427749379954</v>
      </c>
    </row>
    <row r="123" spans="2:23" s="8" customFormat="1">
      <c r="B123" s="237"/>
      <c r="E123" s="212">
        <v>43191</v>
      </c>
      <c r="F123" s="212" t="s">
        <v>183</v>
      </c>
      <c r="G123" s="213" t="s">
        <v>65</v>
      </c>
      <c r="H123" s="238">
        <f>$C$44/12</f>
        <v>1.575E-3</v>
      </c>
      <c r="I123" s="228">
        <f>(SUM('1.  LRAMVA Summary'!D$54:D$74)+SUM('1.  LRAMVA Summary'!D$75:D$76)*(MONTH($E123)-1)/12)*$H123</f>
        <v>185.7189381041232</v>
      </c>
      <c r="J123" s="228">
        <f>(SUM('1.  LRAMVA Summary'!E$54:E$74)+SUM('1.  LRAMVA Summary'!E$75:E$76)*(MONTH($E123)-1)/12)*$H123</f>
        <v>205.44136738402031</v>
      </c>
      <c r="K123" s="228">
        <f>(SUM('1.  LRAMVA Summary'!F$54:F$74)+SUM('1.  LRAMVA Summary'!F$75:F$76)*(MONTH($E123)-1)/12)*$H123</f>
        <v>249.4158330688112</v>
      </c>
      <c r="L123" s="228">
        <f>(SUM('1.  LRAMVA Summary'!G$54:G$74)+SUM('1.  LRAMVA Summary'!G$75:G$76)*(MONTH($E123)-1)/12)*$H123</f>
        <v>10.58210769963264</v>
      </c>
      <c r="M123" s="228">
        <f>(SUM('1.  LRAMVA Summary'!H$54:H$74)+SUM('1.  LRAMVA Summary'!H$75:H$76)*(MONTH($E123)-1)/12)*$H123</f>
        <v>61.112543385599999</v>
      </c>
      <c r="N123" s="228">
        <f>(SUM('1.  LRAMVA Summary'!I$54:I$74)+SUM('1.  LRAMVA Summary'!I$75:I$76)*(MONTH($E123)-1)/12)*$H123</f>
        <v>0</v>
      </c>
      <c r="O123" s="228">
        <f>(SUM('1.  LRAMVA Summary'!J$54:J$74)+SUM('1.  LRAMVA Summary'!J$75:J$76)*(MONTH($E123)-1)/12)*$H123</f>
        <v>0</v>
      </c>
      <c r="P123" s="228">
        <f>(SUM('1.  LRAMVA Summary'!K$54:K$74)+SUM('1.  LRAMVA Summary'!K$75:K$76)*(MONTH($E123)-1)/12)*$H123</f>
        <v>0</v>
      </c>
      <c r="Q123" s="228">
        <f>(SUM('1.  LRAMVA Summary'!L$54:L$74)+SUM('1.  LRAMVA Summary'!L$75:L$76)*(MONTH($E123)-1)/12)*$H123</f>
        <v>0</v>
      </c>
      <c r="R123" s="228">
        <f>(SUM('1.  LRAMVA Summary'!M$54:M$74)+SUM('1.  LRAMVA Summary'!M$75:M$76)*(MONTH($E123)-1)/12)*$H123</f>
        <v>0</v>
      </c>
      <c r="S123" s="228">
        <f>(SUM('1.  LRAMVA Summary'!N$54:N$74)+SUM('1.  LRAMVA Summary'!N$75:N$76)*(MONTH($E123)-1)/12)*$H123</f>
        <v>0</v>
      </c>
      <c r="T123" s="228">
        <f>(SUM('1.  LRAMVA Summary'!O$54:O$74)+SUM('1.  LRAMVA Summary'!O$75:O$76)*(MONTH($E123)-1)/12)*$H123</f>
        <v>0</v>
      </c>
      <c r="U123" s="228">
        <f>(SUM('1.  LRAMVA Summary'!P$54:P$74)+SUM('1.  LRAMVA Summary'!P$75:P$76)*(MONTH($E123)-1)/12)*$H123</f>
        <v>0</v>
      </c>
      <c r="V123" s="228">
        <f>(SUM('1.  LRAMVA Summary'!Q$54:Q$74)+SUM('1.  LRAMVA Summary'!Q$75:Q$76)*(MONTH($E123)-1)/12)*$H123</f>
        <v>0</v>
      </c>
      <c r="W123" s="229">
        <f t="shared" si="63"/>
        <v>712.27078964218731</v>
      </c>
    </row>
    <row r="124" spans="2:23" s="9" customFormat="1">
      <c r="B124" s="66"/>
      <c r="E124" s="212">
        <v>43221</v>
      </c>
      <c r="F124" s="212" t="s">
        <v>183</v>
      </c>
      <c r="G124" s="213" t="s">
        <v>65</v>
      </c>
      <c r="H124" s="238">
        <f t="shared" ref="H124:H125" si="64">$C$44/12</f>
        <v>1.575E-3</v>
      </c>
      <c r="I124" s="228">
        <f>(SUM('1.  LRAMVA Summary'!D$54:D$74)+SUM('1.  LRAMVA Summary'!D$75:D$76)*(MONTH($E124)-1)/12)*$H124</f>
        <v>185.7189381041232</v>
      </c>
      <c r="J124" s="228">
        <f>(SUM('1.  LRAMVA Summary'!E$54:E$74)+SUM('1.  LRAMVA Summary'!E$75:E$76)*(MONTH($E124)-1)/12)*$H124</f>
        <v>205.44136738402031</v>
      </c>
      <c r="K124" s="228">
        <f>(SUM('1.  LRAMVA Summary'!F$54:F$74)+SUM('1.  LRAMVA Summary'!F$75:F$76)*(MONTH($E124)-1)/12)*$H124</f>
        <v>249.4158330688112</v>
      </c>
      <c r="L124" s="228">
        <f>(SUM('1.  LRAMVA Summary'!G$54:G$74)+SUM('1.  LRAMVA Summary'!G$75:G$76)*(MONTH($E124)-1)/12)*$H124</f>
        <v>10.58210769963264</v>
      </c>
      <c r="M124" s="228">
        <f>(SUM('1.  LRAMVA Summary'!H$54:H$74)+SUM('1.  LRAMVA Summary'!H$75:H$76)*(MONTH($E124)-1)/12)*$H124</f>
        <v>61.112543385599999</v>
      </c>
      <c r="N124" s="228">
        <f>(SUM('1.  LRAMVA Summary'!I$54:I$74)+SUM('1.  LRAMVA Summary'!I$75:I$76)*(MONTH($E124)-1)/12)*$H124</f>
        <v>0</v>
      </c>
      <c r="O124" s="228">
        <f>(SUM('1.  LRAMVA Summary'!J$54:J$74)+SUM('1.  LRAMVA Summary'!J$75:J$76)*(MONTH($E124)-1)/12)*$H124</f>
        <v>0</v>
      </c>
      <c r="P124" s="228">
        <f>(SUM('1.  LRAMVA Summary'!K$54:K$74)+SUM('1.  LRAMVA Summary'!K$75:K$76)*(MONTH($E124)-1)/12)*$H124</f>
        <v>0</v>
      </c>
      <c r="Q124" s="228">
        <f>(SUM('1.  LRAMVA Summary'!L$54:L$74)+SUM('1.  LRAMVA Summary'!L$75:L$76)*(MONTH($E124)-1)/12)*$H124</f>
        <v>0</v>
      </c>
      <c r="R124" s="228">
        <f>(SUM('1.  LRAMVA Summary'!M$54:M$74)+SUM('1.  LRAMVA Summary'!M$75:M$76)*(MONTH($E124)-1)/12)*$H124</f>
        <v>0</v>
      </c>
      <c r="S124" s="228">
        <f>(SUM('1.  LRAMVA Summary'!N$54:N$74)+SUM('1.  LRAMVA Summary'!N$75:N$76)*(MONTH($E124)-1)/12)*$H124</f>
        <v>0</v>
      </c>
      <c r="T124" s="228">
        <f>(SUM('1.  LRAMVA Summary'!O$54:O$74)+SUM('1.  LRAMVA Summary'!O$75:O$76)*(MONTH($E124)-1)/12)*$H124</f>
        <v>0</v>
      </c>
      <c r="U124" s="228">
        <f>(SUM('1.  LRAMVA Summary'!P$54:P$74)+SUM('1.  LRAMVA Summary'!P$75:P$76)*(MONTH($E124)-1)/12)*$H124</f>
        <v>0</v>
      </c>
      <c r="V124" s="228">
        <f>(SUM('1.  LRAMVA Summary'!Q$54:Q$74)+SUM('1.  LRAMVA Summary'!Q$75:Q$76)*(MONTH($E124)-1)/12)*$H124</f>
        <v>0</v>
      </c>
      <c r="W124" s="229">
        <f t="shared" si="63"/>
        <v>712.27078964218731</v>
      </c>
    </row>
    <row r="125" spans="2:23" s="236" customFormat="1">
      <c r="B125" s="235"/>
      <c r="E125" s="212">
        <v>43252</v>
      </c>
      <c r="F125" s="212" t="s">
        <v>183</v>
      </c>
      <c r="G125" s="213" t="s">
        <v>65</v>
      </c>
      <c r="H125" s="238">
        <f t="shared" si="64"/>
        <v>1.575E-3</v>
      </c>
      <c r="I125" s="228">
        <f>(SUM('1.  LRAMVA Summary'!D$54:D$74)+SUM('1.  LRAMVA Summary'!D$75:D$76)*(MONTH($E125)-1)/12)*$H125</f>
        <v>185.7189381041232</v>
      </c>
      <c r="J125" s="228">
        <f>(SUM('1.  LRAMVA Summary'!E$54:E$74)+SUM('1.  LRAMVA Summary'!E$75:E$76)*(MONTH($E125)-1)/12)*$H125</f>
        <v>205.44136738402031</v>
      </c>
      <c r="K125" s="228">
        <f>(SUM('1.  LRAMVA Summary'!F$54:F$74)+SUM('1.  LRAMVA Summary'!F$75:F$76)*(MONTH($E125)-1)/12)*$H125</f>
        <v>249.4158330688112</v>
      </c>
      <c r="L125" s="228">
        <f>(SUM('1.  LRAMVA Summary'!G$54:G$74)+SUM('1.  LRAMVA Summary'!G$75:G$76)*(MONTH($E125)-1)/12)*$H125</f>
        <v>10.58210769963264</v>
      </c>
      <c r="M125" s="228">
        <f>(SUM('1.  LRAMVA Summary'!H$54:H$74)+SUM('1.  LRAMVA Summary'!H$75:H$76)*(MONTH($E125)-1)/12)*$H125</f>
        <v>61.112543385599999</v>
      </c>
      <c r="N125" s="228">
        <f>(SUM('1.  LRAMVA Summary'!I$54:I$74)+SUM('1.  LRAMVA Summary'!I$75:I$76)*(MONTH($E125)-1)/12)*$H125</f>
        <v>0</v>
      </c>
      <c r="O125" s="228">
        <f>(SUM('1.  LRAMVA Summary'!J$54:J$74)+SUM('1.  LRAMVA Summary'!J$75:J$76)*(MONTH($E125)-1)/12)*$H125</f>
        <v>0</v>
      </c>
      <c r="P125" s="228">
        <f>(SUM('1.  LRAMVA Summary'!K$54:K$74)+SUM('1.  LRAMVA Summary'!K$75:K$76)*(MONTH($E125)-1)/12)*$H125</f>
        <v>0</v>
      </c>
      <c r="Q125" s="228">
        <f>(SUM('1.  LRAMVA Summary'!L$54:L$74)+SUM('1.  LRAMVA Summary'!L$75:L$76)*(MONTH($E125)-1)/12)*$H125</f>
        <v>0</v>
      </c>
      <c r="R125" s="228">
        <f>(SUM('1.  LRAMVA Summary'!M$54:M$74)+SUM('1.  LRAMVA Summary'!M$75:M$76)*(MONTH($E125)-1)/12)*$H125</f>
        <v>0</v>
      </c>
      <c r="S125" s="228">
        <f>(SUM('1.  LRAMVA Summary'!N$54:N$74)+SUM('1.  LRAMVA Summary'!N$75:N$76)*(MONTH($E125)-1)/12)*$H125</f>
        <v>0</v>
      </c>
      <c r="T125" s="228">
        <f>(SUM('1.  LRAMVA Summary'!O$54:O$74)+SUM('1.  LRAMVA Summary'!O$75:O$76)*(MONTH($E125)-1)/12)*$H125</f>
        <v>0</v>
      </c>
      <c r="U125" s="228">
        <f>(SUM('1.  LRAMVA Summary'!P$54:P$74)+SUM('1.  LRAMVA Summary'!P$75:P$76)*(MONTH($E125)-1)/12)*$H125</f>
        <v>0</v>
      </c>
      <c r="V125" s="228">
        <f>(SUM('1.  LRAMVA Summary'!Q$54:Q$74)+SUM('1.  LRAMVA Summary'!Q$75:Q$76)*(MONTH($E125)-1)/12)*$H125</f>
        <v>0</v>
      </c>
      <c r="W125" s="229">
        <f t="shared" si="63"/>
        <v>712.27078964218731</v>
      </c>
    </row>
    <row r="126" spans="2:23" s="9" customFormat="1">
      <c r="B126" s="66"/>
      <c r="E126" s="212">
        <v>43282</v>
      </c>
      <c r="F126" s="212" t="s">
        <v>183</v>
      </c>
      <c r="G126" s="213" t="s">
        <v>67</v>
      </c>
      <c r="H126" s="238">
        <f>$C$45/12</f>
        <v>1.575E-3</v>
      </c>
      <c r="I126" s="228">
        <f>(SUM('1.  LRAMVA Summary'!D$54:D$74)+SUM('1.  LRAMVA Summary'!D$75:D$76)*(MONTH($E126)-1)/12)*$H126</f>
        <v>185.7189381041232</v>
      </c>
      <c r="J126" s="228">
        <f>(SUM('1.  LRAMVA Summary'!E$54:E$74)+SUM('1.  LRAMVA Summary'!E$75:E$76)*(MONTH($E126)-1)/12)*$H126</f>
        <v>205.44136738402031</v>
      </c>
      <c r="K126" s="228">
        <f>(SUM('1.  LRAMVA Summary'!F$54:F$74)+SUM('1.  LRAMVA Summary'!F$75:F$76)*(MONTH($E126)-1)/12)*$H126</f>
        <v>249.4158330688112</v>
      </c>
      <c r="L126" s="228">
        <f>(SUM('1.  LRAMVA Summary'!G$54:G$74)+SUM('1.  LRAMVA Summary'!G$75:G$76)*(MONTH($E126)-1)/12)*$H126</f>
        <v>10.58210769963264</v>
      </c>
      <c r="M126" s="228">
        <f>(SUM('1.  LRAMVA Summary'!H$54:H$74)+SUM('1.  LRAMVA Summary'!H$75:H$76)*(MONTH($E126)-1)/12)*$H126</f>
        <v>61.112543385599999</v>
      </c>
      <c r="N126" s="228">
        <f>(SUM('1.  LRAMVA Summary'!I$54:I$74)+SUM('1.  LRAMVA Summary'!I$75:I$76)*(MONTH($E126)-1)/12)*$H126</f>
        <v>0</v>
      </c>
      <c r="O126" s="228">
        <f>(SUM('1.  LRAMVA Summary'!J$54:J$74)+SUM('1.  LRAMVA Summary'!J$75:J$76)*(MONTH($E126)-1)/12)*$H126</f>
        <v>0</v>
      </c>
      <c r="P126" s="228">
        <f>(SUM('1.  LRAMVA Summary'!K$54:K$74)+SUM('1.  LRAMVA Summary'!K$75:K$76)*(MONTH($E126)-1)/12)*$H126</f>
        <v>0</v>
      </c>
      <c r="Q126" s="228">
        <f>(SUM('1.  LRAMVA Summary'!L$54:L$74)+SUM('1.  LRAMVA Summary'!L$75:L$76)*(MONTH($E126)-1)/12)*$H126</f>
        <v>0</v>
      </c>
      <c r="R126" s="228">
        <f>(SUM('1.  LRAMVA Summary'!M$54:M$74)+SUM('1.  LRAMVA Summary'!M$75:M$76)*(MONTH($E126)-1)/12)*$H126</f>
        <v>0</v>
      </c>
      <c r="S126" s="228">
        <f>(SUM('1.  LRAMVA Summary'!N$54:N$74)+SUM('1.  LRAMVA Summary'!N$75:N$76)*(MONTH($E126)-1)/12)*$H126</f>
        <v>0</v>
      </c>
      <c r="T126" s="228">
        <f>(SUM('1.  LRAMVA Summary'!O$54:O$74)+SUM('1.  LRAMVA Summary'!O$75:O$76)*(MONTH($E126)-1)/12)*$H126</f>
        <v>0</v>
      </c>
      <c r="U126" s="228">
        <f>(SUM('1.  LRAMVA Summary'!P$54:P$74)+SUM('1.  LRAMVA Summary'!P$75:P$76)*(MONTH($E126)-1)/12)*$H126</f>
        <v>0</v>
      </c>
      <c r="V126" s="228">
        <f>(SUM('1.  LRAMVA Summary'!Q$54:Q$74)+SUM('1.  LRAMVA Summary'!Q$75:Q$76)*(MONTH($E126)-1)/12)*$H126</f>
        <v>0</v>
      </c>
      <c r="W126" s="229">
        <f t="shared" si="63"/>
        <v>712.27078964218731</v>
      </c>
    </row>
    <row r="127" spans="2:23" s="9" customFormat="1">
      <c r="B127" s="66"/>
      <c r="E127" s="212">
        <v>43313</v>
      </c>
      <c r="F127" s="212" t="s">
        <v>183</v>
      </c>
      <c r="G127" s="213" t="s">
        <v>67</v>
      </c>
      <c r="H127" s="238">
        <f t="shared" ref="H127:H128" si="65">$C$45/12</f>
        <v>1.575E-3</v>
      </c>
      <c r="I127" s="228">
        <f>(SUM('1.  LRAMVA Summary'!D$54:D$74)+SUM('1.  LRAMVA Summary'!D$75:D$76)*(MONTH($E127)-1)/12)*$H127</f>
        <v>185.7189381041232</v>
      </c>
      <c r="J127" s="228">
        <f>(SUM('1.  LRAMVA Summary'!E$54:E$74)+SUM('1.  LRAMVA Summary'!E$75:E$76)*(MONTH($E127)-1)/12)*$H127</f>
        <v>205.44136738402031</v>
      </c>
      <c r="K127" s="228">
        <f>(SUM('1.  LRAMVA Summary'!F$54:F$74)+SUM('1.  LRAMVA Summary'!F$75:F$76)*(MONTH($E127)-1)/12)*$H127</f>
        <v>249.4158330688112</v>
      </c>
      <c r="L127" s="228">
        <f>(SUM('1.  LRAMVA Summary'!G$54:G$74)+SUM('1.  LRAMVA Summary'!G$75:G$76)*(MONTH($E127)-1)/12)*$H127</f>
        <v>10.58210769963264</v>
      </c>
      <c r="M127" s="228">
        <f>(SUM('1.  LRAMVA Summary'!H$54:H$74)+SUM('1.  LRAMVA Summary'!H$75:H$76)*(MONTH($E127)-1)/12)*$H127</f>
        <v>61.112543385599999</v>
      </c>
      <c r="N127" s="228">
        <f>(SUM('1.  LRAMVA Summary'!I$54:I$74)+SUM('1.  LRAMVA Summary'!I$75:I$76)*(MONTH($E127)-1)/12)*$H127</f>
        <v>0</v>
      </c>
      <c r="O127" s="228">
        <f>(SUM('1.  LRAMVA Summary'!J$54:J$74)+SUM('1.  LRAMVA Summary'!J$75:J$76)*(MONTH($E127)-1)/12)*$H127</f>
        <v>0</v>
      </c>
      <c r="P127" s="228">
        <f>(SUM('1.  LRAMVA Summary'!K$54:K$74)+SUM('1.  LRAMVA Summary'!K$75:K$76)*(MONTH($E127)-1)/12)*$H127</f>
        <v>0</v>
      </c>
      <c r="Q127" s="228">
        <f>(SUM('1.  LRAMVA Summary'!L$54:L$74)+SUM('1.  LRAMVA Summary'!L$75:L$76)*(MONTH($E127)-1)/12)*$H127</f>
        <v>0</v>
      </c>
      <c r="R127" s="228">
        <f>(SUM('1.  LRAMVA Summary'!M$54:M$74)+SUM('1.  LRAMVA Summary'!M$75:M$76)*(MONTH($E127)-1)/12)*$H127</f>
        <v>0</v>
      </c>
      <c r="S127" s="228">
        <f>(SUM('1.  LRAMVA Summary'!N$54:N$74)+SUM('1.  LRAMVA Summary'!N$75:N$76)*(MONTH($E127)-1)/12)*$H127</f>
        <v>0</v>
      </c>
      <c r="T127" s="228">
        <f>(SUM('1.  LRAMVA Summary'!O$54:O$74)+SUM('1.  LRAMVA Summary'!O$75:O$76)*(MONTH($E127)-1)/12)*$H127</f>
        <v>0</v>
      </c>
      <c r="U127" s="228">
        <f>(SUM('1.  LRAMVA Summary'!P$54:P$74)+SUM('1.  LRAMVA Summary'!P$75:P$76)*(MONTH($E127)-1)/12)*$H127</f>
        <v>0</v>
      </c>
      <c r="V127" s="228">
        <f>(SUM('1.  LRAMVA Summary'!Q$54:Q$74)+SUM('1.  LRAMVA Summary'!Q$75:Q$76)*(MONTH($E127)-1)/12)*$H127</f>
        <v>0</v>
      </c>
      <c r="W127" s="229">
        <f t="shared" si="63"/>
        <v>712.27078964218731</v>
      </c>
    </row>
    <row r="128" spans="2:23" s="9" customFormat="1">
      <c r="B128" s="66"/>
      <c r="E128" s="212">
        <v>43344</v>
      </c>
      <c r="F128" s="212" t="s">
        <v>183</v>
      </c>
      <c r="G128" s="213" t="s">
        <v>67</v>
      </c>
      <c r="H128" s="238">
        <f t="shared" si="65"/>
        <v>1.575E-3</v>
      </c>
      <c r="I128" s="228">
        <f>(SUM('1.  LRAMVA Summary'!D$54:D$74)+SUM('1.  LRAMVA Summary'!D$75:D$76)*(MONTH($E128)-1)/12)*$H128</f>
        <v>185.7189381041232</v>
      </c>
      <c r="J128" s="228">
        <f>(SUM('1.  LRAMVA Summary'!E$54:E$74)+SUM('1.  LRAMVA Summary'!E$75:E$76)*(MONTH($E128)-1)/12)*$H128</f>
        <v>205.44136738402031</v>
      </c>
      <c r="K128" s="228">
        <f>(SUM('1.  LRAMVA Summary'!F$54:F$74)+SUM('1.  LRAMVA Summary'!F$75:F$76)*(MONTH($E128)-1)/12)*$H128</f>
        <v>249.4158330688112</v>
      </c>
      <c r="L128" s="228">
        <f>(SUM('1.  LRAMVA Summary'!G$54:G$74)+SUM('1.  LRAMVA Summary'!G$75:G$76)*(MONTH($E128)-1)/12)*$H128</f>
        <v>10.58210769963264</v>
      </c>
      <c r="M128" s="228">
        <f>(SUM('1.  LRAMVA Summary'!H$54:H$74)+SUM('1.  LRAMVA Summary'!H$75:H$76)*(MONTH($E128)-1)/12)*$H128</f>
        <v>61.112543385599999</v>
      </c>
      <c r="N128" s="228">
        <f>(SUM('1.  LRAMVA Summary'!I$54:I$74)+SUM('1.  LRAMVA Summary'!I$75:I$76)*(MONTH($E128)-1)/12)*$H128</f>
        <v>0</v>
      </c>
      <c r="O128" s="228">
        <f>(SUM('1.  LRAMVA Summary'!J$54:J$74)+SUM('1.  LRAMVA Summary'!J$75:J$76)*(MONTH($E128)-1)/12)*$H128</f>
        <v>0</v>
      </c>
      <c r="P128" s="228">
        <f>(SUM('1.  LRAMVA Summary'!K$54:K$74)+SUM('1.  LRAMVA Summary'!K$75:K$76)*(MONTH($E128)-1)/12)*$H128</f>
        <v>0</v>
      </c>
      <c r="Q128" s="228">
        <f>(SUM('1.  LRAMVA Summary'!L$54:L$74)+SUM('1.  LRAMVA Summary'!L$75:L$76)*(MONTH($E128)-1)/12)*$H128</f>
        <v>0</v>
      </c>
      <c r="R128" s="228">
        <f>(SUM('1.  LRAMVA Summary'!M$54:M$74)+SUM('1.  LRAMVA Summary'!M$75:M$76)*(MONTH($E128)-1)/12)*$H128</f>
        <v>0</v>
      </c>
      <c r="S128" s="228">
        <f>(SUM('1.  LRAMVA Summary'!N$54:N$74)+SUM('1.  LRAMVA Summary'!N$75:N$76)*(MONTH($E128)-1)/12)*$H128</f>
        <v>0</v>
      </c>
      <c r="T128" s="228">
        <f>(SUM('1.  LRAMVA Summary'!O$54:O$74)+SUM('1.  LRAMVA Summary'!O$75:O$76)*(MONTH($E128)-1)/12)*$H128</f>
        <v>0</v>
      </c>
      <c r="U128" s="228">
        <f>(SUM('1.  LRAMVA Summary'!P$54:P$74)+SUM('1.  LRAMVA Summary'!P$75:P$76)*(MONTH($E128)-1)/12)*$H128</f>
        <v>0</v>
      </c>
      <c r="V128" s="228">
        <f>(SUM('1.  LRAMVA Summary'!Q$54:Q$74)+SUM('1.  LRAMVA Summary'!Q$75:Q$76)*(MONTH($E128)-1)/12)*$H128</f>
        <v>0</v>
      </c>
      <c r="W128" s="229">
        <f t="shared" si="63"/>
        <v>712.27078964218731</v>
      </c>
    </row>
    <row r="129" spans="2:23" s="9" customFormat="1">
      <c r="B129" s="66"/>
      <c r="E129" s="212">
        <v>43374</v>
      </c>
      <c r="F129" s="212" t="s">
        <v>183</v>
      </c>
      <c r="G129" s="213" t="s">
        <v>68</v>
      </c>
      <c r="H129" s="238">
        <f>$C$46/12</f>
        <v>1.8083333333333335E-3</v>
      </c>
      <c r="I129" s="228">
        <f>(SUM('1.  LRAMVA Summary'!D$54:D$74)+SUM('1.  LRAMVA Summary'!D$75:D$76)*(MONTH($E129)-1)/12)*$H129</f>
        <v>213.23285486028962</v>
      </c>
      <c r="J129" s="228">
        <f>(SUM('1.  LRAMVA Summary'!E$54:E$74)+SUM('1.  LRAMVA Summary'!E$75:E$76)*(MONTH($E129)-1)/12)*$H129</f>
        <v>235.87712551498632</v>
      </c>
      <c r="K129" s="228">
        <f>(SUM('1.  LRAMVA Summary'!F$54:F$74)+SUM('1.  LRAMVA Summary'!F$75:F$76)*(MONTH($E129)-1)/12)*$H129</f>
        <v>286.36632685678325</v>
      </c>
      <c r="L129" s="228">
        <f>(SUM('1.  LRAMVA Summary'!G$54:G$74)+SUM('1.  LRAMVA Summary'!G$75:G$76)*(MONTH($E129)-1)/12)*$H129</f>
        <v>12.149827358837477</v>
      </c>
      <c r="M129" s="228">
        <f>(SUM('1.  LRAMVA Summary'!H$54:H$74)+SUM('1.  LRAMVA Summary'!H$75:H$76)*(MONTH($E129)-1)/12)*$H129</f>
        <v>70.166253516799998</v>
      </c>
      <c r="N129" s="228">
        <f>(SUM('1.  LRAMVA Summary'!I$54:I$74)+SUM('1.  LRAMVA Summary'!I$75:I$76)*(MONTH($E129)-1)/12)*$H129</f>
        <v>0</v>
      </c>
      <c r="O129" s="228">
        <f>(SUM('1.  LRAMVA Summary'!J$54:J$74)+SUM('1.  LRAMVA Summary'!J$75:J$76)*(MONTH($E129)-1)/12)*$H129</f>
        <v>0</v>
      </c>
      <c r="P129" s="228">
        <f>(SUM('1.  LRAMVA Summary'!K$54:K$74)+SUM('1.  LRAMVA Summary'!K$75:K$76)*(MONTH($E129)-1)/12)*$H129</f>
        <v>0</v>
      </c>
      <c r="Q129" s="228">
        <f>(SUM('1.  LRAMVA Summary'!L$54:L$74)+SUM('1.  LRAMVA Summary'!L$75:L$76)*(MONTH($E129)-1)/12)*$H129</f>
        <v>0</v>
      </c>
      <c r="R129" s="228">
        <f>(SUM('1.  LRAMVA Summary'!M$54:M$74)+SUM('1.  LRAMVA Summary'!M$75:M$76)*(MONTH($E129)-1)/12)*$H129</f>
        <v>0</v>
      </c>
      <c r="S129" s="228">
        <f>(SUM('1.  LRAMVA Summary'!N$54:N$74)+SUM('1.  LRAMVA Summary'!N$75:N$76)*(MONTH($E129)-1)/12)*$H129</f>
        <v>0</v>
      </c>
      <c r="T129" s="228">
        <f>(SUM('1.  LRAMVA Summary'!O$54:O$74)+SUM('1.  LRAMVA Summary'!O$75:O$76)*(MONTH($E129)-1)/12)*$H129</f>
        <v>0</v>
      </c>
      <c r="U129" s="228">
        <f>(SUM('1.  LRAMVA Summary'!P$54:P$74)+SUM('1.  LRAMVA Summary'!P$75:P$76)*(MONTH($E129)-1)/12)*$H129</f>
        <v>0</v>
      </c>
      <c r="V129" s="228">
        <f>(SUM('1.  LRAMVA Summary'!Q$54:Q$74)+SUM('1.  LRAMVA Summary'!Q$75:Q$76)*(MONTH($E129)-1)/12)*$H129</f>
        <v>0</v>
      </c>
      <c r="W129" s="229">
        <f t="shared" si="63"/>
        <v>817.79238810769664</v>
      </c>
    </row>
    <row r="130" spans="2:23" s="9" customFormat="1">
      <c r="B130" s="66"/>
      <c r="E130" s="212">
        <v>43405</v>
      </c>
      <c r="F130" s="212" t="s">
        <v>183</v>
      </c>
      <c r="G130" s="213" t="s">
        <v>68</v>
      </c>
      <c r="H130" s="238">
        <f t="shared" ref="H130:H131" si="66">$C$46/12</f>
        <v>1.8083333333333335E-3</v>
      </c>
      <c r="I130" s="228">
        <f>(SUM('1.  LRAMVA Summary'!D$54:D$74)+SUM('1.  LRAMVA Summary'!D$75:D$76)*(MONTH($E130)-1)/12)*$H130</f>
        <v>213.23285486028962</v>
      </c>
      <c r="J130" s="228">
        <f>(SUM('1.  LRAMVA Summary'!E$54:E$74)+SUM('1.  LRAMVA Summary'!E$75:E$76)*(MONTH($E130)-1)/12)*$H130</f>
        <v>235.87712551498632</v>
      </c>
      <c r="K130" s="228">
        <f>(SUM('1.  LRAMVA Summary'!F$54:F$74)+SUM('1.  LRAMVA Summary'!F$75:F$76)*(MONTH($E130)-1)/12)*$H130</f>
        <v>286.36632685678325</v>
      </c>
      <c r="L130" s="228">
        <f>(SUM('1.  LRAMVA Summary'!G$54:G$74)+SUM('1.  LRAMVA Summary'!G$75:G$76)*(MONTH($E130)-1)/12)*$H130</f>
        <v>12.149827358837477</v>
      </c>
      <c r="M130" s="228">
        <f>(SUM('1.  LRAMVA Summary'!H$54:H$74)+SUM('1.  LRAMVA Summary'!H$75:H$76)*(MONTH($E130)-1)/12)*$H130</f>
        <v>70.166253516799998</v>
      </c>
      <c r="N130" s="228">
        <f>(SUM('1.  LRAMVA Summary'!I$54:I$74)+SUM('1.  LRAMVA Summary'!I$75:I$76)*(MONTH($E130)-1)/12)*$H130</f>
        <v>0</v>
      </c>
      <c r="O130" s="228">
        <f>(SUM('1.  LRAMVA Summary'!J$54:J$74)+SUM('1.  LRAMVA Summary'!J$75:J$76)*(MONTH($E130)-1)/12)*$H130</f>
        <v>0</v>
      </c>
      <c r="P130" s="228">
        <f>(SUM('1.  LRAMVA Summary'!K$54:K$74)+SUM('1.  LRAMVA Summary'!K$75:K$76)*(MONTH($E130)-1)/12)*$H130</f>
        <v>0</v>
      </c>
      <c r="Q130" s="228">
        <f>(SUM('1.  LRAMVA Summary'!L$54:L$74)+SUM('1.  LRAMVA Summary'!L$75:L$76)*(MONTH($E130)-1)/12)*$H130</f>
        <v>0</v>
      </c>
      <c r="R130" s="228">
        <f>(SUM('1.  LRAMVA Summary'!M$54:M$74)+SUM('1.  LRAMVA Summary'!M$75:M$76)*(MONTH($E130)-1)/12)*$H130</f>
        <v>0</v>
      </c>
      <c r="S130" s="228">
        <f>(SUM('1.  LRAMVA Summary'!N$54:N$74)+SUM('1.  LRAMVA Summary'!N$75:N$76)*(MONTH($E130)-1)/12)*$H130</f>
        <v>0</v>
      </c>
      <c r="T130" s="228">
        <f>(SUM('1.  LRAMVA Summary'!O$54:O$74)+SUM('1.  LRAMVA Summary'!O$75:O$76)*(MONTH($E130)-1)/12)*$H130</f>
        <v>0</v>
      </c>
      <c r="U130" s="228">
        <f>(SUM('1.  LRAMVA Summary'!P$54:P$74)+SUM('1.  LRAMVA Summary'!P$75:P$76)*(MONTH($E130)-1)/12)*$H130</f>
        <v>0</v>
      </c>
      <c r="V130" s="228">
        <f>(SUM('1.  LRAMVA Summary'!Q$54:Q$74)+SUM('1.  LRAMVA Summary'!Q$75:Q$76)*(MONTH($E130)-1)/12)*$H130</f>
        <v>0</v>
      </c>
      <c r="W130" s="229">
        <f t="shared" si="63"/>
        <v>817.79238810769664</v>
      </c>
    </row>
    <row r="131" spans="2:23" s="9" customFormat="1">
      <c r="B131" s="66"/>
      <c r="E131" s="212">
        <v>43435</v>
      </c>
      <c r="F131" s="212" t="s">
        <v>183</v>
      </c>
      <c r="G131" s="213" t="s">
        <v>68</v>
      </c>
      <c r="H131" s="238">
        <f t="shared" si="66"/>
        <v>1.8083333333333335E-3</v>
      </c>
      <c r="I131" s="228">
        <f>(SUM('1.  LRAMVA Summary'!D$54:D$74)+SUM('1.  LRAMVA Summary'!D$75:D$76)*(MONTH($E131)-1)/12)*$H131</f>
        <v>213.23285486028962</v>
      </c>
      <c r="J131" s="228">
        <f>(SUM('1.  LRAMVA Summary'!E$54:E$74)+SUM('1.  LRAMVA Summary'!E$75:E$76)*(MONTH($E131)-1)/12)*$H131</f>
        <v>235.87712551498632</v>
      </c>
      <c r="K131" s="228">
        <f>(SUM('1.  LRAMVA Summary'!F$54:F$74)+SUM('1.  LRAMVA Summary'!F$75:F$76)*(MONTH($E131)-1)/12)*$H131</f>
        <v>286.36632685678325</v>
      </c>
      <c r="L131" s="228">
        <f>(SUM('1.  LRAMVA Summary'!G$54:G$74)+SUM('1.  LRAMVA Summary'!G$75:G$76)*(MONTH($E131)-1)/12)*$H131</f>
        <v>12.149827358837477</v>
      </c>
      <c r="M131" s="228">
        <f>(SUM('1.  LRAMVA Summary'!H$54:H$74)+SUM('1.  LRAMVA Summary'!H$75:H$76)*(MONTH($E131)-1)/12)*$H131</f>
        <v>70.166253516799998</v>
      </c>
      <c r="N131" s="228">
        <f>(SUM('1.  LRAMVA Summary'!I$54:I$74)+SUM('1.  LRAMVA Summary'!I$75:I$76)*(MONTH($E131)-1)/12)*$H131</f>
        <v>0</v>
      </c>
      <c r="O131" s="228">
        <f>(SUM('1.  LRAMVA Summary'!J$54:J$74)+SUM('1.  LRAMVA Summary'!J$75:J$76)*(MONTH($E131)-1)/12)*$H131</f>
        <v>0</v>
      </c>
      <c r="P131" s="228">
        <f>(SUM('1.  LRAMVA Summary'!K$54:K$74)+SUM('1.  LRAMVA Summary'!K$75:K$76)*(MONTH($E131)-1)/12)*$H131</f>
        <v>0</v>
      </c>
      <c r="Q131" s="228">
        <f>(SUM('1.  LRAMVA Summary'!L$54:L$74)+SUM('1.  LRAMVA Summary'!L$75:L$76)*(MONTH($E131)-1)/12)*$H131</f>
        <v>0</v>
      </c>
      <c r="R131" s="228">
        <f>(SUM('1.  LRAMVA Summary'!M$54:M$74)+SUM('1.  LRAMVA Summary'!M$75:M$76)*(MONTH($E131)-1)/12)*$H131</f>
        <v>0</v>
      </c>
      <c r="S131" s="228">
        <f>(SUM('1.  LRAMVA Summary'!N$54:N$74)+SUM('1.  LRAMVA Summary'!N$75:N$76)*(MONTH($E131)-1)/12)*$H131</f>
        <v>0</v>
      </c>
      <c r="T131" s="228">
        <f>(SUM('1.  LRAMVA Summary'!O$54:O$74)+SUM('1.  LRAMVA Summary'!O$75:O$76)*(MONTH($E131)-1)/12)*$H131</f>
        <v>0</v>
      </c>
      <c r="U131" s="228">
        <f>(SUM('1.  LRAMVA Summary'!P$54:P$74)+SUM('1.  LRAMVA Summary'!P$75:P$76)*(MONTH($E131)-1)/12)*$H131</f>
        <v>0</v>
      </c>
      <c r="V131" s="228">
        <f>(SUM('1.  LRAMVA Summary'!Q$54:Q$74)+SUM('1.  LRAMVA Summary'!Q$75:Q$76)*(MONTH($E131)-1)/12)*$H131</f>
        <v>0</v>
      </c>
      <c r="W131" s="229">
        <f t="shared" si="63"/>
        <v>817.79238810769664</v>
      </c>
    </row>
    <row r="132" spans="2:23" s="9" customFormat="1" ht="15" thickBot="1">
      <c r="B132" s="66"/>
      <c r="E132" s="214" t="s">
        <v>465</v>
      </c>
      <c r="F132" s="214"/>
      <c r="G132" s="215"/>
      <c r="H132" s="216"/>
      <c r="I132" s="217">
        <f>SUM(I119:I131)</f>
        <v>2888.9612593974721</v>
      </c>
      <c r="J132" s="217">
        <f>SUM(J119:J131)</f>
        <v>3195.7546037514276</v>
      </c>
      <c r="K132" s="217">
        <f t="shared" ref="K132:O132" si="67">SUM(K119:K131)</f>
        <v>3879.8018477370633</v>
      </c>
      <c r="L132" s="217">
        <f t="shared" si="67"/>
        <v>164.61056421650778</v>
      </c>
      <c r="M132" s="217">
        <f t="shared" si="67"/>
        <v>950.63956377600005</v>
      </c>
      <c r="N132" s="217">
        <f t="shared" si="67"/>
        <v>0</v>
      </c>
      <c r="O132" s="217">
        <f t="shared" si="67"/>
        <v>0</v>
      </c>
      <c r="P132" s="217">
        <f t="shared" ref="P132:V132" si="68">SUM(P119:P131)</f>
        <v>0</v>
      </c>
      <c r="Q132" s="217">
        <f t="shared" si="68"/>
        <v>0</v>
      </c>
      <c r="R132" s="217">
        <f t="shared" si="68"/>
        <v>0</v>
      </c>
      <c r="S132" s="217">
        <f t="shared" si="68"/>
        <v>0</v>
      </c>
      <c r="T132" s="217">
        <f t="shared" si="68"/>
        <v>0</v>
      </c>
      <c r="U132" s="217">
        <f t="shared" si="68"/>
        <v>0</v>
      </c>
      <c r="V132" s="217">
        <f t="shared" si="68"/>
        <v>0</v>
      </c>
      <c r="W132" s="217">
        <f>SUM(W119:W131)</f>
        <v>11079.76783887847</v>
      </c>
    </row>
    <row r="133" spans="2:23" s="9" customFormat="1" ht="15" thickTop="1">
      <c r="B133" s="66"/>
      <c r="E133" s="218" t="s">
        <v>66</v>
      </c>
      <c r="F133" s="218"/>
      <c r="G133" s="219"/>
      <c r="H133" s="220"/>
      <c r="I133" s="221"/>
      <c r="J133" s="221"/>
      <c r="K133" s="221"/>
      <c r="L133" s="221"/>
      <c r="M133" s="221"/>
      <c r="N133" s="221"/>
      <c r="O133" s="221"/>
      <c r="P133" s="221"/>
      <c r="Q133" s="221"/>
      <c r="R133" s="221"/>
      <c r="S133" s="221"/>
      <c r="T133" s="221"/>
      <c r="U133" s="221"/>
      <c r="V133" s="221"/>
      <c r="W133" s="222"/>
    </row>
    <row r="134" spans="2:23" s="9" customFormat="1">
      <c r="B134" s="66"/>
      <c r="E134" s="223" t="s">
        <v>429</v>
      </c>
      <c r="F134" s="223"/>
      <c r="G134" s="224"/>
      <c r="H134" s="225"/>
      <c r="I134" s="226">
        <f>I132+I133</f>
        <v>2888.9612593974721</v>
      </c>
      <c r="J134" s="226">
        <f t="shared" ref="J134" si="69">J132+J133</f>
        <v>3195.7546037514276</v>
      </c>
      <c r="K134" s="226">
        <f t="shared" ref="K134" si="70">K132+K133</f>
        <v>3879.8018477370633</v>
      </c>
      <c r="L134" s="226">
        <f t="shared" ref="L134" si="71">L132+L133</f>
        <v>164.61056421650778</v>
      </c>
      <c r="M134" s="226">
        <f t="shared" ref="M134" si="72">M132+M133</f>
        <v>950.63956377600005</v>
      </c>
      <c r="N134" s="226">
        <f t="shared" ref="N134" si="73">N132+N133</f>
        <v>0</v>
      </c>
      <c r="O134" s="226">
        <f t="shared" ref="O134:V134" si="74">O132+O133</f>
        <v>0</v>
      </c>
      <c r="P134" s="226">
        <f t="shared" si="74"/>
        <v>0</v>
      </c>
      <c r="Q134" s="226">
        <f t="shared" si="74"/>
        <v>0</v>
      </c>
      <c r="R134" s="226">
        <f t="shared" si="74"/>
        <v>0</v>
      </c>
      <c r="S134" s="226">
        <f t="shared" si="74"/>
        <v>0</v>
      </c>
      <c r="T134" s="226">
        <f t="shared" si="74"/>
        <v>0</v>
      </c>
      <c r="U134" s="226">
        <f t="shared" si="74"/>
        <v>0</v>
      </c>
      <c r="V134" s="226">
        <f t="shared" si="74"/>
        <v>0</v>
      </c>
      <c r="W134" s="226">
        <f>W132+W133</f>
        <v>11079.76783887847</v>
      </c>
    </row>
    <row r="135" spans="2:23" s="9" customFormat="1">
      <c r="B135" s="66"/>
      <c r="E135" s="212">
        <v>43466</v>
      </c>
      <c r="F135" s="212" t="s">
        <v>184</v>
      </c>
      <c r="G135" s="213" t="s">
        <v>64</v>
      </c>
      <c r="H135" s="238">
        <f>$C$47/12</f>
        <v>0</v>
      </c>
      <c r="I135" s="228">
        <f>(SUM('1.  LRAMVA Summary'!D$54:D$77)+SUM('1.  LRAMVA Summary'!D$78:D$79)*(MONTH($E135)-1)/12)*$H135</f>
        <v>0</v>
      </c>
      <c r="J135" s="228">
        <f>(SUM('1.  LRAMVA Summary'!E$54:E$77)+SUM('1.  LRAMVA Summary'!E$78:E$79)*(MONTH($E135)-1)/12)*$H135</f>
        <v>0</v>
      </c>
      <c r="K135" s="228">
        <f>(SUM('1.  LRAMVA Summary'!F$54:F$77)+SUM('1.  LRAMVA Summary'!F$78:F$79)*(MONTH($E135)-1)/12)*$H135</f>
        <v>0</v>
      </c>
      <c r="L135" s="228">
        <f>(SUM('1.  LRAMVA Summary'!G$54:G$77)+SUM('1.  LRAMVA Summary'!G$78:G$79)*(MONTH($E135)-1)/12)*$H135</f>
        <v>0</v>
      </c>
      <c r="M135" s="228">
        <f>(SUM('1.  LRAMVA Summary'!H$54:H$77)+SUM('1.  LRAMVA Summary'!H$78:H$79)*(MONTH($E135)-1)/12)*$H135</f>
        <v>0</v>
      </c>
      <c r="N135" s="228">
        <f>(SUM('1.  LRAMVA Summary'!I$54:I$77)+SUM('1.  LRAMVA Summary'!I$78:I$79)*(MONTH($E135)-1)/12)*$H135</f>
        <v>0</v>
      </c>
      <c r="O135" s="228">
        <f>(SUM('1.  LRAMVA Summary'!J$54:J$77)+SUM('1.  LRAMVA Summary'!J$78:J$79)*(MONTH($E135)-1)/12)*$H135</f>
        <v>0</v>
      </c>
      <c r="P135" s="228">
        <f>(SUM('1.  LRAMVA Summary'!K$54:K$77)+SUM('1.  LRAMVA Summary'!K$78:K$79)*(MONTH($E135)-1)/12)*$H135</f>
        <v>0</v>
      </c>
      <c r="Q135" s="228">
        <f>(SUM('1.  LRAMVA Summary'!L$54:L$77)+SUM('1.  LRAMVA Summary'!L$78:L$79)*(MONTH($E135)-1)/12)*$H135</f>
        <v>0</v>
      </c>
      <c r="R135" s="228">
        <f>(SUM('1.  LRAMVA Summary'!M$54:M$77)+SUM('1.  LRAMVA Summary'!M$78:M$79)*(MONTH($E135)-1)/12)*$H135</f>
        <v>0</v>
      </c>
      <c r="S135" s="228">
        <f>(SUM('1.  LRAMVA Summary'!N$54:N$77)+SUM('1.  LRAMVA Summary'!N$78:N$79)*(MONTH($E135)-1)/12)*$H135</f>
        <v>0</v>
      </c>
      <c r="T135" s="228">
        <f>(SUM('1.  LRAMVA Summary'!O$54:O$77)+SUM('1.  LRAMVA Summary'!O$78:O$79)*(MONTH($E135)-1)/12)*$H135</f>
        <v>0</v>
      </c>
      <c r="U135" s="228">
        <f>(SUM('1.  LRAMVA Summary'!P$54:P$77)+SUM('1.  LRAMVA Summary'!P$78:P$79)*(MONTH($E135)-1)/12)*$H135</f>
        <v>0</v>
      </c>
      <c r="V135" s="228">
        <f>(SUM('1.  LRAMVA Summary'!Q$54:Q$77)+SUM('1.  LRAMVA Summary'!Q$78:Q$79)*(MONTH($E135)-1)/12)*$H135</f>
        <v>0</v>
      </c>
      <c r="W135" s="229">
        <f>SUM(I135:V135)</f>
        <v>0</v>
      </c>
    </row>
    <row r="136" spans="2:23" s="9" customFormat="1">
      <c r="B136" s="66"/>
      <c r="E136" s="212">
        <v>43497</v>
      </c>
      <c r="F136" s="212" t="s">
        <v>184</v>
      </c>
      <c r="G136" s="213" t="s">
        <v>64</v>
      </c>
      <c r="H136" s="238">
        <f t="shared" ref="H136:H137" si="75">$C$47/12</f>
        <v>0</v>
      </c>
      <c r="I136" s="228">
        <f>(SUM('1.  LRAMVA Summary'!D$54:D$77)+SUM('1.  LRAMVA Summary'!D$78:D$79)*(MONTH($E136)-1)/12)*$H136</f>
        <v>0</v>
      </c>
      <c r="J136" s="228">
        <f>(SUM('1.  LRAMVA Summary'!E$54:E$77)+SUM('1.  LRAMVA Summary'!E$78:E$79)*(MONTH($E136)-1)/12)*$H136</f>
        <v>0</v>
      </c>
      <c r="K136" s="228">
        <f>(SUM('1.  LRAMVA Summary'!F$54:F$77)+SUM('1.  LRAMVA Summary'!F$78:F$79)*(MONTH($E136)-1)/12)*$H136</f>
        <v>0</v>
      </c>
      <c r="L136" s="228">
        <f>(SUM('1.  LRAMVA Summary'!G$54:G$77)+SUM('1.  LRAMVA Summary'!G$78:G$79)*(MONTH($E136)-1)/12)*$H136</f>
        <v>0</v>
      </c>
      <c r="M136" s="228">
        <f>(SUM('1.  LRAMVA Summary'!H$54:H$77)+SUM('1.  LRAMVA Summary'!H$78:H$79)*(MONTH($E136)-1)/12)*$H136</f>
        <v>0</v>
      </c>
      <c r="N136" s="228">
        <f>(SUM('1.  LRAMVA Summary'!I$54:I$77)+SUM('1.  LRAMVA Summary'!I$78:I$79)*(MONTH($E136)-1)/12)*$H136</f>
        <v>0</v>
      </c>
      <c r="O136" s="228">
        <f>(SUM('1.  LRAMVA Summary'!J$54:J$77)+SUM('1.  LRAMVA Summary'!J$78:J$79)*(MONTH($E136)-1)/12)*$H136</f>
        <v>0</v>
      </c>
      <c r="P136" s="228">
        <f>(SUM('1.  LRAMVA Summary'!K$54:K$77)+SUM('1.  LRAMVA Summary'!K$78:K$79)*(MONTH($E136)-1)/12)*$H136</f>
        <v>0</v>
      </c>
      <c r="Q136" s="228">
        <f>(SUM('1.  LRAMVA Summary'!L$54:L$77)+SUM('1.  LRAMVA Summary'!L$78:L$79)*(MONTH($E136)-1)/12)*$H136</f>
        <v>0</v>
      </c>
      <c r="R136" s="228">
        <f>(SUM('1.  LRAMVA Summary'!M$54:M$77)+SUM('1.  LRAMVA Summary'!M$78:M$79)*(MONTH($E136)-1)/12)*$H136</f>
        <v>0</v>
      </c>
      <c r="S136" s="228">
        <f>(SUM('1.  LRAMVA Summary'!N$54:N$77)+SUM('1.  LRAMVA Summary'!N$78:N$79)*(MONTH($E136)-1)/12)*$H136</f>
        <v>0</v>
      </c>
      <c r="T136" s="228">
        <f>(SUM('1.  LRAMVA Summary'!O$54:O$77)+SUM('1.  LRAMVA Summary'!O$78:O$79)*(MONTH($E136)-1)/12)*$H136</f>
        <v>0</v>
      </c>
      <c r="U136" s="228">
        <f>(SUM('1.  LRAMVA Summary'!P$54:P$77)+SUM('1.  LRAMVA Summary'!P$78:P$79)*(MONTH($E136)-1)/12)*$H136</f>
        <v>0</v>
      </c>
      <c r="V136" s="228">
        <f>(SUM('1.  LRAMVA Summary'!Q$54:Q$77)+SUM('1.  LRAMVA Summary'!Q$78:Q$79)*(MONTH($E136)-1)/12)*$H136</f>
        <v>0</v>
      </c>
      <c r="W136" s="229">
        <f t="shared" ref="W136:W146" si="76">SUM(I136:V136)</f>
        <v>0</v>
      </c>
    </row>
    <row r="137" spans="2:23" s="9" customFormat="1">
      <c r="B137" s="66"/>
      <c r="E137" s="212">
        <v>43525</v>
      </c>
      <c r="F137" s="212" t="s">
        <v>184</v>
      </c>
      <c r="G137" s="213" t="s">
        <v>64</v>
      </c>
      <c r="H137" s="238">
        <f t="shared" si="75"/>
        <v>0</v>
      </c>
      <c r="I137" s="228">
        <f>(SUM('1.  LRAMVA Summary'!D$54:D$77)+SUM('1.  LRAMVA Summary'!D$78:D$79)*(MONTH($E137)-1)/12)*$H137</f>
        <v>0</v>
      </c>
      <c r="J137" s="228">
        <f>(SUM('1.  LRAMVA Summary'!E$54:E$77)+SUM('1.  LRAMVA Summary'!E$78:E$79)*(MONTH($E137)-1)/12)*$H137</f>
        <v>0</v>
      </c>
      <c r="K137" s="228">
        <f>(SUM('1.  LRAMVA Summary'!F$54:F$77)+SUM('1.  LRAMVA Summary'!F$78:F$79)*(MONTH($E137)-1)/12)*$H137</f>
        <v>0</v>
      </c>
      <c r="L137" s="228">
        <f>(SUM('1.  LRAMVA Summary'!G$54:G$77)+SUM('1.  LRAMVA Summary'!G$78:G$79)*(MONTH($E137)-1)/12)*$H137</f>
        <v>0</v>
      </c>
      <c r="M137" s="228">
        <f>(SUM('1.  LRAMVA Summary'!H$54:H$77)+SUM('1.  LRAMVA Summary'!H$78:H$79)*(MONTH($E137)-1)/12)*$H137</f>
        <v>0</v>
      </c>
      <c r="N137" s="228">
        <f>(SUM('1.  LRAMVA Summary'!I$54:I$77)+SUM('1.  LRAMVA Summary'!I$78:I$79)*(MONTH($E137)-1)/12)*$H137</f>
        <v>0</v>
      </c>
      <c r="O137" s="228">
        <f>(SUM('1.  LRAMVA Summary'!J$54:J$77)+SUM('1.  LRAMVA Summary'!J$78:J$79)*(MONTH($E137)-1)/12)*$H137</f>
        <v>0</v>
      </c>
      <c r="P137" s="228">
        <f>(SUM('1.  LRAMVA Summary'!K$54:K$77)+SUM('1.  LRAMVA Summary'!K$78:K$79)*(MONTH($E137)-1)/12)*$H137</f>
        <v>0</v>
      </c>
      <c r="Q137" s="228">
        <f>(SUM('1.  LRAMVA Summary'!L$54:L$77)+SUM('1.  LRAMVA Summary'!L$78:L$79)*(MONTH($E137)-1)/12)*$H137</f>
        <v>0</v>
      </c>
      <c r="R137" s="228">
        <f>(SUM('1.  LRAMVA Summary'!M$54:M$77)+SUM('1.  LRAMVA Summary'!M$78:M$79)*(MONTH($E137)-1)/12)*$H137</f>
        <v>0</v>
      </c>
      <c r="S137" s="228">
        <f>(SUM('1.  LRAMVA Summary'!N$54:N$77)+SUM('1.  LRAMVA Summary'!N$78:N$79)*(MONTH($E137)-1)/12)*$H137</f>
        <v>0</v>
      </c>
      <c r="T137" s="228">
        <f>(SUM('1.  LRAMVA Summary'!O$54:O$77)+SUM('1.  LRAMVA Summary'!O$78:O$79)*(MONTH($E137)-1)/12)*$H137</f>
        <v>0</v>
      </c>
      <c r="U137" s="228">
        <f>(SUM('1.  LRAMVA Summary'!P$54:P$77)+SUM('1.  LRAMVA Summary'!P$78:P$79)*(MONTH($E137)-1)/12)*$H137</f>
        <v>0</v>
      </c>
      <c r="V137" s="228">
        <f>(SUM('1.  LRAMVA Summary'!Q$54:Q$77)+SUM('1.  LRAMVA Summary'!Q$78:Q$79)*(MONTH($E137)-1)/12)*$H137</f>
        <v>0</v>
      </c>
      <c r="W137" s="229">
        <f t="shared" si="76"/>
        <v>0</v>
      </c>
    </row>
    <row r="138" spans="2:23" s="8" customFormat="1">
      <c r="B138" s="237"/>
      <c r="E138" s="212">
        <v>43556</v>
      </c>
      <c r="F138" s="212" t="s">
        <v>184</v>
      </c>
      <c r="G138" s="213" t="s">
        <v>65</v>
      </c>
      <c r="H138" s="238">
        <f>$C$48/12</f>
        <v>0</v>
      </c>
      <c r="I138" s="228">
        <f>(SUM('1.  LRAMVA Summary'!D$54:D$77)+SUM('1.  LRAMVA Summary'!D$78:D$79)*(MONTH($E138)-1)/12)*$H138</f>
        <v>0</v>
      </c>
      <c r="J138" s="228">
        <f>(SUM('1.  LRAMVA Summary'!E$54:E$77)+SUM('1.  LRAMVA Summary'!E$78:E$79)*(MONTH($E138)-1)/12)*$H138</f>
        <v>0</v>
      </c>
      <c r="K138" s="228">
        <f>(SUM('1.  LRAMVA Summary'!F$54:F$77)+SUM('1.  LRAMVA Summary'!F$78:F$79)*(MONTH($E138)-1)/12)*$H138</f>
        <v>0</v>
      </c>
      <c r="L138" s="228">
        <f>(SUM('1.  LRAMVA Summary'!G$54:G$77)+SUM('1.  LRAMVA Summary'!G$78:G$79)*(MONTH($E138)-1)/12)*$H138</f>
        <v>0</v>
      </c>
      <c r="M138" s="228">
        <f>(SUM('1.  LRAMVA Summary'!H$54:H$77)+SUM('1.  LRAMVA Summary'!H$78:H$79)*(MONTH($E138)-1)/12)*$H138</f>
        <v>0</v>
      </c>
      <c r="N138" s="228">
        <f>(SUM('1.  LRAMVA Summary'!I$54:I$77)+SUM('1.  LRAMVA Summary'!I$78:I$79)*(MONTH($E138)-1)/12)*$H138</f>
        <v>0</v>
      </c>
      <c r="O138" s="228">
        <f>(SUM('1.  LRAMVA Summary'!J$54:J$77)+SUM('1.  LRAMVA Summary'!J$78:J$79)*(MONTH($E138)-1)/12)*$H138</f>
        <v>0</v>
      </c>
      <c r="P138" s="228">
        <f>(SUM('1.  LRAMVA Summary'!K$54:K$77)+SUM('1.  LRAMVA Summary'!K$78:K$79)*(MONTH($E138)-1)/12)*$H138</f>
        <v>0</v>
      </c>
      <c r="Q138" s="228">
        <f>(SUM('1.  LRAMVA Summary'!L$54:L$77)+SUM('1.  LRAMVA Summary'!L$78:L$79)*(MONTH($E138)-1)/12)*$H138</f>
        <v>0</v>
      </c>
      <c r="R138" s="228">
        <f>(SUM('1.  LRAMVA Summary'!M$54:M$77)+SUM('1.  LRAMVA Summary'!M$78:M$79)*(MONTH($E138)-1)/12)*$H138</f>
        <v>0</v>
      </c>
      <c r="S138" s="228">
        <f>(SUM('1.  LRAMVA Summary'!N$54:N$77)+SUM('1.  LRAMVA Summary'!N$78:N$79)*(MONTH($E138)-1)/12)*$H138</f>
        <v>0</v>
      </c>
      <c r="T138" s="228">
        <f>(SUM('1.  LRAMVA Summary'!O$54:O$77)+SUM('1.  LRAMVA Summary'!O$78:O$79)*(MONTH($E138)-1)/12)*$H138</f>
        <v>0</v>
      </c>
      <c r="U138" s="228">
        <f>(SUM('1.  LRAMVA Summary'!P$54:P$77)+SUM('1.  LRAMVA Summary'!P$78:P$79)*(MONTH($E138)-1)/12)*$H138</f>
        <v>0</v>
      </c>
      <c r="V138" s="228">
        <f>(SUM('1.  LRAMVA Summary'!Q$54:Q$77)+SUM('1.  LRAMVA Summary'!Q$78:Q$79)*(MONTH($E138)-1)/12)*$H138</f>
        <v>0</v>
      </c>
      <c r="W138" s="229">
        <f t="shared" si="76"/>
        <v>0</v>
      </c>
    </row>
    <row r="139" spans="2:23" s="9" customFormat="1">
      <c r="B139" s="66"/>
      <c r="E139" s="212">
        <v>43586</v>
      </c>
      <c r="F139" s="212" t="s">
        <v>184</v>
      </c>
      <c r="G139" s="213" t="s">
        <v>65</v>
      </c>
      <c r="H139" s="238">
        <f>$C$48/12</f>
        <v>0</v>
      </c>
      <c r="I139" s="228">
        <f>(SUM('1.  LRAMVA Summary'!D$54:D$77)+SUM('1.  LRAMVA Summary'!D$78:D$79)*(MONTH($E139)-1)/12)*$H139</f>
        <v>0</v>
      </c>
      <c r="J139" s="228">
        <f>(SUM('1.  LRAMVA Summary'!E$54:E$77)+SUM('1.  LRAMVA Summary'!E$78:E$79)*(MONTH($E139)-1)/12)*$H139</f>
        <v>0</v>
      </c>
      <c r="K139" s="228">
        <f>(SUM('1.  LRAMVA Summary'!F$54:F$77)+SUM('1.  LRAMVA Summary'!F$78:F$79)*(MONTH($E139)-1)/12)*$H139</f>
        <v>0</v>
      </c>
      <c r="L139" s="228">
        <f>(SUM('1.  LRAMVA Summary'!G$54:G$77)+SUM('1.  LRAMVA Summary'!G$78:G$79)*(MONTH($E139)-1)/12)*$H139</f>
        <v>0</v>
      </c>
      <c r="M139" s="228">
        <f>(SUM('1.  LRAMVA Summary'!H$54:H$77)+SUM('1.  LRAMVA Summary'!H$78:H$79)*(MONTH($E139)-1)/12)*$H139</f>
        <v>0</v>
      </c>
      <c r="N139" s="228">
        <f>(SUM('1.  LRAMVA Summary'!I$54:I$77)+SUM('1.  LRAMVA Summary'!I$78:I$79)*(MONTH($E139)-1)/12)*$H139</f>
        <v>0</v>
      </c>
      <c r="O139" s="228">
        <f>(SUM('1.  LRAMVA Summary'!J$54:J$77)+SUM('1.  LRAMVA Summary'!J$78:J$79)*(MONTH($E139)-1)/12)*$H139</f>
        <v>0</v>
      </c>
      <c r="P139" s="228">
        <f>(SUM('1.  LRAMVA Summary'!K$54:K$77)+SUM('1.  LRAMVA Summary'!K$78:K$79)*(MONTH($E139)-1)/12)*$H139</f>
        <v>0</v>
      </c>
      <c r="Q139" s="228">
        <f>(SUM('1.  LRAMVA Summary'!L$54:L$77)+SUM('1.  LRAMVA Summary'!L$78:L$79)*(MONTH($E139)-1)/12)*$H139</f>
        <v>0</v>
      </c>
      <c r="R139" s="228">
        <f>(SUM('1.  LRAMVA Summary'!M$54:M$77)+SUM('1.  LRAMVA Summary'!M$78:M$79)*(MONTH($E139)-1)/12)*$H139</f>
        <v>0</v>
      </c>
      <c r="S139" s="228">
        <f>(SUM('1.  LRAMVA Summary'!N$54:N$77)+SUM('1.  LRAMVA Summary'!N$78:N$79)*(MONTH($E139)-1)/12)*$H139</f>
        <v>0</v>
      </c>
      <c r="T139" s="228">
        <f>(SUM('1.  LRAMVA Summary'!O$54:O$77)+SUM('1.  LRAMVA Summary'!O$78:O$79)*(MONTH($E139)-1)/12)*$H139</f>
        <v>0</v>
      </c>
      <c r="U139" s="228">
        <f>(SUM('1.  LRAMVA Summary'!P$54:P$77)+SUM('1.  LRAMVA Summary'!P$78:P$79)*(MONTH($E139)-1)/12)*$H139</f>
        <v>0</v>
      </c>
      <c r="V139" s="228">
        <f>(SUM('1.  LRAMVA Summary'!Q$54:Q$77)+SUM('1.  LRAMVA Summary'!Q$78:Q$79)*(MONTH($E139)-1)/12)*$H139</f>
        <v>0</v>
      </c>
      <c r="W139" s="229">
        <f t="shared" si="76"/>
        <v>0</v>
      </c>
    </row>
    <row r="140" spans="2:23" s="9" customFormat="1">
      <c r="B140" s="66"/>
      <c r="E140" s="212">
        <v>43617</v>
      </c>
      <c r="F140" s="212" t="s">
        <v>184</v>
      </c>
      <c r="G140" s="213" t="s">
        <v>65</v>
      </c>
      <c r="H140" s="238">
        <f t="shared" ref="H140" si="77">$C$48/12</f>
        <v>0</v>
      </c>
      <c r="I140" s="228">
        <f>(SUM('1.  LRAMVA Summary'!D$54:D$77)+SUM('1.  LRAMVA Summary'!D$78:D$79)*(MONTH($E140)-1)/12)*$H140</f>
        <v>0</v>
      </c>
      <c r="J140" s="228">
        <f>(SUM('1.  LRAMVA Summary'!E$54:E$77)+SUM('1.  LRAMVA Summary'!E$78:E$79)*(MONTH($E140)-1)/12)*$H140</f>
        <v>0</v>
      </c>
      <c r="K140" s="228">
        <f>(SUM('1.  LRAMVA Summary'!F$54:F$77)+SUM('1.  LRAMVA Summary'!F$78:F$79)*(MONTH($E140)-1)/12)*$H140</f>
        <v>0</v>
      </c>
      <c r="L140" s="228">
        <f>(SUM('1.  LRAMVA Summary'!G$54:G$77)+SUM('1.  LRAMVA Summary'!G$78:G$79)*(MONTH($E140)-1)/12)*$H140</f>
        <v>0</v>
      </c>
      <c r="M140" s="228">
        <f>(SUM('1.  LRAMVA Summary'!H$54:H$77)+SUM('1.  LRAMVA Summary'!H$78:H$79)*(MONTH($E140)-1)/12)*$H140</f>
        <v>0</v>
      </c>
      <c r="N140" s="228">
        <f>(SUM('1.  LRAMVA Summary'!I$54:I$77)+SUM('1.  LRAMVA Summary'!I$78:I$79)*(MONTH($E140)-1)/12)*$H140</f>
        <v>0</v>
      </c>
      <c r="O140" s="228">
        <f>(SUM('1.  LRAMVA Summary'!J$54:J$77)+SUM('1.  LRAMVA Summary'!J$78:J$79)*(MONTH($E140)-1)/12)*$H140</f>
        <v>0</v>
      </c>
      <c r="P140" s="228">
        <f>(SUM('1.  LRAMVA Summary'!K$54:K$77)+SUM('1.  LRAMVA Summary'!K$78:K$79)*(MONTH($E140)-1)/12)*$H140</f>
        <v>0</v>
      </c>
      <c r="Q140" s="228">
        <f>(SUM('1.  LRAMVA Summary'!L$54:L$77)+SUM('1.  LRAMVA Summary'!L$78:L$79)*(MONTH($E140)-1)/12)*$H140</f>
        <v>0</v>
      </c>
      <c r="R140" s="228">
        <f>(SUM('1.  LRAMVA Summary'!M$54:M$77)+SUM('1.  LRAMVA Summary'!M$78:M$79)*(MONTH($E140)-1)/12)*$H140</f>
        <v>0</v>
      </c>
      <c r="S140" s="228">
        <f>(SUM('1.  LRAMVA Summary'!N$54:N$77)+SUM('1.  LRAMVA Summary'!N$78:N$79)*(MONTH($E140)-1)/12)*$H140</f>
        <v>0</v>
      </c>
      <c r="T140" s="228">
        <f>(SUM('1.  LRAMVA Summary'!O$54:O$77)+SUM('1.  LRAMVA Summary'!O$78:O$79)*(MONTH($E140)-1)/12)*$H140</f>
        <v>0</v>
      </c>
      <c r="U140" s="228">
        <f>(SUM('1.  LRAMVA Summary'!P$54:P$77)+SUM('1.  LRAMVA Summary'!P$78:P$79)*(MONTH($E140)-1)/12)*$H140</f>
        <v>0</v>
      </c>
      <c r="V140" s="228">
        <f>(SUM('1.  LRAMVA Summary'!Q$54:Q$77)+SUM('1.  LRAMVA Summary'!Q$78:Q$79)*(MONTH($E140)-1)/12)*$H140</f>
        <v>0</v>
      </c>
      <c r="W140" s="229">
        <f t="shared" si="76"/>
        <v>0</v>
      </c>
    </row>
    <row r="141" spans="2:23" s="9" customFormat="1">
      <c r="B141" s="66"/>
      <c r="E141" s="212">
        <v>43647</v>
      </c>
      <c r="F141" s="212" t="s">
        <v>184</v>
      </c>
      <c r="G141" s="213" t="s">
        <v>67</v>
      </c>
      <c r="H141" s="238">
        <f>$C$49/12</f>
        <v>0</v>
      </c>
      <c r="I141" s="228">
        <f>(SUM('1.  LRAMVA Summary'!D$54:D$77)+SUM('1.  LRAMVA Summary'!D$78:D$79)*(MONTH($E141)-1)/12)*$H141</f>
        <v>0</v>
      </c>
      <c r="J141" s="228">
        <f>(SUM('1.  LRAMVA Summary'!E$54:E$77)+SUM('1.  LRAMVA Summary'!E$78:E$79)*(MONTH($E141)-1)/12)*$H141</f>
        <v>0</v>
      </c>
      <c r="K141" s="228">
        <f>(SUM('1.  LRAMVA Summary'!F$54:F$77)+SUM('1.  LRAMVA Summary'!F$78:F$79)*(MONTH($E141)-1)/12)*$H141</f>
        <v>0</v>
      </c>
      <c r="L141" s="228">
        <f>(SUM('1.  LRAMVA Summary'!G$54:G$77)+SUM('1.  LRAMVA Summary'!G$78:G$79)*(MONTH($E141)-1)/12)*$H141</f>
        <v>0</v>
      </c>
      <c r="M141" s="228">
        <f>(SUM('1.  LRAMVA Summary'!H$54:H$77)+SUM('1.  LRAMVA Summary'!H$78:H$79)*(MONTH($E141)-1)/12)*$H141</f>
        <v>0</v>
      </c>
      <c r="N141" s="228">
        <f>(SUM('1.  LRAMVA Summary'!I$54:I$77)+SUM('1.  LRAMVA Summary'!I$78:I$79)*(MONTH($E141)-1)/12)*$H141</f>
        <v>0</v>
      </c>
      <c r="O141" s="228">
        <f>(SUM('1.  LRAMVA Summary'!J$54:J$77)+SUM('1.  LRAMVA Summary'!J$78:J$79)*(MONTH($E141)-1)/12)*$H141</f>
        <v>0</v>
      </c>
      <c r="P141" s="228">
        <f>(SUM('1.  LRAMVA Summary'!K$54:K$77)+SUM('1.  LRAMVA Summary'!K$78:K$79)*(MONTH($E141)-1)/12)*$H141</f>
        <v>0</v>
      </c>
      <c r="Q141" s="228">
        <f>(SUM('1.  LRAMVA Summary'!L$54:L$77)+SUM('1.  LRAMVA Summary'!L$78:L$79)*(MONTH($E141)-1)/12)*$H141</f>
        <v>0</v>
      </c>
      <c r="R141" s="228">
        <f>(SUM('1.  LRAMVA Summary'!M$54:M$77)+SUM('1.  LRAMVA Summary'!M$78:M$79)*(MONTH($E141)-1)/12)*$H141</f>
        <v>0</v>
      </c>
      <c r="S141" s="228">
        <f>(SUM('1.  LRAMVA Summary'!N$54:N$77)+SUM('1.  LRAMVA Summary'!N$78:N$79)*(MONTH($E141)-1)/12)*$H141</f>
        <v>0</v>
      </c>
      <c r="T141" s="228">
        <f>(SUM('1.  LRAMVA Summary'!O$54:O$77)+SUM('1.  LRAMVA Summary'!O$78:O$79)*(MONTH($E141)-1)/12)*$H141</f>
        <v>0</v>
      </c>
      <c r="U141" s="228">
        <f>(SUM('1.  LRAMVA Summary'!P$54:P$77)+SUM('1.  LRAMVA Summary'!P$78:P$79)*(MONTH($E141)-1)/12)*$H141</f>
        <v>0</v>
      </c>
      <c r="V141" s="228">
        <f>(SUM('1.  LRAMVA Summary'!Q$54:Q$77)+SUM('1.  LRAMVA Summary'!Q$78:Q$79)*(MONTH($E141)-1)/12)*$H141</f>
        <v>0</v>
      </c>
      <c r="W141" s="229">
        <f t="shared" si="76"/>
        <v>0</v>
      </c>
    </row>
    <row r="142" spans="2:23" s="9" customFormat="1">
      <c r="B142" s="66"/>
      <c r="E142" s="212">
        <v>43678</v>
      </c>
      <c r="F142" s="212" t="s">
        <v>184</v>
      </c>
      <c r="G142" s="213" t="s">
        <v>67</v>
      </c>
      <c r="H142" s="238">
        <f t="shared" ref="H142" si="78">$C$49/12</f>
        <v>0</v>
      </c>
      <c r="I142" s="228">
        <f>(SUM('1.  LRAMVA Summary'!D$54:D$77)+SUM('1.  LRAMVA Summary'!D$78:D$79)*(MONTH($E142)-1)/12)*$H142</f>
        <v>0</v>
      </c>
      <c r="J142" s="228">
        <f>(SUM('1.  LRAMVA Summary'!E$54:E$77)+SUM('1.  LRAMVA Summary'!E$78:E$79)*(MONTH($E142)-1)/12)*$H142</f>
        <v>0</v>
      </c>
      <c r="K142" s="228">
        <f>(SUM('1.  LRAMVA Summary'!F$54:F$77)+SUM('1.  LRAMVA Summary'!F$78:F$79)*(MONTH($E142)-1)/12)*$H142</f>
        <v>0</v>
      </c>
      <c r="L142" s="228">
        <f>(SUM('1.  LRAMVA Summary'!G$54:G$77)+SUM('1.  LRAMVA Summary'!G$78:G$79)*(MONTH($E142)-1)/12)*$H142</f>
        <v>0</v>
      </c>
      <c r="M142" s="228">
        <f>(SUM('1.  LRAMVA Summary'!H$54:H$77)+SUM('1.  LRAMVA Summary'!H$78:H$79)*(MONTH($E142)-1)/12)*$H142</f>
        <v>0</v>
      </c>
      <c r="N142" s="228">
        <f>(SUM('1.  LRAMVA Summary'!I$54:I$77)+SUM('1.  LRAMVA Summary'!I$78:I$79)*(MONTH($E142)-1)/12)*$H142</f>
        <v>0</v>
      </c>
      <c r="O142" s="228">
        <f>(SUM('1.  LRAMVA Summary'!J$54:J$77)+SUM('1.  LRAMVA Summary'!J$78:J$79)*(MONTH($E142)-1)/12)*$H142</f>
        <v>0</v>
      </c>
      <c r="P142" s="228">
        <f>(SUM('1.  LRAMVA Summary'!K$54:K$77)+SUM('1.  LRAMVA Summary'!K$78:K$79)*(MONTH($E142)-1)/12)*$H142</f>
        <v>0</v>
      </c>
      <c r="Q142" s="228">
        <f>(SUM('1.  LRAMVA Summary'!L$54:L$77)+SUM('1.  LRAMVA Summary'!L$78:L$79)*(MONTH($E142)-1)/12)*$H142</f>
        <v>0</v>
      </c>
      <c r="R142" s="228">
        <f>(SUM('1.  LRAMVA Summary'!M$54:M$77)+SUM('1.  LRAMVA Summary'!M$78:M$79)*(MONTH($E142)-1)/12)*$H142</f>
        <v>0</v>
      </c>
      <c r="S142" s="228">
        <f>(SUM('1.  LRAMVA Summary'!N$54:N$77)+SUM('1.  LRAMVA Summary'!N$78:N$79)*(MONTH($E142)-1)/12)*$H142</f>
        <v>0</v>
      </c>
      <c r="T142" s="228">
        <f>(SUM('1.  LRAMVA Summary'!O$54:O$77)+SUM('1.  LRAMVA Summary'!O$78:O$79)*(MONTH($E142)-1)/12)*$H142</f>
        <v>0</v>
      </c>
      <c r="U142" s="228">
        <f>(SUM('1.  LRAMVA Summary'!P$54:P$77)+SUM('1.  LRAMVA Summary'!P$78:P$79)*(MONTH($E142)-1)/12)*$H142</f>
        <v>0</v>
      </c>
      <c r="V142" s="228">
        <f>(SUM('1.  LRAMVA Summary'!Q$54:Q$77)+SUM('1.  LRAMVA Summary'!Q$78:Q$79)*(MONTH($E142)-1)/12)*$H142</f>
        <v>0</v>
      </c>
      <c r="W142" s="229">
        <f t="shared" si="76"/>
        <v>0</v>
      </c>
    </row>
    <row r="143" spans="2:23" s="9" customFormat="1">
      <c r="B143" s="66"/>
      <c r="E143" s="212">
        <v>43709</v>
      </c>
      <c r="F143" s="212" t="s">
        <v>184</v>
      </c>
      <c r="G143" s="213" t="s">
        <v>67</v>
      </c>
      <c r="H143" s="238">
        <f>$C$49/12</f>
        <v>0</v>
      </c>
      <c r="I143" s="228">
        <f>(SUM('1.  LRAMVA Summary'!D$54:D$77)+SUM('1.  LRAMVA Summary'!D$78:D$79)*(MONTH($E143)-1)/12)*$H143</f>
        <v>0</v>
      </c>
      <c r="J143" s="228">
        <f>(SUM('1.  LRAMVA Summary'!E$54:E$77)+SUM('1.  LRAMVA Summary'!E$78:E$79)*(MONTH($E143)-1)/12)*$H143</f>
        <v>0</v>
      </c>
      <c r="K143" s="228">
        <f>(SUM('1.  LRAMVA Summary'!F$54:F$77)+SUM('1.  LRAMVA Summary'!F$78:F$79)*(MONTH($E143)-1)/12)*$H143</f>
        <v>0</v>
      </c>
      <c r="L143" s="228">
        <f>(SUM('1.  LRAMVA Summary'!G$54:G$77)+SUM('1.  LRAMVA Summary'!G$78:G$79)*(MONTH($E143)-1)/12)*$H143</f>
        <v>0</v>
      </c>
      <c r="M143" s="228">
        <f>(SUM('1.  LRAMVA Summary'!H$54:H$77)+SUM('1.  LRAMVA Summary'!H$78:H$79)*(MONTH($E143)-1)/12)*$H143</f>
        <v>0</v>
      </c>
      <c r="N143" s="228">
        <f>(SUM('1.  LRAMVA Summary'!I$54:I$77)+SUM('1.  LRAMVA Summary'!I$78:I$79)*(MONTH($E143)-1)/12)*$H143</f>
        <v>0</v>
      </c>
      <c r="O143" s="228">
        <f>(SUM('1.  LRAMVA Summary'!J$54:J$77)+SUM('1.  LRAMVA Summary'!J$78:J$79)*(MONTH($E143)-1)/12)*$H143</f>
        <v>0</v>
      </c>
      <c r="P143" s="228">
        <f>(SUM('1.  LRAMVA Summary'!K$54:K$77)+SUM('1.  LRAMVA Summary'!K$78:K$79)*(MONTH($E143)-1)/12)*$H143</f>
        <v>0</v>
      </c>
      <c r="Q143" s="228">
        <f>(SUM('1.  LRAMVA Summary'!L$54:L$77)+SUM('1.  LRAMVA Summary'!L$78:L$79)*(MONTH($E143)-1)/12)*$H143</f>
        <v>0</v>
      </c>
      <c r="R143" s="228">
        <f>(SUM('1.  LRAMVA Summary'!M$54:M$77)+SUM('1.  LRAMVA Summary'!M$78:M$79)*(MONTH($E143)-1)/12)*$H143</f>
        <v>0</v>
      </c>
      <c r="S143" s="228">
        <f>(SUM('1.  LRAMVA Summary'!N$54:N$77)+SUM('1.  LRAMVA Summary'!N$78:N$79)*(MONTH($E143)-1)/12)*$H143</f>
        <v>0</v>
      </c>
      <c r="T143" s="228">
        <f>(SUM('1.  LRAMVA Summary'!O$54:O$77)+SUM('1.  LRAMVA Summary'!O$78:O$79)*(MONTH($E143)-1)/12)*$H143</f>
        <v>0</v>
      </c>
      <c r="U143" s="228">
        <f>(SUM('1.  LRAMVA Summary'!P$54:P$77)+SUM('1.  LRAMVA Summary'!P$78:P$79)*(MONTH($E143)-1)/12)*$H143</f>
        <v>0</v>
      </c>
      <c r="V143" s="228">
        <f>(SUM('1.  LRAMVA Summary'!Q$54:Q$77)+SUM('1.  LRAMVA Summary'!Q$78:Q$79)*(MONTH($E143)-1)/12)*$H143</f>
        <v>0</v>
      </c>
      <c r="W143" s="229">
        <f t="shared" si="76"/>
        <v>0</v>
      </c>
    </row>
    <row r="144" spans="2:23" s="9" customFormat="1">
      <c r="B144" s="66"/>
      <c r="E144" s="212">
        <v>43739</v>
      </c>
      <c r="F144" s="212" t="s">
        <v>184</v>
      </c>
      <c r="G144" s="213" t="s">
        <v>68</v>
      </c>
      <c r="H144" s="238">
        <f>$C$50/12</f>
        <v>0</v>
      </c>
      <c r="I144" s="228">
        <f>(SUM('1.  LRAMVA Summary'!D$54:D$77)+SUM('1.  LRAMVA Summary'!D$78:D$79)*(MONTH($E144)-1)/12)*$H144</f>
        <v>0</v>
      </c>
      <c r="J144" s="228">
        <f>(SUM('1.  LRAMVA Summary'!E$54:E$77)+SUM('1.  LRAMVA Summary'!E$78:E$79)*(MONTH($E144)-1)/12)*$H144</f>
        <v>0</v>
      </c>
      <c r="K144" s="228">
        <f>(SUM('1.  LRAMVA Summary'!F$54:F$77)+SUM('1.  LRAMVA Summary'!F$78:F$79)*(MONTH($E144)-1)/12)*$H144</f>
        <v>0</v>
      </c>
      <c r="L144" s="228">
        <f>(SUM('1.  LRAMVA Summary'!G$54:G$77)+SUM('1.  LRAMVA Summary'!G$78:G$79)*(MONTH($E144)-1)/12)*$H144</f>
        <v>0</v>
      </c>
      <c r="M144" s="228">
        <f>(SUM('1.  LRAMVA Summary'!H$54:H$77)+SUM('1.  LRAMVA Summary'!H$78:H$79)*(MONTH($E144)-1)/12)*$H144</f>
        <v>0</v>
      </c>
      <c r="N144" s="228">
        <f>(SUM('1.  LRAMVA Summary'!I$54:I$77)+SUM('1.  LRAMVA Summary'!I$78:I$79)*(MONTH($E144)-1)/12)*$H144</f>
        <v>0</v>
      </c>
      <c r="O144" s="228">
        <f>(SUM('1.  LRAMVA Summary'!J$54:J$77)+SUM('1.  LRAMVA Summary'!J$78:J$79)*(MONTH($E144)-1)/12)*$H144</f>
        <v>0</v>
      </c>
      <c r="P144" s="228">
        <f>(SUM('1.  LRAMVA Summary'!K$54:K$77)+SUM('1.  LRAMVA Summary'!K$78:K$79)*(MONTH($E144)-1)/12)*$H144</f>
        <v>0</v>
      </c>
      <c r="Q144" s="228">
        <f>(SUM('1.  LRAMVA Summary'!L$54:L$77)+SUM('1.  LRAMVA Summary'!L$78:L$79)*(MONTH($E144)-1)/12)*$H144</f>
        <v>0</v>
      </c>
      <c r="R144" s="228">
        <f>(SUM('1.  LRAMVA Summary'!M$54:M$77)+SUM('1.  LRAMVA Summary'!M$78:M$79)*(MONTH($E144)-1)/12)*$H144</f>
        <v>0</v>
      </c>
      <c r="S144" s="228">
        <f>(SUM('1.  LRAMVA Summary'!N$54:N$77)+SUM('1.  LRAMVA Summary'!N$78:N$79)*(MONTH($E144)-1)/12)*$H144</f>
        <v>0</v>
      </c>
      <c r="T144" s="228">
        <f>(SUM('1.  LRAMVA Summary'!O$54:O$77)+SUM('1.  LRAMVA Summary'!O$78:O$79)*(MONTH($E144)-1)/12)*$H144</f>
        <v>0</v>
      </c>
      <c r="U144" s="228">
        <f>(SUM('1.  LRAMVA Summary'!P$54:P$77)+SUM('1.  LRAMVA Summary'!P$78:P$79)*(MONTH($E144)-1)/12)*$H144</f>
        <v>0</v>
      </c>
      <c r="V144" s="228">
        <f>(SUM('1.  LRAMVA Summary'!Q$54:Q$77)+SUM('1.  LRAMVA Summary'!Q$78:Q$79)*(MONTH($E144)-1)/12)*$H144</f>
        <v>0</v>
      </c>
      <c r="W144" s="229">
        <f t="shared" si="76"/>
        <v>0</v>
      </c>
    </row>
    <row r="145" spans="2:23" s="9" customFormat="1">
      <c r="B145" s="66"/>
      <c r="E145" s="212">
        <v>43770</v>
      </c>
      <c r="F145" s="212" t="s">
        <v>184</v>
      </c>
      <c r="G145" s="213" t="s">
        <v>68</v>
      </c>
      <c r="H145" s="238">
        <f t="shared" ref="H145:H146" si="79">$C$50/12</f>
        <v>0</v>
      </c>
      <c r="I145" s="228">
        <f>(SUM('1.  LRAMVA Summary'!D$54:D$77)+SUM('1.  LRAMVA Summary'!D$78:D$79)*(MONTH($E145)-1)/12)*$H145</f>
        <v>0</v>
      </c>
      <c r="J145" s="228">
        <f>(SUM('1.  LRAMVA Summary'!E$54:E$77)+SUM('1.  LRAMVA Summary'!E$78:E$79)*(MONTH($E145)-1)/12)*$H145</f>
        <v>0</v>
      </c>
      <c r="K145" s="228">
        <f>(SUM('1.  LRAMVA Summary'!F$54:F$77)+SUM('1.  LRAMVA Summary'!F$78:F$79)*(MONTH($E145)-1)/12)*$H145</f>
        <v>0</v>
      </c>
      <c r="L145" s="228">
        <f>(SUM('1.  LRAMVA Summary'!G$54:G$77)+SUM('1.  LRAMVA Summary'!G$78:G$79)*(MONTH($E145)-1)/12)*$H145</f>
        <v>0</v>
      </c>
      <c r="M145" s="228">
        <f>(SUM('1.  LRAMVA Summary'!H$54:H$77)+SUM('1.  LRAMVA Summary'!H$78:H$79)*(MONTH($E145)-1)/12)*$H145</f>
        <v>0</v>
      </c>
      <c r="N145" s="228">
        <f>(SUM('1.  LRAMVA Summary'!I$54:I$77)+SUM('1.  LRAMVA Summary'!I$78:I$79)*(MONTH($E145)-1)/12)*$H145</f>
        <v>0</v>
      </c>
      <c r="O145" s="228">
        <f>(SUM('1.  LRAMVA Summary'!J$54:J$77)+SUM('1.  LRAMVA Summary'!J$78:J$79)*(MONTH($E145)-1)/12)*$H145</f>
        <v>0</v>
      </c>
      <c r="P145" s="228">
        <f>(SUM('1.  LRAMVA Summary'!K$54:K$77)+SUM('1.  LRAMVA Summary'!K$78:K$79)*(MONTH($E145)-1)/12)*$H145</f>
        <v>0</v>
      </c>
      <c r="Q145" s="228">
        <f>(SUM('1.  LRAMVA Summary'!L$54:L$77)+SUM('1.  LRAMVA Summary'!L$78:L$79)*(MONTH($E145)-1)/12)*$H145</f>
        <v>0</v>
      </c>
      <c r="R145" s="228">
        <f>(SUM('1.  LRAMVA Summary'!M$54:M$77)+SUM('1.  LRAMVA Summary'!M$78:M$79)*(MONTH($E145)-1)/12)*$H145</f>
        <v>0</v>
      </c>
      <c r="S145" s="228">
        <f>(SUM('1.  LRAMVA Summary'!N$54:N$77)+SUM('1.  LRAMVA Summary'!N$78:N$79)*(MONTH($E145)-1)/12)*$H145</f>
        <v>0</v>
      </c>
      <c r="T145" s="228">
        <f>(SUM('1.  LRAMVA Summary'!O$54:O$77)+SUM('1.  LRAMVA Summary'!O$78:O$79)*(MONTH($E145)-1)/12)*$H145</f>
        <v>0</v>
      </c>
      <c r="U145" s="228">
        <f>(SUM('1.  LRAMVA Summary'!P$54:P$77)+SUM('1.  LRAMVA Summary'!P$78:P$79)*(MONTH($E145)-1)/12)*$H145</f>
        <v>0</v>
      </c>
      <c r="V145" s="228">
        <f>(SUM('1.  LRAMVA Summary'!Q$54:Q$77)+SUM('1.  LRAMVA Summary'!Q$78:Q$79)*(MONTH($E145)-1)/12)*$H145</f>
        <v>0</v>
      </c>
      <c r="W145" s="229">
        <f t="shared" si="76"/>
        <v>0</v>
      </c>
    </row>
    <row r="146" spans="2:23" s="9" customFormat="1">
      <c r="B146" s="66"/>
      <c r="E146" s="212">
        <v>43800</v>
      </c>
      <c r="F146" s="212" t="s">
        <v>184</v>
      </c>
      <c r="G146" s="213" t="s">
        <v>68</v>
      </c>
      <c r="H146" s="238">
        <f t="shared" si="79"/>
        <v>0</v>
      </c>
      <c r="I146" s="228">
        <f>(SUM('1.  LRAMVA Summary'!D$54:D$77)+SUM('1.  LRAMVA Summary'!D$78:D$79)*(MONTH($E146)-1)/12)*$H146</f>
        <v>0</v>
      </c>
      <c r="J146" s="228">
        <f>(SUM('1.  LRAMVA Summary'!E$54:E$77)+SUM('1.  LRAMVA Summary'!E$78:E$79)*(MONTH($E146)-1)/12)*$H146</f>
        <v>0</v>
      </c>
      <c r="K146" s="228">
        <f>(SUM('1.  LRAMVA Summary'!F$54:F$77)+SUM('1.  LRAMVA Summary'!F$78:F$79)*(MONTH($E146)-1)/12)*$H146</f>
        <v>0</v>
      </c>
      <c r="L146" s="228">
        <f>(SUM('1.  LRAMVA Summary'!G$54:G$77)+SUM('1.  LRAMVA Summary'!G$78:G$79)*(MONTH($E146)-1)/12)*$H146</f>
        <v>0</v>
      </c>
      <c r="M146" s="228">
        <f>(SUM('1.  LRAMVA Summary'!H$54:H$77)+SUM('1.  LRAMVA Summary'!H$78:H$79)*(MONTH($E146)-1)/12)*$H146</f>
        <v>0</v>
      </c>
      <c r="N146" s="228">
        <f>(SUM('1.  LRAMVA Summary'!I$54:I$77)+SUM('1.  LRAMVA Summary'!I$78:I$79)*(MONTH($E146)-1)/12)*$H146</f>
        <v>0</v>
      </c>
      <c r="O146" s="228">
        <f>(SUM('1.  LRAMVA Summary'!J$54:J$77)+SUM('1.  LRAMVA Summary'!J$78:J$79)*(MONTH($E146)-1)/12)*$H146</f>
        <v>0</v>
      </c>
      <c r="P146" s="228">
        <f>(SUM('1.  LRAMVA Summary'!K$54:K$77)+SUM('1.  LRAMVA Summary'!K$78:K$79)*(MONTH($E146)-1)/12)*$H146</f>
        <v>0</v>
      </c>
      <c r="Q146" s="228">
        <f>(SUM('1.  LRAMVA Summary'!L$54:L$77)+SUM('1.  LRAMVA Summary'!L$78:L$79)*(MONTH($E146)-1)/12)*$H146</f>
        <v>0</v>
      </c>
      <c r="R146" s="228">
        <f>(SUM('1.  LRAMVA Summary'!M$54:M$77)+SUM('1.  LRAMVA Summary'!M$78:M$79)*(MONTH($E146)-1)/12)*$H146</f>
        <v>0</v>
      </c>
      <c r="S146" s="228">
        <f>(SUM('1.  LRAMVA Summary'!N$54:N$77)+SUM('1.  LRAMVA Summary'!N$78:N$79)*(MONTH($E146)-1)/12)*$H146</f>
        <v>0</v>
      </c>
      <c r="T146" s="228">
        <f>(SUM('1.  LRAMVA Summary'!O$54:O$77)+SUM('1.  LRAMVA Summary'!O$78:O$79)*(MONTH($E146)-1)/12)*$H146</f>
        <v>0</v>
      </c>
      <c r="U146" s="228">
        <f>(SUM('1.  LRAMVA Summary'!P$54:P$77)+SUM('1.  LRAMVA Summary'!P$78:P$79)*(MONTH($E146)-1)/12)*$H146</f>
        <v>0</v>
      </c>
      <c r="V146" s="228">
        <f>(SUM('1.  LRAMVA Summary'!Q$54:Q$77)+SUM('1.  LRAMVA Summary'!Q$78:Q$79)*(MONTH($E146)-1)/12)*$H146</f>
        <v>0</v>
      </c>
      <c r="W146" s="229">
        <f t="shared" si="76"/>
        <v>0</v>
      </c>
    </row>
    <row r="147" spans="2:23" s="9" customFormat="1" ht="15" thickBot="1">
      <c r="B147" s="66"/>
      <c r="E147" s="214" t="s">
        <v>466</v>
      </c>
      <c r="F147" s="214"/>
      <c r="G147" s="215"/>
      <c r="H147" s="216"/>
      <c r="I147" s="217">
        <f>SUM(I134:I146)</f>
        <v>2888.9612593974721</v>
      </c>
      <c r="J147" s="217">
        <f>SUM(J134:J146)</f>
        <v>3195.7546037514276</v>
      </c>
      <c r="K147" s="217">
        <f t="shared" ref="K147:O147" si="80">SUM(K134:K146)</f>
        <v>3879.8018477370633</v>
      </c>
      <c r="L147" s="217">
        <f t="shared" si="80"/>
        <v>164.61056421650778</v>
      </c>
      <c r="M147" s="217">
        <f t="shared" si="80"/>
        <v>950.63956377600005</v>
      </c>
      <c r="N147" s="217">
        <f t="shared" si="80"/>
        <v>0</v>
      </c>
      <c r="O147" s="217">
        <f t="shared" si="80"/>
        <v>0</v>
      </c>
      <c r="P147" s="217">
        <f t="shared" ref="P147:V147" si="81">SUM(P134:P146)</f>
        <v>0</v>
      </c>
      <c r="Q147" s="217">
        <f t="shared" si="81"/>
        <v>0</v>
      </c>
      <c r="R147" s="217">
        <f t="shared" si="81"/>
        <v>0</v>
      </c>
      <c r="S147" s="217">
        <f t="shared" si="81"/>
        <v>0</v>
      </c>
      <c r="T147" s="217">
        <f t="shared" si="81"/>
        <v>0</v>
      </c>
      <c r="U147" s="217">
        <f t="shared" si="81"/>
        <v>0</v>
      </c>
      <c r="V147" s="217">
        <f t="shared" si="81"/>
        <v>0</v>
      </c>
      <c r="W147" s="217">
        <f>SUM(W134:W146)</f>
        <v>11079.76783887847</v>
      </c>
    </row>
    <row r="148" spans="2:23" s="9" customFormat="1" ht="15" thickTop="1">
      <c r="B148" s="66"/>
      <c r="E148" s="218" t="s">
        <v>66</v>
      </c>
      <c r="F148" s="218"/>
      <c r="G148" s="219"/>
      <c r="H148" s="220"/>
      <c r="I148" s="221"/>
      <c r="J148" s="221"/>
      <c r="K148" s="221"/>
      <c r="L148" s="221"/>
      <c r="M148" s="221"/>
      <c r="N148" s="221"/>
      <c r="O148" s="221"/>
      <c r="P148" s="221"/>
      <c r="Q148" s="221"/>
      <c r="R148" s="221"/>
      <c r="S148" s="221"/>
      <c r="T148" s="221"/>
      <c r="U148" s="221"/>
      <c r="V148" s="221"/>
      <c r="W148" s="222"/>
    </row>
    <row r="149" spans="2:23" s="9" customFormat="1">
      <c r="B149" s="66"/>
      <c r="E149" s="223" t="s">
        <v>430</v>
      </c>
      <c r="F149" s="223"/>
      <c r="G149" s="224"/>
      <c r="H149" s="225"/>
      <c r="I149" s="226">
        <f>I147+I148</f>
        <v>2888.9612593974721</v>
      </c>
      <c r="J149" s="226">
        <f t="shared" ref="J149" si="82">J147+J148</f>
        <v>3195.7546037514276</v>
      </c>
      <c r="K149" s="226">
        <f t="shared" ref="K149" si="83">K147+K148</f>
        <v>3879.8018477370633</v>
      </c>
      <c r="L149" s="226">
        <f t="shared" ref="L149" si="84">L147+L148</f>
        <v>164.61056421650778</v>
      </c>
      <c r="M149" s="226">
        <f t="shared" ref="M149" si="85">M147+M148</f>
        <v>950.63956377600005</v>
      </c>
      <c r="N149" s="226">
        <f t="shared" ref="N149" si="86">N147+N148</f>
        <v>0</v>
      </c>
      <c r="O149" s="226">
        <f t="shared" ref="O149:V149" si="87">O147+O148</f>
        <v>0</v>
      </c>
      <c r="P149" s="226">
        <f t="shared" si="87"/>
        <v>0</v>
      </c>
      <c r="Q149" s="226">
        <f t="shared" si="87"/>
        <v>0</v>
      </c>
      <c r="R149" s="226">
        <f t="shared" si="87"/>
        <v>0</v>
      </c>
      <c r="S149" s="226">
        <f t="shared" si="87"/>
        <v>0</v>
      </c>
      <c r="T149" s="226">
        <f t="shared" si="87"/>
        <v>0</v>
      </c>
      <c r="U149" s="226">
        <f t="shared" si="87"/>
        <v>0</v>
      </c>
      <c r="V149" s="226">
        <f t="shared" si="87"/>
        <v>0</v>
      </c>
      <c r="W149" s="226">
        <f>W147+W148</f>
        <v>11079.76783887847</v>
      </c>
    </row>
    <row r="150" spans="2:23" s="9" customFormat="1">
      <c r="B150" s="66"/>
      <c r="E150" s="212">
        <v>43831</v>
      </c>
      <c r="F150" s="212" t="s">
        <v>185</v>
      </c>
      <c r="G150" s="213" t="s">
        <v>64</v>
      </c>
      <c r="H150" s="238">
        <f>$C$51/12</f>
        <v>0</v>
      </c>
      <c r="I150" s="228">
        <f>(SUM('1.  LRAMVA Summary'!D$54:D$80)+SUM('1.  LRAMVA Summary'!D$81:D$82)*(MONTH($E150)-1)/12)*$H150</f>
        <v>0</v>
      </c>
      <c r="J150" s="228">
        <f>(SUM('1.  LRAMVA Summary'!E$54:E$80)+SUM('1.  LRAMVA Summary'!E$81:E$82)*(MONTH($E150)-1)/12)*$H150</f>
        <v>0</v>
      </c>
      <c r="K150" s="228">
        <f>(SUM('1.  LRAMVA Summary'!F$54:F$80)+SUM('1.  LRAMVA Summary'!F$81:F$82)*(MONTH($E150)-1)/12)*$H150</f>
        <v>0</v>
      </c>
      <c r="L150" s="228">
        <f>(SUM('1.  LRAMVA Summary'!G$54:G$80)+SUM('1.  LRAMVA Summary'!G$81:G$82)*(MONTH($E150)-1)/12)*$H150</f>
        <v>0</v>
      </c>
      <c r="M150" s="228">
        <f>(SUM('1.  LRAMVA Summary'!H$54:H$80)+SUM('1.  LRAMVA Summary'!H$81:H$82)*(MONTH($E150)-1)/12)*$H150</f>
        <v>0</v>
      </c>
      <c r="N150" s="228">
        <f>(SUM('1.  LRAMVA Summary'!I$54:I$80)+SUM('1.  LRAMVA Summary'!I$81:I$82)*(MONTH($E150)-1)/12)*$H150</f>
        <v>0</v>
      </c>
      <c r="O150" s="228">
        <f>(SUM('1.  LRAMVA Summary'!J$54:J$80)+SUM('1.  LRAMVA Summary'!J$81:J$82)*(MONTH($E150)-1)/12)*$H150</f>
        <v>0</v>
      </c>
      <c r="P150" s="228">
        <f>(SUM('1.  LRAMVA Summary'!K$54:K$80)+SUM('1.  LRAMVA Summary'!K$81:K$82)*(MONTH($E150)-1)/12)*$H150</f>
        <v>0</v>
      </c>
      <c r="Q150" s="228">
        <f>(SUM('1.  LRAMVA Summary'!L$54:L$80)+SUM('1.  LRAMVA Summary'!L$81:L$82)*(MONTH($E150)-1)/12)*$H150</f>
        <v>0</v>
      </c>
      <c r="R150" s="228">
        <f>(SUM('1.  LRAMVA Summary'!M$54:M$80)+SUM('1.  LRAMVA Summary'!M$81:M$82)*(MONTH($E150)-1)/12)*$H150</f>
        <v>0</v>
      </c>
      <c r="S150" s="228">
        <f>(SUM('1.  LRAMVA Summary'!N$54:N$80)+SUM('1.  LRAMVA Summary'!N$81:N$82)*(MONTH($E150)-1)/12)*$H150</f>
        <v>0</v>
      </c>
      <c r="T150" s="228">
        <f>(SUM('1.  LRAMVA Summary'!O$54:O$80)+SUM('1.  LRAMVA Summary'!O$81:O$82)*(MONTH($E150)-1)/12)*$H150</f>
        <v>0</v>
      </c>
      <c r="U150" s="228">
        <f>(SUM('1.  LRAMVA Summary'!P$54:P$80)+SUM('1.  LRAMVA Summary'!P$81:P$82)*(MONTH($E150)-1)/12)*$H150</f>
        <v>0</v>
      </c>
      <c r="V150" s="228">
        <f>(SUM('1.  LRAMVA Summary'!Q$54:Q$80)+SUM('1.  LRAMVA Summary'!Q$81:Q$82)*(MONTH($E150)-1)/12)*$H150</f>
        <v>0</v>
      </c>
      <c r="W150" s="229">
        <f>SUM(I150:V150)</f>
        <v>0</v>
      </c>
    </row>
    <row r="151" spans="2:23" s="9" customFormat="1">
      <c r="B151" s="66"/>
      <c r="E151" s="212">
        <v>43862</v>
      </c>
      <c r="F151" s="212" t="s">
        <v>185</v>
      </c>
      <c r="G151" s="213" t="s">
        <v>64</v>
      </c>
      <c r="H151" s="238">
        <f t="shared" ref="H151:H152" si="88">$C$51/12</f>
        <v>0</v>
      </c>
      <c r="I151" s="228">
        <f>(SUM('1.  LRAMVA Summary'!D$54:D$80)+SUM('1.  LRAMVA Summary'!D$81:D$82)*(MONTH($E151)-1)/12)*$H151</f>
        <v>0</v>
      </c>
      <c r="J151" s="228">
        <f>(SUM('1.  LRAMVA Summary'!E$54:E$80)+SUM('1.  LRAMVA Summary'!E$81:E$82)*(MONTH($E151)-1)/12)*$H151</f>
        <v>0</v>
      </c>
      <c r="K151" s="228">
        <f>(SUM('1.  LRAMVA Summary'!F$54:F$80)+SUM('1.  LRAMVA Summary'!F$81:F$82)*(MONTH($E151)-1)/12)*$H151</f>
        <v>0</v>
      </c>
      <c r="L151" s="228">
        <f>(SUM('1.  LRAMVA Summary'!G$54:G$80)+SUM('1.  LRAMVA Summary'!G$81:G$82)*(MONTH($E151)-1)/12)*$H151</f>
        <v>0</v>
      </c>
      <c r="M151" s="228">
        <f>(SUM('1.  LRAMVA Summary'!H$54:H$80)+SUM('1.  LRAMVA Summary'!H$81:H$82)*(MONTH($E151)-1)/12)*$H151</f>
        <v>0</v>
      </c>
      <c r="N151" s="228">
        <f>(SUM('1.  LRAMVA Summary'!I$54:I$80)+SUM('1.  LRAMVA Summary'!I$81:I$82)*(MONTH($E151)-1)/12)*$H151</f>
        <v>0</v>
      </c>
      <c r="O151" s="228">
        <f>(SUM('1.  LRAMVA Summary'!J$54:J$80)+SUM('1.  LRAMVA Summary'!J$81:J$82)*(MONTH($E151)-1)/12)*$H151</f>
        <v>0</v>
      </c>
      <c r="P151" s="228">
        <f>(SUM('1.  LRAMVA Summary'!K$54:K$80)+SUM('1.  LRAMVA Summary'!K$81:K$82)*(MONTH($E151)-1)/12)*$H151</f>
        <v>0</v>
      </c>
      <c r="Q151" s="228">
        <f>(SUM('1.  LRAMVA Summary'!L$54:L$80)+SUM('1.  LRAMVA Summary'!L$81:L$82)*(MONTH($E151)-1)/12)*$H151</f>
        <v>0</v>
      </c>
      <c r="R151" s="228">
        <f>(SUM('1.  LRAMVA Summary'!M$54:M$80)+SUM('1.  LRAMVA Summary'!M$81:M$82)*(MONTH($E151)-1)/12)*$H151</f>
        <v>0</v>
      </c>
      <c r="S151" s="228">
        <f>(SUM('1.  LRAMVA Summary'!N$54:N$80)+SUM('1.  LRAMVA Summary'!N$81:N$82)*(MONTH($E151)-1)/12)*$H151</f>
        <v>0</v>
      </c>
      <c r="T151" s="228">
        <f>(SUM('1.  LRAMVA Summary'!O$54:O$80)+SUM('1.  LRAMVA Summary'!O$81:O$82)*(MONTH($E151)-1)/12)*$H151</f>
        <v>0</v>
      </c>
      <c r="U151" s="228">
        <f>(SUM('1.  LRAMVA Summary'!P$54:P$80)+SUM('1.  LRAMVA Summary'!P$81:P$82)*(MONTH($E151)-1)/12)*$H151</f>
        <v>0</v>
      </c>
      <c r="V151" s="228">
        <f>(SUM('1.  LRAMVA Summary'!Q$54:Q$80)+SUM('1.  LRAMVA Summary'!Q$81:Q$82)*(MONTH($E151)-1)/12)*$H151</f>
        <v>0</v>
      </c>
      <c r="W151" s="229">
        <f t="shared" ref="W151:W160" si="89">SUM(I151:V151)</f>
        <v>0</v>
      </c>
    </row>
    <row r="152" spans="2:23" s="9" customFormat="1">
      <c r="B152" s="66"/>
      <c r="E152" s="212">
        <v>43891</v>
      </c>
      <c r="F152" s="212" t="s">
        <v>185</v>
      </c>
      <c r="G152" s="213" t="s">
        <v>64</v>
      </c>
      <c r="H152" s="238">
        <f t="shared" si="88"/>
        <v>0</v>
      </c>
      <c r="I152" s="228">
        <f>(SUM('1.  LRAMVA Summary'!D$54:D$80)+SUM('1.  LRAMVA Summary'!D$81:D$82)*(MONTH($E152)-1)/12)*$H152</f>
        <v>0</v>
      </c>
      <c r="J152" s="228">
        <f>(SUM('1.  LRAMVA Summary'!E$54:E$80)+SUM('1.  LRAMVA Summary'!E$81:E$82)*(MONTH($E152)-1)/12)*$H152</f>
        <v>0</v>
      </c>
      <c r="K152" s="228">
        <f>(SUM('1.  LRAMVA Summary'!F$54:F$80)+SUM('1.  LRAMVA Summary'!F$81:F$82)*(MONTH($E152)-1)/12)*$H152</f>
        <v>0</v>
      </c>
      <c r="L152" s="228">
        <f>(SUM('1.  LRAMVA Summary'!G$54:G$80)+SUM('1.  LRAMVA Summary'!G$81:G$82)*(MONTH($E152)-1)/12)*$H152</f>
        <v>0</v>
      </c>
      <c r="M152" s="228">
        <f>(SUM('1.  LRAMVA Summary'!H$54:H$80)+SUM('1.  LRAMVA Summary'!H$81:H$82)*(MONTH($E152)-1)/12)*$H152</f>
        <v>0</v>
      </c>
      <c r="N152" s="228">
        <f>(SUM('1.  LRAMVA Summary'!I$54:I$80)+SUM('1.  LRAMVA Summary'!I$81:I$82)*(MONTH($E152)-1)/12)*$H152</f>
        <v>0</v>
      </c>
      <c r="O152" s="228">
        <f>(SUM('1.  LRAMVA Summary'!J$54:J$80)+SUM('1.  LRAMVA Summary'!J$81:J$82)*(MONTH($E152)-1)/12)*$H152</f>
        <v>0</v>
      </c>
      <c r="P152" s="228">
        <f>(SUM('1.  LRAMVA Summary'!K$54:K$80)+SUM('1.  LRAMVA Summary'!K$81:K$82)*(MONTH($E152)-1)/12)*$H152</f>
        <v>0</v>
      </c>
      <c r="Q152" s="228">
        <f>(SUM('1.  LRAMVA Summary'!L$54:L$80)+SUM('1.  LRAMVA Summary'!L$81:L$82)*(MONTH($E152)-1)/12)*$H152</f>
        <v>0</v>
      </c>
      <c r="R152" s="228">
        <f>(SUM('1.  LRAMVA Summary'!M$54:M$80)+SUM('1.  LRAMVA Summary'!M$81:M$82)*(MONTH($E152)-1)/12)*$H152</f>
        <v>0</v>
      </c>
      <c r="S152" s="228">
        <f>(SUM('1.  LRAMVA Summary'!N$54:N$80)+SUM('1.  LRAMVA Summary'!N$81:N$82)*(MONTH($E152)-1)/12)*$H152</f>
        <v>0</v>
      </c>
      <c r="T152" s="228">
        <f>(SUM('1.  LRAMVA Summary'!O$54:O$80)+SUM('1.  LRAMVA Summary'!O$81:O$82)*(MONTH($E152)-1)/12)*$H152</f>
        <v>0</v>
      </c>
      <c r="U152" s="228">
        <f>(SUM('1.  LRAMVA Summary'!P$54:P$80)+SUM('1.  LRAMVA Summary'!P$81:P$82)*(MONTH($E152)-1)/12)*$H152</f>
        <v>0</v>
      </c>
      <c r="V152" s="228">
        <f>(SUM('1.  LRAMVA Summary'!Q$54:Q$80)+SUM('1.  LRAMVA Summary'!Q$81:Q$82)*(MONTH($E152)-1)/12)*$H152</f>
        <v>0</v>
      </c>
      <c r="W152" s="229">
        <f t="shared" si="89"/>
        <v>0</v>
      </c>
    </row>
    <row r="153" spans="2:23" s="9" customFormat="1">
      <c r="B153" s="66"/>
      <c r="E153" s="212">
        <v>43922</v>
      </c>
      <c r="F153" s="212" t="s">
        <v>185</v>
      </c>
      <c r="G153" s="213" t="s">
        <v>65</v>
      </c>
      <c r="H153" s="238">
        <f>$C$52/12</f>
        <v>0</v>
      </c>
      <c r="I153" s="228">
        <f>(SUM('1.  LRAMVA Summary'!D$54:D$80)+SUM('1.  LRAMVA Summary'!D$81:D$82)*(MONTH($E153)-1)/12)*$H153</f>
        <v>0</v>
      </c>
      <c r="J153" s="228">
        <f>(SUM('1.  LRAMVA Summary'!E$54:E$80)+SUM('1.  LRAMVA Summary'!E$81:E$82)*(MONTH($E153)-1)/12)*$H153</f>
        <v>0</v>
      </c>
      <c r="K153" s="228">
        <f>(SUM('1.  LRAMVA Summary'!F$54:F$80)+SUM('1.  LRAMVA Summary'!F$81:F$82)*(MONTH($E153)-1)/12)*$H153</f>
        <v>0</v>
      </c>
      <c r="L153" s="228">
        <f>(SUM('1.  LRAMVA Summary'!G$54:G$80)+SUM('1.  LRAMVA Summary'!G$81:G$82)*(MONTH($E153)-1)/12)*$H153</f>
        <v>0</v>
      </c>
      <c r="M153" s="228">
        <f>(SUM('1.  LRAMVA Summary'!H$54:H$80)+SUM('1.  LRAMVA Summary'!H$81:H$82)*(MONTH($E153)-1)/12)*$H153</f>
        <v>0</v>
      </c>
      <c r="N153" s="228">
        <f>(SUM('1.  LRAMVA Summary'!I$54:I$80)+SUM('1.  LRAMVA Summary'!I$81:I$82)*(MONTH($E153)-1)/12)*$H153</f>
        <v>0</v>
      </c>
      <c r="O153" s="228">
        <f>(SUM('1.  LRAMVA Summary'!J$54:J$80)+SUM('1.  LRAMVA Summary'!J$81:J$82)*(MONTH($E153)-1)/12)*$H153</f>
        <v>0</v>
      </c>
      <c r="P153" s="228">
        <f>(SUM('1.  LRAMVA Summary'!K$54:K$80)+SUM('1.  LRAMVA Summary'!K$81:K$82)*(MONTH($E153)-1)/12)*$H153</f>
        <v>0</v>
      </c>
      <c r="Q153" s="228">
        <f>(SUM('1.  LRAMVA Summary'!L$54:L$80)+SUM('1.  LRAMVA Summary'!L$81:L$82)*(MONTH($E153)-1)/12)*$H153</f>
        <v>0</v>
      </c>
      <c r="R153" s="228">
        <f>(SUM('1.  LRAMVA Summary'!M$54:M$80)+SUM('1.  LRAMVA Summary'!M$81:M$82)*(MONTH($E153)-1)/12)*$H153</f>
        <v>0</v>
      </c>
      <c r="S153" s="228">
        <f>(SUM('1.  LRAMVA Summary'!N$54:N$80)+SUM('1.  LRAMVA Summary'!N$81:N$82)*(MONTH($E153)-1)/12)*$H153</f>
        <v>0</v>
      </c>
      <c r="T153" s="228">
        <f>(SUM('1.  LRAMVA Summary'!O$54:O$80)+SUM('1.  LRAMVA Summary'!O$81:O$82)*(MONTH($E153)-1)/12)*$H153</f>
        <v>0</v>
      </c>
      <c r="U153" s="228">
        <f>(SUM('1.  LRAMVA Summary'!P$54:P$80)+SUM('1.  LRAMVA Summary'!P$81:P$82)*(MONTH($E153)-1)/12)*$H153</f>
        <v>0</v>
      </c>
      <c r="V153" s="228">
        <f>(SUM('1.  LRAMVA Summary'!Q$54:Q$80)+SUM('1.  LRAMVA Summary'!Q$81:Q$82)*(MONTH($E153)-1)/12)*$H153</f>
        <v>0</v>
      </c>
      <c r="W153" s="229">
        <f t="shared" si="89"/>
        <v>0</v>
      </c>
    </row>
    <row r="154" spans="2:23" s="9" customFormat="1">
      <c r="B154" s="66"/>
      <c r="E154" s="212">
        <v>43952</v>
      </c>
      <c r="F154" s="212" t="s">
        <v>185</v>
      </c>
      <c r="G154" s="213" t="s">
        <v>65</v>
      </c>
      <c r="H154" s="238">
        <f t="shared" ref="H154:H155" si="90">$C$52/12</f>
        <v>0</v>
      </c>
      <c r="I154" s="228">
        <f>(SUM('1.  LRAMVA Summary'!D$54:D$80)+SUM('1.  LRAMVA Summary'!D$81:D$82)*(MONTH($E154)-1)/12)*$H154</f>
        <v>0</v>
      </c>
      <c r="J154" s="228">
        <f>(SUM('1.  LRAMVA Summary'!E$54:E$80)+SUM('1.  LRAMVA Summary'!E$81:E$82)*(MONTH($E154)-1)/12)*$H154</f>
        <v>0</v>
      </c>
      <c r="K154" s="228">
        <f>(SUM('1.  LRAMVA Summary'!F$54:F$80)+SUM('1.  LRAMVA Summary'!F$81:F$82)*(MONTH($E154)-1)/12)*$H154</f>
        <v>0</v>
      </c>
      <c r="L154" s="228">
        <f>(SUM('1.  LRAMVA Summary'!G$54:G$80)+SUM('1.  LRAMVA Summary'!G$81:G$82)*(MONTH($E154)-1)/12)*$H154</f>
        <v>0</v>
      </c>
      <c r="M154" s="228">
        <f>(SUM('1.  LRAMVA Summary'!H$54:H$80)+SUM('1.  LRAMVA Summary'!H$81:H$82)*(MONTH($E154)-1)/12)*$H154</f>
        <v>0</v>
      </c>
      <c r="N154" s="228">
        <f>(SUM('1.  LRAMVA Summary'!I$54:I$80)+SUM('1.  LRAMVA Summary'!I$81:I$82)*(MONTH($E154)-1)/12)*$H154</f>
        <v>0</v>
      </c>
      <c r="O154" s="228">
        <f>(SUM('1.  LRAMVA Summary'!J$54:J$80)+SUM('1.  LRAMVA Summary'!J$81:J$82)*(MONTH($E154)-1)/12)*$H154</f>
        <v>0</v>
      </c>
      <c r="P154" s="228">
        <f>(SUM('1.  LRAMVA Summary'!K$54:K$80)+SUM('1.  LRAMVA Summary'!K$81:K$82)*(MONTH($E154)-1)/12)*$H154</f>
        <v>0</v>
      </c>
      <c r="Q154" s="228">
        <f>(SUM('1.  LRAMVA Summary'!L$54:L$80)+SUM('1.  LRAMVA Summary'!L$81:L$82)*(MONTH($E154)-1)/12)*$H154</f>
        <v>0</v>
      </c>
      <c r="R154" s="228">
        <f>(SUM('1.  LRAMVA Summary'!M$54:M$80)+SUM('1.  LRAMVA Summary'!M$81:M$82)*(MONTH($E154)-1)/12)*$H154</f>
        <v>0</v>
      </c>
      <c r="S154" s="228">
        <f>(SUM('1.  LRAMVA Summary'!N$54:N$80)+SUM('1.  LRAMVA Summary'!N$81:N$82)*(MONTH($E154)-1)/12)*$H154</f>
        <v>0</v>
      </c>
      <c r="T154" s="228">
        <f>(SUM('1.  LRAMVA Summary'!O$54:O$80)+SUM('1.  LRAMVA Summary'!O$81:O$82)*(MONTH($E154)-1)/12)*$H154</f>
        <v>0</v>
      </c>
      <c r="U154" s="228">
        <f>(SUM('1.  LRAMVA Summary'!P$54:P$80)+SUM('1.  LRAMVA Summary'!P$81:P$82)*(MONTH($E154)-1)/12)*$H154</f>
        <v>0</v>
      </c>
      <c r="V154" s="228">
        <f>(SUM('1.  LRAMVA Summary'!Q$54:Q$80)+SUM('1.  LRAMVA Summary'!Q$81:Q$82)*(MONTH($E154)-1)/12)*$H154</f>
        <v>0</v>
      </c>
      <c r="W154" s="229">
        <f t="shared" si="89"/>
        <v>0</v>
      </c>
    </row>
    <row r="155" spans="2:23" s="9" customFormat="1">
      <c r="B155" s="66"/>
      <c r="E155" s="212">
        <v>43983</v>
      </c>
      <c r="F155" s="212" t="s">
        <v>185</v>
      </c>
      <c r="G155" s="213" t="s">
        <v>65</v>
      </c>
      <c r="H155" s="238">
        <f t="shared" si="90"/>
        <v>0</v>
      </c>
      <c r="I155" s="228">
        <f>(SUM('1.  LRAMVA Summary'!D$54:D$80)+SUM('1.  LRAMVA Summary'!D$81:D$82)*(MONTH($E155)-1)/12)*$H155</f>
        <v>0</v>
      </c>
      <c r="J155" s="228">
        <f>(SUM('1.  LRAMVA Summary'!E$54:E$80)+SUM('1.  LRAMVA Summary'!E$81:E$82)*(MONTH($E155)-1)/12)*$H155</f>
        <v>0</v>
      </c>
      <c r="K155" s="228">
        <f>(SUM('1.  LRAMVA Summary'!F$54:F$80)+SUM('1.  LRAMVA Summary'!F$81:F$82)*(MONTH($E155)-1)/12)*$H155</f>
        <v>0</v>
      </c>
      <c r="L155" s="228">
        <f>(SUM('1.  LRAMVA Summary'!G$54:G$80)+SUM('1.  LRAMVA Summary'!G$81:G$82)*(MONTH($E155)-1)/12)*$H155</f>
        <v>0</v>
      </c>
      <c r="M155" s="228">
        <f>(SUM('1.  LRAMVA Summary'!H$54:H$80)+SUM('1.  LRAMVA Summary'!H$81:H$82)*(MONTH($E155)-1)/12)*$H155</f>
        <v>0</v>
      </c>
      <c r="N155" s="228">
        <f>(SUM('1.  LRAMVA Summary'!I$54:I$80)+SUM('1.  LRAMVA Summary'!I$81:I$82)*(MONTH($E155)-1)/12)*$H155</f>
        <v>0</v>
      </c>
      <c r="O155" s="228">
        <f>(SUM('1.  LRAMVA Summary'!J$54:J$80)+SUM('1.  LRAMVA Summary'!J$81:J$82)*(MONTH($E155)-1)/12)*$H155</f>
        <v>0</v>
      </c>
      <c r="P155" s="228">
        <f>(SUM('1.  LRAMVA Summary'!K$54:K$80)+SUM('1.  LRAMVA Summary'!K$81:K$82)*(MONTH($E155)-1)/12)*$H155</f>
        <v>0</v>
      </c>
      <c r="Q155" s="228">
        <f>(SUM('1.  LRAMVA Summary'!L$54:L$80)+SUM('1.  LRAMVA Summary'!L$81:L$82)*(MONTH($E155)-1)/12)*$H155</f>
        <v>0</v>
      </c>
      <c r="R155" s="228">
        <f>(SUM('1.  LRAMVA Summary'!M$54:M$80)+SUM('1.  LRAMVA Summary'!M$81:M$82)*(MONTH($E155)-1)/12)*$H155</f>
        <v>0</v>
      </c>
      <c r="S155" s="228">
        <f>(SUM('1.  LRAMVA Summary'!N$54:N$80)+SUM('1.  LRAMVA Summary'!N$81:N$82)*(MONTH($E155)-1)/12)*$H155</f>
        <v>0</v>
      </c>
      <c r="T155" s="228">
        <f>(SUM('1.  LRAMVA Summary'!O$54:O$80)+SUM('1.  LRAMVA Summary'!O$81:O$82)*(MONTH($E155)-1)/12)*$H155</f>
        <v>0</v>
      </c>
      <c r="U155" s="228">
        <f>(SUM('1.  LRAMVA Summary'!P$54:P$80)+SUM('1.  LRAMVA Summary'!P$81:P$82)*(MONTH($E155)-1)/12)*$H155</f>
        <v>0</v>
      </c>
      <c r="V155" s="228">
        <f>(SUM('1.  LRAMVA Summary'!Q$54:Q$80)+SUM('1.  LRAMVA Summary'!Q$81:Q$82)*(MONTH($E155)-1)/12)*$H155</f>
        <v>0</v>
      </c>
      <c r="W155" s="229">
        <f t="shared" si="89"/>
        <v>0</v>
      </c>
    </row>
    <row r="156" spans="2:23" s="9" customFormat="1">
      <c r="B156" s="66"/>
      <c r="E156" s="212">
        <v>44013</v>
      </c>
      <c r="F156" s="212" t="s">
        <v>185</v>
      </c>
      <c r="G156" s="213" t="s">
        <v>67</v>
      </c>
      <c r="H156" s="238">
        <f>$C$53/12</f>
        <v>0</v>
      </c>
      <c r="I156" s="228">
        <f>(SUM('1.  LRAMVA Summary'!D$54:D$80)+SUM('1.  LRAMVA Summary'!D$81:D$82)*(MONTH($E156)-1)/12)*$H156</f>
        <v>0</v>
      </c>
      <c r="J156" s="228">
        <f>(SUM('1.  LRAMVA Summary'!E$54:E$80)+SUM('1.  LRAMVA Summary'!E$81:E$82)*(MONTH($E156)-1)/12)*$H156</f>
        <v>0</v>
      </c>
      <c r="K156" s="228">
        <f>(SUM('1.  LRAMVA Summary'!F$54:F$80)+SUM('1.  LRAMVA Summary'!F$81:F$82)*(MONTH($E156)-1)/12)*$H156</f>
        <v>0</v>
      </c>
      <c r="L156" s="228">
        <f>(SUM('1.  LRAMVA Summary'!G$54:G$80)+SUM('1.  LRAMVA Summary'!G$81:G$82)*(MONTH($E156)-1)/12)*$H156</f>
        <v>0</v>
      </c>
      <c r="M156" s="228">
        <f>(SUM('1.  LRAMVA Summary'!H$54:H$80)+SUM('1.  LRAMVA Summary'!H$81:H$82)*(MONTH($E156)-1)/12)*$H156</f>
        <v>0</v>
      </c>
      <c r="N156" s="228">
        <f>(SUM('1.  LRAMVA Summary'!I$54:I$80)+SUM('1.  LRAMVA Summary'!I$81:I$82)*(MONTH($E156)-1)/12)*$H156</f>
        <v>0</v>
      </c>
      <c r="O156" s="228">
        <f>(SUM('1.  LRAMVA Summary'!J$54:J$80)+SUM('1.  LRAMVA Summary'!J$81:J$82)*(MONTH($E156)-1)/12)*$H156</f>
        <v>0</v>
      </c>
      <c r="P156" s="228">
        <f>(SUM('1.  LRAMVA Summary'!K$54:K$80)+SUM('1.  LRAMVA Summary'!K$81:K$82)*(MONTH($E156)-1)/12)*$H156</f>
        <v>0</v>
      </c>
      <c r="Q156" s="228">
        <f>(SUM('1.  LRAMVA Summary'!L$54:L$80)+SUM('1.  LRAMVA Summary'!L$81:L$82)*(MONTH($E156)-1)/12)*$H156</f>
        <v>0</v>
      </c>
      <c r="R156" s="228">
        <f>(SUM('1.  LRAMVA Summary'!M$54:M$80)+SUM('1.  LRAMVA Summary'!M$81:M$82)*(MONTH($E156)-1)/12)*$H156</f>
        <v>0</v>
      </c>
      <c r="S156" s="228">
        <f>(SUM('1.  LRAMVA Summary'!N$54:N$80)+SUM('1.  LRAMVA Summary'!N$81:N$82)*(MONTH($E156)-1)/12)*$H156</f>
        <v>0</v>
      </c>
      <c r="T156" s="228">
        <f>(SUM('1.  LRAMVA Summary'!O$54:O$80)+SUM('1.  LRAMVA Summary'!O$81:O$82)*(MONTH($E156)-1)/12)*$H156</f>
        <v>0</v>
      </c>
      <c r="U156" s="228">
        <f>(SUM('1.  LRAMVA Summary'!P$54:P$80)+SUM('1.  LRAMVA Summary'!P$81:P$82)*(MONTH($E156)-1)/12)*$H156</f>
        <v>0</v>
      </c>
      <c r="V156" s="228">
        <f>(SUM('1.  LRAMVA Summary'!Q$54:Q$80)+SUM('1.  LRAMVA Summary'!Q$81:Q$82)*(MONTH($E156)-1)/12)*$H156</f>
        <v>0</v>
      </c>
      <c r="W156" s="229">
        <f t="shared" si="89"/>
        <v>0</v>
      </c>
    </row>
    <row r="157" spans="2:23" s="9" customFormat="1">
      <c r="B157" s="66"/>
      <c r="E157" s="212">
        <v>44044</v>
      </c>
      <c r="F157" s="212" t="s">
        <v>185</v>
      </c>
      <c r="G157" s="213" t="s">
        <v>67</v>
      </c>
      <c r="H157" s="238">
        <f t="shared" ref="H157:H158" si="91">$C$53/12</f>
        <v>0</v>
      </c>
      <c r="I157" s="228">
        <f>(SUM('1.  LRAMVA Summary'!D$54:D$80)+SUM('1.  LRAMVA Summary'!D$81:D$82)*(MONTH($E157)-1)/12)*$H157</f>
        <v>0</v>
      </c>
      <c r="J157" s="228">
        <f>(SUM('1.  LRAMVA Summary'!E$54:E$80)+SUM('1.  LRAMVA Summary'!E$81:E$82)*(MONTH($E157)-1)/12)*$H157</f>
        <v>0</v>
      </c>
      <c r="K157" s="228">
        <f>(SUM('1.  LRAMVA Summary'!F$54:F$80)+SUM('1.  LRAMVA Summary'!F$81:F$82)*(MONTH($E157)-1)/12)*$H157</f>
        <v>0</v>
      </c>
      <c r="L157" s="228">
        <f>(SUM('1.  LRAMVA Summary'!G$54:G$80)+SUM('1.  LRAMVA Summary'!G$81:G$82)*(MONTH($E157)-1)/12)*$H157</f>
        <v>0</v>
      </c>
      <c r="M157" s="228">
        <f>(SUM('1.  LRAMVA Summary'!H$54:H$80)+SUM('1.  LRAMVA Summary'!H$81:H$82)*(MONTH($E157)-1)/12)*$H157</f>
        <v>0</v>
      </c>
      <c r="N157" s="228">
        <f>(SUM('1.  LRAMVA Summary'!I$54:I$80)+SUM('1.  LRAMVA Summary'!I$81:I$82)*(MONTH($E157)-1)/12)*$H157</f>
        <v>0</v>
      </c>
      <c r="O157" s="228">
        <f>(SUM('1.  LRAMVA Summary'!J$54:J$80)+SUM('1.  LRAMVA Summary'!J$81:J$82)*(MONTH($E157)-1)/12)*$H157</f>
        <v>0</v>
      </c>
      <c r="P157" s="228">
        <f>(SUM('1.  LRAMVA Summary'!K$54:K$80)+SUM('1.  LRAMVA Summary'!K$81:K$82)*(MONTH($E157)-1)/12)*$H157</f>
        <v>0</v>
      </c>
      <c r="Q157" s="228">
        <f>(SUM('1.  LRAMVA Summary'!L$54:L$80)+SUM('1.  LRAMVA Summary'!L$81:L$82)*(MONTH($E157)-1)/12)*$H157</f>
        <v>0</v>
      </c>
      <c r="R157" s="228">
        <f>(SUM('1.  LRAMVA Summary'!M$54:M$80)+SUM('1.  LRAMVA Summary'!M$81:M$82)*(MONTH($E157)-1)/12)*$H157</f>
        <v>0</v>
      </c>
      <c r="S157" s="228">
        <f>(SUM('1.  LRAMVA Summary'!N$54:N$80)+SUM('1.  LRAMVA Summary'!N$81:N$82)*(MONTH($E157)-1)/12)*$H157</f>
        <v>0</v>
      </c>
      <c r="T157" s="228">
        <f>(SUM('1.  LRAMVA Summary'!O$54:O$80)+SUM('1.  LRAMVA Summary'!O$81:O$82)*(MONTH($E157)-1)/12)*$H157</f>
        <v>0</v>
      </c>
      <c r="U157" s="228">
        <f>(SUM('1.  LRAMVA Summary'!P$54:P$80)+SUM('1.  LRAMVA Summary'!P$81:P$82)*(MONTH($E157)-1)/12)*$H157</f>
        <v>0</v>
      </c>
      <c r="V157" s="228">
        <f>(SUM('1.  LRAMVA Summary'!Q$54:Q$80)+SUM('1.  LRAMVA Summary'!Q$81:Q$82)*(MONTH($E157)-1)/12)*$H157</f>
        <v>0</v>
      </c>
      <c r="W157" s="229">
        <f t="shared" si="89"/>
        <v>0</v>
      </c>
    </row>
    <row r="158" spans="2:23" s="9" customFormat="1">
      <c r="B158" s="66"/>
      <c r="E158" s="212">
        <v>44075</v>
      </c>
      <c r="F158" s="212" t="s">
        <v>185</v>
      </c>
      <c r="G158" s="213" t="s">
        <v>67</v>
      </c>
      <c r="H158" s="238">
        <f t="shared" si="91"/>
        <v>0</v>
      </c>
      <c r="I158" s="228">
        <f>(SUM('1.  LRAMVA Summary'!D$54:D$80)+SUM('1.  LRAMVA Summary'!D$81:D$82)*(MONTH($E158)-1)/12)*$H158</f>
        <v>0</v>
      </c>
      <c r="J158" s="228">
        <f>(SUM('1.  LRAMVA Summary'!E$54:E$80)+SUM('1.  LRAMVA Summary'!E$81:E$82)*(MONTH($E158)-1)/12)*$H158</f>
        <v>0</v>
      </c>
      <c r="K158" s="228">
        <f>(SUM('1.  LRAMVA Summary'!F$54:F$80)+SUM('1.  LRAMVA Summary'!F$81:F$82)*(MONTH($E158)-1)/12)*$H158</f>
        <v>0</v>
      </c>
      <c r="L158" s="228">
        <f>(SUM('1.  LRAMVA Summary'!G$54:G$80)+SUM('1.  LRAMVA Summary'!G$81:G$82)*(MONTH($E158)-1)/12)*$H158</f>
        <v>0</v>
      </c>
      <c r="M158" s="228">
        <f>(SUM('1.  LRAMVA Summary'!H$54:H$80)+SUM('1.  LRAMVA Summary'!H$81:H$82)*(MONTH($E158)-1)/12)*$H158</f>
        <v>0</v>
      </c>
      <c r="N158" s="228">
        <f>(SUM('1.  LRAMVA Summary'!I$54:I$80)+SUM('1.  LRAMVA Summary'!I$81:I$82)*(MONTH($E158)-1)/12)*$H158</f>
        <v>0</v>
      </c>
      <c r="O158" s="228">
        <f>(SUM('1.  LRAMVA Summary'!J$54:J$80)+SUM('1.  LRAMVA Summary'!J$81:J$82)*(MONTH($E158)-1)/12)*$H158</f>
        <v>0</v>
      </c>
      <c r="P158" s="228">
        <f>(SUM('1.  LRAMVA Summary'!K$54:K$80)+SUM('1.  LRAMVA Summary'!K$81:K$82)*(MONTH($E158)-1)/12)*$H158</f>
        <v>0</v>
      </c>
      <c r="Q158" s="228">
        <f>(SUM('1.  LRAMVA Summary'!L$54:L$80)+SUM('1.  LRAMVA Summary'!L$81:L$82)*(MONTH($E158)-1)/12)*$H158</f>
        <v>0</v>
      </c>
      <c r="R158" s="228">
        <f>(SUM('1.  LRAMVA Summary'!M$54:M$80)+SUM('1.  LRAMVA Summary'!M$81:M$82)*(MONTH($E158)-1)/12)*$H158</f>
        <v>0</v>
      </c>
      <c r="S158" s="228">
        <f>(SUM('1.  LRAMVA Summary'!N$54:N$80)+SUM('1.  LRAMVA Summary'!N$81:N$82)*(MONTH($E158)-1)/12)*$H158</f>
        <v>0</v>
      </c>
      <c r="T158" s="228">
        <f>(SUM('1.  LRAMVA Summary'!O$54:O$80)+SUM('1.  LRAMVA Summary'!O$81:O$82)*(MONTH($E158)-1)/12)*$H158</f>
        <v>0</v>
      </c>
      <c r="U158" s="228">
        <f>(SUM('1.  LRAMVA Summary'!P$54:P$80)+SUM('1.  LRAMVA Summary'!P$81:P$82)*(MONTH($E158)-1)/12)*$H158</f>
        <v>0</v>
      </c>
      <c r="V158" s="228">
        <f>(SUM('1.  LRAMVA Summary'!Q$54:Q$80)+SUM('1.  LRAMVA Summary'!Q$81:Q$82)*(MONTH($E158)-1)/12)*$H158</f>
        <v>0</v>
      </c>
      <c r="W158" s="229">
        <f t="shared" si="89"/>
        <v>0</v>
      </c>
    </row>
    <row r="159" spans="2:23" s="9" customFormat="1">
      <c r="B159" s="66"/>
      <c r="E159" s="212">
        <v>44105</v>
      </c>
      <c r="F159" s="212" t="s">
        <v>185</v>
      </c>
      <c r="G159" s="213" t="s">
        <v>68</v>
      </c>
      <c r="H159" s="238">
        <f>$C$54/12</f>
        <v>0</v>
      </c>
      <c r="I159" s="228">
        <f>(SUM('1.  LRAMVA Summary'!D$54:D$80)+SUM('1.  LRAMVA Summary'!D$81:D$82)*(MONTH($E159)-1)/12)*$H159</f>
        <v>0</v>
      </c>
      <c r="J159" s="228">
        <f>(SUM('1.  LRAMVA Summary'!E$54:E$80)+SUM('1.  LRAMVA Summary'!E$81:E$82)*(MONTH($E159)-1)/12)*$H159</f>
        <v>0</v>
      </c>
      <c r="K159" s="228">
        <f>(SUM('1.  LRAMVA Summary'!F$54:F$80)+SUM('1.  LRAMVA Summary'!F$81:F$82)*(MONTH($E159)-1)/12)*$H159</f>
        <v>0</v>
      </c>
      <c r="L159" s="228">
        <f>(SUM('1.  LRAMVA Summary'!G$54:G$80)+SUM('1.  LRAMVA Summary'!G$81:G$82)*(MONTH($E159)-1)/12)*$H159</f>
        <v>0</v>
      </c>
      <c r="M159" s="228">
        <f>(SUM('1.  LRAMVA Summary'!H$54:H$80)+SUM('1.  LRAMVA Summary'!H$81:H$82)*(MONTH($E159)-1)/12)*$H159</f>
        <v>0</v>
      </c>
      <c r="N159" s="228">
        <f>(SUM('1.  LRAMVA Summary'!I$54:I$80)+SUM('1.  LRAMVA Summary'!I$81:I$82)*(MONTH($E159)-1)/12)*$H159</f>
        <v>0</v>
      </c>
      <c r="O159" s="228">
        <f>(SUM('1.  LRAMVA Summary'!J$54:J$80)+SUM('1.  LRAMVA Summary'!J$81:J$82)*(MONTH($E159)-1)/12)*$H159</f>
        <v>0</v>
      </c>
      <c r="P159" s="228">
        <f>(SUM('1.  LRAMVA Summary'!K$54:K$80)+SUM('1.  LRAMVA Summary'!K$81:K$82)*(MONTH($E159)-1)/12)*$H159</f>
        <v>0</v>
      </c>
      <c r="Q159" s="228">
        <f>(SUM('1.  LRAMVA Summary'!L$54:L$80)+SUM('1.  LRAMVA Summary'!L$81:L$82)*(MONTH($E159)-1)/12)*$H159</f>
        <v>0</v>
      </c>
      <c r="R159" s="228">
        <f>(SUM('1.  LRAMVA Summary'!M$54:M$80)+SUM('1.  LRAMVA Summary'!M$81:M$82)*(MONTH($E159)-1)/12)*$H159</f>
        <v>0</v>
      </c>
      <c r="S159" s="228">
        <f>(SUM('1.  LRAMVA Summary'!N$54:N$80)+SUM('1.  LRAMVA Summary'!N$81:N$82)*(MONTH($E159)-1)/12)*$H159</f>
        <v>0</v>
      </c>
      <c r="T159" s="228">
        <f>(SUM('1.  LRAMVA Summary'!O$54:O$80)+SUM('1.  LRAMVA Summary'!O$81:O$82)*(MONTH($E159)-1)/12)*$H159</f>
        <v>0</v>
      </c>
      <c r="U159" s="228">
        <f>(SUM('1.  LRAMVA Summary'!P$54:P$80)+SUM('1.  LRAMVA Summary'!P$81:P$82)*(MONTH($E159)-1)/12)*$H159</f>
        <v>0</v>
      </c>
      <c r="V159" s="228">
        <f>(SUM('1.  LRAMVA Summary'!Q$54:Q$80)+SUM('1.  LRAMVA Summary'!Q$81:Q$82)*(MONTH($E159)-1)/12)*$H159</f>
        <v>0</v>
      </c>
      <c r="W159" s="229">
        <f t="shared" si="89"/>
        <v>0</v>
      </c>
    </row>
    <row r="160" spans="2:23" s="9" customFormat="1">
      <c r="B160" s="66"/>
      <c r="E160" s="212">
        <v>44136</v>
      </c>
      <c r="F160" s="212" t="s">
        <v>185</v>
      </c>
      <c r="G160" s="213" t="s">
        <v>68</v>
      </c>
      <c r="H160" s="238">
        <f t="shared" ref="H160:H161" si="92">$C$54/12</f>
        <v>0</v>
      </c>
      <c r="I160" s="228">
        <f>(SUM('1.  LRAMVA Summary'!D$54:D$80)+SUM('1.  LRAMVA Summary'!D$81:D$82)*(MONTH($E160)-1)/12)*$H160</f>
        <v>0</v>
      </c>
      <c r="J160" s="228">
        <f>(SUM('1.  LRAMVA Summary'!E$54:E$80)+SUM('1.  LRAMVA Summary'!E$81:E$82)*(MONTH($E160)-1)/12)*$H160</f>
        <v>0</v>
      </c>
      <c r="K160" s="228">
        <f>(SUM('1.  LRAMVA Summary'!F$54:F$80)+SUM('1.  LRAMVA Summary'!F$81:F$82)*(MONTH($E160)-1)/12)*$H160</f>
        <v>0</v>
      </c>
      <c r="L160" s="228">
        <f>(SUM('1.  LRAMVA Summary'!G$54:G$80)+SUM('1.  LRAMVA Summary'!G$81:G$82)*(MONTH($E160)-1)/12)*$H160</f>
        <v>0</v>
      </c>
      <c r="M160" s="228">
        <f>(SUM('1.  LRAMVA Summary'!H$54:H$80)+SUM('1.  LRAMVA Summary'!H$81:H$82)*(MONTH($E160)-1)/12)*$H160</f>
        <v>0</v>
      </c>
      <c r="N160" s="228">
        <f>(SUM('1.  LRAMVA Summary'!I$54:I$80)+SUM('1.  LRAMVA Summary'!I$81:I$82)*(MONTH($E160)-1)/12)*$H160</f>
        <v>0</v>
      </c>
      <c r="O160" s="228">
        <f>(SUM('1.  LRAMVA Summary'!J$54:J$80)+SUM('1.  LRAMVA Summary'!J$81:J$82)*(MONTH($E160)-1)/12)*$H160</f>
        <v>0</v>
      </c>
      <c r="P160" s="228">
        <f>(SUM('1.  LRAMVA Summary'!K$54:K$80)+SUM('1.  LRAMVA Summary'!K$81:K$82)*(MONTH($E160)-1)/12)*$H160</f>
        <v>0</v>
      </c>
      <c r="Q160" s="228">
        <f>(SUM('1.  LRAMVA Summary'!L$54:L$80)+SUM('1.  LRAMVA Summary'!L$81:L$82)*(MONTH($E160)-1)/12)*$H160</f>
        <v>0</v>
      </c>
      <c r="R160" s="228">
        <f>(SUM('1.  LRAMVA Summary'!M$54:M$80)+SUM('1.  LRAMVA Summary'!M$81:M$82)*(MONTH($E160)-1)/12)*$H160</f>
        <v>0</v>
      </c>
      <c r="S160" s="228">
        <f>(SUM('1.  LRAMVA Summary'!N$54:N$80)+SUM('1.  LRAMVA Summary'!N$81:N$82)*(MONTH($E160)-1)/12)*$H160</f>
        <v>0</v>
      </c>
      <c r="T160" s="228">
        <f>(SUM('1.  LRAMVA Summary'!O$54:O$80)+SUM('1.  LRAMVA Summary'!O$81:O$82)*(MONTH($E160)-1)/12)*$H160</f>
        <v>0</v>
      </c>
      <c r="U160" s="228">
        <f>(SUM('1.  LRAMVA Summary'!P$54:P$80)+SUM('1.  LRAMVA Summary'!P$81:P$82)*(MONTH($E160)-1)/12)*$H160</f>
        <v>0</v>
      </c>
      <c r="V160" s="228">
        <f>(SUM('1.  LRAMVA Summary'!Q$54:Q$80)+SUM('1.  LRAMVA Summary'!Q$81:Q$82)*(MONTH($E160)-1)/12)*$H160</f>
        <v>0</v>
      </c>
      <c r="W160" s="229">
        <f t="shared" si="89"/>
        <v>0</v>
      </c>
    </row>
    <row r="161" spans="2:23" s="9" customFormat="1">
      <c r="B161" s="66"/>
      <c r="E161" s="212">
        <v>44166</v>
      </c>
      <c r="F161" s="212" t="s">
        <v>185</v>
      </c>
      <c r="G161" s="213" t="s">
        <v>68</v>
      </c>
      <c r="H161" s="238">
        <f t="shared" si="92"/>
        <v>0</v>
      </c>
      <c r="I161" s="228">
        <f>(SUM('1.  LRAMVA Summary'!D$54:D$80)+SUM('1.  LRAMVA Summary'!D$81:D$82)*(MONTH($E161)-1)/12)*$H161</f>
        <v>0</v>
      </c>
      <c r="J161" s="228">
        <f>(SUM('1.  LRAMVA Summary'!E$54:E$80)+SUM('1.  LRAMVA Summary'!E$81:E$82)*(MONTH($E161)-1)/12)*$H161</f>
        <v>0</v>
      </c>
      <c r="K161" s="228">
        <f>(SUM('1.  LRAMVA Summary'!F$54:F$80)+SUM('1.  LRAMVA Summary'!F$81:F$82)*(MONTH($E161)-1)/12)*$H161</f>
        <v>0</v>
      </c>
      <c r="L161" s="228">
        <f>(SUM('1.  LRAMVA Summary'!G$54:G$80)+SUM('1.  LRAMVA Summary'!G$81:G$82)*(MONTH($E161)-1)/12)*$H161</f>
        <v>0</v>
      </c>
      <c r="M161" s="228">
        <f>(SUM('1.  LRAMVA Summary'!H$54:H$80)+SUM('1.  LRAMVA Summary'!H$81:H$82)*(MONTH($E161)-1)/12)*$H161</f>
        <v>0</v>
      </c>
      <c r="N161" s="228">
        <f>(SUM('1.  LRAMVA Summary'!I$54:I$80)+SUM('1.  LRAMVA Summary'!I$81:I$82)*(MONTH($E161)-1)/12)*$H161</f>
        <v>0</v>
      </c>
      <c r="O161" s="228">
        <f>(SUM('1.  LRAMVA Summary'!J$54:J$80)+SUM('1.  LRAMVA Summary'!J$81:J$82)*(MONTH($E161)-1)/12)*$H161</f>
        <v>0</v>
      </c>
      <c r="P161" s="228">
        <f>(SUM('1.  LRAMVA Summary'!K$54:K$80)+SUM('1.  LRAMVA Summary'!K$81:K$82)*(MONTH($E161)-1)/12)*$H161</f>
        <v>0</v>
      </c>
      <c r="Q161" s="228">
        <f>(SUM('1.  LRAMVA Summary'!L$54:L$80)+SUM('1.  LRAMVA Summary'!L$81:L$82)*(MONTH($E161)-1)/12)*$H161</f>
        <v>0</v>
      </c>
      <c r="R161" s="228">
        <f>(SUM('1.  LRAMVA Summary'!M$54:M$80)+SUM('1.  LRAMVA Summary'!M$81:M$82)*(MONTH($E161)-1)/12)*$H161</f>
        <v>0</v>
      </c>
      <c r="S161" s="228">
        <f>(SUM('1.  LRAMVA Summary'!N$54:N$80)+SUM('1.  LRAMVA Summary'!N$81:N$82)*(MONTH($E161)-1)/12)*$H161</f>
        <v>0</v>
      </c>
      <c r="T161" s="228">
        <f>(SUM('1.  LRAMVA Summary'!O$54:O$80)+SUM('1.  LRAMVA Summary'!O$81:O$82)*(MONTH($E161)-1)/12)*$H161</f>
        <v>0</v>
      </c>
      <c r="U161" s="228">
        <f>(SUM('1.  LRAMVA Summary'!P$54:P$80)+SUM('1.  LRAMVA Summary'!P$81:P$82)*(MONTH($E161)-1)/12)*$H161</f>
        <v>0</v>
      </c>
      <c r="V161" s="228">
        <f>(SUM('1.  LRAMVA Summary'!Q$54:Q$80)+SUM('1.  LRAMVA Summary'!Q$81:Q$82)*(MONTH($E161)-1)/12)*$H161</f>
        <v>0</v>
      </c>
      <c r="W161" s="229">
        <f>SUM(I161:V161)</f>
        <v>0</v>
      </c>
    </row>
    <row r="162" spans="2:23" s="9" customFormat="1" ht="15" thickBot="1">
      <c r="B162" s="66"/>
      <c r="E162" s="214" t="s">
        <v>467</v>
      </c>
      <c r="F162" s="214"/>
      <c r="G162" s="215"/>
      <c r="H162" s="216"/>
      <c r="I162" s="217">
        <f>SUM(I149:I161)</f>
        <v>2888.9612593974721</v>
      </c>
      <c r="J162" s="217">
        <f>SUM(J149:J161)</f>
        <v>3195.7546037514276</v>
      </c>
      <c r="K162" s="217">
        <f t="shared" ref="K162:O162" si="93">SUM(K149:K161)</f>
        <v>3879.8018477370633</v>
      </c>
      <c r="L162" s="217">
        <f t="shared" si="93"/>
        <v>164.61056421650778</v>
      </c>
      <c r="M162" s="217">
        <f t="shared" si="93"/>
        <v>950.63956377600005</v>
      </c>
      <c r="N162" s="217">
        <f t="shared" si="93"/>
        <v>0</v>
      </c>
      <c r="O162" s="217">
        <f t="shared" si="93"/>
        <v>0</v>
      </c>
      <c r="P162" s="217">
        <f t="shared" ref="P162:V162" si="94">SUM(P149:P161)</f>
        <v>0</v>
      </c>
      <c r="Q162" s="217">
        <f t="shared" si="94"/>
        <v>0</v>
      </c>
      <c r="R162" s="217">
        <f t="shared" si="94"/>
        <v>0</v>
      </c>
      <c r="S162" s="217">
        <f t="shared" si="94"/>
        <v>0</v>
      </c>
      <c r="T162" s="217">
        <f t="shared" si="94"/>
        <v>0</v>
      </c>
      <c r="U162" s="217">
        <f t="shared" si="94"/>
        <v>0</v>
      </c>
      <c r="V162" s="217">
        <f t="shared" si="94"/>
        <v>0</v>
      </c>
      <c r="W162" s="217">
        <f>SUM(W149:W161)</f>
        <v>11079.76783887847</v>
      </c>
    </row>
    <row r="163" spans="2:23" s="9" customFormat="1" ht="15" thickTop="1">
      <c r="B163" s="66"/>
      <c r="E163" s="218" t="s">
        <v>66</v>
      </c>
      <c r="F163" s="218"/>
      <c r="G163" s="219"/>
      <c r="H163" s="220"/>
      <c r="I163" s="221"/>
      <c r="J163" s="221"/>
      <c r="K163" s="221"/>
      <c r="L163" s="221"/>
      <c r="M163" s="221"/>
      <c r="N163" s="221"/>
      <c r="O163" s="221"/>
      <c r="P163" s="221"/>
      <c r="Q163" s="221"/>
      <c r="R163" s="221"/>
      <c r="S163" s="221"/>
      <c r="T163" s="221"/>
      <c r="U163" s="221"/>
      <c r="V163" s="221"/>
      <c r="W163" s="222"/>
    </row>
    <row r="164" spans="2:23" s="9" customFormat="1">
      <c r="B164" s="66"/>
      <c r="H164" s="18"/>
    </row>
    <row r="165" spans="2:23">
      <c r="E165" s="566" t="s">
        <v>522</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25" right="0.25" top="0.75" bottom="0.75" header="0.3" footer="0.3"/>
  <pageSetup paperSize="5" scale="29"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T598"/>
  <sheetViews>
    <sheetView showGridLines="0" zoomScale="50" zoomScaleNormal="50" workbookViewId="0">
      <pane ySplit="26" topLeftCell="A27" activePane="bottomLeft" state="frozen"/>
      <selection activeCell="F1" sqref="F1"/>
      <selection pane="bottomLeft" activeCell="N170" sqref="N170"/>
    </sheetView>
  </sheetViews>
  <sheetFormatPr defaultColWidth="9.1796875" defaultRowHeight="14.5" outlineLevelRow="1"/>
  <cols>
    <col min="1" max="1" width="8.453125" style="18" customWidth="1"/>
    <col min="2" max="2" width="11.453125" style="18" customWidth="1"/>
    <col min="3" max="3" width="37.7265625" style="18" customWidth="1"/>
    <col min="4" max="4" width="40.1796875" style="18" bestFit="1" customWidth="1"/>
    <col min="5" max="5" width="7.26953125" style="18" customWidth="1"/>
    <col min="6" max="6" width="14.1796875" style="18" customWidth="1"/>
    <col min="7" max="7" width="13.7265625" style="779" customWidth="1"/>
    <col min="8" max="8" width="30.54296875" style="779" bestFit="1" customWidth="1"/>
    <col min="9" max="9" width="21.1796875" style="779" bestFit="1" customWidth="1"/>
    <col min="10" max="10" width="2" style="778" customWidth="1"/>
    <col min="11" max="11" width="1.7265625" style="779" customWidth="1"/>
    <col min="12" max="37" width="15.7265625" style="18" bestFit="1" customWidth="1"/>
    <col min="38" max="40" width="9.26953125" style="18" bestFit="1" customWidth="1"/>
    <col min="41" max="41" width="2.1796875" style="18" customWidth="1"/>
    <col min="42" max="47" width="13.7265625" style="18" bestFit="1" customWidth="1"/>
    <col min="48" max="48" width="14.1796875" style="18" bestFit="1" customWidth="1"/>
    <col min="49" max="52" width="13.7265625" style="18" bestFit="1" customWidth="1"/>
    <col min="53" max="54" width="14.1796875" style="18" bestFit="1" customWidth="1"/>
    <col min="55" max="56" width="13.7265625" style="18" bestFit="1" customWidth="1"/>
    <col min="57" max="59" width="14.1796875" style="18" bestFit="1" customWidth="1"/>
    <col min="60" max="60" width="13" style="18" bestFit="1" customWidth="1"/>
    <col min="61" max="61" width="13.7265625" style="18" bestFit="1" customWidth="1"/>
    <col min="62" max="62" width="14.1796875" style="18" bestFit="1" customWidth="1"/>
    <col min="63" max="64" width="13.7265625" style="18" bestFit="1" customWidth="1"/>
    <col min="65" max="66" width="12.453125" style="18" bestFit="1" customWidth="1"/>
    <col min="67" max="67" width="10.26953125" style="18" bestFit="1" customWidth="1"/>
    <col min="68" max="68" width="11.54296875" style="18" bestFit="1" customWidth="1"/>
    <col min="69" max="69" width="10.81640625" style="18" bestFit="1" customWidth="1"/>
    <col min="70" max="71" width="7.7265625" style="18" bestFit="1" customWidth="1"/>
    <col min="72" max="72" width="9.1796875" style="14"/>
    <col min="73" max="16384" width="9.1796875" style="18"/>
  </cols>
  <sheetData>
    <row r="1" spans="1:72">
      <c r="G1" s="18"/>
      <c r="H1" s="18"/>
      <c r="I1" s="18"/>
      <c r="J1" s="14"/>
      <c r="K1" s="18"/>
    </row>
    <row r="2" spans="1:72">
      <c r="G2" s="18"/>
      <c r="H2" s="18"/>
      <c r="I2" s="18"/>
      <c r="J2" s="14"/>
      <c r="K2" s="18"/>
    </row>
    <row r="3" spans="1:72">
      <c r="G3" s="18"/>
      <c r="H3" s="18"/>
      <c r="I3" s="18"/>
      <c r="J3" s="14"/>
      <c r="K3" s="18"/>
    </row>
    <row r="4" spans="1:72">
      <c r="G4" s="18"/>
      <c r="H4" s="18"/>
      <c r="I4" s="18"/>
      <c r="J4" s="14"/>
      <c r="K4" s="18"/>
    </row>
    <row r="5" spans="1:72">
      <c r="G5" s="18"/>
      <c r="H5" s="18"/>
      <c r="I5" s="18"/>
      <c r="J5" s="14"/>
      <c r="K5" s="18"/>
    </row>
    <row r="6" spans="1:72">
      <c r="G6" s="18"/>
      <c r="H6" s="18"/>
      <c r="I6" s="18"/>
      <c r="J6" s="14"/>
      <c r="K6" s="18"/>
    </row>
    <row r="7" spans="1:72">
      <c r="G7" s="18"/>
      <c r="H7" s="18"/>
      <c r="I7" s="18"/>
      <c r="J7" s="14"/>
      <c r="K7" s="18"/>
    </row>
    <row r="8" spans="1:72">
      <c r="G8" s="18"/>
      <c r="H8" s="18"/>
      <c r="I8" s="18"/>
      <c r="J8" s="14"/>
      <c r="K8" s="18"/>
    </row>
    <row r="9" spans="1:72">
      <c r="G9" s="18"/>
      <c r="H9" s="18"/>
      <c r="I9" s="18"/>
      <c r="J9" s="14"/>
      <c r="K9" s="18"/>
    </row>
    <row r="10" spans="1:72">
      <c r="G10" s="18"/>
      <c r="H10" s="18"/>
      <c r="I10" s="18"/>
      <c r="J10" s="14"/>
      <c r="K10" s="18"/>
    </row>
    <row r="11" spans="1:72">
      <c r="G11" s="18"/>
      <c r="H11" s="18"/>
      <c r="I11" s="18"/>
      <c r="J11" s="14"/>
      <c r="K11" s="18"/>
    </row>
    <row r="12" spans="1:72" ht="25.5" hidden="1" customHeight="1" outlineLevel="1" thickBot="1">
      <c r="A12" s="747" t="s">
        <v>169</v>
      </c>
      <c r="C12" s="748" t="s">
        <v>173</v>
      </c>
      <c r="D12" s="163"/>
      <c r="E12" s="176"/>
      <c r="F12" s="176"/>
      <c r="G12" s="749"/>
      <c r="H12" s="18"/>
      <c r="I12" s="18"/>
      <c r="J12" s="749"/>
      <c r="K12" s="18"/>
      <c r="L12" s="176"/>
      <c r="M12" s="176"/>
      <c r="N12" s="176"/>
      <c r="O12" s="176"/>
      <c r="P12" s="750"/>
      <c r="BT12" s="18"/>
    </row>
    <row r="13" spans="1:72" ht="25.5" hidden="1" customHeight="1" outlineLevel="1" thickBot="1">
      <c r="A13" s="747"/>
      <c r="C13" s="751" t="s">
        <v>404</v>
      </c>
      <c r="D13" s="163"/>
      <c r="E13" s="176"/>
      <c r="F13" s="176"/>
      <c r="G13" s="749"/>
      <c r="H13" s="18"/>
      <c r="I13" s="18"/>
      <c r="J13" s="749"/>
      <c r="K13" s="18"/>
      <c r="L13" s="176"/>
      <c r="M13" s="176"/>
      <c r="N13" s="176"/>
      <c r="O13" s="176"/>
      <c r="P13" s="750"/>
      <c r="BT13" s="18"/>
    </row>
    <row r="14" spans="1:72" ht="30" hidden="1" customHeight="1" outlineLevel="1" thickBot="1">
      <c r="A14" s="539"/>
      <c r="C14" s="752" t="s">
        <v>547</v>
      </c>
      <c r="G14" s="18"/>
      <c r="H14" s="18"/>
      <c r="I14" s="18"/>
      <c r="J14" s="14"/>
      <c r="K14" s="18"/>
      <c r="BT14" s="18"/>
    </row>
    <row r="15" spans="1:72" ht="26.25" hidden="1" customHeight="1" outlineLevel="1">
      <c r="B15" s="539"/>
      <c r="G15" s="18"/>
      <c r="H15" s="18"/>
      <c r="I15" s="18"/>
      <c r="J15" s="14"/>
      <c r="K15" s="18"/>
    </row>
    <row r="16" spans="1:72" ht="23.25" hidden="1" customHeight="1" outlineLevel="1">
      <c r="A16" s="116" t="s">
        <v>501</v>
      </c>
      <c r="B16" s="539"/>
      <c r="C16" s="753" t="s">
        <v>741</v>
      </c>
      <c r="D16" s="754"/>
      <c r="E16" s="754"/>
      <c r="F16" s="755"/>
      <c r="G16" s="754"/>
      <c r="H16" s="754"/>
      <c r="I16" s="754"/>
      <c r="J16" s="756"/>
      <c r="K16" s="18"/>
      <c r="L16" s="754"/>
      <c r="M16" s="754"/>
      <c r="N16" s="754"/>
      <c r="O16" s="754"/>
      <c r="P16" s="754"/>
      <c r="Q16" s="754"/>
      <c r="R16" s="754"/>
      <c r="S16" s="754"/>
      <c r="T16" s="754"/>
      <c r="U16" s="754"/>
      <c r="V16" s="754"/>
      <c r="W16" s="754"/>
      <c r="X16" s="754"/>
      <c r="Y16" s="754"/>
      <c r="Z16" s="754"/>
      <c r="AA16" s="754"/>
      <c r="AB16" s="754"/>
      <c r="AC16" s="754"/>
      <c r="AD16" s="754"/>
      <c r="AE16" s="754"/>
      <c r="AF16" s="754"/>
    </row>
    <row r="17" spans="1:72" ht="23.25" hidden="1" customHeight="1" outlineLevel="1">
      <c r="A17" s="649" t="s">
        <v>604</v>
      </c>
      <c r="B17" s="539"/>
      <c r="C17" s="757" t="s">
        <v>742</v>
      </c>
      <c r="D17" s="754"/>
      <c r="E17" s="754"/>
      <c r="F17" s="755"/>
      <c r="G17" s="754"/>
      <c r="H17" s="754"/>
      <c r="I17" s="754"/>
      <c r="J17" s="756"/>
      <c r="K17" s="18"/>
      <c r="L17" s="754"/>
      <c r="M17" s="754"/>
      <c r="N17" s="754"/>
      <c r="O17" s="754"/>
      <c r="P17" s="754"/>
      <c r="Q17" s="754"/>
      <c r="R17" s="754"/>
      <c r="S17" s="754"/>
      <c r="T17" s="754"/>
      <c r="U17" s="754"/>
      <c r="V17" s="754"/>
      <c r="W17" s="754"/>
      <c r="X17" s="754"/>
      <c r="Y17" s="754"/>
      <c r="Z17" s="754"/>
      <c r="AA17" s="754"/>
      <c r="AB17" s="754"/>
      <c r="AC17" s="754"/>
      <c r="AD17" s="754"/>
      <c r="AE17" s="754"/>
      <c r="AF17" s="754"/>
    </row>
    <row r="18" spans="1:72" ht="23.25" hidden="1" customHeight="1" outlineLevel="1">
      <c r="B18" s="539"/>
      <c r="C18" s="757" t="s">
        <v>743</v>
      </c>
      <c r="D18" s="754"/>
      <c r="E18" s="754"/>
      <c r="F18" s="755"/>
      <c r="G18" s="754"/>
      <c r="H18" s="754"/>
      <c r="I18" s="754"/>
      <c r="J18" s="756"/>
      <c r="K18" s="18"/>
      <c r="L18" s="754"/>
      <c r="M18" s="754"/>
      <c r="N18" s="754"/>
      <c r="O18" s="754"/>
      <c r="P18" s="754"/>
      <c r="Q18" s="754"/>
      <c r="R18" s="754"/>
      <c r="S18" s="754"/>
      <c r="T18" s="754"/>
      <c r="U18" s="754"/>
      <c r="V18" s="754"/>
      <c r="W18" s="754"/>
      <c r="X18" s="754"/>
      <c r="Y18" s="754"/>
      <c r="Z18" s="754"/>
      <c r="AA18" s="754"/>
      <c r="AB18" s="754"/>
      <c r="AC18" s="754"/>
      <c r="AD18" s="754"/>
      <c r="AE18" s="754"/>
      <c r="AF18" s="754"/>
    </row>
    <row r="19" spans="1:72" ht="23.25" hidden="1" customHeight="1" outlineLevel="1">
      <c r="B19" s="539"/>
      <c r="C19" s="757" t="s">
        <v>744</v>
      </c>
      <c r="D19" s="754"/>
      <c r="E19" s="754"/>
      <c r="F19" s="755"/>
      <c r="G19" s="754"/>
      <c r="H19" s="754"/>
      <c r="I19" s="754"/>
      <c r="J19" s="756"/>
      <c r="K19" s="18"/>
      <c r="L19" s="754"/>
      <c r="M19" s="754"/>
      <c r="N19" s="754"/>
      <c r="O19" s="754"/>
      <c r="P19" s="754"/>
      <c r="Q19" s="754"/>
      <c r="R19" s="754"/>
      <c r="S19" s="754"/>
      <c r="T19" s="754"/>
      <c r="U19" s="754"/>
      <c r="V19" s="754"/>
      <c r="W19" s="754"/>
      <c r="X19" s="754"/>
      <c r="Y19" s="754"/>
      <c r="Z19" s="754"/>
      <c r="AA19" s="754"/>
      <c r="AB19" s="754"/>
      <c r="AC19" s="754"/>
      <c r="AD19" s="754"/>
      <c r="AE19" s="754"/>
      <c r="AF19" s="754"/>
    </row>
    <row r="20" spans="1:72" ht="23.25" hidden="1" customHeight="1" outlineLevel="1">
      <c r="B20" s="539"/>
      <c r="C20" s="757" t="s">
        <v>745</v>
      </c>
      <c r="D20" s="754"/>
      <c r="E20" s="754"/>
      <c r="F20" s="755"/>
      <c r="G20" s="754"/>
      <c r="H20" s="754"/>
      <c r="I20" s="754"/>
      <c r="J20" s="756"/>
      <c r="K20" s="18"/>
      <c r="L20" s="754"/>
      <c r="M20" s="754"/>
      <c r="N20" s="754"/>
      <c r="O20" s="754"/>
      <c r="P20" s="754"/>
      <c r="Q20" s="754"/>
      <c r="R20" s="754"/>
      <c r="S20" s="754"/>
      <c r="T20" s="754"/>
      <c r="U20" s="754"/>
      <c r="V20" s="754"/>
      <c r="W20" s="754"/>
      <c r="X20" s="754"/>
      <c r="Y20" s="754"/>
      <c r="Z20" s="754"/>
      <c r="AA20" s="754"/>
      <c r="AB20" s="754"/>
      <c r="AC20" s="754"/>
      <c r="AD20" s="754"/>
      <c r="AE20" s="754"/>
      <c r="AF20" s="754"/>
    </row>
    <row r="21" spans="1:72" ht="23.25" hidden="1" customHeight="1" outlineLevel="1">
      <c r="B21" s="539"/>
      <c r="C21" s="758" t="s">
        <v>624</v>
      </c>
      <c r="D21" s="754"/>
      <c r="E21" s="754"/>
      <c r="F21" s="755"/>
      <c r="G21" s="754"/>
      <c r="H21" s="754"/>
      <c r="I21" s="754"/>
      <c r="J21" s="756"/>
      <c r="K21" s="18"/>
      <c r="L21" s="754"/>
      <c r="M21" s="754"/>
      <c r="N21" s="754"/>
      <c r="O21" s="754"/>
      <c r="P21" s="754"/>
      <c r="Q21" s="754"/>
      <c r="R21" s="754"/>
      <c r="S21" s="754"/>
      <c r="T21" s="754"/>
      <c r="U21" s="754"/>
      <c r="V21" s="754"/>
      <c r="W21" s="754"/>
      <c r="X21" s="754"/>
      <c r="Y21" s="754"/>
      <c r="Z21" s="754"/>
      <c r="AA21" s="754"/>
      <c r="AB21" s="754"/>
      <c r="AC21" s="754"/>
      <c r="AD21" s="754"/>
      <c r="AE21" s="754"/>
      <c r="AF21" s="754"/>
    </row>
    <row r="22" spans="1:72" collapsed="1">
      <c r="G22" s="18"/>
      <c r="H22" s="18"/>
      <c r="I22" s="18"/>
      <c r="J22" s="14"/>
      <c r="K22" s="18"/>
    </row>
    <row r="23" spans="1:72" ht="15.5">
      <c r="A23" s="759" t="s">
        <v>587</v>
      </c>
      <c r="G23" s="49"/>
      <c r="H23" s="49"/>
      <c r="I23" s="49"/>
      <c r="J23" s="14"/>
      <c r="K23" s="18"/>
    </row>
    <row r="24" spans="1:72" s="763" customFormat="1" ht="21" customHeight="1">
      <c r="A24" s="760" t="s">
        <v>591</v>
      </c>
      <c r="B24" s="846" t="s">
        <v>592</v>
      </c>
      <c r="C24" s="846"/>
      <c r="D24" s="846"/>
      <c r="E24" s="846"/>
      <c r="F24" s="846"/>
      <c r="G24" s="761" t="s">
        <v>589</v>
      </c>
      <c r="H24" s="761" t="s">
        <v>588</v>
      </c>
      <c r="I24" s="761" t="s">
        <v>590</v>
      </c>
      <c r="J24" s="762"/>
      <c r="K24" s="18"/>
      <c r="AP24" s="763" t="s">
        <v>592</v>
      </c>
      <c r="BT24" s="762"/>
    </row>
    <row r="25" spans="1:72" s="771" customFormat="1" ht="49.5" customHeight="1">
      <c r="A25" s="764" t="s">
        <v>470</v>
      </c>
      <c r="B25" s="764" t="s">
        <v>209</v>
      </c>
      <c r="C25" s="764" t="s">
        <v>471</v>
      </c>
      <c r="D25" s="764" t="s">
        <v>206</v>
      </c>
      <c r="E25" s="764" t="s">
        <v>472</v>
      </c>
      <c r="F25" s="764" t="s">
        <v>473</v>
      </c>
      <c r="G25" s="764" t="s">
        <v>474</v>
      </c>
      <c r="H25" s="765" t="s">
        <v>581</v>
      </c>
      <c r="I25" s="766" t="s">
        <v>582</v>
      </c>
      <c r="J25" s="767"/>
      <c r="K25" s="1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9"/>
      <c r="AO25" s="770"/>
      <c r="AP25" s="768" t="s">
        <v>475</v>
      </c>
      <c r="AQ25" s="768"/>
      <c r="AR25" s="768"/>
      <c r="AS25" s="768"/>
      <c r="AT25" s="768"/>
      <c r="AU25" s="768"/>
      <c r="AV25" s="768"/>
      <c r="AW25" s="768"/>
      <c r="AX25" s="768"/>
      <c r="AY25" s="768"/>
      <c r="AZ25" s="768"/>
      <c r="BA25" s="768"/>
      <c r="BB25" s="768"/>
      <c r="BC25" s="768"/>
      <c r="BD25" s="768"/>
      <c r="BE25" s="768"/>
      <c r="BF25" s="768"/>
      <c r="BG25" s="768"/>
      <c r="BH25" s="768"/>
      <c r="BI25" s="768"/>
      <c r="BJ25" s="768"/>
      <c r="BK25" s="768"/>
      <c r="BL25" s="768"/>
      <c r="BM25" s="768"/>
      <c r="BN25" s="768"/>
      <c r="BO25" s="768"/>
      <c r="BP25" s="768"/>
      <c r="BQ25" s="768"/>
      <c r="BR25" s="768"/>
      <c r="BS25" s="769"/>
      <c r="BT25" s="770"/>
    </row>
    <row r="26" spans="1:72" s="771" customFormat="1" ht="30" customHeight="1">
      <c r="A26" s="772"/>
      <c r="B26" s="772"/>
      <c r="C26" s="772"/>
      <c r="D26" s="772"/>
      <c r="E26" s="772"/>
      <c r="F26" s="772"/>
      <c r="G26" s="773"/>
      <c r="H26" s="774"/>
      <c r="I26" s="774"/>
      <c r="J26" s="775"/>
      <c r="K26" s="18"/>
      <c r="L26" s="776">
        <v>2012</v>
      </c>
      <c r="M26" s="776">
        <v>2013</v>
      </c>
      <c r="N26" s="776">
        <v>2014</v>
      </c>
      <c r="O26" s="776">
        <v>2015</v>
      </c>
      <c r="P26" s="776">
        <v>2016</v>
      </c>
      <c r="Q26" s="776">
        <v>2017</v>
      </c>
      <c r="R26" s="776">
        <v>2018</v>
      </c>
      <c r="S26" s="776">
        <v>2019</v>
      </c>
      <c r="T26" s="776">
        <v>2020</v>
      </c>
      <c r="U26" s="776">
        <v>2021</v>
      </c>
      <c r="V26" s="776">
        <v>2022</v>
      </c>
      <c r="W26" s="776">
        <v>2023</v>
      </c>
      <c r="X26" s="776">
        <v>2024</v>
      </c>
      <c r="Y26" s="776">
        <v>2025</v>
      </c>
      <c r="Z26" s="776">
        <v>2026</v>
      </c>
      <c r="AA26" s="776">
        <v>2027</v>
      </c>
      <c r="AB26" s="776">
        <v>2028</v>
      </c>
      <c r="AC26" s="776">
        <v>2029</v>
      </c>
      <c r="AD26" s="776">
        <v>2030</v>
      </c>
      <c r="AE26" s="776">
        <v>2031</v>
      </c>
      <c r="AF26" s="776">
        <v>2032</v>
      </c>
      <c r="AG26" s="776">
        <v>2033</v>
      </c>
      <c r="AH26" s="776">
        <v>2034</v>
      </c>
      <c r="AI26" s="776">
        <v>2035</v>
      </c>
      <c r="AJ26" s="776">
        <v>2036</v>
      </c>
      <c r="AK26" s="776">
        <v>2037</v>
      </c>
      <c r="AL26" s="776">
        <v>2038</v>
      </c>
      <c r="AM26" s="776">
        <v>2039</v>
      </c>
      <c r="AN26" s="776">
        <v>2040</v>
      </c>
      <c r="AO26" s="770"/>
      <c r="AP26" s="777">
        <v>2011</v>
      </c>
      <c r="AQ26" s="777">
        <v>2012</v>
      </c>
      <c r="AR26" s="777">
        <v>2013</v>
      </c>
      <c r="AS26" s="777">
        <v>2014</v>
      </c>
      <c r="AT26" s="777">
        <v>2015</v>
      </c>
      <c r="AU26" s="777">
        <v>2016</v>
      </c>
      <c r="AV26" s="777">
        <v>2017</v>
      </c>
      <c r="AW26" s="777">
        <v>2018</v>
      </c>
      <c r="AX26" s="777">
        <v>2019</v>
      </c>
      <c r="AY26" s="777">
        <v>2020</v>
      </c>
      <c r="AZ26" s="777">
        <v>2021</v>
      </c>
      <c r="BA26" s="777">
        <v>2022</v>
      </c>
      <c r="BB26" s="777">
        <v>2023</v>
      </c>
      <c r="BC26" s="777">
        <v>2024</v>
      </c>
      <c r="BD26" s="777">
        <v>2025</v>
      </c>
      <c r="BE26" s="777">
        <v>2026</v>
      </c>
      <c r="BF26" s="777">
        <v>2027</v>
      </c>
      <c r="BG26" s="777">
        <v>2028</v>
      </c>
      <c r="BH26" s="777">
        <v>2029</v>
      </c>
      <c r="BI26" s="777">
        <v>2030</v>
      </c>
      <c r="BJ26" s="777">
        <v>2031</v>
      </c>
      <c r="BK26" s="777">
        <v>2032</v>
      </c>
      <c r="BL26" s="777">
        <v>2033</v>
      </c>
      <c r="BM26" s="777">
        <v>2034</v>
      </c>
      <c r="BN26" s="777">
        <v>2035</v>
      </c>
      <c r="BO26" s="777">
        <v>2036</v>
      </c>
      <c r="BP26" s="777">
        <v>2037</v>
      </c>
      <c r="BQ26" s="777">
        <v>2038</v>
      </c>
      <c r="BR26" s="777">
        <v>2039</v>
      </c>
      <c r="BS26" s="777">
        <v>2040</v>
      </c>
      <c r="BT26" s="770"/>
    </row>
    <row r="27" spans="1:72" s="163" customFormat="1" ht="15.65" customHeight="1">
      <c r="A27" s="743"/>
      <c r="B27" s="743">
        <v>165</v>
      </c>
      <c r="C27" s="743" t="s">
        <v>112</v>
      </c>
      <c r="D27" s="743" t="s">
        <v>740</v>
      </c>
      <c r="E27" s="743"/>
      <c r="F27" s="743"/>
      <c r="G27" s="744">
        <v>2015</v>
      </c>
      <c r="H27" s="745" t="s">
        <v>575</v>
      </c>
      <c r="I27" s="745" t="s">
        <v>580</v>
      </c>
      <c r="J27" s="746"/>
      <c r="K27" s="18"/>
      <c r="L27" s="703"/>
      <c r="M27" s="703"/>
      <c r="N27" s="703"/>
      <c r="O27" s="703"/>
      <c r="P27" s="703"/>
      <c r="Q27" s="703">
        <v>0</v>
      </c>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4"/>
      <c r="AO27" s="746"/>
      <c r="AP27" s="703"/>
      <c r="AQ27" s="703"/>
      <c r="AR27" s="703"/>
      <c r="AS27" s="703"/>
      <c r="AT27" s="703"/>
      <c r="AU27" s="703"/>
      <c r="AV27" s="703">
        <v>0</v>
      </c>
      <c r="AW27" s="703"/>
      <c r="AX27" s="703"/>
      <c r="AY27" s="703"/>
      <c r="AZ27" s="703"/>
      <c r="BA27" s="703"/>
      <c r="BB27" s="703"/>
      <c r="BC27" s="703"/>
      <c r="BD27" s="703"/>
      <c r="BE27" s="703"/>
      <c r="BF27" s="703"/>
      <c r="BG27" s="703"/>
      <c r="BH27" s="703"/>
      <c r="BI27" s="703"/>
      <c r="BJ27" s="703"/>
      <c r="BK27" s="703"/>
      <c r="BL27" s="703"/>
      <c r="BM27" s="703"/>
      <c r="BN27" s="703"/>
      <c r="BO27" s="703"/>
      <c r="BP27" s="703"/>
      <c r="BQ27" s="703"/>
      <c r="BR27" s="703"/>
      <c r="BS27" s="704"/>
      <c r="BT27" s="14"/>
    </row>
    <row r="28" spans="1:72" s="163" customFormat="1" ht="15.65" customHeight="1">
      <c r="A28" s="743"/>
      <c r="B28" s="743">
        <v>57</v>
      </c>
      <c r="C28" s="743" t="s">
        <v>96</v>
      </c>
      <c r="D28" s="743" t="s">
        <v>740</v>
      </c>
      <c r="E28" s="743"/>
      <c r="F28" s="743"/>
      <c r="G28" s="744">
        <v>2015</v>
      </c>
      <c r="H28" s="745" t="s">
        <v>574</v>
      </c>
      <c r="I28" s="745" t="s">
        <v>586</v>
      </c>
      <c r="J28" s="746"/>
      <c r="K28" s="18"/>
      <c r="L28" s="703"/>
      <c r="M28" s="703"/>
      <c r="N28" s="703"/>
      <c r="O28" s="703"/>
      <c r="P28" s="703"/>
      <c r="Q28" s="703">
        <v>3</v>
      </c>
      <c r="R28" s="703"/>
      <c r="S28" s="703"/>
      <c r="T28" s="703"/>
      <c r="U28" s="703"/>
      <c r="V28" s="703"/>
      <c r="W28" s="703"/>
      <c r="X28" s="703"/>
      <c r="Y28" s="703"/>
      <c r="Z28" s="703"/>
      <c r="AA28" s="703"/>
      <c r="AB28" s="703"/>
      <c r="AC28" s="703"/>
      <c r="AD28" s="703"/>
      <c r="AE28" s="703"/>
      <c r="AF28" s="703"/>
      <c r="AG28" s="703"/>
      <c r="AH28" s="703"/>
      <c r="AI28" s="703"/>
      <c r="AJ28" s="703"/>
      <c r="AK28" s="703"/>
      <c r="AL28" s="703"/>
      <c r="AM28" s="703"/>
      <c r="AN28" s="704"/>
      <c r="AO28" s="746"/>
      <c r="AP28" s="703"/>
      <c r="AQ28" s="703"/>
      <c r="AR28" s="703"/>
      <c r="AS28" s="703"/>
      <c r="AT28" s="703"/>
      <c r="AU28" s="703"/>
      <c r="AV28" s="703">
        <v>18525</v>
      </c>
      <c r="AW28" s="703"/>
      <c r="AX28" s="703"/>
      <c r="AY28" s="703"/>
      <c r="AZ28" s="703"/>
      <c r="BA28" s="703"/>
      <c r="BB28" s="703"/>
      <c r="BC28" s="703"/>
      <c r="BD28" s="703"/>
      <c r="BE28" s="703"/>
      <c r="BF28" s="703"/>
      <c r="BG28" s="703"/>
      <c r="BH28" s="703"/>
      <c r="BI28" s="703"/>
      <c r="BJ28" s="703"/>
      <c r="BK28" s="703"/>
      <c r="BL28" s="703"/>
      <c r="BM28" s="703"/>
      <c r="BN28" s="703"/>
      <c r="BO28" s="703"/>
      <c r="BP28" s="703"/>
      <c r="BQ28" s="703"/>
      <c r="BR28" s="703"/>
      <c r="BS28" s="704"/>
      <c r="BT28" s="14"/>
    </row>
    <row r="29" spans="1:72" s="163" customFormat="1" ht="15.65" customHeight="1">
      <c r="A29" s="743"/>
      <c r="B29" s="743">
        <v>59</v>
      </c>
      <c r="C29" s="743" t="s">
        <v>95</v>
      </c>
      <c r="D29" s="743" t="s">
        <v>740</v>
      </c>
      <c r="E29" s="743"/>
      <c r="F29" s="743"/>
      <c r="G29" s="744">
        <v>2015</v>
      </c>
      <c r="H29" s="745" t="s">
        <v>574</v>
      </c>
      <c r="I29" s="745" t="s">
        <v>586</v>
      </c>
      <c r="J29" s="746"/>
      <c r="K29" s="18"/>
      <c r="L29" s="703"/>
      <c r="M29" s="703"/>
      <c r="N29" s="703"/>
      <c r="O29" s="703"/>
      <c r="P29" s="703"/>
      <c r="Q29" s="703">
        <v>42</v>
      </c>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4"/>
      <c r="AO29" s="746"/>
      <c r="AP29" s="703"/>
      <c r="AQ29" s="703"/>
      <c r="AR29" s="703"/>
      <c r="AS29" s="703"/>
      <c r="AT29" s="703"/>
      <c r="AU29" s="703"/>
      <c r="AV29" s="703">
        <v>613181</v>
      </c>
      <c r="AW29" s="703"/>
      <c r="AX29" s="703"/>
      <c r="AY29" s="703"/>
      <c r="AZ29" s="703"/>
      <c r="BA29" s="703"/>
      <c r="BB29" s="703"/>
      <c r="BC29" s="703"/>
      <c r="BD29" s="703"/>
      <c r="BE29" s="703"/>
      <c r="BF29" s="703"/>
      <c r="BG29" s="703"/>
      <c r="BH29" s="703"/>
      <c r="BI29" s="703"/>
      <c r="BJ29" s="703"/>
      <c r="BK29" s="703"/>
      <c r="BL29" s="703"/>
      <c r="BM29" s="703"/>
      <c r="BN29" s="703"/>
      <c r="BO29" s="703"/>
      <c r="BP29" s="703"/>
      <c r="BQ29" s="703"/>
      <c r="BR29" s="703"/>
      <c r="BS29" s="704"/>
      <c r="BT29" s="14"/>
    </row>
    <row r="30" spans="1:72" s="163" customFormat="1" ht="15.65" customHeight="1">
      <c r="A30" s="743"/>
      <c r="B30" s="743">
        <v>3</v>
      </c>
      <c r="C30" s="743" t="s">
        <v>114</v>
      </c>
      <c r="D30" s="743" t="s">
        <v>740</v>
      </c>
      <c r="E30" s="743"/>
      <c r="F30" s="743"/>
      <c r="G30" s="744">
        <v>2015</v>
      </c>
      <c r="H30" s="745" t="s">
        <v>574</v>
      </c>
      <c r="I30" s="745" t="s">
        <v>586</v>
      </c>
      <c r="J30" s="746"/>
      <c r="K30" s="18"/>
      <c r="L30" s="703"/>
      <c r="M30" s="703"/>
      <c r="N30" s="703"/>
      <c r="O30" s="703"/>
      <c r="P30" s="703"/>
      <c r="Q30" s="703">
        <v>0</v>
      </c>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4"/>
      <c r="AO30" s="746"/>
      <c r="AP30" s="703"/>
      <c r="AQ30" s="703"/>
      <c r="AR30" s="703"/>
      <c r="AS30" s="703"/>
      <c r="AT30" s="703"/>
      <c r="AU30" s="703"/>
      <c r="AV30" s="703">
        <v>0</v>
      </c>
      <c r="AW30" s="703"/>
      <c r="AX30" s="703"/>
      <c r="AY30" s="703"/>
      <c r="AZ30" s="703"/>
      <c r="BA30" s="703"/>
      <c r="BB30" s="703"/>
      <c r="BC30" s="703"/>
      <c r="BD30" s="703"/>
      <c r="BE30" s="703"/>
      <c r="BF30" s="703"/>
      <c r="BG30" s="703"/>
      <c r="BH30" s="703"/>
      <c r="BI30" s="703"/>
      <c r="BJ30" s="703"/>
      <c r="BK30" s="703"/>
      <c r="BL30" s="703"/>
      <c r="BM30" s="703"/>
      <c r="BN30" s="703"/>
      <c r="BO30" s="703"/>
      <c r="BP30" s="703"/>
      <c r="BQ30" s="703"/>
      <c r="BR30" s="703"/>
      <c r="BS30" s="704"/>
      <c r="BT30" s="14"/>
    </row>
    <row r="31" spans="1:72" s="163" customFormat="1" ht="15.65" customHeight="1">
      <c r="A31" s="743"/>
      <c r="B31" s="743">
        <v>4</v>
      </c>
      <c r="C31" s="743" t="s">
        <v>115</v>
      </c>
      <c r="D31" s="743" t="s">
        <v>740</v>
      </c>
      <c r="E31" s="743"/>
      <c r="F31" s="743"/>
      <c r="G31" s="744">
        <v>2015</v>
      </c>
      <c r="H31" s="745" t="s">
        <v>574</v>
      </c>
      <c r="I31" s="745" t="s">
        <v>586</v>
      </c>
      <c r="J31" s="746"/>
      <c r="K31" s="18"/>
      <c r="L31" s="703"/>
      <c r="M31" s="703"/>
      <c r="N31" s="703"/>
      <c r="O31" s="703"/>
      <c r="P31" s="703"/>
      <c r="Q31" s="703">
        <v>0</v>
      </c>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4"/>
      <c r="AO31" s="746"/>
      <c r="AP31" s="703"/>
      <c r="AQ31" s="703"/>
      <c r="AR31" s="703"/>
      <c r="AS31" s="703"/>
      <c r="AT31" s="703"/>
      <c r="AU31" s="703"/>
      <c r="AV31" s="703">
        <v>0</v>
      </c>
      <c r="AW31" s="703"/>
      <c r="AX31" s="703"/>
      <c r="AY31" s="703"/>
      <c r="AZ31" s="703"/>
      <c r="BA31" s="703"/>
      <c r="BB31" s="703"/>
      <c r="BC31" s="703"/>
      <c r="BD31" s="703"/>
      <c r="BE31" s="703"/>
      <c r="BF31" s="703"/>
      <c r="BG31" s="703"/>
      <c r="BH31" s="703"/>
      <c r="BI31" s="703"/>
      <c r="BJ31" s="703"/>
      <c r="BK31" s="703"/>
      <c r="BL31" s="703"/>
      <c r="BM31" s="703"/>
      <c r="BN31" s="703"/>
      <c r="BO31" s="703"/>
      <c r="BP31" s="703"/>
      <c r="BQ31" s="703"/>
      <c r="BR31" s="703"/>
      <c r="BS31" s="704"/>
      <c r="BT31" s="14"/>
    </row>
    <row r="32" spans="1:72" s="163" customFormat="1" ht="15.65" customHeight="1">
      <c r="A32" s="743"/>
      <c r="B32" s="743">
        <v>5</v>
      </c>
      <c r="C32" s="743" t="s">
        <v>116</v>
      </c>
      <c r="D32" s="743" t="s">
        <v>740</v>
      </c>
      <c r="E32" s="743"/>
      <c r="F32" s="743"/>
      <c r="G32" s="744">
        <v>2015</v>
      </c>
      <c r="H32" s="745" t="s">
        <v>574</v>
      </c>
      <c r="I32" s="745" t="s">
        <v>586</v>
      </c>
      <c r="J32" s="746"/>
      <c r="K32" s="18"/>
      <c r="L32" s="703"/>
      <c r="M32" s="703"/>
      <c r="N32" s="703"/>
      <c r="O32" s="703"/>
      <c r="P32" s="703"/>
      <c r="Q32" s="703">
        <v>0</v>
      </c>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4"/>
      <c r="AO32" s="746"/>
      <c r="AP32" s="703"/>
      <c r="AQ32" s="703"/>
      <c r="AR32" s="703"/>
      <c r="AS32" s="703"/>
      <c r="AT32" s="703"/>
      <c r="AU32" s="703"/>
      <c r="AV32" s="703">
        <v>0</v>
      </c>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4"/>
      <c r="BT32" s="14"/>
    </row>
    <row r="33" spans="1:72" s="163" customFormat="1" ht="15.65" customHeight="1">
      <c r="A33" s="743"/>
      <c r="B33" s="743">
        <v>6</v>
      </c>
      <c r="C33" s="743" t="s">
        <v>117</v>
      </c>
      <c r="D33" s="743" t="s">
        <v>740</v>
      </c>
      <c r="E33" s="743"/>
      <c r="F33" s="743"/>
      <c r="G33" s="744">
        <v>2015</v>
      </c>
      <c r="H33" s="745" t="s">
        <v>574</v>
      </c>
      <c r="I33" s="745" t="s">
        <v>586</v>
      </c>
      <c r="J33" s="746"/>
      <c r="K33" s="18"/>
      <c r="L33" s="703"/>
      <c r="M33" s="703"/>
      <c r="N33" s="703"/>
      <c r="O33" s="703"/>
      <c r="P33" s="703"/>
      <c r="Q33" s="703">
        <v>0</v>
      </c>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4"/>
      <c r="AO33" s="746"/>
      <c r="AP33" s="703"/>
      <c r="AQ33" s="703"/>
      <c r="AR33" s="703"/>
      <c r="AS33" s="703"/>
      <c r="AT33" s="703"/>
      <c r="AU33" s="703"/>
      <c r="AV33" s="703">
        <v>0</v>
      </c>
      <c r="AW33" s="703"/>
      <c r="AX33" s="703"/>
      <c r="AY33" s="703"/>
      <c r="AZ33" s="703"/>
      <c r="BA33" s="703"/>
      <c r="BB33" s="703"/>
      <c r="BC33" s="703"/>
      <c r="BD33" s="703"/>
      <c r="BE33" s="703"/>
      <c r="BF33" s="703"/>
      <c r="BG33" s="703"/>
      <c r="BH33" s="703"/>
      <c r="BI33" s="703"/>
      <c r="BJ33" s="703"/>
      <c r="BK33" s="703"/>
      <c r="BL33" s="703"/>
      <c r="BM33" s="703"/>
      <c r="BN33" s="703"/>
      <c r="BO33" s="703"/>
      <c r="BP33" s="703"/>
      <c r="BQ33" s="703"/>
      <c r="BR33" s="703"/>
      <c r="BS33" s="704"/>
      <c r="BT33" s="14"/>
    </row>
    <row r="34" spans="1:72" s="163" customFormat="1" ht="15.65" customHeight="1">
      <c r="A34" s="743"/>
      <c r="B34" s="743">
        <v>7</v>
      </c>
      <c r="C34" s="743" t="s">
        <v>118</v>
      </c>
      <c r="D34" s="743" t="s">
        <v>740</v>
      </c>
      <c r="E34" s="743"/>
      <c r="F34" s="743"/>
      <c r="G34" s="744">
        <v>2015</v>
      </c>
      <c r="H34" s="745" t="s">
        <v>574</v>
      </c>
      <c r="I34" s="745" t="s">
        <v>586</v>
      </c>
      <c r="J34" s="746"/>
      <c r="K34" s="18"/>
      <c r="L34" s="703"/>
      <c r="M34" s="703"/>
      <c r="N34" s="703"/>
      <c r="O34" s="703"/>
      <c r="P34" s="703"/>
      <c r="Q34" s="703">
        <v>0</v>
      </c>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4"/>
      <c r="AO34" s="746"/>
      <c r="AP34" s="703"/>
      <c r="AQ34" s="703"/>
      <c r="AR34" s="703"/>
      <c r="AS34" s="703"/>
      <c r="AT34" s="703"/>
      <c r="AU34" s="703"/>
      <c r="AV34" s="703">
        <v>0</v>
      </c>
      <c r="AW34" s="703"/>
      <c r="AX34" s="703"/>
      <c r="AY34" s="703"/>
      <c r="AZ34" s="703"/>
      <c r="BA34" s="703"/>
      <c r="BB34" s="703"/>
      <c r="BC34" s="703"/>
      <c r="BD34" s="703"/>
      <c r="BE34" s="703"/>
      <c r="BF34" s="703"/>
      <c r="BG34" s="703"/>
      <c r="BH34" s="703"/>
      <c r="BI34" s="703"/>
      <c r="BJ34" s="703"/>
      <c r="BK34" s="703"/>
      <c r="BL34" s="703"/>
      <c r="BM34" s="703"/>
      <c r="BN34" s="703"/>
      <c r="BO34" s="703"/>
      <c r="BP34" s="703"/>
      <c r="BQ34" s="703"/>
      <c r="BR34" s="703"/>
      <c r="BS34" s="704"/>
      <c r="BT34" s="14"/>
    </row>
    <row r="35" spans="1:72" s="163" customFormat="1" ht="15.65" customHeight="1">
      <c r="A35" s="743"/>
      <c r="B35" s="743">
        <v>8</v>
      </c>
      <c r="C35" s="743" t="s">
        <v>119</v>
      </c>
      <c r="D35" s="743" t="s">
        <v>740</v>
      </c>
      <c r="E35" s="743"/>
      <c r="F35" s="743"/>
      <c r="G35" s="744">
        <v>2015</v>
      </c>
      <c r="H35" s="745" t="s">
        <v>574</v>
      </c>
      <c r="I35" s="745" t="s">
        <v>586</v>
      </c>
      <c r="J35" s="746"/>
      <c r="K35" s="18"/>
      <c r="L35" s="703"/>
      <c r="M35" s="703"/>
      <c r="N35" s="703"/>
      <c r="O35" s="703"/>
      <c r="P35" s="703"/>
      <c r="Q35" s="703">
        <v>0</v>
      </c>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4"/>
      <c r="AO35" s="746"/>
      <c r="AP35" s="703"/>
      <c r="AQ35" s="703"/>
      <c r="AR35" s="703"/>
      <c r="AS35" s="703"/>
      <c r="AT35" s="703"/>
      <c r="AU35" s="703"/>
      <c r="AV35" s="703">
        <v>0</v>
      </c>
      <c r="AW35" s="703"/>
      <c r="AX35" s="703"/>
      <c r="AY35" s="703"/>
      <c r="AZ35" s="703"/>
      <c r="BA35" s="703"/>
      <c r="BB35" s="703"/>
      <c r="BC35" s="703"/>
      <c r="BD35" s="703"/>
      <c r="BE35" s="703"/>
      <c r="BF35" s="703"/>
      <c r="BG35" s="703"/>
      <c r="BH35" s="703"/>
      <c r="BI35" s="703"/>
      <c r="BJ35" s="703"/>
      <c r="BK35" s="703"/>
      <c r="BL35" s="703"/>
      <c r="BM35" s="703"/>
      <c r="BN35" s="703"/>
      <c r="BO35" s="703"/>
      <c r="BP35" s="703"/>
      <c r="BQ35" s="703"/>
      <c r="BR35" s="703"/>
      <c r="BS35" s="704"/>
      <c r="BT35" s="14"/>
    </row>
    <row r="36" spans="1:72" s="163" customFormat="1" ht="15.65" customHeight="1">
      <c r="A36" s="743"/>
      <c r="B36" s="743">
        <v>9</v>
      </c>
      <c r="C36" s="743" t="s">
        <v>120</v>
      </c>
      <c r="D36" s="743" t="s">
        <v>740</v>
      </c>
      <c r="E36" s="743"/>
      <c r="F36" s="743"/>
      <c r="G36" s="744">
        <v>2015</v>
      </c>
      <c r="H36" s="745" t="s">
        <v>574</v>
      </c>
      <c r="I36" s="745" t="s">
        <v>586</v>
      </c>
      <c r="J36" s="746"/>
      <c r="K36" s="18"/>
      <c r="L36" s="703"/>
      <c r="M36" s="703"/>
      <c r="N36" s="703"/>
      <c r="O36" s="703"/>
      <c r="P36" s="703"/>
      <c r="Q36" s="703">
        <v>0</v>
      </c>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4"/>
      <c r="AO36" s="746"/>
      <c r="AP36" s="703"/>
      <c r="AQ36" s="703"/>
      <c r="AR36" s="703"/>
      <c r="AS36" s="703"/>
      <c r="AT36" s="703"/>
      <c r="AU36" s="703"/>
      <c r="AV36" s="703">
        <v>0</v>
      </c>
      <c r="AW36" s="703"/>
      <c r="AX36" s="703"/>
      <c r="AY36" s="703"/>
      <c r="AZ36" s="703"/>
      <c r="BA36" s="703"/>
      <c r="BB36" s="703"/>
      <c r="BC36" s="703"/>
      <c r="BD36" s="703"/>
      <c r="BE36" s="703"/>
      <c r="BF36" s="703"/>
      <c r="BG36" s="703"/>
      <c r="BH36" s="703"/>
      <c r="BI36" s="703"/>
      <c r="BJ36" s="703"/>
      <c r="BK36" s="703"/>
      <c r="BL36" s="703"/>
      <c r="BM36" s="703"/>
      <c r="BN36" s="703"/>
      <c r="BO36" s="703"/>
      <c r="BP36" s="703"/>
      <c r="BQ36" s="703"/>
      <c r="BR36" s="703"/>
      <c r="BS36" s="704"/>
      <c r="BT36" s="14"/>
    </row>
    <row r="37" spans="1:72" s="163" customFormat="1" ht="15.65" customHeight="1">
      <c r="A37" s="743"/>
      <c r="B37" s="743">
        <v>10</v>
      </c>
      <c r="C37" s="743" t="s">
        <v>121</v>
      </c>
      <c r="D37" s="743" t="s">
        <v>740</v>
      </c>
      <c r="E37" s="743"/>
      <c r="F37" s="743"/>
      <c r="G37" s="744">
        <v>2015</v>
      </c>
      <c r="H37" s="745" t="s">
        <v>574</v>
      </c>
      <c r="I37" s="745" t="s">
        <v>586</v>
      </c>
      <c r="J37" s="746"/>
      <c r="K37" s="18"/>
      <c r="L37" s="703"/>
      <c r="M37" s="703"/>
      <c r="N37" s="703"/>
      <c r="O37" s="703"/>
      <c r="P37" s="703"/>
      <c r="Q37" s="703">
        <v>0</v>
      </c>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4"/>
      <c r="AO37" s="746"/>
      <c r="AP37" s="703"/>
      <c r="AQ37" s="703"/>
      <c r="AR37" s="703"/>
      <c r="AS37" s="703"/>
      <c r="AT37" s="703"/>
      <c r="AU37" s="703"/>
      <c r="AV37" s="703">
        <v>0</v>
      </c>
      <c r="AW37" s="703"/>
      <c r="AX37" s="703"/>
      <c r="AY37" s="703"/>
      <c r="AZ37" s="703"/>
      <c r="BA37" s="703"/>
      <c r="BB37" s="703"/>
      <c r="BC37" s="703"/>
      <c r="BD37" s="703"/>
      <c r="BE37" s="703"/>
      <c r="BF37" s="703"/>
      <c r="BG37" s="703"/>
      <c r="BH37" s="703"/>
      <c r="BI37" s="703"/>
      <c r="BJ37" s="703"/>
      <c r="BK37" s="703"/>
      <c r="BL37" s="703"/>
      <c r="BM37" s="703"/>
      <c r="BN37" s="703"/>
      <c r="BO37" s="703"/>
      <c r="BP37" s="703"/>
      <c r="BQ37" s="703"/>
      <c r="BR37" s="703"/>
      <c r="BS37" s="704"/>
      <c r="BT37" s="14"/>
    </row>
    <row r="38" spans="1:72" s="163" customFormat="1" ht="15.65" customHeight="1">
      <c r="A38" s="743"/>
      <c r="B38" s="743">
        <v>11</v>
      </c>
      <c r="C38" s="743" t="s">
        <v>123</v>
      </c>
      <c r="D38" s="743" t="s">
        <v>740</v>
      </c>
      <c r="E38" s="743"/>
      <c r="F38" s="743"/>
      <c r="G38" s="744">
        <v>2015</v>
      </c>
      <c r="H38" s="745" t="s">
        <v>574</v>
      </c>
      <c r="I38" s="745" t="s">
        <v>586</v>
      </c>
      <c r="J38" s="746"/>
      <c r="K38" s="18"/>
      <c r="L38" s="703"/>
      <c r="M38" s="703"/>
      <c r="N38" s="703"/>
      <c r="O38" s="703"/>
      <c r="P38" s="703"/>
      <c r="Q38" s="703">
        <v>0</v>
      </c>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4"/>
      <c r="AO38" s="746"/>
      <c r="AP38" s="703"/>
      <c r="AQ38" s="703"/>
      <c r="AR38" s="703"/>
      <c r="AS38" s="703"/>
      <c r="AT38" s="703"/>
      <c r="AU38" s="703"/>
      <c r="AV38" s="703">
        <v>0</v>
      </c>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c r="BS38" s="704"/>
      <c r="BT38" s="14"/>
    </row>
    <row r="39" spans="1:72" s="163" customFormat="1" ht="15.65" customHeight="1">
      <c r="A39" s="743"/>
      <c r="B39" s="743">
        <v>12</v>
      </c>
      <c r="C39" s="743" t="s">
        <v>122</v>
      </c>
      <c r="D39" s="743" t="s">
        <v>740</v>
      </c>
      <c r="E39" s="743"/>
      <c r="F39" s="743"/>
      <c r="G39" s="744">
        <v>2015</v>
      </c>
      <c r="H39" s="745" t="s">
        <v>574</v>
      </c>
      <c r="I39" s="745" t="s">
        <v>586</v>
      </c>
      <c r="J39" s="746"/>
      <c r="K39" s="18"/>
      <c r="L39" s="703"/>
      <c r="M39" s="703"/>
      <c r="N39" s="703"/>
      <c r="O39" s="703"/>
      <c r="P39" s="703"/>
      <c r="Q39" s="703">
        <v>0</v>
      </c>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4"/>
      <c r="AO39" s="746"/>
      <c r="AP39" s="703"/>
      <c r="AQ39" s="703"/>
      <c r="AR39" s="703"/>
      <c r="AS39" s="703"/>
      <c r="AT39" s="703"/>
      <c r="AU39" s="703"/>
      <c r="AV39" s="703">
        <v>0</v>
      </c>
      <c r="AW39" s="703"/>
      <c r="AX39" s="703"/>
      <c r="AY39" s="703"/>
      <c r="AZ39" s="703"/>
      <c r="BA39" s="703"/>
      <c r="BB39" s="703"/>
      <c r="BC39" s="703"/>
      <c r="BD39" s="703"/>
      <c r="BE39" s="703"/>
      <c r="BF39" s="703"/>
      <c r="BG39" s="703"/>
      <c r="BH39" s="703"/>
      <c r="BI39" s="703"/>
      <c r="BJ39" s="703"/>
      <c r="BK39" s="703"/>
      <c r="BL39" s="703"/>
      <c r="BM39" s="703"/>
      <c r="BN39" s="703"/>
      <c r="BO39" s="703"/>
      <c r="BP39" s="703"/>
      <c r="BQ39" s="703"/>
      <c r="BR39" s="703"/>
      <c r="BS39" s="704"/>
      <c r="BT39" s="14"/>
    </row>
    <row r="40" spans="1:72" s="163" customFormat="1" ht="15.65" customHeight="1">
      <c r="A40" s="743"/>
      <c r="B40" s="743">
        <v>13</v>
      </c>
      <c r="C40" s="743" t="s">
        <v>689</v>
      </c>
      <c r="D40" s="743" t="s">
        <v>740</v>
      </c>
      <c r="E40" s="743"/>
      <c r="F40" s="743"/>
      <c r="G40" s="744">
        <v>2015</v>
      </c>
      <c r="H40" s="745" t="s">
        <v>574</v>
      </c>
      <c r="I40" s="745" t="s">
        <v>586</v>
      </c>
      <c r="J40" s="746"/>
      <c r="K40" s="18"/>
      <c r="L40" s="703"/>
      <c r="M40" s="703"/>
      <c r="N40" s="703"/>
      <c r="O40" s="703"/>
      <c r="P40" s="703"/>
      <c r="Q40" s="703">
        <v>0</v>
      </c>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4"/>
      <c r="AO40" s="746"/>
      <c r="AP40" s="703"/>
      <c r="AQ40" s="703"/>
      <c r="AR40" s="703"/>
      <c r="AS40" s="703"/>
      <c r="AT40" s="703"/>
      <c r="AU40" s="703"/>
      <c r="AV40" s="703">
        <v>0</v>
      </c>
      <c r="AW40" s="703"/>
      <c r="AX40" s="703"/>
      <c r="AY40" s="703"/>
      <c r="AZ40" s="703"/>
      <c r="BA40" s="703"/>
      <c r="BB40" s="703"/>
      <c r="BC40" s="703"/>
      <c r="BD40" s="703"/>
      <c r="BE40" s="703"/>
      <c r="BF40" s="703"/>
      <c r="BG40" s="703"/>
      <c r="BH40" s="703"/>
      <c r="BI40" s="703"/>
      <c r="BJ40" s="703"/>
      <c r="BK40" s="703"/>
      <c r="BL40" s="703"/>
      <c r="BM40" s="703"/>
      <c r="BN40" s="703"/>
      <c r="BO40" s="703"/>
      <c r="BP40" s="703"/>
      <c r="BQ40" s="703"/>
      <c r="BR40" s="703"/>
      <c r="BS40" s="704"/>
      <c r="BT40" s="14"/>
    </row>
    <row r="41" spans="1:72" s="163" customFormat="1" ht="15.65" customHeight="1">
      <c r="A41" s="743"/>
      <c r="B41" s="743">
        <v>14</v>
      </c>
      <c r="C41" s="743" t="s">
        <v>690</v>
      </c>
      <c r="D41" s="743" t="s">
        <v>740</v>
      </c>
      <c r="E41" s="743"/>
      <c r="F41" s="743"/>
      <c r="G41" s="744">
        <v>2015</v>
      </c>
      <c r="H41" s="745" t="s">
        <v>574</v>
      </c>
      <c r="I41" s="745" t="s">
        <v>586</v>
      </c>
      <c r="J41" s="746"/>
      <c r="K41" s="18"/>
      <c r="L41" s="703"/>
      <c r="M41" s="703"/>
      <c r="N41" s="703"/>
      <c r="O41" s="703"/>
      <c r="P41" s="703"/>
      <c r="Q41" s="703">
        <v>0</v>
      </c>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4"/>
      <c r="AO41" s="746"/>
      <c r="AP41" s="703"/>
      <c r="AQ41" s="703"/>
      <c r="AR41" s="703"/>
      <c r="AS41" s="703"/>
      <c r="AT41" s="703"/>
      <c r="AU41" s="703"/>
      <c r="AV41" s="703">
        <v>0</v>
      </c>
      <c r="AW41" s="703"/>
      <c r="AX41" s="703"/>
      <c r="AY41" s="703"/>
      <c r="AZ41" s="703"/>
      <c r="BA41" s="703"/>
      <c r="BB41" s="703"/>
      <c r="BC41" s="703"/>
      <c r="BD41" s="703"/>
      <c r="BE41" s="703"/>
      <c r="BF41" s="703"/>
      <c r="BG41" s="703"/>
      <c r="BH41" s="703"/>
      <c r="BI41" s="703"/>
      <c r="BJ41" s="703"/>
      <c r="BK41" s="703"/>
      <c r="BL41" s="703"/>
      <c r="BM41" s="703"/>
      <c r="BN41" s="703"/>
      <c r="BO41" s="703"/>
      <c r="BP41" s="703"/>
      <c r="BQ41" s="703"/>
      <c r="BR41" s="703"/>
      <c r="BS41" s="704"/>
      <c r="BT41" s="14"/>
    </row>
    <row r="42" spans="1:72" s="163" customFormat="1" ht="15.65" customHeight="1">
      <c r="A42" s="743"/>
      <c r="B42" s="743">
        <v>15</v>
      </c>
      <c r="C42" s="743" t="s">
        <v>691</v>
      </c>
      <c r="D42" s="743" t="s">
        <v>740</v>
      </c>
      <c r="E42" s="743"/>
      <c r="F42" s="743"/>
      <c r="G42" s="744">
        <v>2015</v>
      </c>
      <c r="H42" s="745" t="s">
        <v>574</v>
      </c>
      <c r="I42" s="745" t="s">
        <v>586</v>
      </c>
      <c r="J42" s="746"/>
      <c r="K42" s="18"/>
      <c r="L42" s="703"/>
      <c r="M42" s="703"/>
      <c r="N42" s="703"/>
      <c r="O42" s="703"/>
      <c r="P42" s="703"/>
      <c r="Q42" s="703">
        <v>0</v>
      </c>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4"/>
      <c r="AO42" s="746"/>
      <c r="AP42" s="703"/>
      <c r="AQ42" s="703"/>
      <c r="AR42" s="703"/>
      <c r="AS42" s="703"/>
      <c r="AT42" s="703"/>
      <c r="AU42" s="703"/>
      <c r="AV42" s="703">
        <v>0</v>
      </c>
      <c r="AW42" s="703"/>
      <c r="AX42" s="703"/>
      <c r="AY42" s="703"/>
      <c r="AZ42" s="703"/>
      <c r="BA42" s="703"/>
      <c r="BB42" s="703"/>
      <c r="BC42" s="703"/>
      <c r="BD42" s="703"/>
      <c r="BE42" s="703"/>
      <c r="BF42" s="703"/>
      <c r="BG42" s="703"/>
      <c r="BH42" s="703"/>
      <c r="BI42" s="703"/>
      <c r="BJ42" s="703"/>
      <c r="BK42" s="703"/>
      <c r="BL42" s="703"/>
      <c r="BM42" s="703"/>
      <c r="BN42" s="703"/>
      <c r="BO42" s="703"/>
      <c r="BP42" s="703"/>
      <c r="BQ42" s="703"/>
      <c r="BR42" s="703"/>
      <c r="BS42" s="704"/>
      <c r="BT42" s="14"/>
    </row>
    <row r="43" spans="1:72" s="163" customFormat="1" ht="15.65" customHeight="1">
      <c r="A43" s="743"/>
      <c r="B43" s="743">
        <v>16</v>
      </c>
      <c r="C43" s="743" t="s">
        <v>692</v>
      </c>
      <c r="D43" s="743" t="s">
        <v>740</v>
      </c>
      <c r="E43" s="743"/>
      <c r="F43" s="743"/>
      <c r="G43" s="744">
        <v>2015</v>
      </c>
      <c r="H43" s="745" t="s">
        <v>574</v>
      </c>
      <c r="I43" s="745" t="s">
        <v>586</v>
      </c>
      <c r="J43" s="746"/>
      <c r="K43" s="18"/>
      <c r="L43" s="703"/>
      <c r="M43" s="703"/>
      <c r="N43" s="703"/>
      <c r="O43" s="703"/>
      <c r="P43" s="703"/>
      <c r="Q43" s="703">
        <v>0</v>
      </c>
      <c r="R43" s="703"/>
      <c r="S43" s="703"/>
      <c r="T43" s="703"/>
      <c r="U43" s="703"/>
      <c r="V43" s="703"/>
      <c r="W43" s="703"/>
      <c r="X43" s="703"/>
      <c r="Y43" s="703"/>
      <c r="Z43" s="703"/>
      <c r="AA43" s="703"/>
      <c r="AB43" s="703"/>
      <c r="AC43" s="703"/>
      <c r="AD43" s="703"/>
      <c r="AE43" s="703"/>
      <c r="AF43" s="703"/>
      <c r="AG43" s="703"/>
      <c r="AH43" s="703"/>
      <c r="AI43" s="703"/>
      <c r="AJ43" s="703"/>
      <c r="AK43" s="703"/>
      <c r="AL43" s="703"/>
      <c r="AM43" s="703"/>
      <c r="AN43" s="704"/>
      <c r="AO43" s="746"/>
      <c r="AP43" s="703"/>
      <c r="AQ43" s="703"/>
      <c r="AR43" s="703"/>
      <c r="AS43" s="703"/>
      <c r="AT43" s="703"/>
      <c r="AU43" s="703"/>
      <c r="AV43" s="703">
        <v>0</v>
      </c>
      <c r="AW43" s="703"/>
      <c r="AX43" s="703"/>
      <c r="AY43" s="703"/>
      <c r="AZ43" s="703"/>
      <c r="BA43" s="703"/>
      <c r="BB43" s="703"/>
      <c r="BC43" s="703"/>
      <c r="BD43" s="703"/>
      <c r="BE43" s="703"/>
      <c r="BF43" s="703"/>
      <c r="BG43" s="703"/>
      <c r="BH43" s="703"/>
      <c r="BI43" s="703"/>
      <c r="BJ43" s="703"/>
      <c r="BK43" s="703"/>
      <c r="BL43" s="703"/>
      <c r="BM43" s="703"/>
      <c r="BN43" s="703"/>
      <c r="BO43" s="703"/>
      <c r="BP43" s="703"/>
      <c r="BQ43" s="703"/>
      <c r="BR43" s="703"/>
      <c r="BS43" s="704"/>
      <c r="BT43" s="14"/>
    </row>
    <row r="44" spans="1:72" s="163" customFormat="1" ht="15.65" customHeight="1">
      <c r="A44" s="743"/>
      <c r="B44" s="743">
        <v>17</v>
      </c>
      <c r="C44" s="743" t="s">
        <v>693</v>
      </c>
      <c r="D44" s="743" t="s">
        <v>740</v>
      </c>
      <c r="E44" s="743"/>
      <c r="F44" s="743"/>
      <c r="G44" s="744">
        <v>2015</v>
      </c>
      <c r="H44" s="745" t="s">
        <v>574</v>
      </c>
      <c r="I44" s="745" t="s">
        <v>586</v>
      </c>
      <c r="J44" s="746"/>
      <c r="K44" s="18"/>
      <c r="L44" s="703"/>
      <c r="M44" s="703"/>
      <c r="N44" s="703"/>
      <c r="O44" s="703"/>
      <c r="P44" s="703"/>
      <c r="Q44" s="703">
        <v>0</v>
      </c>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4"/>
      <c r="AO44" s="746"/>
      <c r="AP44" s="703"/>
      <c r="AQ44" s="703"/>
      <c r="AR44" s="703"/>
      <c r="AS44" s="703"/>
      <c r="AT44" s="703"/>
      <c r="AU44" s="703"/>
      <c r="AV44" s="703">
        <v>0</v>
      </c>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4"/>
      <c r="BT44" s="14"/>
    </row>
    <row r="45" spans="1:72" s="163" customFormat="1" ht="15.65" customHeight="1">
      <c r="A45" s="743"/>
      <c r="B45" s="743">
        <v>18</v>
      </c>
      <c r="C45" s="743" t="s">
        <v>694</v>
      </c>
      <c r="D45" s="743" t="s">
        <v>740</v>
      </c>
      <c r="E45" s="743"/>
      <c r="F45" s="743"/>
      <c r="G45" s="744">
        <v>2015</v>
      </c>
      <c r="H45" s="745" t="s">
        <v>574</v>
      </c>
      <c r="I45" s="745" t="s">
        <v>586</v>
      </c>
      <c r="J45" s="746"/>
      <c r="K45" s="18"/>
      <c r="L45" s="703"/>
      <c r="M45" s="703"/>
      <c r="N45" s="703"/>
      <c r="O45" s="703"/>
      <c r="P45" s="703"/>
      <c r="Q45" s="703">
        <v>0</v>
      </c>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4"/>
      <c r="AO45" s="746"/>
      <c r="AP45" s="703"/>
      <c r="AQ45" s="703"/>
      <c r="AR45" s="703"/>
      <c r="AS45" s="703"/>
      <c r="AT45" s="703"/>
      <c r="AU45" s="703"/>
      <c r="AV45" s="703">
        <v>0</v>
      </c>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4"/>
      <c r="BT45" s="14"/>
    </row>
    <row r="46" spans="1:72" s="163" customFormat="1" ht="15.65" customHeight="1">
      <c r="A46" s="743"/>
      <c r="B46" s="743">
        <v>19</v>
      </c>
      <c r="C46" s="743" t="s">
        <v>695</v>
      </c>
      <c r="D46" s="743" t="s">
        <v>740</v>
      </c>
      <c r="E46" s="743"/>
      <c r="F46" s="743"/>
      <c r="G46" s="744">
        <v>2015</v>
      </c>
      <c r="H46" s="745" t="s">
        <v>574</v>
      </c>
      <c r="I46" s="745" t="s">
        <v>586</v>
      </c>
      <c r="J46" s="746"/>
      <c r="K46" s="18"/>
      <c r="L46" s="703"/>
      <c r="M46" s="703"/>
      <c r="N46" s="703"/>
      <c r="O46" s="703"/>
      <c r="P46" s="703"/>
      <c r="Q46" s="703">
        <v>0</v>
      </c>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4"/>
      <c r="AO46" s="746"/>
      <c r="AP46" s="703"/>
      <c r="AQ46" s="703"/>
      <c r="AR46" s="703"/>
      <c r="AS46" s="703"/>
      <c r="AT46" s="703"/>
      <c r="AU46" s="703"/>
      <c r="AV46" s="703">
        <v>0</v>
      </c>
      <c r="AW46" s="703"/>
      <c r="AX46" s="703"/>
      <c r="AY46" s="703"/>
      <c r="AZ46" s="703"/>
      <c r="BA46" s="703"/>
      <c r="BB46" s="703"/>
      <c r="BC46" s="703"/>
      <c r="BD46" s="703"/>
      <c r="BE46" s="703"/>
      <c r="BF46" s="703"/>
      <c r="BG46" s="703"/>
      <c r="BH46" s="703"/>
      <c r="BI46" s="703"/>
      <c r="BJ46" s="703"/>
      <c r="BK46" s="703"/>
      <c r="BL46" s="703"/>
      <c r="BM46" s="703"/>
      <c r="BN46" s="703"/>
      <c r="BO46" s="703"/>
      <c r="BP46" s="703"/>
      <c r="BQ46" s="703"/>
      <c r="BR46" s="703"/>
      <c r="BS46" s="704"/>
      <c r="BT46" s="14"/>
    </row>
    <row r="47" spans="1:72" s="163" customFormat="1" ht="15.65" customHeight="1">
      <c r="A47" s="743"/>
      <c r="B47" s="743">
        <v>20</v>
      </c>
      <c r="C47" s="743" t="s">
        <v>696</v>
      </c>
      <c r="D47" s="743" t="s">
        <v>740</v>
      </c>
      <c r="E47" s="743"/>
      <c r="F47" s="743"/>
      <c r="G47" s="744">
        <v>2015</v>
      </c>
      <c r="H47" s="745" t="s">
        <v>574</v>
      </c>
      <c r="I47" s="745" t="s">
        <v>586</v>
      </c>
      <c r="J47" s="746"/>
      <c r="K47" s="18"/>
      <c r="L47" s="703"/>
      <c r="M47" s="703"/>
      <c r="N47" s="703"/>
      <c r="O47" s="703"/>
      <c r="P47" s="703"/>
      <c r="Q47" s="703">
        <v>0</v>
      </c>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4"/>
      <c r="AO47" s="746"/>
      <c r="AP47" s="703"/>
      <c r="AQ47" s="703"/>
      <c r="AR47" s="703"/>
      <c r="AS47" s="703"/>
      <c r="AT47" s="703"/>
      <c r="AU47" s="703"/>
      <c r="AV47" s="703">
        <v>0</v>
      </c>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4"/>
      <c r="BT47" s="14"/>
    </row>
    <row r="48" spans="1:72" s="163" customFormat="1" ht="15.65" customHeight="1">
      <c r="A48" s="743"/>
      <c r="B48" s="743">
        <v>21</v>
      </c>
      <c r="C48" s="743" t="s">
        <v>697</v>
      </c>
      <c r="D48" s="743" t="s">
        <v>740</v>
      </c>
      <c r="E48" s="743"/>
      <c r="F48" s="743"/>
      <c r="G48" s="744">
        <v>2015</v>
      </c>
      <c r="H48" s="745" t="s">
        <v>574</v>
      </c>
      <c r="I48" s="745" t="s">
        <v>586</v>
      </c>
      <c r="J48" s="746"/>
      <c r="K48" s="18"/>
      <c r="L48" s="703"/>
      <c r="M48" s="703"/>
      <c r="N48" s="703"/>
      <c r="O48" s="703"/>
      <c r="P48" s="703"/>
      <c r="Q48" s="703">
        <v>0</v>
      </c>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4"/>
      <c r="AO48" s="746"/>
      <c r="AP48" s="703"/>
      <c r="AQ48" s="703"/>
      <c r="AR48" s="703"/>
      <c r="AS48" s="703"/>
      <c r="AT48" s="703"/>
      <c r="AU48" s="703"/>
      <c r="AV48" s="703">
        <v>0</v>
      </c>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4"/>
      <c r="BT48" s="14"/>
    </row>
    <row r="49" spans="1:72" s="163" customFormat="1" ht="15.65" customHeight="1">
      <c r="A49" s="743"/>
      <c r="B49" s="743">
        <v>22</v>
      </c>
      <c r="C49" s="743" t="s">
        <v>698</v>
      </c>
      <c r="D49" s="743" t="s">
        <v>740</v>
      </c>
      <c r="E49" s="743"/>
      <c r="F49" s="743"/>
      <c r="G49" s="744">
        <v>2015</v>
      </c>
      <c r="H49" s="745" t="s">
        <v>574</v>
      </c>
      <c r="I49" s="745" t="s">
        <v>586</v>
      </c>
      <c r="J49" s="746"/>
      <c r="K49" s="18"/>
      <c r="L49" s="703"/>
      <c r="M49" s="703"/>
      <c r="N49" s="703"/>
      <c r="O49" s="703"/>
      <c r="P49" s="703"/>
      <c r="Q49" s="703">
        <v>0</v>
      </c>
      <c r="R49" s="703"/>
      <c r="S49" s="703"/>
      <c r="T49" s="703"/>
      <c r="U49" s="703"/>
      <c r="V49" s="703"/>
      <c r="W49" s="703"/>
      <c r="X49" s="703"/>
      <c r="Y49" s="703"/>
      <c r="Z49" s="703"/>
      <c r="AA49" s="703"/>
      <c r="AB49" s="703"/>
      <c r="AC49" s="703"/>
      <c r="AD49" s="703"/>
      <c r="AE49" s="703"/>
      <c r="AF49" s="703"/>
      <c r="AG49" s="703"/>
      <c r="AH49" s="703"/>
      <c r="AI49" s="703"/>
      <c r="AJ49" s="703"/>
      <c r="AK49" s="703"/>
      <c r="AL49" s="703"/>
      <c r="AM49" s="703"/>
      <c r="AN49" s="704"/>
      <c r="AO49" s="746"/>
      <c r="AP49" s="703"/>
      <c r="AQ49" s="703"/>
      <c r="AR49" s="703"/>
      <c r="AS49" s="703"/>
      <c r="AT49" s="703"/>
      <c r="AU49" s="703"/>
      <c r="AV49" s="703">
        <v>0</v>
      </c>
      <c r="AW49" s="703"/>
      <c r="AX49" s="703"/>
      <c r="AY49" s="703"/>
      <c r="AZ49" s="703"/>
      <c r="BA49" s="703"/>
      <c r="BB49" s="703"/>
      <c r="BC49" s="703"/>
      <c r="BD49" s="703"/>
      <c r="BE49" s="703"/>
      <c r="BF49" s="703"/>
      <c r="BG49" s="703"/>
      <c r="BH49" s="703"/>
      <c r="BI49" s="703"/>
      <c r="BJ49" s="703"/>
      <c r="BK49" s="703"/>
      <c r="BL49" s="703"/>
      <c r="BM49" s="703"/>
      <c r="BN49" s="703"/>
      <c r="BO49" s="703"/>
      <c r="BP49" s="703"/>
      <c r="BQ49" s="703"/>
      <c r="BR49" s="703"/>
      <c r="BS49" s="704"/>
      <c r="BT49" s="14"/>
    </row>
    <row r="50" spans="1:72" s="163" customFormat="1" ht="15.65" customHeight="1">
      <c r="A50" s="743"/>
      <c r="B50" s="743">
        <v>23</v>
      </c>
      <c r="C50" s="743" t="s">
        <v>700</v>
      </c>
      <c r="D50" s="743" t="s">
        <v>740</v>
      </c>
      <c r="E50" s="743"/>
      <c r="F50" s="743"/>
      <c r="G50" s="744">
        <v>2015</v>
      </c>
      <c r="H50" s="745" t="s">
        <v>574</v>
      </c>
      <c r="I50" s="745" t="s">
        <v>586</v>
      </c>
      <c r="J50" s="746"/>
      <c r="K50" s="18"/>
      <c r="L50" s="703"/>
      <c r="M50" s="703"/>
      <c r="N50" s="703"/>
      <c r="O50" s="703"/>
      <c r="P50" s="703"/>
      <c r="Q50" s="703">
        <v>0</v>
      </c>
      <c r="R50" s="703"/>
      <c r="S50" s="703"/>
      <c r="T50" s="703"/>
      <c r="U50" s="703"/>
      <c r="V50" s="703"/>
      <c r="W50" s="703"/>
      <c r="X50" s="703"/>
      <c r="Y50" s="703"/>
      <c r="Z50" s="703"/>
      <c r="AA50" s="703"/>
      <c r="AB50" s="703"/>
      <c r="AC50" s="703"/>
      <c r="AD50" s="703"/>
      <c r="AE50" s="703"/>
      <c r="AF50" s="703"/>
      <c r="AG50" s="703"/>
      <c r="AH50" s="703"/>
      <c r="AI50" s="703"/>
      <c r="AJ50" s="703"/>
      <c r="AK50" s="703"/>
      <c r="AL50" s="703"/>
      <c r="AM50" s="703"/>
      <c r="AN50" s="704"/>
      <c r="AO50" s="746"/>
      <c r="AP50" s="703"/>
      <c r="AQ50" s="703"/>
      <c r="AR50" s="703"/>
      <c r="AS50" s="703"/>
      <c r="AT50" s="703"/>
      <c r="AU50" s="703"/>
      <c r="AV50" s="703">
        <v>0</v>
      </c>
      <c r="AW50" s="703"/>
      <c r="AX50" s="703"/>
      <c r="AY50" s="703"/>
      <c r="AZ50" s="703"/>
      <c r="BA50" s="703"/>
      <c r="BB50" s="703"/>
      <c r="BC50" s="703"/>
      <c r="BD50" s="703"/>
      <c r="BE50" s="703"/>
      <c r="BF50" s="703"/>
      <c r="BG50" s="703"/>
      <c r="BH50" s="703"/>
      <c r="BI50" s="703"/>
      <c r="BJ50" s="703"/>
      <c r="BK50" s="703"/>
      <c r="BL50" s="703"/>
      <c r="BM50" s="703"/>
      <c r="BN50" s="703"/>
      <c r="BO50" s="703"/>
      <c r="BP50" s="703"/>
      <c r="BQ50" s="703"/>
      <c r="BR50" s="703"/>
      <c r="BS50" s="704"/>
      <c r="BT50" s="14"/>
    </row>
    <row r="51" spans="1:72" s="163" customFormat="1" ht="15.65" customHeight="1">
      <c r="A51" s="743"/>
      <c r="B51" s="743">
        <v>24</v>
      </c>
      <c r="C51" s="743" t="s">
        <v>126</v>
      </c>
      <c r="D51" s="743" t="s">
        <v>740</v>
      </c>
      <c r="E51" s="743"/>
      <c r="F51" s="743"/>
      <c r="G51" s="744">
        <v>2015</v>
      </c>
      <c r="H51" s="745" t="s">
        <v>574</v>
      </c>
      <c r="I51" s="745" t="s">
        <v>586</v>
      </c>
      <c r="J51" s="746"/>
      <c r="K51" s="18"/>
      <c r="L51" s="703"/>
      <c r="M51" s="703"/>
      <c r="N51" s="703"/>
      <c r="O51" s="703"/>
      <c r="P51" s="703"/>
      <c r="Q51" s="703">
        <v>0</v>
      </c>
      <c r="R51" s="703"/>
      <c r="S51" s="703"/>
      <c r="T51" s="703"/>
      <c r="U51" s="703"/>
      <c r="V51" s="703"/>
      <c r="W51" s="703"/>
      <c r="X51" s="703"/>
      <c r="Y51" s="703"/>
      <c r="Z51" s="703"/>
      <c r="AA51" s="703"/>
      <c r="AB51" s="703"/>
      <c r="AC51" s="703"/>
      <c r="AD51" s="703"/>
      <c r="AE51" s="703"/>
      <c r="AF51" s="703"/>
      <c r="AG51" s="703"/>
      <c r="AH51" s="703"/>
      <c r="AI51" s="703"/>
      <c r="AJ51" s="703"/>
      <c r="AK51" s="703"/>
      <c r="AL51" s="703"/>
      <c r="AM51" s="703"/>
      <c r="AN51" s="704"/>
      <c r="AO51" s="746"/>
      <c r="AP51" s="703"/>
      <c r="AQ51" s="703"/>
      <c r="AR51" s="703"/>
      <c r="AS51" s="703"/>
      <c r="AT51" s="703"/>
      <c r="AU51" s="703"/>
      <c r="AV51" s="703">
        <v>0</v>
      </c>
      <c r="AW51" s="703"/>
      <c r="AX51" s="703"/>
      <c r="AY51" s="703"/>
      <c r="AZ51" s="703"/>
      <c r="BA51" s="703"/>
      <c r="BB51" s="703"/>
      <c r="BC51" s="703"/>
      <c r="BD51" s="703"/>
      <c r="BE51" s="703"/>
      <c r="BF51" s="703"/>
      <c r="BG51" s="703"/>
      <c r="BH51" s="703"/>
      <c r="BI51" s="703"/>
      <c r="BJ51" s="703"/>
      <c r="BK51" s="703"/>
      <c r="BL51" s="703"/>
      <c r="BM51" s="703"/>
      <c r="BN51" s="703"/>
      <c r="BO51" s="703"/>
      <c r="BP51" s="703"/>
      <c r="BQ51" s="703"/>
      <c r="BR51" s="703"/>
      <c r="BS51" s="704"/>
      <c r="BT51" s="14"/>
    </row>
    <row r="52" spans="1:72" s="163" customFormat="1" ht="15.65" customHeight="1">
      <c r="A52" s="743"/>
      <c r="B52" s="743">
        <v>25</v>
      </c>
      <c r="C52" s="743" t="s">
        <v>753</v>
      </c>
      <c r="D52" s="743" t="s">
        <v>740</v>
      </c>
      <c r="E52" s="743"/>
      <c r="F52" s="743"/>
      <c r="G52" s="744">
        <v>2015</v>
      </c>
      <c r="H52" s="745" t="s">
        <v>574</v>
      </c>
      <c r="I52" s="745" t="s">
        <v>586</v>
      </c>
      <c r="J52" s="746"/>
      <c r="K52" s="18"/>
      <c r="L52" s="703"/>
      <c r="M52" s="703"/>
      <c r="N52" s="703"/>
      <c r="O52" s="703"/>
      <c r="P52" s="703"/>
      <c r="Q52" s="703">
        <v>0</v>
      </c>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4"/>
      <c r="AO52" s="746"/>
      <c r="AP52" s="703"/>
      <c r="AQ52" s="703"/>
      <c r="AR52" s="703"/>
      <c r="AS52" s="703"/>
      <c r="AT52" s="703"/>
      <c r="AU52" s="703"/>
      <c r="AV52" s="703">
        <v>0</v>
      </c>
      <c r="AW52" s="703"/>
      <c r="AX52" s="703"/>
      <c r="AY52" s="703"/>
      <c r="AZ52" s="703"/>
      <c r="BA52" s="703"/>
      <c r="BB52" s="703"/>
      <c r="BC52" s="703"/>
      <c r="BD52" s="703"/>
      <c r="BE52" s="703"/>
      <c r="BF52" s="703"/>
      <c r="BG52" s="703"/>
      <c r="BH52" s="703"/>
      <c r="BI52" s="703"/>
      <c r="BJ52" s="703"/>
      <c r="BK52" s="703"/>
      <c r="BL52" s="703"/>
      <c r="BM52" s="703"/>
      <c r="BN52" s="703"/>
      <c r="BO52" s="703"/>
      <c r="BP52" s="703"/>
      <c r="BQ52" s="703"/>
      <c r="BR52" s="703"/>
      <c r="BS52" s="704"/>
      <c r="BT52" s="14"/>
    </row>
    <row r="53" spans="1:72" s="163" customFormat="1" ht="15.65" customHeight="1">
      <c r="A53" s="743"/>
      <c r="B53" s="743">
        <v>26</v>
      </c>
      <c r="C53" s="743" t="s">
        <v>754</v>
      </c>
      <c r="D53" s="743" t="s">
        <v>740</v>
      </c>
      <c r="E53" s="743"/>
      <c r="F53" s="743"/>
      <c r="G53" s="744">
        <v>2015</v>
      </c>
      <c r="H53" s="745" t="s">
        <v>574</v>
      </c>
      <c r="I53" s="745" t="s">
        <v>586</v>
      </c>
      <c r="J53" s="746"/>
      <c r="K53" s="18"/>
      <c r="L53" s="703"/>
      <c r="M53" s="703"/>
      <c r="N53" s="703"/>
      <c r="O53" s="703"/>
      <c r="P53" s="703"/>
      <c r="Q53" s="703">
        <v>0</v>
      </c>
      <c r="R53" s="703"/>
      <c r="S53" s="703"/>
      <c r="T53" s="703"/>
      <c r="U53" s="703"/>
      <c r="V53" s="703"/>
      <c r="W53" s="703"/>
      <c r="X53" s="703"/>
      <c r="Y53" s="703"/>
      <c r="Z53" s="703"/>
      <c r="AA53" s="703"/>
      <c r="AB53" s="703"/>
      <c r="AC53" s="703"/>
      <c r="AD53" s="703"/>
      <c r="AE53" s="703"/>
      <c r="AF53" s="703"/>
      <c r="AG53" s="703"/>
      <c r="AH53" s="703"/>
      <c r="AI53" s="703"/>
      <c r="AJ53" s="703"/>
      <c r="AK53" s="703"/>
      <c r="AL53" s="703"/>
      <c r="AM53" s="703"/>
      <c r="AN53" s="704"/>
      <c r="AO53" s="746"/>
      <c r="AP53" s="703"/>
      <c r="AQ53" s="703"/>
      <c r="AR53" s="703"/>
      <c r="AS53" s="703"/>
      <c r="AT53" s="703"/>
      <c r="AU53" s="703"/>
      <c r="AV53" s="703">
        <v>0</v>
      </c>
      <c r="AW53" s="703"/>
      <c r="AX53" s="703"/>
      <c r="AY53" s="703"/>
      <c r="AZ53" s="703"/>
      <c r="BA53" s="703"/>
      <c r="BB53" s="703"/>
      <c r="BC53" s="703"/>
      <c r="BD53" s="703"/>
      <c r="BE53" s="703"/>
      <c r="BF53" s="703"/>
      <c r="BG53" s="703"/>
      <c r="BH53" s="703"/>
      <c r="BI53" s="703"/>
      <c r="BJ53" s="703"/>
      <c r="BK53" s="703"/>
      <c r="BL53" s="703"/>
      <c r="BM53" s="703"/>
      <c r="BN53" s="703"/>
      <c r="BO53" s="703"/>
      <c r="BP53" s="703"/>
      <c r="BQ53" s="703"/>
      <c r="BR53" s="703"/>
      <c r="BS53" s="704"/>
      <c r="BT53" s="14"/>
    </row>
    <row r="54" spans="1:72" s="163" customFormat="1" ht="15.65" customHeight="1">
      <c r="A54" s="743"/>
      <c r="B54" s="743">
        <v>27</v>
      </c>
      <c r="C54" s="743" t="s">
        <v>755</v>
      </c>
      <c r="D54" s="743" t="s">
        <v>740</v>
      </c>
      <c r="E54" s="743"/>
      <c r="F54" s="743"/>
      <c r="G54" s="744">
        <v>2015</v>
      </c>
      <c r="H54" s="745" t="s">
        <v>574</v>
      </c>
      <c r="I54" s="745" t="s">
        <v>586</v>
      </c>
      <c r="J54" s="746"/>
      <c r="K54" s="18"/>
      <c r="L54" s="703"/>
      <c r="M54" s="703"/>
      <c r="N54" s="703"/>
      <c r="O54" s="703"/>
      <c r="P54" s="703"/>
      <c r="Q54" s="703">
        <v>0</v>
      </c>
      <c r="R54" s="703"/>
      <c r="S54" s="703"/>
      <c r="T54" s="703"/>
      <c r="U54" s="703"/>
      <c r="V54" s="703"/>
      <c r="W54" s="703"/>
      <c r="X54" s="703"/>
      <c r="Y54" s="703"/>
      <c r="Z54" s="703"/>
      <c r="AA54" s="703"/>
      <c r="AB54" s="703"/>
      <c r="AC54" s="703"/>
      <c r="AD54" s="703"/>
      <c r="AE54" s="703"/>
      <c r="AF54" s="703"/>
      <c r="AG54" s="703"/>
      <c r="AH54" s="703"/>
      <c r="AI54" s="703"/>
      <c r="AJ54" s="703"/>
      <c r="AK54" s="703"/>
      <c r="AL54" s="703"/>
      <c r="AM54" s="703"/>
      <c r="AN54" s="704"/>
      <c r="AO54" s="746"/>
      <c r="AP54" s="703"/>
      <c r="AQ54" s="703"/>
      <c r="AR54" s="703"/>
      <c r="AS54" s="703"/>
      <c r="AT54" s="703"/>
      <c r="AU54" s="703"/>
      <c r="AV54" s="703">
        <v>0</v>
      </c>
      <c r="AW54" s="703"/>
      <c r="AX54" s="703"/>
      <c r="AY54" s="703"/>
      <c r="AZ54" s="703"/>
      <c r="BA54" s="703"/>
      <c r="BB54" s="703"/>
      <c r="BC54" s="703"/>
      <c r="BD54" s="703"/>
      <c r="BE54" s="703"/>
      <c r="BF54" s="703"/>
      <c r="BG54" s="703"/>
      <c r="BH54" s="703"/>
      <c r="BI54" s="703"/>
      <c r="BJ54" s="703"/>
      <c r="BK54" s="703"/>
      <c r="BL54" s="703"/>
      <c r="BM54" s="703"/>
      <c r="BN54" s="703"/>
      <c r="BO54" s="703"/>
      <c r="BP54" s="703"/>
      <c r="BQ54" s="703"/>
      <c r="BR54" s="703"/>
      <c r="BS54" s="704"/>
      <c r="BT54" s="14"/>
    </row>
    <row r="55" spans="1:72" s="163" customFormat="1" ht="15.65" customHeight="1">
      <c r="A55" s="743"/>
      <c r="B55" s="743">
        <v>28</v>
      </c>
      <c r="C55" s="743" t="s">
        <v>756</v>
      </c>
      <c r="D55" s="743" t="s">
        <v>740</v>
      </c>
      <c r="E55" s="743"/>
      <c r="F55" s="743"/>
      <c r="G55" s="744">
        <v>2015</v>
      </c>
      <c r="H55" s="745" t="s">
        <v>574</v>
      </c>
      <c r="I55" s="745" t="s">
        <v>586</v>
      </c>
      <c r="J55" s="746"/>
      <c r="K55" s="18"/>
      <c r="L55" s="703"/>
      <c r="M55" s="703"/>
      <c r="N55" s="703"/>
      <c r="O55" s="703"/>
      <c r="P55" s="703"/>
      <c r="Q55" s="703">
        <v>0</v>
      </c>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4"/>
      <c r="AO55" s="746"/>
      <c r="AP55" s="703"/>
      <c r="AQ55" s="703"/>
      <c r="AR55" s="703"/>
      <c r="AS55" s="703"/>
      <c r="AT55" s="703"/>
      <c r="AU55" s="703"/>
      <c r="AV55" s="703">
        <v>0</v>
      </c>
      <c r="AW55" s="703"/>
      <c r="AX55" s="703"/>
      <c r="AY55" s="703"/>
      <c r="AZ55" s="703"/>
      <c r="BA55" s="703"/>
      <c r="BB55" s="703"/>
      <c r="BC55" s="703"/>
      <c r="BD55" s="703"/>
      <c r="BE55" s="703"/>
      <c r="BF55" s="703"/>
      <c r="BG55" s="703"/>
      <c r="BH55" s="703"/>
      <c r="BI55" s="703"/>
      <c r="BJ55" s="703"/>
      <c r="BK55" s="703"/>
      <c r="BL55" s="703"/>
      <c r="BM55" s="703"/>
      <c r="BN55" s="703"/>
      <c r="BO55" s="703"/>
      <c r="BP55" s="703"/>
      <c r="BQ55" s="703"/>
      <c r="BR55" s="703"/>
      <c r="BS55" s="704"/>
      <c r="BT55" s="14"/>
    </row>
    <row r="56" spans="1:72" s="163" customFormat="1" ht="15.65" customHeight="1">
      <c r="A56" s="743"/>
      <c r="B56" s="743">
        <v>29</v>
      </c>
      <c r="C56" s="743" t="s">
        <v>757</v>
      </c>
      <c r="D56" s="743" t="s">
        <v>740</v>
      </c>
      <c r="E56" s="743"/>
      <c r="F56" s="743"/>
      <c r="G56" s="744">
        <v>2015</v>
      </c>
      <c r="H56" s="745" t="s">
        <v>574</v>
      </c>
      <c r="I56" s="745" t="s">
        <v>586</v>
      </c>
      <c r="J56" s="746"/>
      <c r="K56" s="18"/>
      <c r="L56" s="703"/>
      <c r="M56" s="703"/>
      <c r="N56" s="703"/>
      <c r="O56" s="703"/>
      <c r="P56" s="703"/>
      <c r="Q56" s="703">
        <v>0</v>
      </c>
      <c r="R56" s="703"/>
      <c r="S56" s="703"/>
      <c r="T56" s="703"/>
      <c r="U56" s="703"/>
      <c r="V56" s="703"/>
      <c r="W56" s="703"/>
      <c r="X56" s="703"/>
      <c r="Y56" s="703"/>
      <c r="Z56" s="703"/>
      <c r="AA56" s="703"/>
      <c r="AB56" s="703"/>
      <c r="AC56" s="703"/>
      <c r="AD56" s="703"/>
      <c r="AE56" s="703"/>
      <c r="AF56" s="703"/>
      <c r="AG56" s="703"/>
      <c r="AH56" s="703"/>
      <c r="AI56" s="703"/>
      <c r="AJ56" s="703"/>
      <c r="AK56" s="703"/>
      <c r="AL56" s="703"/>
      <c r="AM56" s="703"/>
      <c r="AN56" s="704"/>
      <c r="AO56" s="746"/>
      <c r="AP56" s="703"/>
      <c r="AQ56" s="703"/>
      <c r="AR56" s="703"/>
      <c r="AS56" s="703"/>
      <c r="AT56" s="703"/>
      <c r="AU56" s="703"/>
      <c r="AV56" s="703">
        <v>0</v>
      </c>
      <c r="AW56" s="703"/>
      <c r="AX56" s="703"/>
      <c r="AY56" s="703"/>
      <c r="AZ56" s="703"/>
      <c r="BA56" s="703"/>
      <c r="BB56" s="703"/>
      <c r="BC56" s="703"/>
      <c r="BD56" s="703"/>
      <c r="BE56" s="703"/>
      <c r="BF56" s="703"/>
      <c r="BG56" s="703"/>
      <c r="BH56" s="703"/>
      <c r="BI56" s="703"/>
      <c r="BJ56" s="703"/>
      <c r="BK56" s="703"/>
      <c r="BL56" s="703"/>
      <c r="BM56" s="703"/>
      <c r="BN56" s="703"/>
      <c r="BO56" s="703"/>
      <c r="BP56" s="703"/>
      <c r="BQ56" s="703"/>
      <c r="BR56" s="703"/>
      <c r="BS56" s="704"/>
      <c r="BT56" s="14"/>
    </row>
    <row r="57" spans="1:72" s="163" customFormat="1" ht="15.65" customHeight="1">
      <c r="A57" s="743"/>
      <c r="B57" s="743">
        <v>30</v>
      </c>
      <c r="C57" s="743" t="s">
        <v>758</v>
      </c>
      <c r="D57" s="743" t="s">
        <v>740</v>
      </c>
      <c r="E57" s="743"/>
      <c r="F57" s="743"/>
      <c r="G57" s="744">
        <v>2015</v>
      </c>
      <c r="H57" s="745" t="s">
        <v>574</v>
      </c>
      <c r="I57" s="745" t="s">
        <v>586</v>
      </c>
      <c r="J57" s="746"/>
      <c r="K57" s="18"/>
      <c r="L57" s="703"/>
      <c r="M57" s="703"/>
      <c r="N57" s="703"/>
      <c r="O57" s="703"/>
      <c r="P57" s="703"/>
      <c r="Q57" s="703">
        <v>0</v>
      </c>
      <c r="R57" s="703"/>
      <c r="S57" s="703"/>
      <c r="T57" s="703"/>
      <c r="U57" s="703"/>
      <c r="V57" s="703"/>
      <c r="W57" s="703"/>
      <c r="X57" s="703"/>
      <c r="Y57" s="703"/>
      <c r="Z57" s="703"/>
      <c r="AA57" s="703"/>
      <c r="AB57" s="703"/>
      <c r="AC57" s="703"/>
      <c r="AD57" s="703"/>
      <c r="AE57" s="703"/>
      <c r="AF57" s="703"/>
      <c r="AG57" s="703"/>
      <c r="AH57" s="703"/>
      <c r="AI57" s="703"/>
      <c r="AJ57" s="703"/>
      <c r="AK57" s="703"/>
      <c r="AL57" s="703"/>
      <c r="AM57" s="703"/>
      <c r="AN57" s="704"/>
      <c r="AO57" s="746"/>
      <c r="AP57" s="703"/>
      <c r="AQ57" s="703"/>
      <c r="AR57" s="703"/>
      <c r="AS57" s="703"/>
      <c r="AT57" s="703"/>
      <c r="AU57" s="703"/>
      <c r="AV57" s="703">
        <v>0</v>
      </c>
      <c r="AW57" s="703"/>
      <c r="AX57" s="703"/>
      <c r="AY57" s="703"/>
      <c r="AZ57" s="703"/>
      <c r="BA57" s="703"/>
      <c r="BB57" s="703"/>
      <c r="BC57" s="703"/>
      <c r="BD57" s="703"/>
      <c r="BE57" s="703"/>
      <c r="BF57" s="703"/>
      <c r="BG57" s="703"/>
      <c r="BH57" s="703"/>
      <c r="BI57" s="703"/>
      <c r="BJ57" s="703"/>
      <c r="BK57" s="703"/>
      <c r="BL57" s="703"/>
      <c r="BM57" s="703"/>
      <c r="BN57" s="703"/>
      <c r="BO57" s="703"/>
      <c r="BP57" s="703"/>
      <c r="BQ57" s="703"/>
      <c r="BR57" s="703"/>
      <c r="BS57" s="704"/>
      <c r="BT57" s="14"/>
    </row>
    <row r="58" spans="1:72" s="163" customFormat="1" ht="15.65" customHeight="1">
      <c r="A58" s="743"/>
      <c r="B58" s="743">
        <v>31</v>
      </c>
      <c r="C58" s="743" t="s">
        <v>759</v>
      </c>
      <c r="D58" s="743" t="s">
        <v>740</v>
      </c>
      <c r="E58" s="743"/>
      <c r="F58" s="743"/>
      <c r="G58" s="744">
        <v>2015</v>
      </c>
      <c r="H58" s="745" t="s">
        <v>574</v>
      </c>
      <c r="I58" s="745" t="s">
        <v>586</v>
      </c>
      <c r="J58" s="746"/>
      <c r="K58" s="18"/>
      <c r="L58" s="703"/>
      <c r="M58" s="703"/>
      <c r="N58" s="703"/>
      <c r="O58" s="703"/>
      <c r="P58" s="703"/>
      <c r="Q58" s="703">
        <v>0</v>
      </c>
      <c r="R58" s="703"/>
      <c r="S58" s="703"/>
      <c r="T58" s="703"/>
      <c r="U58" s="703"/>
      <c r="V58" s="703"/>
      <c r="W58" s="703"/>
      <c r="X58" s="703"/>
      <c r="Y58" s="703"/>
      <c r="Z58" s="703"/>
      <c r="AA58" s="703"/>
      <c r="AB58" s="703"/>
      <c r="AC58" s="703"/>
      <c r="AD58" s="703"/>
      <c r="AE58" s="703"/>
      <c r="AF58" s="703"/>
      <c r="AG58" s="703"/>
      <c r="AH58" s="703"/>
      <c r="AI58" s="703"/>
      <c r="AJ58" s="703"/>
      <c r="AK58" s="703"/>
      <c r="AL58" s="703"/>
      <c r="AM58" s="703"/>
      <c r="AN58" s="704"/>
      <c r="AO58" s="746"/>
      <c r="AP58" s="703"/>
      <c r="AQ58" s="703"/>
      <c r="AR58" s="703"/>
      <c r="AS58" s="703"/>
      <c r="AT58" s="703"/>
      <c r="AU58" s="703"/>
      <c r="AV58" s="703">
        <v>0</v>
      </c>
      <c r="AW58" s="703"/>
      <c r="AX58" s="703"/>
      <c r="AY58" s="703"/>
      <c r="AZ58" s="703"/>
      <c r="BA58" s="703"/>
      <c r="BB58" s="703"/>
      <c r="BC58" s="703"/>
      <c r="BD58" s="703"/>
      <c r="BE58" s="703"/>
      <c r="BF58" s="703"/>
      <c r="BG58" s="703"/>
      <c r="BH58" s="703"/>
      <c r="BI58" s="703"/>
      <c r="BJ58" s="703"/>
      <c r="BK58" s="703"/>
      <c r="BL58" s="703"/>
      <c r="BM58" s="703"/>
      <c r="BN58" s="703"/>
      <c r="BO58" s="703"/>
      <c r="BP58" s="703"/>
      <c r="BQ58" s="703"/>
      <c r="BR58" s="703"/>
      <c r="BS58" s="704"/>
      <c r="BT58" s="14"/>
    </row>
    <row r="59" spans="1:72" s="163" customFormat="1" ht="15.65" customHeight="1">
      <c r="A59" s="743"/>
      <c r="B59" s="743">
        <v>32</v>
      </c>
      <c r="C59" s="743" t="s">
        <v>760</v>
      </c>
      <c r="D59" s="743" t="s">
        <v>740</v>
      </c>
      <c r="E59" s="743"/>
      <c r="F59" s="743"/>
      <c r="G59" s="744">
        <v>2015</v>
      </c>
      <c r="H59" s="745" t="s">
        <v>574</v>
      </c>
      <c r="I59" s="745" t="s">
        <v>586</v>
      </c>
      <c r="J59" s="746"/>
      <c r="K59" s="18"/>
      <c r="L59" s="703"/>
      <c r="M59" s="703"/>
      <c r="N59" s="703"/>
      <c r="O59" s="703"/>
      <c r="P59" s="703"/>
      <c r="Q59" s="703">
        <v>0</v>
      </c>
      <c r="R59" s="703"/>
      <c r="S59" s="703"/>
      <c r="T59" s="703"/>
      <c r="U59" s="703"/>
      <c r="V59" s="703"/>
      <c r="W59" s="703"/>
      <c r="X59" s="703"/>
      <c r="Y59" s="703"/>
      <c r="Z59" s="703"/>
      <c r="AA59" s="703"/>
      <c r="AB59" s="703"/>
      <c r="AC59" s="703"/>
      <c r="AD59" s="703"/>
      <c r="AE59" s="703"/>
      <c r="AF59" s="703"/>
      <c r="AG59" s="703"/>
      <c r="AH59" s="703"/>
      <c r="AI59" s="703"/>
      <c r="AJ59" s="703"/>
      <c r="AK59" s="703"/>
      <c r="AL59" s="703"/>
      <c r="AM59" s="703"/>
      <c r="AN59" s="704"/>
      <c r="AO59" s="746"/>
      <c r="AP59" s="703"/>
      <c r="AQ59" s="703"/>
      <c r="AR59" s="703"/>
      <c r="AS59" s="703"/>
      <c r="AT59" s="703"/>
      <c r="AU59" s="703"/>
      <c r="AV59" s="703">
        <v>0</v>
      </c>
      <c r="AW59" s="703"/>
      <c r="AX59" s="703"/>
      <c r="AY59" s="703"/>
      <c r="AZ59" s="703"/>
      <c r="BA59" s="703"/>
      <c r="BB59" s="703"/>
      <c r="BC59" s="703"/>
      <c r="BD59" s="703"/>
      <c r="BE59" s="703"/>
      <c r="BF59" s="703"/>
      <c r="BG59" s="703"/>
      <c r="BH59" s="703"/>
      <c r="BI59" s="703"/>
      <c r="BJ59" s="703"/>
      <c r="BK59" s="703"/>
      <c r="BL59" s="703"/>
      <c r="BM59" s="703"/>
      <c r="BN59" s="703"/>
      <c r="BO59" s="703"/>
      <c r="BP59" s="703"/>
      <c r="BQ59" s="703"/>
      <c r="BR59" s="703"/>
      <c r="BS59" s="704"/>
      <c r="BT59" s="14"/>
    </row>
    <row r="60" spans="1:72" s="163" customFormat="1" ht="15.65" customHeight="1">
      <c r="A60" s="743"/>
      <c r="B60" s="743">
        <v>33</v>
      </c>
      <c r="C60" s="743" t="s">
        <v>761</v>
      </c>
      <c r="D60" s="743" t="s">
        <v>740</v>
      </c>
      <c r="E60" s="743"/>
      <c r="F60" s="743"/>
      <c r="G60" s="744">
        <v>2015</v>
      </c>
      <c r="H60" s="745" t="s">
        <v>574</v>
      </c>
      <c r="I60" s="745" t="s">
        <v>586</v>
      </c>
      <c r="J60" s="746"/>
      <c r="K60" s="18"/>
      <c r="L60" s="703"/>
      <c r="M60" s="703"/>
      <c r="N60" s="703"/>
      <c r="O60" s="703"/>
      <c r="P60" s="703"/>
      <c r="Q60" s="703">
        <v>0</v>
      </c>
      <c r="R60" s="703"/>
      <c r="S60" s="703"/>
      <c r="T60" s="703"/>
      <c r="U60" s="703"/>
      <c r="V60" s="703"/>
      <c r="W60" s="703"/>
      <c r="X60" s="703"/>
      <c r="Y60" s="703"/>
      <c r="Z60" s="703"/>
      <c r="AA60" s="703"/>
      <c r="AB60" s="703"/>
      <c r="AC60" s="703"/>
      <c r="AD60" s="703"/>
      <c r="AE60" s="703"/>
      <c r="AF60" s="703"/>
      <c r="AG60" s="703"/>
      <c r="AH60" s="703"/>
      <c r="AI60" s="703"/>
      <c r="AJ60" s="703"/>
      <c r="AK60" s="703"/>
      <c r="AL60" s="703"/>
      <c r="AM60" s="703"/>
      <c r="AN60" s="704"/>
      <c r="AO60" s="746"/>
      <c r="AP60" s="703"/>
      <c r="AQ60" s="703"/>
      <c r="AR60" s="703"/>
      <c r="AS60" s="703"/>
      <c r="AT60" s="703"/>
      <c r="AU60" s="703"/>
      <c r="AV60" s="703">
        <v>0</v>
      </c>
      <c r="AW60" s="703"/>
      <c r="AX60" s="703"/>
      <c r="AY60" s="703"/>
      <c r="AZ60" s="703"/>
      <c r="BA60" s="703"/>
      <c r="BB60" s="703"/>
      <c r="BC60" s="703"/>
      <c r="BD60" s="703"/>
      <c r="BE60" s="703"/>
      <c r="BF60" s="703"/>
      <c r="BG60" s="703"/>
      <c r="BH60" s="703"/>
      <c r="BI60" s="703"/>
      <c r="BJ60" s="703"/>
      <c r="BK60" s="703"/>
      <c r="BL60" s="703"/>
      <c r="BM60" s="703"/>
      <c r="BN60" s="703"/>
      <c r="BO60" s="703"/>
      <c r="BP60" s="703"/>
      <c r="BQ60" s="703"/>
      <c r="BR60" s="703"/>
      <c r="BS60" s="704"/>
      <c r="BT60" s="14"/>
    </row>
    <row r="61" spans="1:72" s="163" customFormat="1" ht="15.65" customHeight="1">
      <c r="A61" s="743"/>
      <c r="B61" s="743">
        <v>34</v>
      </c>
      <c r="C61" s="743" t="s">
        <v>762</v>
      </c>
      <c r="D61" s="743" t="s">
        <v>740</v>
      </c>
      <c r="E61" s="743"/>
      <c r="F61" s="743"/>
      <c r="G61" s="744">
        <v>2015</v>
      </c>
      <c r="H61" s="745" t="s">
        <v>574</v>
      </c>
      <c r="I61" s="745" t="s">
        <v>586</v>
      </c>
      <c r="J61" s="746"/>
      <c r="K61" s="18"/>
      <c r="L61" s="703"/>
      <c r="M61" s="703"/>
      <c r="N61" s="703"/>
      <c r="O61" s="703"/>
      <c r="P61" s="703"/>
      <c r="Q61" s="703">
        <v>0</v>
      </c>
      <c r="R61" s="703"/>
      <c r="S61" s="703"/>
      <c r="T61" s="703"/>
      <c r="U61" s="703"/>
      <c r="V61" s="703"/>
      <c r="W61" s="703"/>
      <c r="X61" s="703"/>
      <c r="Y61" s="703"/>
      <c r="Z61" s="703"/>
      <c r="AA61" s="703"/>
      <c r="AB61" s="703"/>
      <c r="AC61" s="703"/>
      <c r="AD61" s="703"/>
      <c r="AE61" s="703"/>
      <c r="AF61" s="703"/>
      <c r="AG61" s="703"/>
      <c r="AH61" s="703"/>
      <c r="AI61" s="703"/>
      <c r="AJ61" s="703"/>
      <c r="AK61" s="703"/>
      <c r="AL61" s="703"/>
      <c r="AM61" s="703"/>
      <c r="AN61" s="704"/>
      <c r="AO61" s="746"/>
      <c r="AP61" s="703"/>
      <c r="AQ61" s="703"/>
      <c r="AR61" s="703"/>
      <c r="AS61" s="703"/>
      <c r="AT61" s="703"/>
      <c r="AU61" s="703"/>
      <c r="AV61" s="703">
        <v>0</v>
      </c>
      <c r="AW61" s="703"/>
      <c r="AX61" s="703"/>
      <c r="AY61" s="703"/>
      <c r="AZ61" s="703"/>
      <c r="BA61" s="703"/>
      <c r="BB61" s="703"/>
      <c r="BC61" s="703"/>
      <c r="BD61" s="703"/>
      <c r="BE61" s="703"/>
      <c r="BF61" s="703"/>
      <c r="BG61" s="703"/>
      <c r="BH61" s="703"/>
      <c r="BI61" s="703"/>
      <c r="BJ61" s="703"/>
      <c r="BK61" s="703"/>
      <c r="BL61" s="703"/>
      <c r="BM61" s="703"/>
      <c r="BN61" s="703"/>
      <c r="BO61" s="703"/>
      <c r="BP61" s="703"/>
      <c r="BQ61" s="703"/>
      <c r="BR61" s="703"/>
      <c r="BS61" s="704"/>
      <c r="BT61" s="14"/>
    </row>
    <row r="62" spans="1:72" s="163" customFormat="1" ht="15.65" customHeight="1">
      <c r="A62" s="743"/>
      <c r="B62" s="743">
        <v>35</v>
      </c>
      <c r="C62" s="743" t="s">
        <v>763</v>
      </c>
      <c r="D62" s="743" t="s">
        <v>740</v>
      </c>
      <c r="E62" s="743"/>
      <c r="F62" s="743"/>
      <c r="G62" s="744">
        <v>2015</v>
      </c>
      <c r="H62" s="745" t="s">
        <v>574</v>
      </c>
      <c r="I62" s="745" t="s">
        <v>586</v>
      </c>
      <c r="J62" s="746"/>
      <c r="K62" s="18"/>
      <c r="L62" s="703"/>
      <c r="M62" s="703"/>
      <c r="N62" s="703"/>
      <c r="O62" s="703"/>
      <c r="P62" s="703"/>
      <c r="Q62" s="703">
        <v>0</v>
      </c>
      <c r="R62" s="703"/>
      <c r="S62" s="703"/>
      <c r="T62" s="703"/>
      <c r="U62" s="703"/>
      <c r="V62" s="703"/>
      <c r="W62" s="703"/>
      <c r="X62" s="703"/>
      <c r="Y62" s="703"/>
      <c r="Z62" s="703"/>
      <c r="AA62" s="703"/>
      <c r="AB62" s="703"/>
      <c r="AC62" s="703"/>
      <c r="AD62" s="703"/>
      <c r="AE62" s="703"/>
      <c r="AF62" s="703"/>
      <c r="AG62" s="703"/>
      <c r="AH62" s="703"/>
      <c r="AI62" s="703"/>
      <c r="AJ62" s="703"/>
      <c r="AK62" s="703"/>
      <c r="AL62" s="703"/>
      <c r="AM62" s="703"/>
      <c r="AN62" s="704"/>
      <c r="AO62" s="746"/>
      <c r="AP62" s="703"/>
      <c r="AQ62" s="703"/>
      <c r="AR62" s="703"/>
      <c r="AS62" s="703"/>
      <c r="AT62" s="703"/>
      <c r="AU62" s="703"/>
      <c r="AV62" s="703">
        <v>0</v>
      </c>
      <c r="AW62" s="703"/>
      <c r="AX62" s="703"/>
      <c r="AY62" s="703"/>
      <c r="AZ62" s="703"/>
      <c r="BA62" s="703"/>
      <c r="BB62" s="703"/>
      <c r="BC62" s="703"/>
      <c r="BD62" s="703"/>
      <c r="BE62" s="703"/>
      <c r="BF62" s="703"/>
      <c r="BG62" s="703"/>
      <c r="BH62" s="703"/>
      <c r="BI62" s="703"/>
      <c r="BJ62" s="703"/>
      <c r="BK62" s="703"/>
      <c r="BL62" s="703"/>
      <c r="BM62" s="703"/>
      <c r="BN62" s="703"/>
      <c r="BO62" s="703"/>
      <c r="BP62" s="703"/>
      <c r="BQ62" s="703"/>
      <c r="BR62" s="703"/>
      <c r="BS62" s="704"/>
      <c r="BT62" s="14"/>
    </row>
    <row r="63" spans="1:72" s="163" customFormat="1" ht="15.65" customHeight="1">
      <c r="A63" s="743"/>
      <c r="B63" s="743">
        <v>36</v>
      </c>
      <c r="C63" s="743" t="s">
        <v>764</v>
      </c>
      <c r="D63" s="743" t="s">
        <v>740</v>
      </c>
      <c r="E63" s="743"/>
      <c r="F63" s="743"/>
      <c r="G63" s="744">
        <v>2015</v>
      </c>
      <c r="H63" s="745" t="s">
        <v>574</v>
      </c>
      <c r="I63" s="745" t="s">
        <v>586</v>
      </c>
      <c r="J63" s="746"/>
      <c r="K63" s="18"/>
      <c r="L63" s="703"/>
      <c r="M63" s="703"/>
      <c r="N63" s="703"/>
      <c r="O63" s="703"/>
      <c r="P63" s="703"/>
      <c r="Q63" s="703">
        <v>0</v>
      </c>
      <c r="R63" s="703"/>
      <c r="S63" s="703"/>
      <c r="T63" s="703"/>
      <c r="U63" s="703"/>
      <c r="V63" s="703"/>
      <c r="W63" s="703"/>
      <c r="X63" s="703"/>
      <c r="Y63" s="703"/>
      <c r="Z63" s="703"/>
      <c r="AA63" s="703"/>
      <c r="AB63" s="703"/>
      <c r="AC63" s="703"/>
      <c r="AD63" s="703"/>
      <c r="AE63" s="703"/>
      <c r="AF63" s="703"/>
      <c r="AG63" s="703"/>
      <c r="AH63" s="703"/>
      <c r="AI63" s="703"/>
      <c r="AJ63" s="703"/>
      <c r="AK63" s="703"/>
      <c r="AL63" s="703"/>
      <c r="AM63" s="703"/>
      <c r="AN63" s="704"/>
      <c r="AO63" s="746"/>
      <c r="AP63" s="703"/>
      <c r="AQ63" s="703"/>
      <c r="AR63" s="703"/>
      <c r="AS63" s="703"/>
      <c r="AT63" s="703"/>
      <c r="AU63" s="703"/>
      <c r="AV63" s="703">
        <v>0</v>
      </c>
      <c r="AW63" s="703"/>
      <c r="AX63" s="703"/>
      <c r="AY63" s="703"/>
      <c r="AZ63" s="703"/>
      <c r="BA63" s="703"/>
      <c r="BB63" s="703"/>
      <c r="BC63" s="703"/>
      <c r="BD63" s="703"/>
      <c r="BE63" s="703"/>
      <c r="BF63" s="703"/>
      <c r="BG63" s="703"/>
      <c r="BH63" s="703"/>
      <c r="BI63" s="703"/>
      <c r="BJ63" s="703"/>
      <c r="BK63" s="703"/>
      <c r="BL63" s="703"/>
      <c r="BM63" s="703"/>
      <c r="BN63" s="703"/>
      <c r="BO63" s="703"/>
      <c r="BP63" s="703"/>
      <c r="BQ63" s="703"/>
      <c r="BR63" s="703"/>
      <c r="BS63" s="704"/>
      <c r="BT63" s="14"/>
    </row>
    <row r="64" spans="1:72" s="163" customFormat="1" ht="15.65" customHeight="1">
      <c r="A64" s="743"/>
      <c r="B64" s="743">
        <v>37</v>
      </c>
      <c r="C64" s="743" t="s">
        <v>765</v>
      </c>
      <c r="D64" s="743" t="s">
        <v>740</v>
      </c>
      <c r="E64" s="743"/>
      <c r="F64" s="743"/>
      <c r="G64" s="744">
        <v>2015</v>
      </c>
      <c r="H64" s="745" t="s">
        <v>574</v>
      </c>
      <c r="I64" s="745" t="s">
        <v>586</v>
      </c>
      <c r="J64" s="746"/>
      <c r="K64" s="18"/>
      <c r="L64" s="703"/>
      <c r="M64" s="703"/>
      <c r="N64" s="703"/>
      <c r="O64" s="703"/>
      <c r="P64" s="703"/>
      <c r="Q64" s="703">
        <v>0</v>
      </c>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4"/>
      <c r="AO64" s="746"/>
      <c r="AP64" s="703"/>
      <c r="AQ64" s="703"/>
      <c r="AR64" s="703"/>
      <c r="AS64" s="703"/>
      <c r="AT64" s="703"/>
      <c r="AU64" s="703"/>
      <c r="AV64" s="703">
        <v>0</v>
      </c>
      <c r="AW64" s="703"/>
      <c r="AX64" s="703"/>
      <c r="AY64" s="703"/>
      <c r="AZ64" s="703"/>
      <c r="BA64" s="703"/>
      <c r="BB64" s="703"/>
      <c r="BC64" s="703"/>
      <c r="BD64" s="703"/>
      <c r="BE64" s="703"/>
      <c r="BF64" s="703"/>
      <c r="BG64" s="703"/>
      <c r="BH64" s="703"/>
      <c r="BI64" s="703"/>
      <c r="BJ64" s="703"/>
      <c r="BK64" s="703"/>
      <c r="BL64" s="703"/>
      <c r="BM64" s="703"/>
      <c r="BN64" s="703"/>
      <c r="BO64" s="703"/>
      <c r="BP64" s="703"/>
      <c r="BQ64" s="703"/>
      <c r="BR64" s="703"/>
      <c r="BS64" s="704"/>
      <c r="BT64" s="14"/>
    </row>
    <row r="65" spans="1:72" s="163" customFormat="1" ht="15.65" customHeight="1">
      <c r="A65" s="743"/>
      <c r="B65" s="743">
        <v>38</v>
      </c>
      <c r="C65" s="743" t="s">
        <v>766</v>
      </c>
      <c r="D65" s="743" t="s">
        <v>740</v>
      </c>
      <c r="E65" s="743"/>
      <c r="F65" s="743"/>
      <c r="G65" s="744">
        <v>2015</v>
      </c>
      <c r="H65" s="745" t="s">
        <v>574</v>
      </c>
      <c r="I65" s="745" t="s">
        <v>586</v>
      </c>
      <c r="J65" s="746"/>
      <c r="K65" s="18"/>
      <c r="L65" s="703"/>
      <c r="M65" s="703"/>
      <c r="N65" s="703"/>
      <c r="O65" s="703"/>
      <c r="P65" s="703"/>
      <c r="Q65" s="703">
        <v>0</v>
      </c>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4"/>
      <c r="AO65" s="746"/>
      <c r="AP65" s="703"/>
      <c r="AQ65" s="703"/>
      <c r="AR65" s="703"/>
      <c r="AS65" s="703"/>
      <c r="AT65" s="703"/>
      <c r="AU65" s="703"/>
      <c r="AV65" s="703">
        <v>0</v>
      </c>
      <c r="AW65" s="703"/>
      <c r="AX65" s="703"/>
      <c r="AY65" s="703"/>
      <c r="AZ65" s="703"/>
      <c r="BA65" s="703"/>
      <c r="BB65" s="703"/>
      <c r="BC65" s="703"/>
      <c r="BD65" s="703"/>
      <c r="BE65" s="703"/>
      <c r="BF65" s="703"/>
      <c r="BG65" s="703"/>
      <c r="BH65" s="703"/>
      <c r="BI65" s="703"/>
      <c r="BJ65" s="703"/>
      <c r="BK65" s="703"/>
      <c r="BL65" s="703"/>
      <c r="BM65" s="703"/>
      <c r="BN65" s="703"/>
      <c r="BO65" s="703"/>
      <c r="BP65" s="703"/>
      <c r="BQ65" s="703"/>
      <c r="BR65" s="703"/>
      <c r="BS65" s="704"/>
      <c r="BT65" s="14"/>
    </row>
    <row r="66" spans="1:72" s="163" customFormat="1" ht="15.65" customHeight="1">
      <c r="A66" s="743"/>
      <c r="B66" s="743">
        <v>39</v>
      </c>
      <c r="C66" s="743" t="s">
        <v>767</v>
      </c>
      <c r="D66" s="743" t="s">
        <v>740</v>
      </c>
      <c r="E66" s="743"/>
      <c r="F66" s="743"/>
      <c r="G66" s="744">
        <v>2015</v>
      </c>
      <c r="H66" s="745" t="s">
        <v>574</v>
      </c>
      <c r="I66" s="745" t="s">
        <v>586</v>
      </c>
      <c r="J66" s="746"/>
      <c r="K66" s="18"/>
      <c r="L66" s="703"/>
      <c r="M66" s="703"/>
      <c r="N66" s="703"/>
      <c r="O66" s="703"/>
      <c r="P66" s="703"/>
      <c r="Q66" s="703">
        <v>0</v>
      </c>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4"/>
      <c r="AO66" s="746"/>
      <c r="AP66" s="703"/>
      <c r="AQ66" s="703"/>
      <c r="AR66" s="703"/>
      <c r="AS66" s="703"/>
      <c r="AT66" s="703"/>
      <c r="AU66" s="703"/>
      <c r="AV66" s="703">
        <v>0</v>
      </c>
      <c r="AW66" s="703"/>
      <c r="AX66" s="703"/>
      <c r="AY66" s="703"/>
      <c r="AZ66" s="703"/>
      <c r="BA66" s="703"/>
      <c r="BB66" s="703"/>
      <c r="BC66" s="703"/>
      <c r="BD66" s="703"/>
      <c r="BE66" s="703"/>
      <c r="BF66" s="703"/>
      <c r="BG66" s="703"/>
      <c r="BH66" s="703"/>
      <c r="BI66" s="703"/>
      <c r="BJ66" s="703"/>
      <c r="BK66" s="703"/>
      <c r="BL66" s="703"/>
      <c r="BM66" s="703"/>
      <c r="BN66" s="703"/>
      <c r="BO66" s="703"/>
      <c r="BP66" s="703"/>
      <c r="BQ66" s="703"/>
      <c r="BR66" s="703"/>
      <c r="BS66" s="704"/>
      <c r="BT66" s="14"/>
    </row>
    <row r="67" spans="1:72" s="163" customFormat="1" ht="15.65" customHeight="1">
      <c r="A67" s="743"/>
      <c r="B67" s="743">
        <v>40</v>
      </c>
      <c r="C67" s="743" t="s">
        <v>768</v>
      </c>
      <c r="D67" s="743" t="s">
        <v>740</v>
      </c>
      <c r="E67" s="743"/>
      <c r="F67" s="743"/>
      <c r="G67" s="744">
        <v>2015</v>
      </c>
      <c r="H67" s="745" t="s">
        <v>574</v>
      </c>
      <c r="I67" s="745" t="s">
        <v>586</v>
      </c>
      <c r="J67" s="746"/>
      <c r="K67" s="18"/>
      <c r="L67" s="703"/>
      <c r="M67" s="703"/>
      <c r="N67" s="703"/>
      <c r="O67" s="703"/>
      <c r="P67" s="703"/>
      <c r="Q67" s="703">
        <v>0</v>
      </c>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4"/>
      <c r="AO67" s="746"/>
      <c r="AP67" s="703"/>
      <c r="AQ67" s="703"/>
      <c r="AR67" s="703"/>
      <c r="AS67" s="703"/>
      <c r="AT67" s="703"/>
      <c r="AU67" s="703"/>
      <c r="AV67" s="703">
        <v>0</v>
      </c>
      <c r="AW67" s="703"/>
      <c r="AX67" s="703"/>
      <c r="AY67" s="703"/>
      <c r="AZ67" s="703"/>
      <c r="BA67" s="703"/>
      <c r="BB67" s="703"/>
      <c r="BC67" s="703"/>
      <c r="BD67" s="703"/>
      <c r="BE67" s="703"/>
      <c r="BF67" s="703"/>
      <c r="BG67" s="703"/>
      <c r="BH67" s="703"/>
      <c r="BI67" s="703"/>
      <c r="BJ67" s="703"/>
      <c r="BK67" s="703"/>
      <c r="BL67" s="703"/>
      <c r="BM67" s="703"/>
      <c r="BN67" s="703"/>
      <c r="BO67" s="703"/>
      <c r="BP67" s="703"/>
      <c r="BQ67" s="703"/>
      <c r="BR67" s="703"/>
      <c r="BS67" s="704"/>
      <c r="BT67" s="14"/>
    </row>
    <row r="68" spans="1:72" s="163" customFormat="1" ht="15.65" customHeight="1">
      <c r="A68" s="743"/>
      <c r="B68" s="743">
        <v>41</v>
      </c>
      <c r="C68" s="743" t="s">
        <v>769</v>
      </c>
      <c r="D68" s="743" t="s">
        <v>740</v>
      </c>
      <c r="E68" s="743"/>
      <c r="F68" s="743"/>
      <c r="G68" s="744">
        <v>2015</v>
      </c>
      <c r="H68" s="745" t="s">
        <v>574</v>
      </c>
      <c r="I68" s="745" t="s">
        <v>586</v>
      </c>
      <c r="J68" s="746"/>
      <c r="K68" s="18"/>
      <c r="L68" s="703"/>
      <c r="M68" s="703"/>
      <c r="N68" s="703"/>
      <c r="O68" s="703"/>
      <c r="P68" s="703"/>
      <c r="Q68" s="703">
        <v>0</v>
      </c>
      <c r="R68" s="703"/>
      <c r="S68" s="703"/>
      <c r="T68" s="703"/>
      <c r="U68" s="703"/>
      <c r="V68" s="703"/>
      <c r="W68" s="703"/>
      <c r="X68" s="703"/>
      <c r="Y68" s="703"/>
      <c r="Z68" s="703"/>
      <c r="AA68" s="703"/>
      <c r="AB68" s="703"/>
      <c r="AC68" s="703"/>
      <c r="AD68" s="703"/>
      <c r="AE68" s="703"/>
      <c r="AF68" s="703"/>
      <c r="AG68" s="703"/>
      <c r="AH68" s="703"/>
      <c r="AI68" s="703"/>
      <c r="AJ68" s="703"/>
      <c r="AK68" s="703"/>
      <c r="AL68" s="703"/>
      <c r="AM68" s="703"/>
      <c r="AN68" s="704"/>
      <c r="AO68" s="746"/>
      <c r="AP68" s="703"/>
      <c r="AQ68" s="703"/>
      <c r="AR68" s="703"/>
      <c r="AS68" s="703"/>
      <c r="AT68" s="703"/>
      <c r="AU68" s="703"/>
      <c r="AV68" s="703">
        <v>0</v>
      </c>
      <c r="AW68" s="703"/>
      <c r="AX68" s="703"/>
      <c r="AY68" s="703"/>
      <c r="AZ68" s="703"/>
      <c r="BA68" s="703"/>
      <c r="BB68" s="703"/>
      <c r="BC68" s="703"/>
      <c r="BD68" s="703"/>
      <c r="BE68" s="703"/>
      <c r="BF68" s="703"/>
      <c r="BG68" s="703"/>
      <c r="BH68" s="703"/>
      <c r="BI68" s="703"/>
      <c r="BJ68" s="703"/>
      <c r="BK68" s="703"/>
      <c r="BL68" s="703"/>
      <c r="BM68" s="703"/>
      <c r="BN68" s="703"/>
      <c r="BO68" s="703"/>
      <c r="BP68" s="703"/>
      <c r="BQ68" s="703"/>
      <c r="BR68" s="703"/>
      <c r="BS68" s="704"/>
      <c r="BT68" s="14"/>
    </row>
    <row r="69" spans="1:72" s="163" customFormat="1" ht="15.65" customHeight="1">
      <c r="A69" s="743"/>
      <c r="B69" s="743">
        <v>42</v>
      </c>
      <c r="C69" s="743" t="s">
        <v>770</v>
      </c>
      <c r="D69" s="743" t="s">
        <v>740</v>
      </c>
      <c r="E69" s="743"/>
      <c r="F69" s="743"/>
      <c r="G69" s="744">
        <v>2015</v>
      </c>
      <c r="H69" s="745" t="s">
        <v>574</v>
      </c>
      <c r="I69" s="745" t="s">
        <v>586</v>
      </c>
      <c r="J69" s="746"/>
      <c r="K69" s="18"/>
      <c r="L69" s="703"/>
      <c r="M69" s="703"/>
      <c r="N69" s="703"/>
      <c r="O69" s="703"/>
      <c r="P69" s="703"/>
      <c r="Q69" s="703">
        <v>0</v>
      </c>
      <c r="R69" s="703"/>
      <c r="S69" s="703"/>
      <c r="T69" s="703"/>
      <c r="U69" s="703"/>
      <c r="V69" s="703"/>
      <c r="W69" s="703"/>
      <c r="X69" s="703"/>
      <c r="Y69" s="703"/>
      <c r="Z69" s="703"/>
      <c r="AA69" s="703"/>
      <c r="AB69" s="703"/>
      <c r="AC69" s="703"/>
      <c r="AD69" s="703"/>
      <c r="AE69" s="703"/>
      <c r="AF69" s="703"/>
      <c r="AG69" s="703"/>
      <c r="AH69" s="703"/>
      <c r="AI69" s="703"/>
      <c r="AJ69" s="703"/>
      <c r="AK69" s="703"/>
      <c r="AL69" s="703"/>
      <c r="AM69" s="703"/>
      <c r="AN69" s="704"/>
      <c r="AO69" s="746"/>
      <c r="AP69" s="703"/>
      <c r="AQ69" s="703"/>
      <c r="AR69" s="703"/>
      <c r="AS69" s="703"/>
      <c r="AT69" s="703"/>
      <c r="AU69" s="703"/>
      <c r="AV69" s="703">
        <v>0</v>
      </c>
      <c r="AW69" s="703"/>
      <c r="AX69" s="703"/>
      <c r="AY69" s="703"/>
      <c r="AZ69" s="703"/>
      <c r="BA69" s="703"/>
      <c r="BB69" s="703"/>
      <c r="BC69" s="703"/>
      <c r="BD69" s="703"/>
      <c r="BE69" s="703"/>
      <c r="BF69" s="703"/>
      <c r="BG69" s="703"/>
      <c r="BH69" s="703"/>
      <c r="BI69" s="703"/>
      <c r="BJ69" s="703"/>
      <c r="BK69" s="703"/>
      <c r="BL69" s="703"/>
      <c r="BM69" s="703"/>
      <c r="BN69" s="703"/>
      <c r="BO69" s="703"/>
      <c r="BP69" s="703"/>
      <c r="BQ69" s="703"/>
      <c r="BR69" s="703"/>
      <c r="BS69" s="704"/>
      <c r="BT69" s="14"/>
    </row>
    <row r="70" spans="1:72" s="163" customFormat="1" ht="15.65" customHeight="1">
      <c r="A70" s="743"/>
      <c r="B70" s="743">
        <v>43</v>
      </c>
      <c r="C70" s="743" t="s">
        <v>771</v>
      </c>
      <c r="D70" s="743" t="s">
        <v>740</v>
      </c>
      <c r="E70" s="743"/>
      <c r="F70" s="743"/>
      <c r="G70" s="744">
        <v>2015</v>
      </c>
      <c r="H70" s="745" t="s">
        <v>574</v>
      </c>
      <c r="I70" s="745" t="s">
        <v>586</v>
      </c>
      <c r="J70" s="746"/>
      <c r="K70" s="18"/>
      <c r="L70" s="703"/>
      <c r="M70" s="703"/>
      <c r="N70" s="703"/>
      <c r="O70" s="703"/>
      <c r="P70" s="703"/>
      <c r="Q70" s="703">
        <v>0</v>
      </c>
      <c r="R70" s="703"/>
      <c r="S70" s="703"/>
      <c r="T70" s="703"/>
      <c r="U70" s="703"/>
      <c r="V70" s="703"/>
      <c r="W70" s="703"/>
      <c r="X70" s="703"/>
      <c r="Y70" s="703"/>
      <c r="Z70" s="703"/>
      <c r="AA70" s="703"/>
      <c r="AB70" s="703"/>
      <c r="AC70" s="703"/>
      <c r="AD70" s="703"/>
      <c r="AE70" s="703"/>
      <c r="AF70" s="703"/>
      <c r="AG70" s="703"/>
      <c r="AH70" s="703"/>
      <c r="AI70" s="703"/>
      <c r="AJ70" s="703"/>
      <c r="AK70" s="703"/>
      <c r="AL70" s="703"/>
      <c r="AM70" s="703"/>
      <c r="AN70" s="704"/>
      <c r="AO70" s="746"/>
      <c r="AP70" s="703"/>
      <c r="AQ70" s="703"/>
      <c r="AR70" s="703"/>
      <c r="AS70" s="703"/>
      <c r="AT70" s="703"/>
      <c r="AU70" s="703"/>
      <c r="AV70" s="703">
        <v>0</v>
      </c>
      <c r="AW70" s="703"/>
      <c r="AX70" s="703"/>
      <c r="AY70" s="703"/>
      <c r="AZ70" s="703"/>
      <c r="BA70" s="703"/>
      <c r="BB70" s="703"/>
      <c r="BC70" s="703"/>
      <c r="BD70" s="703"/>
      <c r="BE70" s="703"/>
      <c r="BF70" s="703"/>
      <c r="BG70" s="703"/>
      <c r="BH70" s="703"/>
      <c r="BI70" s="703"/>
      <c r="BJ70" s="703"/>
      <c r="BK70" s="703"/>
      <c r="BL70" s="703"/>
      <c r="BM70" s="703"/>
      <c r="BN70" s="703"/>
      <c r="BO70" s="703"/>
      <c r="BP70" s="703"/>
      <c r="BQ70" s="703"/>
      <c r="BR70" s="703"/>
      <c r="BS70" s="704"/>
      <c r="BT70" s="14"/>
    </row>
    <row r="71" spans="1:72" s="163" customFormat="1" ht="15.65" customHeight="1">
      <c r="A71" s="743"/>
      <c r="B71" s="743">
        <v>44</v>
      </c>
      <c r="C71" s="743" t="s">
        <v>772</v>
      </c>
      <c r="D71" s="743" t="s">
        <v>740</v>
      </c>
      <c r="E71" s="743"/>
      <c r="F71" s="743"/>
      <c r="G71" s="744">
        <v>2015</v>
      </c>
      <c r="H71" s="745" t="s">
        <v>574</v>
      </c>
      <c r="I71" s="745" t="s">
        <v>586</v>
      </c>
      <c r="J71" s="746"/>
      <c r="K71" s="18"/>
      <c r="L71" s="703"/>
      <c r="M71" s="703"/>
      <c r="N71" s="703"/>
      <c r="O71" s="703"/>
      <c r="P71" s="703"/>
      <c r="Q71" s="703">
        <v>0</v>
      </c>
      <c r="R71" s="703"/>
      <c r="S71" s="703"/>
      <c r="T71" s="703"/>
      <c r="U71" s="703"/>
      <c r="V71" s="703"/>
      <c r="W71" s="703"/>
      <c r="X71" s="703"/>
      <c r="Y71" s="703"/>
      <c r="Z71" s="703"/>
      <c r="AA71" s="703"/>
      <c r="AB71" s="703"/>
      <c r="AC71" s="703"/>
      <c r="AD71" s="703"/>
      <c r="AE71" s="703"/>
      <c r="AF71" s="703"/>
      <c r="AG71" s="703"/>
      <c r="AH71" s="703"/>
      <c r="AI71" s="703"/>
      <c r="AJ71" s="703"/>
      <c r="AK71" s="703"/>
      <c r="AL71" s="703"/>
      <c r="AM71" s="703"/>
      <c r="AN71" s="704"/>
      <c r="AO71" s="746"/>
      <c r="AP71" s="703"/>
      <c r="AQ71" s="703"/>
      <c r="AR71" s="703"/>
      <c r="AS71" s="703"/>
      <c r="AT71" s="703"/>
      <c r="AU71" s="703"/>
      <c r="AV71" s="703">
        <v>0</v>
      </c>
      <c r="AW71" s="703"/>
      <c r="AX71" s="703"/>
      <c r="AY71" s="703"/>
      <c r="AZ71" s="703"/>
      <c r="BA71" s="703"/>
      <c r="BB71" s="703"/>
      <c r="BC71" s="703"/>
      <c r="BD71" s="703"/>
      <c r="BE71" s="703"/>
      <c r="BF71" s="703"/>
      <c r="BG71" s="703"/>
      <c r="BH71" s="703"/>
      <c r="BI71" s="703"/>
      <c r="BJ71" s="703"/>
      <c r="BK71" s="703"/>
      <c r="BL71" s="703"/>
      <c r="BM71" s="703"/>
      <c r="BN71" s="703"/>
      <c r="BO71" s="703"/>
      <c r="BP71" s="703"/>
      <c r="BQ71" s="703"/>
      <c r="BR71" s="703"/>
      <c r="BS71" s="704"/>
      <c r="BT71" s="14"/>
    </row>
    <row r="72" spans="1:72" s="163" customFormat="1" ht="15.65" customHeight="1">
      <c r="A72" s="743"/>
      <c r="B72" s="743">
        <v>45</v>
      </c>
      <c r="C72" s="743" t="s">
        <v>773</v>
      </c>
      <c r="D72" s="743" t="s">
        <v>740</v>
      </c>
      <c r="E72" s="743"/>
      <c r="F72" s="743"/>
      <c r="G72" s="744">
        <v>2015</v>
      </c>
      <c r="H72" s="745" t="s">
        <v>574</v>
      </c>
      <c r="I72" s="745" t="s">
        <v>586</v>
      </c>
      <c r="J72" s="746"/>
      <c r="K72" s="18"/>
      <c r="L72" s="703"/>
      <c r="M72" s="703"/>
      <c r="N72" s="703"/>
      <c r="O72" s="703"/>
      <c r="P72" s="703"/>
      <c r="Q72" s="703">
        <v>0</v>
      </c>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4"/>
      <c r="AO72" s="746"/>
      <c r="AP72" s="703"/>
      <c r="AQ72" s="703"/>
      <c r="AR72" s="703"/>
      <c r="AS72" s="703"/>
      <c r="AT72" s="703"/>
      <c r="AU72" s="703"/>
      <c r="AV72" s="703">
        <v>0</v>
      </c>
      <c r="AW72" s="703"/>
      <c r="AX72" s="703"/>
      <c r="AY72" s="703"/>
      <c r="AZ72" s="703"/>
      <c r="BA72" s="703"/>
      <c r="BB72" s="703"/>
      <c r="BC72" s="703"/>
      <c r="BD72" s="703"/>
      <c r="BE72" s="703"/>
      <c r="BF72" s="703"/>
      <c r="BG72" s="703"/>
      <c r="BH72" s="703"/>
      <c r="BI72" s="703"/>
      <c r="BJ72" s="703"/>
      <c r="BK72" s="703"/>
      <c r="BL72" s="703"/>
      <c r="BM72" s="703"/>
      <c r="BN72" s="703"/>
      <c r="BO72" s="703"/>
      <c r="BP72" s="703"/>
      <c r="BQ72" s="703"/>
      <c r="BR72" s="703"/>
      <c r="BS72" s="704"/>
      <c r="BT72" s="14"/>
    </row>
    <row r="73" spans="1:72" s="163" customFormat="1" ht="15.65" customHeight="1">
      <c r="A73" s="743"/>
      <c r="B73" s="743">
        <v>46</v>
      </c>
      <c r="C73" s="743" t="s">
        <v>727</v>
      </c>
      <c r="D73" s="743" t="s">
        <v>740</v>
      </c>
      <c r="E73" s="743"/>
      <c r="F73" s="743"/>
      <c r="G73" s="744">
        <v>2015</v>
      </c>
      <c r="H73" s="745" t="s">
        <v>574</v>
      </c>
      <c r="I73" s="745" t="s">
        <v>586</v>
      </c>
      <c r="J73" s="746"/>
      <c r="K73" s="18"/>
      <c r="L73" s="703"/>
      <c r="M73" s="703"/>
      <c r="N73" s="703"/>
      <c r="O73" s="703"/>
      <c r="P73" s="703"/>
      <c r="Q73" s="703">
        <v>0</v>
      </c>
      <c r="R73" s="703"/>
      <c r="S73" s="703"/>
      <c r="T73" s="703"/>
      <c r="U73" s="703"/>
      <c r="V73" s="703"/>
      <c r="W73" s="703"/>
      <c r="X73" s="703"/>
      <c r="Y73" s="703"/>
      <c r="Z73" s="703"/>
      <c r="AA73" s="703"/>
      <c r="AB73" s="703"/>
      <c r="AC73" s="703"/>
      <c r="AD73" s="703"/>
      <c r="AE73" s="703"/>
      <c r="AF73" s="703"/>
      <c r="AG73" s="703"/>
      <c r="AH73" s="703"/>
      <c r="AI73" s="703"/>
      <c r="AJ73" s="703"/>
      <c r="AK73" s="703"/>
      <c r="AL73" s="703"/>
      <c r="AM73" s="703"/>
      <c r="AN73" s="704"/>
      <c r="AO73" s="746"/>
      <c r="AP73" s="703"/>
      <c r="AQ73" s="703"/>
      <c r="AR73" s="703"/>
      <c r="AS73" s="703"/>
      <c r="AT73" s="703"/>
      <c r="AU73" s="703"/>
      <c r="AV73" s="703">
        <v>0</v>
      </c>
      <c r="AW73" s="703"/>
      <c r="AX73" s="703"/>
      <c r="AY73" s="703"/>
      <c r="AZ73" s="703"/>
      <c r="BA73" s="703"/>
      <c r="BB73" s="703"/>
      <c r="BC73" s="703"/>
      <c r="BD73" s="703"/>
      <c r="BE73" s="703"/>
      <c r="BF73" s="703"/>
      <c r="BG73" s="703"/>
      <c r="BH73" s="703"/>
      <c r="BI73" s="703"/>
      <c r="BJ73" s="703"/>
      <c r="BK73" s="703"/>
      <c r="BL73" s="703"/>
      <c r="BM73" s="703"/>
      <c r="BN73" s="703"/>
      <c r="BO73" s="703"/>
      <c r="BP73" s="703"/>
      <c r="BQ73" s="703"/>
      <c r="BR73" s="703"/>
      <c r="BS73" s="704"/>
      <c r="BT73" s="14"/>
    </row>
    <row r="74" spans="1:72" s="163" customFormat="1" ht="15.65" customHeight="1">
      <c r="A74" s="743"/>
      <c r="B74" s="743">
        <v>47</v>
      </c>
      <c r="C74" s="743" t="s">
        <v>728</v>
      </c>
      <c r="D74" s="743" t="s">
        <v>740</v>
      </c>
      <c r="E74" s="743"/>
      <c r="F74" s="743"/>
      <c r="G74" s="744">
        <v>2015</v>
      </c>
      <c r="H74" s="745" t="s">
        <v>574</v>
      </c>
      <c r="I74" s="745" t="s">
        <v>586</v>
      </c>
      <c r="J74" s="746"/>
      <c r="K74" s="18"/>
      <c r="L74" s="703"/>
      <c r="M74" s="703"/>
      <c r="N74" s="703"/>
      <c r="O74" s="703"/>
      <c r="P74" s="703"/>
      <c r="Q74" s="703">
        <v>0</v>
      </c>
      <c r="R74" s="703"/>
      <c r="S74" s="703"/>
      <c r="T74" s="703"/>
      <c r="U74" s="703"/>
      <c r="V74" s="703"/>
      <c r="W74" s="703"/>
      <c r="X74" s="703"/>
      <c r="Y74" s="703"/>
      <c r="Z74" s="703"/>
      <c r="AA74" s="703"/>
      <c r="AB74" s="703"/>
      <c r="AC74" s="703"/>
      <c r="AD74" s="703"/>
      <c r="AE74" s="703"/>
      <c r="AF74" s="703"/>
      <c r="AG74" s="703"/>
      <c r="AH74" s="703"/>
      <c r="AI74" s="703"/>
      <c r="AJ74" s="703"/>
      <c r="AK74" s="703"/>
      <c r="AL74" s="703"/>
      <c r="AM74" s="703"/>
      <c r="AN74" s="704"/>
      <c r="AO74" s="746"/>
      <c r="AP74" s="703"/>
      <c r="AQ74" s="703"/>
      <c r="AR74" s="703"/>
      <c r="AS74" s="703"/>
      <c r="AT74" s="703"/>
      <c r="AU74" s="703"/>
      <c r="AV74" s="703">
        <v>0</v>
      </c>
      <c r="AW74" s="703"/>
      <c r="AX74" s="703"/>
      <c r="AY74" s="703"/>
      <c r="AZ74" s="703"/>
      <c r="BA74" s="703"/>
      <c r="BB74" s="703"/>
      <c r="BC74" s="703"/>
      <c r="BD74" s="703"/>
      <c r="BE74" s="703"/>
      <c r="BF74" s="703"/>
      <c r="BG74" s="703"/>
      <c r="BH74" s="703"/>
      <c r="BI74" s="703"/>
      <c r="BJ74" s="703"/>
      <c r="BK74" s="703"/>
      <c r="BL74" s="703"/>
      <c r="BM74" s="703"/>
      <c r="BN74" s="703"/>
      <c r="BO74" s="703"/>
      <c r="BP74" s="703"/>
      <c r="BQ74" s="703"/>
      <c r="BR74" s="703"/>
      <c r="BS74" s="704"/>
      <c r="BT74" s="14"/>
    </row>
    <row r="75" spans="1:72" s="163" customFormat="1" ht="15.65" customHeight="1">
      <c r="A75" s="743"/>
      <c r="B75" s="743">
        <v>48</v>
      </c>
      <c r="C75" s="743" t="s">
        <v>729</v>
      </c>
      <c r="D75" s="743" t="s">
        <v>740</v>
      </c>
      <c r="E75" s="743"/>
      <c r="F75" s="743"/>
      <c r="G75" s="744">
        <v>2015</v>
      </c>
      <c r="H75" s="745" t="s">
        <v>574</v>
      </c>
      <c r="I75" s="745" t="s">
        <v>586</v>
      </c>
      <c r="J75" s="746"/>
      <c r="K75" s="18"/>
      <c r="L75" s="703"/>
      <c r="M75" s="703"/>
      <c r="N75" s="703"/>
      <c r="O75" s="703"/>
      <c r="P75" s="703"/>
      <c r="Q75" s="703">
        <v>0</v>
      </c>
      <c r="R75" s="703"/>
      <c r="S75" s="703"/>
      <c r="T75" s="703"/>
      <c r="U75" s="703"/>
      <c r="V75" s="703"/>
      <c r="W75" s="703"/>
      <c r="X75" s="703"/>
      <c r="Y75" s="703"/>
      <c r="Z75" s="703"/>
      <c r="AA75" s="703"/>
      <c r="AB75" s="703"/>
      <c r="AC75" s="703"/>
      <c r="AD75" s="703"/>
      <c r="AE75" s="703"/>
      <c r="AF75" s="703"/>
      <c r="AG75" s="703"/>
      <c r="AH75" s="703"/>
      <c r="AI75" s="703"/>
      <c r="AJ75" s="703"/>
      <c r="AK75" s="703"/>
      <c r="AL75" s="703"/>
      <c r="AM75" s="703"/>
      <c r="AN75" s="704"/>
      <c r="AO75" s="746"/>
      <c r="AP75" s="703"/>
      <c r="AQ75" s="703"/>
      <c r="AR75" s="703"/>
      <c r="AS75" s="703"/>
      <c r="AT75" s="703"/>
      <c r="AU75" s="703"/>
      <c r="AV75" s="703">
        <v>0</v>
      </c>
      <c r="AW75" s="703"/>
      <c r="AX75" s="703"/>
      <c r="AY75" s="703"/>
      <c r="AZ75" s="703"/>
      <c r="BA75" s="703"/>
      <c r="BB75" s="703"/>
      <c r="BC75" s="703"/>
      <c r="BD75" s="703"/>
      <c r="BE75" s="703"/>
      <c r="BF75" s="703"/>
      <c r="BG75" s="703"/>
      <c r="BH75" s="703"/>
      <c r="BI75" s="703"/>
      <c r="BJ75" s="703"/>
      <c r="BK75" s="703"/>
      <c r="BL75" s="703"/>
      <c r="BM75" s="703"/>
      <c r="BN75" s="703"/>
      <c r="BO75" s="703"/>
      <c r="BP75" s="703"/>
      <c r="BQ75" s="703"/>
      <c r="BR75" s="703"/>
      <c r="BS75" s="704"/>
      <c r="BT75" s="14"/>
    </row>
    <row r="76" spans="1:72" s="163" customFormat="1" ht="15.65" customHeight="1">
      <c r="A76" s="743"/>
      <c r="B76" s="743">
        <v>49</v>
      </c>
      <c r="C76" s="743" t="s">
        <v>774</v>
      </c>
      <c r="D76" s="743" t="s">
        <v>740</v>
      </c>
      <c r="E76" s="743"/>
      <c r="F76" s="743"/>
      <c r="G76" s="744">
        <v>2015</v>
      </c>
      <c r="H76" s="745" t="s">
        <v>574</v>
      </c>
      <c r="I76" s="745" t="s">
        <v>586</v>
      </c>
      <c r="J76" s="746"/>
      <c r="K76" s="18"/>
      <c r="L76" s="703"/>
      <c r="M76" s="703"/>
      <c r="N76" s="703"/>
      <c r="O76" s="703"/>
      <c r="P76" s="703"/>
      <c r="Q76" s="703">
        <v>0</v>
      </c>
      <c r="R76" s="703"/>
      <c r="S76" s="703"/>
      <c r="T76" s="703"/>
      <c r="U76" s="703"/>
      <c r="V76" s="703"/>
      <c r="W76" s="703"/>
      <c r="X76" s="703"/>
      <c r="Y76" s="703"/>
      <c r="Z76" s="703"/>
      <c r="AA76" s="703"/>
      <c r="AB76" s="703"/>
      <c r="AC76" s="703"/>
      <c r="AD76" s="703"/>
      <c r="AE76" s="703"/>
      <c r="AF76" s="703"/>
      <c r="AG76" s="703"/>
      <c r="AH76" s="703"/>
      <c r="AI76" s="703"/>
      <c r="AJ76" s="703"/>
      <c r="AK76" s="703"/>
      <c r="AL76" s="703"/>
      <c r="AM76" s="703"/>
      <c r="AN76" s="704"/>
      <c r="AO76" s="746"/>
      <c r="AP76" s="703"/>
      <c r="AQ76" s="703"/>
      <c r="AR76" s="703"/>
      <c r="AS76" s="703"/>
      <c r="AT76" s="703"/>
      <c r="AU76" s="703"/>
      <c r="AV76" s="703">
        <v>0</v>
      </c>
      <c r="AW76" s="703"/>
      <c r="AX76" s="703"/>
      <c r="AY76" s="703"/>
      <c r="AZ76" s="703"/>
      <c r="BA76" s="703"/>
      <c r="BB76" s="703"/>
      <c r="BC76" s="703"/>
      <c r="BD76" s="703"/>
      <c r="BE76" s="703"/>
      <c r="BF76" s="703"/>
      <c r="BG76" s="703"/>
      <c r="BH76" s="703"/>
      <c r="BI76" s="703"/>
      <c r="BJ76" s="703"/>
      <c r="BK76" s="703"/>
      <c r="BL76" s="703"/>
      <c r="BM76" s="703"/>
      <c r="BN76" s="703"/>
      <c r="BO76" s="703"/>
      <c r="BP76" s="703"/>
      <c r="BQ76" s="703"/>
      <c r="BR76" s="703"/>
      <c r="BS76" s="704"/>
      <c r="BT76" s="14"/>
    </row>
    <row r="77" spans="1:72" s="163" customFormat="1" ht="15.65" customHeight="1">
      <c r="A77" s="743"/>
      <c r="B77" s="743">
        <v>50</v>
      </c>
      <c r="C77" s="743" t="s">
        <v>775</v>
      </c>
      <c r="D77" s="743" t="s">
        <v>740</v>
      </c>
      <c r="E77" s="743"/>
      <c r="F77" s="743"/>
      <c r="G77" s="744">
        <v>2015</v>
      </c>
      <c r="H77" s="745" t="s">
        <v>574</v>
      </c>
      <c r="I77" s="745" t="s">
        <v>586</v>
      </c>
      <c r="J77" s="746"/>
      <c r="K77" s="18"/>
      <c r="L77" s="703"/>
      <c r="M77" s="703"/>
      <c r="N77" s="703"/>
      <c r="O77" s="703"/>
      <c r="P77" s="703"/>
      <c r="Q77" s="703">
        <v>0</v>
      </c>
      <c r="R77" s="703"/>
      <c r="S77" s="703"/>
      <c r="T77" s="703"/>
      <c r="U77" s="703"/>
      <c r="V77" s="703"/>
      <c r="W77" s="703"/>
      <c r="X77" s="703"/>
      <c r="Y77" s="703"/>
      <c r="Z77" s="703"/>
      <c r="AA77" s="703"/>
      <c r="AB77" s="703"/>
      <c r="AC77" s="703"/>
      <c r="AD77" s="703"/>
      <c r="AE77" s="703"/>
      <c r="AF77" s="703"/>
      <c r="AG77" s="703"/>
      <c r="AH77" s="703"/>
      <c r="AI77" s="703"/>
      <c r="AJ77" s="703"/>
      <c r="AK77" s="703"/>
      <c r="AL77" s="703"/>
      <c r="AM77" s="703"/>
      <c r="AN77" s="704"/>
      <c r="AO77" s="746"/>
      <c r="AP77" s="703"/>
      <c r="AQ77" s="703"/>
      <c r="AR77" s="703"/>
      <c r="AS77" s="703"/>
      <c r="AT77" s="703"/>
      <c r="AU77" s="703"/>
      <c r="AV77" s="703">
        <v>0</v>
      </c>
      <c r="AW77" s="703"/>
      <c r="AX77" s="703"/>
      <c r="AY77" s="703"/>
      <c r="AZ77" s="703"/>
      <c r="BA77" s="703"/>
      <c r="BB77" s="703"/>
      <c r="BC77" s="703"/>
      <c r="BD77" s="703"/>
      <c r="BE77" s="703"/>
      <c r="BF77" s="703"/>
      <c r="BG77" s="703"/>
      <c r="BH77" s="703"/>
      <c r="BI77" s="703"/>
      <c r="BJ77" s="703"/>
      <c r="BK77" s="703"/>
      <c r="BL77" s="703"/>
      <c r="BM77" s="703"/>
      <c r="BN77" s="703"/>
      <c r="BO77" s="703"/>
      <c r="BP77" s="703"/>
      <c r="BQ77" s="703"/>
      <c r="BR77" s="703"/>
      <c r="BS77" s="704"/>
      <c r="BT77" s="14"/>
    </row>
    <row r="78" spans="1:72" s="163" customFormat="1" ht="15.65" customHeight="1">
      <c r="A78" s="743"/>
      <c r="B78" s="743">
        <v>51</v>
      </c>
      <c r="C78" s="743" t="s">
        <v>733</v>
      </c>
      <c r="D78" s="743" t="s">
        <v>740</v>
      </c>
      <c r="E78" s="743"/>
      <c r="F78" s="743"/>
      <c r="G78" s="744">
        <v>2015</v>
      </c>
      <c r="H78" s="745" t="s">
        <v>574</v>
      </c>
      <c r="I78" s="745" t="s">
        <v>586</v>
      </c>
      <c r="J78" s="746"/>
      <c r="K78" s="18"/>
      <c r="L78" s="703"/>
      <c r="M78" s="703"/>
      <c r="N78" s="703"/>
      <c r="O78" s="703"/>
      <c r="P78" s="703"/>
      <c r="Q78" s="703">
        <v>0</v>
      </c>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4"/>
      <c r="AO78" s="746"/>
      <c r="AP78" s="703"/>
      <c r="AQ78" s="703"/>
      <c r="AR78" s="703"/>
      <c r="AS78" s="703"/>
      <c r="AT78" s="703"/>
      <c r="AU78" s="703"/>
      <c r="AV78" s="703">
        <v>0</v>
      </c>
      <c r="AW78" s="703"/>
      <c r="AX78" s="703"/>
      <c r="AY78" s="703"/>
      <c r="AZ78" s="703"/>
      <c r="BA78" s="703"/>
      <c r="BB78" s="703"/>
      <c r="BC78" s="703"/>
      <c r="BD78" s="703"/>
      <c r="BE78" s="703"/>
      <c r="BF78" s="703"/>
      <c r="BG78" s="703"/>
      <c r="BH78" s="703"/>
      <c r="BI78" s="703"/>
      <c r="BJ78" s="703"/>
      <c r="BK78" s="703"/>
      <c r="BL78" s="703"/>
      <c r="BM78" s="703"/>
      <c r="BN78" s="703"/>
      <c r="BO78" s="703"/>
      <c r="BP78" s="703"/>
      <c r="BQ78" s="703"/>
      <c r="BR78" s="703"/>
      <c r="BS78" s="704"/>
      <c r="BT78" s="14"/>
    </row>
    <row r="79" spans="1:72" s="163" customFormat="1" ht="15.65" customHeight="1">
      <c r="A79" s="743"/>
      <c r="B79" s="743">
        <v>52</v>
      </c>
      <c r="C79" s="743" t="s">
        <v>734</v>
      </c>
      <c r="D79" s="743" t="s">
        <v>740</v>
      </c>
      <c r="E79" s="743"/>
      <c r="F79" s="743"/>
      <c r="G79" s="744">
        <v>2015</v>
      </c>
      <c r="H79" s="745" t="s">
        <v>574</v>
      </c>
      <c r="I79" s="745" t="s">
        <v>586</v>
      </c>
      <c r="J79" s="746"/>
      <c r="K79" s="18"/>
      <c r="L79" s="703"/>
      <c r="M79" s="703"/>
      <c r="N79" s="703"/>
      <c r="O79" s="703"/>
      <c r="P79" s="703"/>
      <c r="Q79" s="703">
        <v>0</v>
      </c>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4"/>
      <c r="AO79" s="746"/>
      <c r="AP79" s="703"/>
      <c r="AQ79" s="703"/>
      <c r="AR79" s="703"/>
      <c r="AS79" s="703"/>
      <c r="AT79" s="703"/>
      <c r="AU79" s="703"/>
      <c r="AV79" s="703">
        <v>0</v>
      </c>
      <c r="AW79" s="703"/>
      <c r="AX79" s="703"/>
      <c r="AY79" s="703"/>
      <c r="AZ79" s="703"/>
      <c r="BA79" s="703"/>
      <c r="BB79" s="703"/>
      <c r="BC79" s="703"/>
      <c r="BD79" s="703"/>
      <c r="BE79" s="703"/>
      <c r="BF79" s="703"/>
      <c r="BG79" s="703"/>
      <c r="BH79" s="703"/>
      <c r="BI79" s="703"/>
      <c r="BJ79" s="703"/>
      <c r="BK79" s="703"/>
      <c r="BL79" s="703"/>
      <c r="BM79" s="703"/>
      <c r="BN79" s="703"/>
      <c r="BO79" s="703"/>
      <c r="BP79" s="703"/>
      <c r="BQ79" s="703"/>
      <c r="BR79" s="703"/>
      <c r="BS79" s="704"/>
      <c r="BT79" s="14"/>
    </row>
    <row r="80" spans="1:72" s="163" customFormat="1" ht="15.65" customHeight="1">
      <c r="A80" s="743"/>
      <c r="B80" s="743">
        <v>53</v>
      </c>
      <c r="C80" s="743" t="s">
        <v>735</v>
      </c>
      <c r="D80" s="743" t="s">
        <v>740</v>
      </c>
      <c r="E80" s="743"/>
      <c r="F80" s="743"/>
      <c r="G80" s="744">
        <v>2015</v>
      </c>
      <c r="H80" s="745" t="s">
        <v>574</v>
      </c>
      <c r="I80" s="745" t="s">
        <v>586</v>
      </c>
      <c r="J80" s="746"/>
      <c r="K80" s="18"/>
      <c r="L80" s="703"/>
      <c r="M80" s="703"/>
      <c r="N80" s="703"/>
      <c r="O80" s="703"/>
      <c r="P80" s="703"/>
      <c r="Q80" s="703">
        <v>0</v>
      </c>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4"/>
      <c r="AO80" s="746"/>
      <c r="AP80" s="703"/>
      <c r="AQ80" s="703"/>
      <c r="AR80" s="703"/>
      <c r="AS80" s="703"/>
      <c r="AT80" s="703"/>
      <c r="AU80" s="703"/>
      <c r="AV80" s="703">
        <v>0</v>
      </c>
      <c r="AW80" s="703"/>
      <c r="AX80" s="703"/>
      <c r="AY80" s="703"/>
      <c r="AZ80" s="703"/>
      <c r="BA80" s="703"/>
      <c r="BB80" s="703"/>
      <c r="BC80" s="703"/>
      <c r="BD80" s="703"/>
      <c r="BE80" s="703"/>
      <c r="BF80" s="703"/>
      <c r="BG80" s="703"/>
      <c r="BH80" s="703"/>
      <c r="BI80" s="703"/>
      <c r="BJ80" s="703"/>
      <c r="BK80" s="703"/>
      <c r="BL80" s="703"/>
      <c r="BM80" s="703"/>
      <c r="BN80" s="703"/>
      <c r="BO80" s="703"/>
      <c r="BP80" s="703"/>
      <c r="BQ80" s="703"/>
      <c r="BR80" s="703"/>
      <c r="BS80" s="704"/>
      <c r="BT80" s="14"/>
    </row>
    <row r="81" spans="1:72" s="163" customFormat="1" ht="15.65" customHeight="1">
      <c r="A81" s="743"/>
      <c r="B81" s="743">
        <v>54</v>
      </c>
      <c r="C81" s="743" t="s">
        <v>736</v>
      </c>
      <c r="D81" s="743" t="s">
        <v>740</v>
      </c>
      <c r="E81" s="743"/>
      <c r="F81" s="743"/>
      <c r="G81" s="744">
        <v>2015</v>
      </c>
      <c r="H81" s="745" t="s">
        <v>574</v>
      </c>
      <c r="I81" s="745" t="s">
        <v>586</v>
      </c>
      <c r="J81" s="746"/>
      <c r="K81" s="18"/>
      <c r="L81" s="703"/>
      <c r="M81" s="703"/>
      <c r="N81" s="703"/>
      <c r="O81" s="703"/>
      <c r="P81" s="703"/>
      <c r="Q81" s="703">
        <v>0</v>
      </c>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4"/>
      <c r="AO81" s="746"/>
      <c r="AP81" s="703"/>
      <c r="AQ81" s="703"/>
      <c r="AR81" s="703"/>
      <c r="AS81" s="703"/>
      <c r="AT81" s="703"/>
      <c r="AU81" s="703"/>
      <c r="AV81" s="703">
        <v>0</v>
      </c>
      <c r="AW81" s="703"/>
      <c r="AX81" s="703"/>
      <c r="AY81" s="703"/>
      <c r="AZ81" s="703"/>
      <c r="BA81" s="703"/>
      <c r="BB81" s="703"/>
      <c r="BC81" s="703"/>
      <c r="BD81" s="703"/>
      <c r="BE81" s="703"/>
      <c r="BF81" s="703"/>
      <c r="BG81" s="703"/>
      <c r="BH81" s="703"/>
      <c r="BI81" s="703"/>
      <c r="BJ81" s="703"/>
      <c r="BK81" s="703"/>
      <c r="BL81" s="703"/>
      <c r="BM81" s="703"/>
      <c r="BN81" s="703"/>
      <c r="BO81" s="703"/>
      <c r="BP81" s="703"/>
      <c r="BQ81" s="703"/>
      <c r="BR81" s="703"/>
      <c r="BS81" s="704"/>
      <c r="BT81" s="14"/>
    </row>
    <row r="82" spans="1:72" s="163" customFormat="1" ht="15.65" customHeight="1">
      <c r="A82" s="743"/>
      <c r="B82" s="743">
        <v>55</v>
      </c>
      <c r="C82" s="743" t="s">
        <v>738</v>
      </c>
      <c r="D82" s="743" t="s">
        <v>740</v>
      </c>
      <c r="E82" s="743"/>
      <c r="F82" s="743"/>
      <c r="G82" s="744">
        <v>2015</v>
      </c>
      <c r="H82" s="745" t="s">
        <v>574</v>
      </c>
      <c r="I82" s="745" t="s">
        <v>586</v>
      </c>
      <c r="J82" s="746"/>
      <c r="K82" s="18"/>
      <c r="L82" s="703"/>
      <c r="M82" s="703"/>
      <c r="N82" s="703"/>
      <c r="O82" s="703"/>
      <c r="P82" s="703"/>
      <c r="Q82" s="703">
        <v>0</v>
      </c>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4"/>
      <c r="AO82" s="746"/>
      <c r="AP82" s="703"/>
      <c r="AQ82" s="703"/>
      <c r="AR82" s="703"/>
      <c r="AS82" s="703"/>
      <c r="AT82" s="703"/>
      <c r="AU82" s="703"/>
      <c r="AV82" s="703">
        <v>0</v>
      </c>
      <c r="AW82" s="703"/>
      <c r="AX82" s="703"/>
      <c r="AY82" s="703"/>
      <c r="AZ82" s="703"/>
      <c r="BA82" s="703"/>
      <c r="BB82" s="703"/>
      <c r="BC82" s="703"/>
      <c r="BD82" s="703"/>
      <c r="BE82" s="703"/>
      <c r="BF82" s="703"/>
      <c r="BG82" s="703"/>
      <c r="BH82" s="703"/>
      <c r="BI82" s="703"/>
      <c r="BJ82" s="703"/>
      <c r="BK82" s="703"/>
      <c r="BL82" s="703"/>
      <c r="BM82" s="703"/>
      <c r="BN82" s="703"/>
      <c r="BO82" s="703"/>
      <c r="BP82" s="703"/>
      <c r="BQ82" s="703"/>
      <c r="BR82" s="703"/>
      <c r="BS82" s="704"/>
      <c r="BT82" s="14"/>
    </row>
    <row r="83" spans="1:72" s="163" customFormat="1" ht="15.65" customHeight="1">
      <c r="A83" s="743"/>
      <c r="B83" s="743">
        <v>56</v>
      </c>
      <c r="C83" s="743" t="s">
        <v>739</v>
      </c>
      <c r="D83" s="743" t="s">
        <v>740</v>
      </c>
      <c r="E83" s="743"/>
      <c r="F83" s="743"/>
      <c r="G83" s="744">
        <v>2015</v>
      </c>
      <c r="H83" s="745" t="s">
        <v>574</v>
      </c>
      <c r="I83" s="745" t="s">
        <v>586</v>
      </c>
      <c r="J83" s="746"/>
      <c r="K83" s="18"/>
      <c r="L83" s="703"/>
      <c r="M83" s="703"/>
      <c r="N83" s="703"/>
      <c r="O83" s="703"/>
      <c r="P83" s="703"/>
      <c r="Q83" s="703">
        <v>0</v>
      </c>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4"/>
      <c r="AO83" s="746"/>
      <c r="AP83" s="703"/>
      <c r="AQ83" s="703"/>
      <c r="AR83" s="703"/>
      <c r="AS83" s="703"/>
      <c r="AT83" s="703"/>
      <c r="AU83" s="703"/>
      <c r="AV83" s="703">
        <v>0</v>
      </c>
      <c r="AW83" s="703"/>
      <c r="AX83" s="703"/>
      <c r="AY83" s="703"/>
      <c r="AZ83" s="703"/>
      <c r="BA83" s="703"/>
      <c r="BB83" s="703"/>
      <c r="BC83" s="703"/>
      <c r="BD83" s="703"/>
      <c r="BE83" s="703"/>
      <c r="BF83" s="703"/>
      <c r="BG83" s="703"/>
      <c r="BH83" s="703"/>
      <c r="BI83" s="703"/>
      <c r="BJ83" s="703"/>
      <c r="BK83" s="703"/>
      <c r="BL83" s="703"/>
      <c r="BM83" s="703"/>
      <c r="BN83" s="703"/>
      <c r="BO83" s="703"/>
      <c r="BP83" s="703"/>
      <c r="BQ83" s="703"/>
      <c r="BR83" s="703"/>
      <c r="BS83" s="704"/>
      <c r="BT83" s="14"/>
    </row>
    <row r="84" spans="1:72" s="163" customFormat="1" ht="15.65" customHeight="1">
      <c r="A84" s="743"/>
      <c r="B84" s="743">
        <v>131</v>
      </c>
      <c r="C84" s="743" t="s">
        <v>95</v>
      </c>
      <c r="D84" s="743" t="s">
        <v>740</v>
      </c>
      <c r="E84" s="743"/>
      <c r="F84" s="743"/>
      <c r="G84" s="744">
        <v>2015</v>
      </c>
      <c r="H84" s="745" t="s">
        <v>574</v>
      </c>
      <c r="I84" s="745" t="s">
        <v>580</v>
      </c>
      <c r="J84" s="746"/>
      <c r="K84" s="18"/>
      <c r="L84" s="703"/>
      <c r="M84" s="703"/>
      <c r="N84" s="703"/>
      <c r="O84" s="703"/>
      <c r="P84" s="703"/>
      <c r="Q84" s="703">
        <v>0</v>
      </c>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4"/>
      <c r="AO84" s="746"/>
      <c r="AP84" s="703"/>
      <c r="AQ84" s="703"/>
      <c r="AR84" s="703"/>
      <c r="AS84" s="703"/>
      <c r="AT84" s="703"/>
      <c r="AU84" s="703"/>
      <c r="AV84" s="703">
        <v>1429</v>
      </c>
      <c r="AW84" s="703"/>
      <c r="AX84" s="703"/>
      <c r="AY84" s="703"/>
      <c r="AZ84" s="703"/>
      <c r="BA84" s="703"/>
      <c r="BB84" s="703"/>
      <c r="BC84" s="703"/>
      <c r="BD84" s="703"/>
      <c r="BE84" s="703"/>
      <c r="BF84" s="703"/>
      <c r="BG84" s="703"/>
      <c r="BH84" s="703"/>
      <c r="BI84" s="703"/>
      <c r="BJ84" s="703"/>
      <c r="BK84" s="703"/>
      <c r="BL84" s="703"/>
      <c r="BM84" s="703"/>
      <c r="BN84" s="703"/>
      <c r="BO84" s="703"/>
      <c r="BP84" s="703"/>
      <c r="BQ84" s="703"/>
      <c r="BR84" s="703"/>
      <c r="BS84" s="704"/>
      <c r="BT84" s="14"/>
    </row>
    <row r="85" spans="1:72" s="163" customFormat="1" ht="15.65" customHeight="1">
      <c r="A85" s="743"/>
      <c r="B85" s="743">
        <v>58</v>
      </c>
      <c r="C85" s="743" t="s">
        <v>94</v>
      </c>
      <c r="D85" s="743" t="s">
        <v>740</v>
      </c>
      <c r="E85" s="743"/>
      <c r="F85" s="743"/>
      <c r="G85" s="744">
        <v>2015</v>
      </c>
      <c r="H85" s="745" t="s">
        <v>574</v>
      </c>
      <c r="I85" s="745" t="s">
        <v>586</v>
      </c>
      <c r="J85" s="746"/>
      <c r="K85" s="18"/>
      <c r="L85" s="703"/>
      <c r="M85" s="703"/>
      <c r="N85" s="703"/>
      <c r="O85" s="703"/>
      <c r="P85" s="703"/>
      <c r="Q85" s="703">
        <v>14</v>
      </c>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4"/>
      <c r="AO85" s="746"/>
      <c r="AP85" s="703"/>
      <c r="AQ85" s="703"/>
      <c r="AR85" s="703"/>
      <c r="AS85" s="703"/>
      <c r="AT85" s="703"/>
      <c r="AU85" s="703"/>
      <c r="AV85" s="703">
        <v>216959</v>
      </c>
      <c r="AW85" s="703"/>
      <c r="AX85" s="703"/>
      <c r="AY85" s="703"/>
      <c r="AZ85" s="703"/>
      <c r="BA85" s="703"/>
      <c r="BB85" s="703"/>
      <c r="BC85" s="703"/>
      <c r="BD85" s="703"/>
      <c r="BE85" s="703"/>
      <c r="BF85" s="703"/>
      <c r="BG85" s="703"/>
      <c r="BH85" s="703"/>
      <c r="BI85" s="703"/>
      <c r="BJ85" s="703"/>
      <c r="BK85" s="703"/>
      <c r="BL85" s="703"/>
      <c r="BM85" s="703"/>
      <c r="BN85" s="703"/>
      <c r="BO85" s="703"/>
      <c r="BP85" s="703"/>
      <c r="BQ85" s="703"/>
      <c r="BR85" s="703"/>
      <c r="BS85" s="704"/>
      <c r="BT85" s="14"/>
    </row>
    <row r="86" spans="1:72" s="163" customFormat="1" ht="15.65" customHeight="1">
      <c r="A86" s="743"/>
      <c r="B86" s="743">
        <v>130</v>
      </c>
      <c r="C86" s="743" t="s">
        <v>94</v>
      </c>
      <c r="D86" s="743" t="s">
        <v>740</v>
      </c>
      <c r="E86" s="743"/>
      <c r="F86" s="743"/>
      <c r="G86" s="744">
        <v>2015</v>
      </c>
      <c r="H86" s="745" t="s">
        <v>574</v>
      </c>
      <c r="I86" s="745" t="s">
        <v>580</v>
      </c>
      <c r="J86" s="746"/>
      <c r="K86" s="18"/>
      <c r="L86" s="703"/>
      <c r="M86" s="703"/>
      <c r="N86" s="703"/>
      <c r="O86" s="703"/>
      <c r="P86" s="703"/>
      <c r="Q86" s="703">
        <v>0</v>
      </c>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4"/>
      <c r="AO86" s="746"/>
      <c r="AP86" s="703"/>
      <c r="AQ86" s="703"/>
      <c r="AR86" s="703"/>
      <c r="AS86" s="703"/>
      <c r="AT86" s="703"/>
      <c r="AU86" s="703"/>
      <c r="AV86" s="703">
        <v>4422</v>
      </c>
      <c r="AW86" s="703"/>
      <c r="AX86" s="703"/>
      <c r="AY86" s="703"/>
      <c r="AZ86" s="703"/>
      <c r="BA86" s="703"/>
      <c r="BB86" s="703"/>
      <c r="BC86" s="703"/>
      <c r="BD86" s="703"/>
      <c r="BE86" s="703"/>
      <c r="BF86" s="703"/>
      <c r="BG86" s="703"/>
      <c r="BH86" s="703"/>
      <c r="BI86" s="703"/>
      <c r="BJ86" s="703"/>
      <c r="BK86" s="703"/>
      <c r="BL86" s="703"/>
      <c r="BM86" s="703"/>
      <c r="BN86" s="703"/>
      <c r="BO86" s="703"/>
      <c r="BP86" s="703"/>
      <c r="BQ86" s="703"/>
      <c r="BR86" s="703"/>
      <c r="BS86" s="704"/>
      <c r="BT86" s="14"/>
    </row>
    <row r="87" spans="1:72" s="163" customFormat="1" ht="15.65" customHeight="1">
      <c r="A87" s="743"/>
      <c r="B87" s="743">
        <v>64</v>
      </c>
      <c r="C87" s="743" t="s">
        <v>100</v>
      </c>
      <c r="D87" s="743" t="s">
        <v>740</v>
      </c>
      <c r="E87" s="743"/>
      <c r="F87" s="743"/>
      <c r="G87" s="744">
        <v>2015</v>
      </c>
      <c r="H87" s="745" t="s">
        <v>574</v>
      </c>
      <c r="I87" s="745" t="s">
        <v>586</v>
      </c>
      <c r="J87" s="746"/>
      <c r="K87" s="18"/>
      <c r="L87" s="703"/>
      <c r="M87" s="703"/>
      <c r="N87" s="703"/>
      <c r="O87" s="703"/>
      <c r="P87" s="703"/>
      <c r="Q87" s="703">
        <v>69</v>
      </c>
      <c r="R87" s="703"/>
      <c r="S87" s="703"/>
      <c r="T87" s="703"/>
      <c r="U87" s="703"/>
      <c r="V87" s="703"/>
      <c r="W87" s="703"/>
      <c r="X87" s="703"/>
      <c r="Y87" s="703"/>
      <c r="Z87" s="703"/>
      <c r="AA87" s="703"/>
      <c r="AB87" s="703"/>
      <c r="AC87" s="703"/>
      <c r="AD87" s="703"/>
      <c r="AE87" s="703"/>
      <c r="AF87" s="703"/>
      <c r="AG87" s="703"/>
      <c r="AH87" s="703"/>
      <c r="AI87" s="703"/>
      <c r="AJ87" s="703"/>
      <c r="AK87" s="703"/>
      <c r="AL87" s="703"/>
      <c r="AM87" s="703"/>
      <c r="AN87" s="704"/>
      <c r="AO87" s="746"/>
      <c r="AP87" s="703"/>
      <c r="AQ87" s="703"/>
      <c r="AR87" s="703"/>
      <c r="AS87" s="703"/>
      <c r="AT87" s="703"/>
      <c r="AU87" s="703"/>
      <c r="AV87" s="703">
        <v>326075</v>
      </c>
      <c r="AW87" s="703"/>
      <c r="AX87" s="703"/>
      <c r="AY87" s="703"/>
      <c r="AZ87" s="703"/>
      <c r="BA87" s="703"/>
      <c r="BB87" s="703"/>
      <c r="BC87" s="703"/>
      <c r="BD87" s="703"/>
      <c r="BE87" s="703"/>
      <c r="BF87" s="703"/>
      <c r="BG87" s="703"/>
      <c r="BH87" s="703"/>
      <c r="BI87" s="703"/>
      <c r="BJ87" s="703"/>
      <c r="BK87" s="703"/>
      <c r="BL87" s="703"/>
      <c r="BM87" s="703"/>
      <c r="BN87" s="703"/>
      <c r="BO87" s="703"/>
      <c r="BP87" s="703"/>
      <c r="BQ87" s="703"/>
      <c r="BR87" s="703"/>
      <c r="BS87" s="704"/>
      <c r="BT87" s="14"/>
    </row>
    <row r="88" spans="1:72" s="163" customFormat="1" ht="15.65" customHeight="1">
      <c r="A88" s="743"/>
      <c r="B88" s="743">
        <v>61</v>
      </c>
      <c r="C88" s="743" t="s">
        <v>97</v>
      </c>
      <c r="D88" s="743" t="s">
        <v>740</v>
      </c>
      <c r="E88" s="743"/>
      <c r="F88" s="743"/>
      <c r="G88" s="744">
        <v>2015</v>
      </c>
      <c r="H88" s="745" t="s">
        <v>574</v>
      </c>
      <c r="I88" s="745" t="s">
        <v>586</v>
      </c>
      <c r="J88" s="746"/>
      <c r="K88" s="18"/>
      <c r="L88" s="703"/>
      <c r="M88" s="703"/>
      <c r="N88" s="703"/>
      <c r="O88" s="703"/>
      <c r="P88" s="703"/>
      <c r="Q88" s="703">
        <v>0</v>
      </c>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4"/>
      <c r="AO88" s="746"/>
      <c r="AP88" s="703"/>
      <c r="AQ88" s="703"/>
      <c r="AR88" s="703"/>
      <c r="AS88" s="703"/>
      <c r="AT88" s="703"/>
      <c r="AU88" s="703"/>
      <c r="AV88" s="703">
        <v>0</v>
      </c>
      <c r="AW88" s="703"/>
      <c r="AX88" s="703"/>
      <c r="AY88" s="703"/>
      <c r="AZ88" s="703"/>
      <c r="BA88" s="703"/>
      <c r="BB88" s="703"/>
      <c r="BC88" s="703"/>
      <c r="BD88" s="703"/>
      <c r="BE88" s="703"/>
      <c r="BF88" s="703"/>
      <c r="BG88" s="703"/>
      <c r="BH88" s="703"/>
      <c r="BI88" s="703"/>
      <c r="BJ88" s="703"/>
      <c r="BK88" s="703"/>
      <c r="BL88" s="703"/>
      <c r="BM88" s="703"/>
      <c r="BN88" s="703"/>
      <c r="BO88" s="703"/>
      <c r="BP88" s="703"/>
      <c r="BQ88" s="703"/>
      <c r="BR88" s="703"/>
      <c r="BS88" s="704"/>
      <c r="BT88" s="14"/>
    </row>
    <row r="89" spans="1:72" s="163" customFormat="1" ht="15.65" customHeight="1">
      <c r="A89" s="743"/>
      <c r="B89" s="743">
        <v>63</v>
      </c>
      <c r="C89" s="743" t="s">
        <v>793</v>
      </c>
      <c r="D89" s="743" t="s">
        <v>740</v>
      </c>
      <c r="E89" s="743"/>
      <c r="F89" s="743"/>
      <c r="G89" s="744">
        <v>2015</v>
      </c>
      <c r="H89" s="745" t="s">
        <v>574</v>
      </c>
      <c r="I89" s="745" t="s">
        <v>586</v>
      </c>
      <c r="J89" s="746"/>
      <c r="K89" s="18"/>
      <c r="L89" s="703"/>
      <c r="M89" s="703"/>
      <c r="N89" s="703"/>
      <c r="O89" s="703"/>
      <c r="P89" s="703"/>
      <c r="Q89" s="703">
        <v>587</v>
      </c>
      <c r="R89" s="703"/>
      <c r="S89" s="703"/>
      <c r="T89" s="703"/>
      <c r="U89" s="703"/>
      <c r="V89" s="703"/>
      <c r="W89" s="703"/>
      <c r="X89" s="703"/>
      <c r="Y89" s="703"/>
      <c r="Z89" s="703"/>
      <c r="AA89" s="703"/>
      <c r="AB89" s="703"/>
      <c r="AC89" s="703"/>
      <c r="AD89" s="703"/>
      <c r="AE89" s="703"/>
      <c r="AF89" s="703"/>
      <c r="AG89" s="703"/>
      <c r="AH89" s="703"/>
      <c r="AI89" s="703"/>
      <c r="AJ89" s="703"/>
      <c r="AK89" s="703"/>
      <c r="AL89" s="703"/>
      <c r="AM89" s="703"/>
      <c r="AN89" s="704"/>
      <c r="AO89" s="746"/>
      <c r="AP89" s="703"/>
      <c r="AQ89" s="703"/>
      <c r="AR89" s="703"/>
      <c r="AS89" s="703"/>
      <c r="AT89" s="703"/>
      <c r="AU89" s="703"/>
      <c r="AV89" s="703">
        <v>6265867</v>
      </c>
      <c r="AW89" s="703"/>
      <c r="AX89" s="703"/>
      <c r="AY89" s="703"/>
      <c r="AZ89" s="703"/>
      <c r="BA89" s="703"/>
      <c r="BB89" s="703"/>
      <c r="BC89" s="703"/>
      <c r="BD89" s="703"/>
      <c r="BE89" s="703"/>
      <c r="BF89" s="703"/>
      <c r="BG89" s="703"/>
      <c r="BH89" s="703"/>
      <c r="BI89" s="703"/>
      <c r="BJ89" s="703"/>
      <c r="BK89" s="703"/>
      <c r="BL89" s="703"/>
      <c r="BM89" s="703"/>
      <c r="BN89" s="703"/>
      <c r="BO89" s="703"/>
      <c r="BP89" s="703"/>
      <c r="BQ89" s="703"/>
      <c r="BR89" s="703"/>
      <c r="BS89" s="704"/>
      <c r="BT89" s="14"/>
    </row>
    <row r="90" spans="1:72" s="163" customFormat="1" ht="15.65" customHeight="1">
      <c r="A90" s="743"/>
      <c r="B90" s="743">
        <v>135</v>
      </c>
      <c r="C90" s="743" t="s">
        <v>793</v>
      </c>
      <c r="D90" s="743" t="s">
        <v>740</v>
      </c>
      <c r="E90" s="743"/>
      <c r="F90" s="743"/>
      <c r="G90" s="744">
        <v>2015</v>
      </c>
      <c r="H90" s="745" t="s">
        <v>574</v>
      </c>
      <c r="I90" s="745" t="s">
        <v>580</v>
      </c>
      <c r="J90" s="746"/>
      <c r="K90" s="18"/>
      <c r="L90" s="703"/>
      <c r="M90" s="703"/>
      <c r="N90" s="703"/>
      <c r="O90" s="703"/>
      <c r="P90" s="703"/>
      <c r="Q90" s="703">
        <v>48</v>
      </c>
      <c r="R90" s="703"/>
      <c r="S90" s="703"/>
      <c r="T90" s="703"/>
      <c r="U90" s="703"/>
      <c r="V90" s="703"/>
      <c r="W90" s="703"/>
      <c r="X90" s="703"/>
      <c r="Y90" s="703"/>
      <c r="Z90" s="703"/>
      <c r="AA90" s="703"/>
      <c r="AB90" s="703"/>
      <c r="AC90" s="703"/>
      <c r="AD90" s="703"/>
      <c r="AE90" s="703"/>
      <c r="AF90" s="703"/>
      <c r="AG90" s="703"/>
      <c r="AH90" s="703"/>
      <c r="AI90" s="703"/>
      <c r="AJ90" s="703"/>
      <c r="AK90" s="703"/>
      <c r="AL90" s="703"/>
      <c r="AM90" s="703"/>
      <c r="AN90" s="704"/>
      <c r="AO90" s="746"/>
      <c r="AP90" s="703"/>
      <c r="AQ90" s="703"/>
      <c r="AR90" s="703"/>
      <c r="AS90" s="703"/>
      <c r="AT90" s="703"/>
      <c r="AU90" s="703"/>
      <c r="AV90" s="703">
        <v>173212</v>
      </c>
      <c r="AW90" s="703"/>
      <c r="AX90" s="703"/>
      <c r="AY90" s="703"/>
      <c r="AZ90" s="703"/>
      <c r="BA90" s="703"/>
      <c r="BB90" s="703"/>
      <c r="BC90" s="703"/>
      <c r="BD90" s="703"/>
      <c r="BE90" s="703"/>
      <c r="BF90" s="703"/>
      <c r="BG90" s="703"/>
      <c r="BH90" s="703"/>
      <c r="BI90" s="703"/>
      <c r="BJ90" s="703"/>
      <c r="BK90" s="703"/>
      <c r="BL90" s="703"/>
      <c r="BM90" s="703"/>
      <c r="BN90" s="703"/>
      <c r="BO90" s="703"/>
      <c r="BP90" s="703"/>
      <c r="BQ90" s="703"/>
      <c r="BR90" s="703"/>
      <c r="BS90" s="704"/>
      <c r="BT90" s="14"/>
    </row>
    <row r="91" spans="1:72" s="163" customFormat="1" ht="15.65" customHeight="1">
      <c r="A91" s="743"/>
      <c r="B91" s="743">
        <v>62</v>
      </c>
      <c r="C91" s="743" t="s">
        <v>98</v>
      </c>
      <c r="D91" s="743" t="s">
        <v>740</v>
      </c>
      <c r="E91" s="743"/>
      <c r="F91" s="743"/>
      <c r="G91" s="744">
        <v>2015</v>
      </c>
      <c r="H91" s="745" t="s">
        <v>574</v>
      </c>
      <c r="I91" s="745" t="s">
        <v>586</v>
      </c>
      <c r="J91" s="746"/>
      <c r="K91" s="18"/>
      <c r="L91" s="703"/>
      <c r="M91" s="703"/>
      <c r="N91" s="703"/>
      <c r="O91" s="703"/>
      <c r="P91" s="703"/>
      <c r="Q91" s="703">
        <v>93</v>
      </c>
      <c r="R91" s="703"/>
      <c r="S91" s="703"/>
      <c r="T91" s="703"/>
      <c r="U91" s="703"/>
      <c r="V91" s="703"/>
      <c r="W91" s="703"/>
      <c r="X91" s="703"/>
      <c r="Y91" s="703"/>
      <c r="Z91" s="703"/>
      <c r="AA91" s="703"/>
      <c r="AB91" s="703"/>
      <c r="AC91" s="703"/>
      <c r="AD91" s="703"/>
      <c r="AE91" s="703"/>
      <c r="AF91" s="703"/>
      <c r="AG91" s="703"/>
      <c r="AH91" s="703"/>
      <c r="AI91" s="703"/>
      <c r="AJ91" s="703"/>
      <c r="AK91" s="703"/>
      <c r="AL91" s="703"/>
      <c r="AM91" s="703"/>
      <c r="AN91" s="704"/>
      <c r="AO91" s="746"/>
      <c r="AP91" s="703"/>
      <c r="AQ91" s="703"/>
      <c r="AR91" s="703"/>
      <c r="AS91" s="703"/>
      <c r="AT91" s="703"/>
      <c r="AU91" s="703"/>
      <c r="AV91" s="703">
        <v>437557</v>
      </c>
      <c r="AW91" s="703"/>
      <c r="AX91" s="703"/>
      <c r="AY91" s="703"/>
      <c r="AZ91" s="703"/>
      <c r="BA91" s="703"/>
      <c r="BB91" s="703"/>
      <c r="BC91" s="703"/>
      <c r="BD91" s="703"/>
      <c r="BE91" s="703"/>
      <c r="BF91" s="703"/>
      <c r="BG91" s="703"/>
      <c r="BH91" s="703"/>
      <c r="BI91" s="703"/>
      <c r="BJ91" s="703"/>
      <c r="BK91" s="703"/>
      <c r="BL91" s="703"/>
      <c r="BM91" s="703"/>
      <c r="BN91" s="703"/>
      <c r="BO91" s="703"/>
      <c r="BP91" s="703"/>
      <c r="BQ91" s="703"/>
      <c r="BR91" s="703"/>
      <c r="BS91" s="704"/>
      <c r="BT91" s="14"/>
    </row>
    <row r="92" spans="1:72" s="163" customFormat="1" ht="15.65" customHeight="1">
      <c r="A92" s="743"/>
      <c r="B92" s="743">
        <v>134</v>
      </c>
      <c r="C92" s="743" t="s">
        <v>98</v>
      </c>
      <c r="D92" s="743" t="s">
        <v>740</v>
      </c>
      <c r="E92" s="743"/>
      <c r="F92" s="743"/>
      <c r="G92" s="744">
        <v>2015</v>
      </c>
      <c r="H92" s="745" t="s">
        <v>574</v>
      </c>
      <c r="I92" s="745" t="s">
        <v>580</v>
      </c>
      <c r="J92" s="746"/>
      <c r="K92" s="18"/>
      <c r="L92" s="703"/>
      <c r="M92" s="703"/>
      <c r="N92" s="703"/>
      <c r="O92" s="703"/>
      <c r="P92" s="703"/>
      <c r="Q92" s="703">
        <v>6</v>
      </c>
      <c r="R92" s="703"/>
      <c r="S92" s="703"/>
      <c r="T92" s="703"/>
      <c r="U92" s="703"/>
      <c r="V92" s="703"/>
      <c r="W92" s="703"/>
      <c r="X92" s="703"/>
      <c r="Y92" s="703"/>
      <c r="Z92" s="703"/>
      <c r="AA92" s="703"/>
      <c r="AB92" s="703"/>
      <c r="AC92" s="703"/>
      <c r="AD92" s="703"/>
      <c r="AE92" s="703"/>
      <c r="AF92" s="703"/>
      <c r="AG92" s="703"/>
      <c r="AH92" s="703"/>
      <c r="AI92" s="703"/>
      <c r="AJ92" s="703"/>
      <c r="AK92" s="703"/>
      <c r="AL92" s="703"/>
      <c r="AM92" s="703"/>
      <c r="AN92" s="704"/>
      <c r="AO92" s="746"/>
      <c r="AP92" s="703"/>
      <c r="AQ92" s="703"/>
      <c r="AR92" s="703"/>
      <c r="AS92" s="703"/>
      <c r="AT92" s="703"/>
      <c r="AU92" s="703"/>
      <c r="AV92" s="703">
        <v>29444</v>
      </c>
      <c r="AW92" s="703"/>
      <c r="AX92" s="703"/>
      <c r="AY92" s="703"/>
      <c r="AZ92" s="703"/>
      <c r="BA92" s="703"/>
      <c r="BB92" s="703"/>
      <c r="BC92" s="703"/>
      <c r="BD92" s="703"/>
      <c r="BE92" s="703"/>
      <c r="BF92" s="703"/>
      <c r="BG92" s="703"/>
      <c r="BH92" s="703"/>
      <c r="BI92" s="703"/>
      <c r="BJ92" s="703"/>
      <c r="BK92" s="703"/>
      <c r="BL92" s="703"/>
      <c r="BM92" s="703"/>
      <c r="BN92" s="703"/>
      <c r="BO92" s="703"/>
      <c r="BP92" s="703"/>
      <c r="BQ92" s="703"/>
      <c r="BR92" s="703"/>
      <c r="BS92" s="704"/>
      <c r="BT92" s="14"/>
    </row>
    <row r="93" spans="1:72" s="163" customFormat="1" ht="15.65" customHeight="1">
      <c r="A93" s="743"/>
      <c r="B93" s="743">
        <v>66</v>
      </c>
      <c r="C93" s="743" t="s">
        <v>102</v>
      </c>
      <c r="D93" s="743" t="s">
        <v>740</v>
      </c>
      <c r="E93" s="743"/>
      <c r="F93" s="743"/>
      <c r="G93" s="744">
        <v>2015</v>
      </c>
      <c r="H93" s="745" t="s">
        <v>574</v>
      </c>
      <c r="I93" s="745" t="s">
        <v>586</v>
      </c>
      <c r="J93" s="746"/>
      <c r="K93" s="18"/>
      <c r="L93" s="703"/>
      <c r="M93" s="703"/>
      <c r="N93" s="703"/>
      <c r="O93" s="703"/>
      <c r="P93" s="703"/>
      <c r="Q93" s="703">
        <v>0</v>
      </c>
      <c r="R93" s="703"/>
      <c r="S93" s="703"/>
      <c r="T93" s="703"/>
      <c r="U93" s="703"/>
      <c r="V93" s="703"/>
      <c r="W93" s="703"/>
      <c r="X93" s="703"/>
      <c r="Y93" s="703"/>
      <c r="Z93" s="703"/>
      <c r="AA93" s="703"/>
      <c r="AB93" s="703"/>
      <c r="AC93" s="703"/>
      <c r="AD93" s="703"/>
      <c r="AE93" s="703"/>
      <c r="AF93" s="703"/>
      <c r="AG93" s="703"/>
      <c r="AH93" s="703"/>
      <c r="AI93" s="703"/>
      <c r="AJ93" s="703"/>
      <c r="AK93" s="703"/>
      <c r="AL93" s="703"/>
      <c r="AM93" s="703"/>
      <c r="AN93" s="704"/>
      <c r="AO93" s="746"/>
      <c r="AP93" s="703"/>
      <c r="AQ93" s="703"/>
      <c r="AR93" s="703"/>
      <c r="AS93" s="703"/>
      <c r="AT93" s="703"/>
      <c r="AU93" s="703"/>
      <c r="AV93" s="703">
        <v>0</v>
      </c>
      <c r="AW93" s="703"/>
      <c r="AX93" s="703"/>
      <c r="AY93" s="703"/>
      <c r="AZ93" s="703"/>
      <c r="BA93" s="703"/>
      <c r="BB93" s="703"/>
      <c r="BC93" s="703"/>
      <c r="BD93" s="703"/>
      <c r="BE93" s="703"/>
      <c r="BF93" s="703"/>
      <c r="BG93" s="703"/>
      <c r="BH93" s="703"/>
      <c r="BI93" s="703"/>
      <c r="BJ93" s="703"/>
      <c r="BK93" s="703"/>
      <c r="BL93" s="703"/>
      <c r="BM93" s="703"/>
      <c r="BN93" s="703"/>
      <c r="BO93" s="703"/>
      <c r="BP93" s="703"/>
      <c r="BQ93" s="703"/>
      <c r="BR93" s="703"/>
      <c r="BS93" s="704"/>
      <c r="BT93" s="14"/>
    </row>
    <row r="94" spans="1:72" s="163" customFormat="1" ht="15.65" customHeight="1">
      <c r="A94" s="743"/>
      <c r="B94" s="743">
        <v>67</v>
      </c>
      <c r="C94" s="743" t="s">
        <v>103</v>
      </c>
      <c r="D94" s="743" t="s">
        <v>740</v>
      </c>
      <c r="E94" s="743"/>
      <c r="F94" s="743"/>
      <c r="G94" s="744">
        <v>2015</v>
      </c>
      <c r="H94" s="745" t="s">
        <v>574</v>
      </c>
      <c r="I94" s="745" t="s">
        <v>586</v>
      </c>
      <c r="J94" s="746"/>
      <c r="K94" s="18"/>
      <c r="L94" s="703"/>
      <c r="M94" s="703"/>
      <c r="N94" s="703"/>
      <c r="O94" s="703"/>
      <c r="P94" s="703"/>
      <c r="Q94" s="703">
        <v>0</v>
      </c>
      <c r="R94" s="703"/>
      <c r="S94" s="703"/>
      <c r="T94" s="703"/>
      <c r="U94" s="703"/>
      <c r="V94" s="703"/>
      <c r="W94" s="703"/>
      <c r="X94" s="703"/>
      <c r="Y94" s="703"/>
      <c r="Z94" s="703"/>
      <c r="AA94" s="703"/>
      <c r="AB94" s="703"/>
      <c r="AC94" s="703"/>
      <c r="AD94" s="703"/>
      <c r="AE94" s="703"/>
      <c r="AF94" s="703"/>
      <c r="AG94" s="703"/>
      <c r="AH94" s="703"/>
      <c r="AI94" s="703"/>
      <c r="AJ94" s="703"/>
      <c r="AK94" s="703"/>
      <c r="AL94" s="703"/>
      <c r="AM94" s="703"/>
      <c r="AN94" s="704"/>
      <c r="AO94" s="746"/>
      <c r="AP94" s="703"/>
      <c r="AQ94" s="703"/>
      <c r="AR94" s="703"/>
      <c r="AS94" s="703"/>
      <c r="AT94" s="703"/>
      <c r="AU94" s="703"/>
      <c r="AV94" s="703">
        <v>0</v>
      </c>
      <c r="AW94" s="703"/>
      <c r="AX94" s="703"/>
      <c r="AY94" s="703"/>
      <c r="AZ94" s="703"/>
      <c r="BA94" s="703"/>
      <c r="BB94" s="703"/>
      <c r="BC94" s="703"/>
      <c r="BD94" s="703"/>
      <c r="BE94" s="703"/>
      <c r="BF94" s="703"/>
      <c r="BG94" s="703"/>
      <c r="BH94" s="703"/>
      <c r="BI94" s="703"/>
      <c r="BJ94" s="703"/>
      <c r="BK94" s="703"/>
      <c r="BL94" s="703"/>
      <c r="BM94" s="703"/>
      <c r="BN94" s="703"/>
      <c r="BO94" s="703"/>
      <c r="BP94" s="703"/>
      <c r="BQ94" s="703"/>
      <c r="BR94" s="703"/>
      <c r="BS94" s="704"/>
      <c r="BT94" s="14"/>
    </row>
    <row r="95" spans="1:72" s="163" customFormat="1" ht="15.65" customHeight="1">
      <c r="A95" s="743"/>
      <c r="B95" s="743">
        <v>60</v>
      </c>
      <c r="C95" s="743" t="s">
        <v>672</v>
      </c>
      <c r="D95" s="743" t="s">
        <v>740</v>
      </c>
      <c r="E95" s="743"/>
      <c r="F95" s="743"/>
      <c r="G95" s="744">
        <v>2015</v>
      </c>
      <c r="H95" s="745" t="s">
        <v>574</v>
      </c>
      <c r="I95" s="745" t="s">
        <v>586</v>
      </c>
      <c r="J95" s="746"/>
      <c r="K95" s="18"/>
      <c r="L95" s="703"/>
      <c r="M95" s="703"/>
      <c r="N95" s="703"/>
      <c r="O95" s="703"/>
      <c r="P95" s="703"/>
      <c r="Q95" s="703">
        <v>237</v>
      </c>
      <c r="R95" s="703"/>
      <c r="S95" s="703"/>
      <c r="T95" s="703"/>
      <c r="U95" s="703"/>
      <c r="V95" s="703"/>
      <c r="W95" s="703"/>
      <c r="X95" s="703"/>
      <c r="Y95" s="703"/>
      <c r="Z95" s="703"/>
      <c r="AA95" s="703"/>
      <c r="AB95" s="703"/>
      <c r="AC95" s="703"/>
      <c r="AD95" s="703"/>
      <c r="AE95" s="703"/>
      <c r="AF95" s="703"/>
      <c r="AG95" s="703"/>
      <c r="AH95" s="703"/>
      <c r="AI95" s="703"/>
      <c r="AJ95" s="703"/>
      <c r="AK95" s="703"/>
      <c r="AL95" s="703"/>
      <c r="AM95" s="703"/>
      <c r="AN95" s="704"/>
      <c r="AO95" s="746"/>
      <c r="AP95" s="703"/>
      <c r="AQ95" s="703"/>
      <c r="AR95" s="703"/>
      <c r="AS95" s="703"/>
      <c r="AT95" s="703"/>
      <c r="AU95" s="703"/>
      <c r="AV95" s="703">
        <v>450464</v>
      </c>
      <c r="AW95" s="703"/>
      <c r="AX95" s="703"/>
      <c r="AY95" s="703"/>
      <c r="AZ95" s="703"/>
      <c r="BA95" s="703"/>
      <c r="BB95" s="703"/>
      <c r="BC95" s="703"/>
      <c r="BD95" s="703"/>
      <c r="BE95" s="703"/>
      <c r="BF95" s="703"/>
      <c r="BG95" s="703"/>
      <c r="BH95" s="703"/>
      <c r="BI95" s="703"/>
      <c r="BJ95" s="703"/>
      <c r="BK95" s="703"/>
      <c r="BL95" s="703"/>
      <c r="BM95" s="703"/>
      <c r="BN95" s="703"/>
      <c r="BO95" s="703"/>
      <c r="BP95" s="703"/>
      <c r="BQ95" s="703"/>
      <c r="BR95" s="703"/>
      <c r="BS95" s="704"/>
      <c r="BT95" s="14"/>
    </row>
    <row r="96" spans="1:72" s="163" customFormat="1" ht="15.65" customHeight="1">
      <c r="A96" s="743"/>
      <c r="B96" s="743">
        <v>69</v>
      </c>
      <c r="C96" s="743" t="s">
        <v>104</v>
      </c>
      <c r="D96" s="743" t="s">
        <v>740</v>
      </c>
      <c r="E96" s="743"/>
      <c r="F96" s="743"/>
      <c r="G96" s="744">
        <v>2015</v>
      </c>
      <c r="H96" s="745" t="s">
        <v>574</v>
      </c>
      <c r="I96" s="745" t="s">
        <v>586</v>
      </c>
      <c r="J96" s="746"/>
      <c r="K96" s="18"/>
      <c r="L96" s="703"/>
      <c r="M96" s="703"/>
      <c r="N96" s="703"/>
      <c r="O96" s="703"/>
      <c r="P96" s="703"/>
      <c r="Q96" s="703">
        <v>0</v>
      </c>
      <c r="R96" s="703"/>
      <c r="S96" s="703"/>
      <c r="T96" s="703"/>
      <c r="U96" s="703"/>
      <c r="V96" s="703"/>
      <c r="W96" s="703"/>
      <c r="X96" s="703"/>
      <c r="Y96" s="703"/>
      <c r="Z96" s="703"/>
      <c r="AA96" s="703"/>
      <c r="AB96" s="703"/>
      <c r="AC96" s="703"/>
      <c r="AD96" s="703"/>
      <c r="AE96" s="703"/>
      <c r="AF96" s="703"/>
      <c r="AG96" s="703"/>
      <c r="AH96" s="703"/>
      <c r="AI96" s="703"/>
      <c r="AJ96" s="703"/>
      <c r="AK96" s="703"/>
      <c r="AL96" s="703"/>
      <c r="AM96" s="703"/>
      <c r="AN96" s="704"/>
      <c r="AO96" s="746"/>
      <c r="AP96" s="703"/>
      <c r="AQ96" s="703"/>
      <c r="AR96" s="703"/>
      <c r="AS96" s="703"/>
      <c r="AT96" s="703"/>
      <c r="AU96" s="703"/>
      <c r="AV96" s="703">
        <v>0</v>
      </c>
      <c r="AW96" s="703"/>
      <c r="AX96" s="703"/>
      <c r="AY96" s="703"/>
      <c r="AZ96" s="703"/>
      <c r="BA96" s="703"/>
      <c r="BB96" s="703"/>
      <c r="BC96" s="703"/>
      <c r="BD96" s="703"/>
      <c r="BE96" s="703"/>
      <c r="BF96" s="703"/>
      <c r="BG96" s="703"/>
      <c r="BH96" s="703"/>
      <c r="BI96" s="703"/>
      <c r="BJ96" s="703"/>
      <c r="BK96" s="703"/>
      <c r="BL96" s="703"/>
      <c r="BM96" s="703"/>
      <c r="BN96" s="703"/>
      <c r="BO96" s="703"/>
      <c r="BP96" s="703"/>
      <c r="BQ96" s="703"/>
      <c r="BR96" s="703"/>
      <c r="BS96" s="704"/>
      <c r="BT96" s="14"/>
    </row>
    <row r="97" spans="1:72" s="163" customFormat="1" ht="15.65" customHeight="1">
      <c r="A97" s="743"/>
      <c r="B97" s="743">
        <v>132</v>
      </c>
      <c r="C97" s="743" t="s">
        <v>672</v>
      </c>
      <c r="D97" s="743" t="s">
        <v>740</v>
      </c>
      <c r="E97" s="743"/>
      <c r="F97" s="743"/>
      <c r="G97" s="744">
        <v>2015</v>
      </c>
      <c r="H97" s="745" t="s">
        <v>574</v>
      </c>
      <c r="I97" s="745" t="s">
        <v>580</v>
      </c>
      <c r="J97" s="746"/>
      <c r="K97" s="18"/>
      <c r="L97" s="703"/>
      <c r="M97" s="703"/>
      <c r="N97" s="703"/>
      <c r="O97" s="703"/>
      <c r="P97" s="703"/>
      <c r="Q97" s="703">
        <v>9</v>
      </c>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4"/>
      <c r="AO97" s="746"/>
      <c r="AP97" s="703"/>
      <c r="AQ97" s="703"/>
      <c r="AR97" s="703"/>
      <c r="AS97" s="703"/>
      <c r="AT97" s="703"/>
      <c r="AU97" s="703"/>
      <c r="AV97" s="703">
        <v>16483</v>
      </c>
      <c r="AW97" s="703"/>
      <c r="AX97" s="703"/>
      <c r="AY97" s="703"/>
      <c r="AZ97" s="703"/>
      <c r="BA97" s="703"/>
      <c r="BB97" s="703"/>
      <c r="BC97" s="703"/>
      <c r="BD97" s="703"/>
      <c r="BE97" s="703"/>
      <c r="BF97" s="703"/>
      <c r="BG97" s="703"/>
      <c r="BH97" s="703"/>
      <c r="BI97" s="703"/>
      <c r="BJ97" s="703"/>
      <c r="BK97" s="703"/>
      <c r="BL97" s="703"/>
      <c r="BM97" s="703"/>
      <c r="BN97" s="703"/>
      <c r="BO97" s="703"/>
      <c r="BP97" s="703"/>
      <c r="BQ97" s="703"/>
      <c r="BR97" s="703"/>
      <c r="BS97" s="704"/>
      <c r="BT97" s="14"/>
    </row>
    <row r="98" spans="1:72" s="163" customFormat="1" ht="15.65" customHeight="1">
      <c r="A98" s="743"/>
      <c r="B98" s="743">
        <v>71</v>
      </c>
      <c r="C98" s="743" t="s">
        <v>491</v>
      </c>
      <c r="D98" s="743" t="s">
        <v>740</v>
      </c>
      <c r="E98" s="743"/>
      <c r="F98" s="743"/>
      <c r="G98" s="744">
        <v>2015</v>
      </c>
      <c r="H98" s="745" t="s">
        <v>574</v>
      </c>
      <c r="I98" s="745" t="s">
        <v>586</v>
      </c>
      <c r="J98" s="746"/>
      <c r="K98" s="18"/>
      <c r="L98" s="703"/>
      <c r="M98" s="703"/>
      <c r="N98" s="703"/>
      <c r="O98" s="703"/>
      <c r="P98" s="703"/>
      <c r="Q98" s="703">
        <v>0</v>
      </c>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4"/>
      <c r="AO98" s="746"/>
      <c r="AP98" s="703"/>
      <c r="AQ98" s="703"/>
      <c r="AR98" s="703"/>
      <c r="AS98" s="703"/>
      <c r="AT98" s="703"/>
      <c r="AU98" s="703"/>
      <c r="AV98" s="703">
        <v>0</v>
      </c>
      <c r="AW98" s="703"/>
      <c r="AX98" s="703"/>
      <c r="AY98" s="703"/>
      <c r="AZ98" s="703"/>
      <c r="BA98" s="703"/>
      <c r="BB98" s="703"/>
      <c r="BC98" s="703"/>
      <c r="BD98" s="703"/>
      <c r="BE98" s="703"/>
      <c r="BF98" s="703"/>
      <c r="BG98" s="703"/>
      <c r="BH98" s="703"/>
      <c r="BI98" s="703"/>
      <c r="BJ98" s="703"/>
      <c r="BK98" s="703"/>
      <c r="BL98" s="703"/>
      <c r="BM98" s="703"/>
      <c r="BN98" s="703"/>
      <c r="BO98" s="703"/>
      <c r="BP98" s="703"/>
      <c r="BQ98" s="703"/>
      <c r="BR98" s="703"/>
      <c r="BS98" s="704"/>
      <c r="BT98" s="14"/>
    </row>
    <row r="99" spans="1:72" s="163" customFormat="1" ht="15.65" customHeight="1">
      <c r="A99" s="743"/>
      <c r="B99" s="743">
        <v>72</v>
      </c>
      <c r="C99" s="743" t="s">
        <v>487</v>
      </c>
      <c r="D99" s="743" t="s">
        <v>740</v>
      </c>
      <c r="E99" s="743"/>
      <c r="F99" s="743"/>
      <c r="G99" s="744">
        <v>2015</v>
      </c>
      <c r="H99" s="745" t="s">
        <v>574</v>
      </c>
      <c r="I99" s="745" t="s">
        <v>586</v>
      </c>
      <c r="J99" s="746"/>
      <c r="K99" s="18"/>
      <c r="L99" s="703"/>
      <c r="M99" s="703"/>
      <c r="N99" s="703"/>
      <c r="O99" s="703"/>
      <c r="P99" s="703"/>
      <c r="Q99" s="703">
        <v>0</v>
      </c>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4"/>
      <c r="AO99" s="746"/>
      <c r="AP99" s="703"/>
      <c r="AQ99" s="703"/>
      <c r="AR99" s="703"/>
      <c r="AS99" s="703"/>
      <c r="AT99" s="703"/>
      <c r="AU99" s="703"/>
      <c r="AV99" s="703">
        <v>0</v>
      </c>
      <c r="AW99" s="703"/>
      <c r="AX99" s="703"/>
      <c r="AY99" s="703"/>
      <c r="AZ99" s="703"/>
      <c r="BA99" s="703"/>
      <c r="BB99" s="703"/>
      <c r="BC99" s="703"/>
      <c r="BD99" s="703"/>
      <c r="BE99" s="703"/>
      <c r="BF99" s="703"/>
      <c r="BG99" s="703"/>
      <c r="BH99" s="703"/>
      <c r="BI99" s="703"/>
      <c r="BJ99" s="703"/>
      <c r="BK99" s="703"/>
      <c r="BL99" s="703"/>
      <c r="BM99" s="703"/>
      <c r="BN99" s="703"/>
      <c r="BO99" s="703"/>
      <c r="BP99" s="703"/>
      <c r="BQ99" s="703"/>
      <c r="BR99" s="703"/>
      <c r="BS99" s="704"/>
      <c r="BT99" s="14"/>
    </row>
    <row r="100" spans="1:72" s="163" customFormat="1" ht="15.65" customHeight="1">
      <c r="A100" s="743"/>
      <c r="B100" s="743">
        <v>70</v>
      </c>
      <c r="C100" s="743" t="s">
        <v>107</v>
      </c>
      <c r="D100" s="743" t="s">
        <v>740</v>
      </c>
      <c r="E100" s="743"/>
      <c r="F100" s="743"/>
      <c r="G100" s="744">
        <v>2015</v>
      </c>
      <c r="H100" s="745" t="s">
        <v>574</v>
      </c>
      <c r="I100" s="745" t="s">
        <v>586</v>
      </c>
      <c r="J100" s="746"/>
      <c r="K100" s="18"/>
      <c r="L100" s="703"/>
      <c r="M100" s="703"/>
      <c r="N100" s="703"/>
      <c r="O100" s="703"/>
      <c r="P100" s="703"/>
      <c r="Q100" s="703">
        <v>8</v>
      </c>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4"/>
      <c r="AO100" s="746"/>
      <c r="AP100" s="703"/>
      <c r="AQ100" s="703"/>
      <c r="AR100" s="703"/>
      <c r="AS100" s="703"/>
      <c r="AT100" s="703"/>
      <c r="AU100" s="703"/>
      <c r="AV100" s="703">
        <v>85116</v>
      </c>
      <c r="AW100" s="703"/>
      <c r="AX100" s="703"/>
      <c r="AY100" s="703"/>
      <c r="AZ100" s="703"/>
      <c r="BA100" s="703"/>
      <c r="BB100" s="703"/>
      <c r="BC100" s="703"/>
      <c r="BD100" s="703"/>
      <c r="BE100" s="703"/>
      <c r="BF100" s="703"/>
      <c r="BG100" s="703"/>
      <c r="BH100" s="703"/>
      <c r="BI100" s="703"/>
      <c r="BJ100" s="703"/>
      <c r="BK100" s="703"/>
      <c r="BL100" s="703"/>
      <c r="BM100" s="703"/>
      <c r="BN100" s="703"/>
      <c r="BO100" s="703"/>
      <c r="BP100" s="703"/>
      <c r="BQ100" s="703"/>
      <c r="BR100" s="703"/>
      <c r="BS100" s="704"/>
      <c r="BT100" s="14"/>
    </row>
    <row r="101" spans="1:72" s="163" customFormat="1" ht="15.65" customHeight="1">
      <c r="A101" s="743"/>
      <c r="B101" s="743">
        <v>65</v>
      </c>
      <c r="C101" s="743" t="s">
        <v>101</v>
      </c>
      <c r="D101" s="743" t="s">
        <v>740</v>
      </c>
      <c r="E101" s="743"/>
      <c r="F101" s="743"/>
      <c r="G101" s="744">
        <v>2015</v>
      </c>
      <c r="H101" s="745" t="s">
        <v>574</v>
      </c>
      <c r="I101" s="745" t="s">
        <v>586</v>
      </c>
      <c r="J101" s="746"/>
      <c r="K101" s="18"/>
      <c r="L101" s="703"/>
      <c r="M101" s="703"/>
      <c r="N101" s="703"/>
      <c r="O101" s="703"/>
      <c r="P101" s="703"/>
      <c r="Q101" s="703">
        <v>7</v>
      </c>
      <c r="R101" s="703"/>
      <c r="S101" s="703"/>
      <c r="T101" s="703"/>
      <c r="U101" s="703"/>
      <c r="V101" s="703"/>
      <c r="W101" s="703"/>
      <c r="X101" s="703"/>
      <c r="Y101" s="703"/>
      <c r="Z101" s="703"/>
      <c r="AA101" s="703"/>
      <c r="AB101" s="703"/>
      <c r="AC101" s="703"/>
      <c r="AD101" s="703"/>
      <c r="AE101" s="703"/>
      <c r="AF101" s="703"/>
      <c r="AG101" s="703"/>
      <c r="AH101" s="703"/>
      <c r="AI101" s="703"/>
      <c r="AJ101" s="703"/>
      <c r="AK101" s="703"/>
      <c r="AL101" s="703"/>
      <c r="AM101" s="703"/>
      <c r="AN101" s="704"/>
      <c r="AO101" s="746"/>
      <c r="AP101" s="703"/>
      <c r="AQ101" s="703"/>
      <c r="AR101" s="703"/>
      <c r="AS101" s="703"/>
      <c r="AT101" s="703"/>
      <c r="AU101" s="703"/>
      <c r="AV101" s="703">
        <v>34950</v>
      </c>
      <c r="AW101" s="703"/>
      <c r="AX101" s="703"/>
      <c r="AY101" s="703"/>
      <c r="AZ101" s="703"/>
      <c r="BA101" s="703"/>
      <c r="BB101" s="703"/>
      <c r="BC101" s="703"/>
      <c r="BD101" s="703"/>
      <c r="BE101" s="703"/>
      <c r="BF101" s="703"/>
      <c r="BG101" s="703"/>
      <c r="BH101" s="703"/>
      <c r="BI101" s="703"/>
      <c r="BJ101" s="703"/>
      <c r="BK101" s="703"/>
      <c r="BL101" s="703"/>
      <c r="BM101" s="703"/>
      <c r="BN101" s="703"/>
      <c r="BO101" s="703"/>
      <c r="BP101" s="703"/>
      <c r="BQ101" s="703"/>
      <c r="BR101" s="703"/>
      <c r="BS101" s="704"/>
      <c r="BT101" s="14"/>
    </row>
    <row r="102" spans="1:72" s="163" customFormat="1" ht="15.65" customHeight="1">
      <c r="A102" s="743"/>
      <c r="B102" s="743">
        <v>75</v>
      </c>
      <c r="C102" s="743" t="s">
        <v>114</v>
      </c>
      <c r="D102" s="743" t="s">
        <v>740</v>
      </c>
      <c r="E102" s="743"/>
      <c r="F102" s="743"/>
      <c r="G102" s="744">
        <v>2015</v>
      </c>
      <c r="H102" s="745" t="s">
        <v>574</v>
      </c>
      <c r="I102" s="745" t="s">
        <v>580</v>
      </c>
      <c r="J102" s="746"/>
      <c r="K102" s="18"/>
      <c r="L102" s="703"/>
      <c r="M102" s="703"/>
      <c r="N102" s="703"/>
      <c r="O102" s="703"/>
      <c r="P102" s="703"/>
      <c r="Q102" s="703">
        <v>0</v>
      </c>
      <c r="R102" s="703"/>
      <c r="S102" s="703"/>
      <c r="T102" s="703"/>
      <c r="U102" s="703"/>
      <c r="V102" s="703"/>
      <c r="W102" s="703"/>
      <c r="X102" s="703"/>
      <c r="Y102" s="703"/>
      <c r="Z102" s="703"/>
      <c r="AA102" s="703"/>
      <c r="AB102" s="703"/>
      <c r="AC102" s="703"/>
      <c r="AD102" s="703"/>
      <c r="AE102" s="703"/>
      <c r="AF102" s="703"/>
      <c r="AG102" s="703"/>
      <c r="AH102" s="703"/>
      <c r="AI102" s="703"/>
      <c r="AJ102" s="703"/>
      <c r="AK102" s="703"/>
      <c r="AL102" s="703"/>
      <c r="AM102" s="703"/>
      <c r="AN102" s="704"/>
      <c r="AO102" s="746"/>
      <c r="AP102" s="703"/>
      <c r="AQ102" s="703"/>
      <c r="AR102" s="703"/>
      <c r="AS102" s="703"/>
      <c r="AT102" s="703"/>
      <c r="AU102" s="703"/>
      <c r="AV102" s="703">
        <v>0</v>
      </c>
      <c r="AW102" s="703"/>
      <c r="AX102" s="703"/>
      <c r="AY102" s="703"/>
      <c r="AZ102" s="703"/>
      <c r="BA102" s="703"/>
      <c r="BB102" s="703"/>
      <c r="BC102" s="703"/>
      <c r="BD102" s="703"/>
      <c r="BE102" s="703"/>
      <c r="BF102" s="703"/>
      <c r="BG102" s="703"/>
      <c r="BH102" s="703"/>
      <c r="BI102" s="703"/>
      <c r="BJ102" s="703"/>
      <c r="BK102" s="703"/>
      <c r="BL102" s="703"/>
      <c r="BM102" s="703"/>
      <c r="BN102" s="703"/>
      <c r="BO102" s="703"/>
      <c r="BP102" s="703"/>
      <c r="BQ102" s="703"/>
      <c r="BR102" s="703"/>
      <c r="BS102" s="704"/>
      <c r="BT102" s="14"/>
    </row>
    <row r="103" spans="1:72" s="163" customFormat="1" ht="15.65" customHeight="1">
      <c r="A103" s="743"/>
      <c r="B103" s="743">
        <v>76</v>
      </c>
      <c r="C103" s="743" t="s">
        <v>115</v>
      </c>
      <c r="D103" s="743" t="s">
        <v>740</v>
      </c>
      <c r="E103" s="743"/>
      <c r="F103" s="743"/>
      <c r="G103" s="744">
        <v>2015</v>
      </c>
      <c r="H103" s="745" t="s">
        <v>574</v>
      </c>
      <c r="I103" s="745" t="s">
        <v>580</v>
      </c>
      <c r="J103" s="746"/>
      <c r="K103" s="18"/>
      <c r="L103" s="703"/>
      <c r="M103" s="703"/>
      <c r="N103" s="703"/>
      <c r="O103" s="703"/>
      <c r="P103" s="703"/>
      <c r="Q103" s="703">
        <v>0</v>
      </c>
      <c r="R103" s="703"/>
      <c r="S103" s="703"/>
      <c r="T103" s="703"/>
      <c r="U103" s="703"/>
      <c r="V103" s="703"/>
      <c r="W103" s="703"/>
      <c r="X103" s="703"/>
      <c r="Y103" s="703"/>
      <c r="Z103" s="703"/>
      <c r="AA103" s="703"/>
      <c r="AB103" s="703"/>
      <c r="AC103" s="703"/>
      <c r="AD103" s="703"/>
      <c r="AE103" s="703"/>
      <c r="AF103" s="703"/>
      <c r="AG103" s="703"/>
      <c r="AH103" s="703"/>
      <c r="AI103" s="703"/>
      <c r="AJ103" s="703"/>
      <c r="AK103" s="703"/>
      <c r="AL103" s="703"/>
      <c r="AM103" s="703"/>
      <c r="AN103" s="704"/>
      <c r="AO103" s="746"/>
      <c r="AP103" s="703"/>
      <c r="AQ103" s="703"/>
      <c r="AR103" s="703"/>
      <c r="AS103" s="703"/>
      <c r="AT103" s="703"/>
      <c r="AU103" s="703"/>
      <c r="AV103" s="703">
        <v>0</v>
      </c>
      <c r="AW103" s="703"/>
      <c r="AX103" s="703"/>
      <c r="AY103" s="703"/>
      <c r="AZ103" s="703"/>
      <c r="BA103" s="703"/>
      <c r="BB103" s="703"/>
      <c r="BC103" s="703"/>
      <c r="BD103" s="703"/>
      <c r="BE103" s="703"/>
      <c r="BF103" s="703"/>
      <c r="BG103" s="703"/>
      <c r="BH103" s="703"/>
      <c r="BI103" s="703"/>
      <c r="BJ103" s="703"/>
      <c r="BK103" s="703"/>
      <c r="BL103" s="703"/>
      <c r="BM103" s="703"/>
      <c r="BN103" s="703"/>
      <c r="BO103" s="703"/>
      <c r="BP103" s="703"/>
      <c r="BQ103" s="703"/>
      <c r="BR103" s="703"/>
      <c r="BS103" s="704"/>
      <c r="BT103" s="14"/>
    </row>
    <row r="104" spans="1:72" s="163" customFormat="1" ht="15.65" customHeight="1">
      <c r="A104" s="743"/>
      <c r="B104" s="743">
        <v>77</v>
      </c>
      <c r="C104" s="743" t="s">
        <v>116</v>
      </c>
      <c r="D104" s="743" t="s">
        <v>740</v>
      </c>
      <c r="E104" s="743"/>
      <c r="F104" s="743"/>
      <c r="G104" s="744">
        <v>2015</v>
      </c>
      <c r="H104" s="745" t="s">
        <v>574</v>
      </c>
      <c r="I104" s="745" t="s">
        <v>580</v>
      </c>
      <c r="J104" s="746"/>
      <c r="K104" s="18"/>
      <c r="L104" s="703"/>
      <c r="M104" s="703"/>
      <c r="N104" s="703"/>
      <c r="O104" s="703"/>
      <c r="P104" s="703"/>
      <c r="Q104" s="703">
        <v>0</v>
      </c>
      <c r="R104" s="703"/>
      <c r="S104" s="703"/>
      <c r="T104" s="703"/>
      <c r="U104" s="703"/>
      <c r="V104" s="703"/>
      <c r="W104" s="703"/>
      <c r="X104" s="703"/>
      <c r="Y104" s="703"/>
      <c r="Z104" s="703"/>
      <c r="AA104" s="703"/>
      <c r="AB104" s="703"/>
      <c r="AC104" s="703"/>
      <c r="AD104" s="703"/>
      <c r="AE104" s="703"/>
      <c r="AF104" s="703"/>
      <c r="AG104" s="703"/>
      <c r="AH104" s="703"/>
      <c r="AI104" s="703"/>
      <c r="AJ104" s="703"/>
      <c r="AK104" s="703"/>
      <c r="AL104" s="703"/>
      <c r="AM104" s="703"/>
      <c r="AN104" s="704"/>
      <c r="AO104" s="746"/>
      <c r="AP104" s="703"/>
      <c r="AQ104" s="703"/>
      <c r="AR104" s="703"/>
      <c r="AS104" s="703"/>
      <c r="AT104" s="703"/>
      <c r="AU104" s="703"/>
      <c r="AV104" s="703">
        <v>0</v>
      </c>
      <c r="AW104" s="703"/>
      <c r="AX104" s="703"/>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04"/>
      <c r="BT104" s="14"/>
    </row>
    <row r="105" spans="1:72" s="163" customFormat="1" ht="15.65" customHeight="1">
      <c r="A105" s="743"/>
      <c r="B105" s="743">
        <v>68</v>
      </c>
      <c r="C105" s="743" t="s">
        <v>105</v>
      </c>
      <c r="D105" s="743" t="s">
        <v>740</v>
      </c>
      <c r="E105" s="743"/>
      <c r="F105" s="743"/>
      <c r="G105" s="744">
        <v>2015</v>
      </c>
      <c r="H105" s="745" t="s">
        <v>574</v>
      </c>
      <c r="I105" s="745" t="s">
        <v>586</v>
      </c>
      <c r="J105" s="746"/>
      <c r="K105" s="18"/>
      <c r="L105" s="703"/>
      <c r="M105" s="703"/>
      <c r="N105" s="703"/>
      <c r="O105" s="703"/>
      <c r="P105" s="703"/>
      <c r="Q105" s="703">
        <v>6</v>
      </c>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4"/>
      <c r="AO105" s="746"/>
      <c r="AP105" s="703"/>
      <c r="AQ105" s="703"/>
      <c r="AR105" s="703"/>
      <c r="AS105" s="703"/>
      <c r="AT105" s="703"/>
      <c r="AU105" s="703"/>
      <c r="AV105" s="703">
        <v>21762</v>
      </c>
      <c r="AW105" s="703"/>
      <c r="AX105" s="703"/>
      <c r="AY105" s="703"/>
      <c r="AZ105" s="703"/>
      <c r="BA105" s="703"/>
      <c r="BB105" s="703"/>
      <c r="BC105" s="703"/>
      <c r="BD105" s="703"/>
      <c r="BE105" s="703"/>
      <c r="BF105" s="703"/>
      <c r="BG105" s="703"/>
      <c r="BH105" s="703"/>
      <c r="BI105" s="703"/>
      <c r="BJ105" s="703"/>
      <c r="BK105" s="703"/>
      <c r="BL105" s="703"/>
      <c r="BM105" s="703"/>
      <c r="BN105" s="703"/>
      <c r="BO105" s="703"/>
      <c r="BP105" s="703"/>
      <c r="BQ105" s="703"/>
      <c r="BR105" s="703"/>
      <c r="BS105" s="704"/>
      <c r="BT105" s="14"/>
    </row>
    <row r="106" spans="1:72" s="163" customFormat="1" ht="15.65" customHeight="1">
      <c r="A106" s="743"/>
      <c r="B106" s="743">
        <v>79</v>
      </c>
      <c r="C106" s="743" t="s">
        <v>118</v>
      </c>
      <c r="D106" s="743" t="s">
        <v>740</v>
      </c>
      <c r="E106" s="743"/>
      <c r="F106" s="743"/>
      <c r="G106" s="744">
        <v>2015</v>
      </c>
      <c r="H106" s="745" t="s">
        <v>574</v>
      </c>
      <c r="I106" s="745" t="s">
        <v>580</v>
      </c>
      <c r="J106" s="746"/>
      <c r="K106" s="18"/>
      <c r="L106" s="703"/>
      <c r="M106" s="703"/>
      <c r="N106" s="703"/>
      <c r="O106" s="703"/>
      <c r="P106" s="703"/>
      <c r="Q106" s="703">
        <v>0</v>
      </c>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4"/>
      <c r="AO106" s="746"/>
      <c r="AP106" s="703"/>
      <c r="AQ106" s="703"/>
      <c r="AR106" s="703"/>
      <c r="AS106" s="703"/>
      <c r="AT106" s="703"/>
      <c r="AU106" s="703"/>
      <c r="AV106" s="703">
        <v>0</v>
      </c>
      <c r="AW106" s="703"/>
      <c r="AX106" s="703"/>
      <c r="AY106" s="703"/>
      <c r="AZ106" s="703"/>
      <c r="BA106" s="703"/>
      <c r="BB106" s="703"/>
      <c r="BC106" s="703"/>
      <c r="BD106" s="703"/>
      <c r="BE106" s="703"/>
      <c r="BF106" s="703"/>
      <c r="BG106" s="703"/>
      <c r="BH106" s="703"/>
      <c r="BI106" s="703"/>
      <c r="BJ106" s="703"/>
      <c r="BK106" s="703"/>
      <c r="BL106" s="703"/>
      <c r="BM106" s="703"/>
      <c r="BN106" s="703"/>
      <c r="BO106" s="703"/>
      <c r="BP106" s="703"/>
      <c r="BQ106" s="703"/>
      <c r="BR106" s="703"/>
      <c r="BS106" s="704"/>
      <c r="BT106" s="14"/>
    </row>
    <row r="107" spans="1:72" s="163" customFormat="1" ht="15.65" customHeight="1">
      <c r="A107" s="743"/>
      <c r="B107" s="743">
        <v>80</v>
      </c>
      <c r="C107" s="743" t="s">
        <v>119</v>
      </c>
      <c r="D107" s="743" t="s">
        <v>740</v>
      </c>
      <c r="E107" s="743"/>
      <c r="F107" s="743"/>
      <c r="G107" s="744">
        <v>2015</v>
      </c>
      <c r="H107" s="745" t="s">
        <v>574</v>
      </c>
      <c r="I107" s="745" t="s">
        <v>580</v>
      </c>
      <c r="J107" s="746"/>
      <c r="K107" s="18"/>
      <c r="L107" s="703"/>
      <c r="M107" s="703"/>
      <c r="N107" s="703"/>
      <c r="O107" s="703"/>
      <c r="P107" s="703"/>
      <c r="Q107" s="703">
        <v>0</v>
      </c>
      <c r="R107" s="703"/>
      <c r="S107" s="703"/>
      <c r="T107" s="703"/>
      <c r="U107" s="703"/>
      <c r="V107" s="703"/>
      <c r="W107" s="703"/>
      <c r="X107" s="703"/>
      <c r="Y107" s="703"/>
      <c r="Z107" s="703"/>
      <c r="AA107" s="703"/>
      <c r="AB107" s="703"/>
      <c r="AC107" s="703"/>
      <c r="AD107" s="703"/>
      <c r="AE107" s="703"/>
      <c r="AF107" s="703"/>
      <c r="AG107" s="703"/>
      <c r="AH107" s="703"/>
      <c r="AI107" s="703"/>
      <c r="AJ107" s="703"/>
      <c r="AK107" s="703"/>
      <c r="AL107" s="703"/>
      <c r="AM107" s="703"/>
      <c r="AN107" s="704"/>
      <c r="AO107" s="746"/>
      <c r="AP107" s="703"/>
      <c r="AQ107" s="703"/>
      <c r="AR107" s="703"/>
      <c r="AS107" s="703"/>
      <c r="AT107" s="703"/>
      <c r="AU107" s="703"/>
      <c r="AV107" s="703">
        <v>0</v>
      </c>
      <c r="AW107" s="703"/>
      <c r="AX107" s="703"/>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04"/>
      <c r="BT107" s="14"/>
    </row>
    <row r="108" spans="1:72" s="163" customFormat="1" ht="15.65" customHeight="1">
      <c r="A108" s="743"/>
      <c r="B108" s="743">
        <v>81</v>
      </c>
      <c r="C108" s="743" t="s">
        <v>120</v>
      </c>
      <c r="D108" s="743" t="s">
        <v>740</v>
      </c>
      <c r="E108" s="743"/>
      <c r="F108" s="743"/>
      <c r="G108" s="744">
        <v>2015</v>
      </c>
      <c r="H108" s="745" t="s">
        <v>574</v>
      </c>
      <c r="I108" s="745" t="s">
        <v>580</v>
      </c>
      <c r="J108" s="746"/>
      <c r="K108" s="18"/>
      <c r="L108" s="703"/>
      <c r="M108" s="703"/>
      <c r="N108" s="703"/>
      <c r="O108" s="703"/>
      <c r="P108" s="703"/>
      <c r="Q108" s="703">
        <v>0</v>
      </c>
      <c r="R108" s="703"/>
      <c r="S108" s="703"/>
      <c r="T108" s="703"/>
      <c r="U108" s="703"/>
      <c r="V108" s="703"/>
      <c r="W108" s="703"/>
      <c r="X108" s="703"/>
      <c r="Y108" s="703"/>
      <c r="Z108" s="703"/>
      <c r="AA108" s="703"/>
      <c r="AB108" s="703"/>
      <c r="AC108" s="703"/>
      <c r="AD108" s="703"/>
      <c r="AE108" s="703"/>
      <c r="AF108" s="703"/>
      <c r="AG108" s="703"/>
      <c r="AH108" s="703"/>
      <c r="AI108" s="703"/>
      <c r="AJ108" s="703"/>
      <c r="AK108" s="703"/>
      <c r="AL108" s="703"/>
      <c r="AM108" s="703"/>
      <c r="AN108" s="704"/>
      <c r="AO108" s="746"/>
      <c r="AP108" s="703"/>
      <c r="AQ108" s="703"/>
      <c r="AR108" s="703"/>
      <c r="AS108" s="703"/>
      <c r="AT108" s="703"/>
      <c r="AU108" s="703"/>
      <c r="AV108" s="703">
        <v>0</v>
      </c>
      <c r="AW108" s="703"/>
      <c r="AX108" s="703"/>
      <c r="AY108" s="703"/>
      <c r="AZ108" s="703"/>
      <c r="BA108" s="703"/>
      <c r="BB108" s="703"/>
      <c r="BC108" s="703"/>
      <c r="BD108" s="703"/>
      <c r="BE108" s="703"/>
      <c r="BF108" s="703"/>
      <c r="BG108" s="703"/>
      <c r="BH108" s="703"/>
      <c r="BI108" s="703"/>
      <c r="BJ108" s="703"/>
      <c r="BK108" s="703"/>
      <c r="BL108" s="703"/>
      <c r="BM108" s="703"/>
      <c r="BN108" s="703"/>
      <c r="BO108" s="703"/>
      <c r="BP108" s="703"/>
      <c r="BQ108" s="703"/>
      <c r="BR108" s="703"/>
      <c r="BS108" s="704"/>
      <c r="BT108" s="14"/>
    </row>
    <row r="109" spans="1:72" s="163" customFormat="1" ht="15.65" customHeight="1">
      <c r="A109" s="743"/>
      <c r="B109" s="743">
        <v>82</v>
      </c>
      <c r="C109" s="743" t="s">
        <v>121</v>
      </c>
      <c r="D109" s="743" t="s">
        <v>740</v>
      </c>
      <c r="E109" s="743"/>
      <c r="F109" s="743"/>
      <c r="G109" s="744">
        <v>2015</v>
      </c>
      <c r="H109" s="745" t="s">
        <v>574</v>
      </c>
      <c r="I109" s="745" t="s">
        <v>580</v>
      </c>
      <c r="J109" s="746"/>
      <c r="K109" s="18"/>
      <c r="L109" s="703"/>
      <c r="M109" s="703"/>
      <c r="N109" s="703"/>
      <c r="O109" s="703"/>
      <c r="P109" s="703"/>
      <c r="Q109" s="703">
        <v>0</v>
      </c>
      <c r="R109" s="703"/>
      <c r="S109" s="703"/>
      <c r="T109" s="703"/>
      <c r="U109" s="703"/>
      <c r="V109" s="703"/>
      <c r="W109" s="703"/>
      <c r="X109" s="703"/>
      <c r="Y109" s="703"/>
      <c r="Z109" s="703"/>
      <c r="AA109" s="703"/>
      <c r="AB109" s="703"/>
      <c r="AC109" s="703"/>
      <c r="AD109" s="703"/>
      <c r="AE109" s="703"/>
      <c r="AF109" s="703"/>
      <c r="AG109" s="703"/>
      <c r="AH109" s="703"/>
      <c r="AI109" s="703"/>
      <c r="AJ109" s="703"/>
      <c r="AK109" s="703"/>
      <c r="AL109" s="703"/>
      <c r="AM109" s="703"/>
      <c r="AN109" s="704"/>
      <c r="AO109" s="746"/>
      <c r="AP109" s="703"/>
      <c r="AQ109" s="703"/>
      <c r="AR109" s="703"/>
      <c r="AS109" s="703"/>
      <c r="AT109" s="703"/>
      <c r="AU109" s="703"/>
      <c r="AV109" s="703">
        <v>0</v>
      </c>
      <c r="AW109" s="703"/>
      <c r="AX109" s="703"/>
      <c r="AY109" s="703"/>
      <c r="AZ109" s="703"/>
      <c r="BA109" s="703"/>
      <c r="BB109" s="703"/>
      <c r="BC109" s="703"/>
      <c r="BD109" s="703"/>
      <c r="BE109" s="703"/>
      <c r="BF109" s="703"/>
      <c r="BG109" s="703"/>
      <c r="BH109" s="703"/>
      <c r="BI109" s="703"/>
      <c r="BJ109" s="703"/>
      <c r="BK109" s="703"/>
      <c r="BL109" s="703"/>
      <c r="BM109" s="703"/>
      <c r="BN109" s="703"/>
      <c r="BO109" s="703"/>
      <c r="BP109" s="703"/>
      <c r="BQ109" s="703"/>
      <c r="BR109" s="703"/>
      <c r="BS109" s="704"/>
      <c r="BT109" s="14"/>
    </row>
    <row r="110" spans="1:72" s="163" customFormat="1" ht="15.65" customHeight="1">
      <c r="A110" s="743"/>
      <c r="B110" s="743">
        <v>83</v>
      </c>
      <c r="C110" s="743" t="s">
        <v>123</v>
      </c>
      <c r="D110" s="743" t="s">
        <v>740</v>
      </c>
      <c r="E110" s="743"/>
      <c r="F110" s="743"/>
      <c r="G110" s="744">
        <v>2015</v>
      </c>
      <c r="H110" s="745" t="s">
        <v>574</v>
      </c>
      <c r="I110" s="745" t="s">
        <v>580</v>
      </c>
      <c r="J110" s="746"/>
      <c r="K110" s="18"/>
      <c r="L110" s="703"/>
      <c r="M110" s="703"/>
      <c r="N110" s="703"/>
      <c r="O110" s="703"/>
      <c r="P110" s="703"/>
      <c r="Q110" s="703">
        <v>0</v>
      </c>
      <c r="R110" s="703"/>
      <c r="S110" s="703"/>
      <c r="T110" s="703"/>
      <c r="U110" s="703"/>
      <c r="V110" s="703"/>
      <c r="W110" s="703"/>
      <c r="X110" s="703"/>
      <c r="Y110" s="703"/>
      <c r="Z110" s="703"/>
      <c r="AA110" s="703"/>
      <c r="AB110" s="703"/>
      <c r="AC110" s="703"/>
      <c r="AD110" s="703"/>
      <c r="AE110" s="703"/>
      <c r="AF110" s="703"/>
      <c r="AG110" s="703"/>
      <c r="AH110" s="703"/>
      <c r="AI110" s="703"/>
      <c r="AJ110" s="703"/>
      <c r="AK110" s="703"/>
      <c r="AL110" s="703"/>
      <c r="AM110" s="703"/>
      <c r="AN110" s="704"/>
      <c r="AO110" s="746"/>
      <c r="AP110" s="703"/>
      <c r="AQ110" s="703"/>
      <c r="AR110" s="703"/>
      <c r="AS110" s="703"/>
      <c r="AT110" s="703"/>
      <c r="AU110" s="703"/>
      <c r="AV110" s="703">
        <v>0</v>
      </c>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4"/>
      <c r="BT110" s="14"/>
    </row>
    <row r="111" spans="1:72" s="163" customFormat="1" ht="15.65" customHeight="1">
      <c r="A111" s="743"/>
      <c r="B111" s="743">
        <v>84</v>
      </c>
      <c r="C111" s="743" t="s">
        <v>122</v>
      </c>
      <c r="D111" s="743" t="s">
        <v>740</v>
      </c>
      <c r="E111" s="743"/>
      <c r="F111" s="743"/>
      <c r="G111" s="744">
        <v>2015</v>
      </c>
      <c r="H111" s="745" t="s">
        <v>574</v>
      </c>
      <c r="I111" s="745" t="s">
        <v>580</v>
      </c>
      <c r="J111" s="746"/>
      <c r="K111" s="18"/>
      <c r="L111" s="703"/>
      <c r="M111" s="703"/>
      <c r="N111" s="703"/>
      <c r="O111" s="703"/>
      <c r="P111" s="703"/>
      <c r="Q111" s="703">
        <v>0</v>
      </c>
      <c r="R111" s="703"/>
      <c r="S111" s="703"/>
      <c r="T111" s="703"/>
      <c r="U111" s="703"/>
      <c r="V111" s="703"/>
      <c r="W111" s="703"/>
      <c r="X111" s="703"/>
      <c r="Y111" s="703"/>
      <c r="Z111" s="703"/>
      <c r="AA111" s="703"/>
      <c r="AB111" s="703"/>
      <c r="AC111" s="703"/>
      <c r="AD111" s="703"/>
      <c r="AE111" s="703"/>
      <c r="AF111" s="703"/>
      <c r="AG111" s="703"/>
      <c r="AH111" s="703"/>
      <c r="AI111" s="703"/>
      <c r="AJ111" s="703"/>
      <c r="AK111" s="703"/>
      <c r="AL111" s="703"/>
      <c r="AM111" s="703"/>
      <c r="AN111" s="704"/>
      <c r="AO111" s="746"/>
      <c r="AP111" s="703"/>
      <c r="AQ111" s="703"/>
      <c r="AR111" s="703"/>
      <c r="AS111" s="703"/>
      <c r="AT111" s="703"/>
      <c r="AU111" s="703"/>
      <c r="AV111" s="703">
        <v>0</v>
      </c>
      <c r="AW111" s="703"/>
      <c r="AX111" s="703"/>
      <c r="AY111" s="703"/>
      <c r="AZ111" s="703"/>
      <c r="BA111" s="703"/>
      <c r="BB111" s="703"/>
      <c r="BC111" s="703"/>
      <c r="BD111" s="703"/>
      <c r="BE111" s="703"/>
      <c r="BF111" s="703"/>
      <c r="BG111" s="703"/>
      <c r="BH111" s="703"/>
      <c r="BI111" s="703"/>
      <c r="BJ111" s="703"/>
      <c r="BK111" s="703"/>
      <c r="BL111" s="703"/>
      <c r="BM111" s="703"/>
      <c r="BN111" s="703"/>
      <c r="BO111" s="703"/>
      <c r="BP111" s="703"/>
      <c r="BQ111" s="703"/>
      <c r="BR111" s="703"/>
      <c r="BS111" s="704"/>
      <c r="BT111" s="14"/>
    </row>
    <row r="112" spans="1:72" s="163" customFormat="1" ht="15.65" customHeight="1">
      <c r="A112" s="743"/>
      <c r="B112" s="743">
        <v>85</v>
      </c>
      <c r="C112" s="743" t="s">
        <v>689</v>
      </c>
      <c r="D112" s="743" t="s">
        <v>740</v>
      </c>
      <c r="E112" s="743"/>
      <c r="F112" s="743"/>
      <c r="G112" s="744">
        <v>2015</v>
      </c>
      <c r="H112" s="745" t="s">
        <v>574</v>
      </c>
      <c r="I112" s="745" t="s">
        <v>580</v>
      </c>
      <c r="J112" s="746"/>
      <c r="K112" s="18"/>
      <c r="L112" s="703"/>
      <c r="M112" s="703"/>
      <c r="N112" s="703"/>
      <c r="O112" s="703"/>
      <c r="P112" s="703"/>
      <c r="Q112" s="703">
        <v>0</v>
      </c>
      <c r="R112" s="703"/>
      <c r="S112" s="703"/>
      <c r="T112" s="703"/>
      <c r="U112" s="703"/>
      <c r="V112" s="703"/>
      <c r="W112" s="703"/>
      <c r="X112" s="703"/>
      <c r="Y112" s="703"/>
      <c r="Z112" s="703"/>
      <c r="AA112" s="703"/>
      <c r="AB112" s="703"/>
      <c r="AC112" s="703"/>
      <c r="AD112" s="703"/>
      <c r="AE112" s="703"/>
      <c r="AF112" s="703"/>
      <c r="AG112" s="703"/>
      <c r="AH112" s="703"/>
      <c r="AI112" s="703"/>
      <c r="AJ112" s="703"/>
      <c r="AK112" s="703"/>
      <c r="AL112" s="703"/>
      <c r="AM112" s="703"/>
      <c r="AN112" s="704"/>
      <c r="AO112" s="746"/>
      <c r="AP112" s="703"/>
      <c r="AQ112" s="703"/>
      <c r="AR112" s="703"/>
      <c r="AS112" s="703"/>
      <c r="AT112" s="703"/>
      <c r="AU112" s="703"/>
      <c r="AV112" s="703">
        <v>0</v>
      </c>
      <c r="AW112" s="703"/>
      <c r="AX112" s="703"/>
      <c r="AY112" s="703"/>
      <c r="AZ112" s="703"/>
      <c r="BA112" s="703"/>
      <c r="BB112" s="703"/>
      <c r="BC112" s="703"/>
      <c r="BD112" s="703"/>
      <c r="BE112" s="703"/>
      <c r="BF112" s="703"/>
      <c r="BG112" s="703"/>
      <c r="BH112" s="703"/>
      <c r="BI112" s="703"/>
      <c r="BJ112" s="703"/>
      <c r="BK112" s="703"/>
      <c r="BL112" s="703"/>
      <c r="BM112" s="703"/>
      <c r="BN112" s="703"/>
      <c r="BO112" s="703"/>
      <c r="BP112" s="703"/>
      <c r="BQ112" s="703"/>
      <c r="BR112" s="703"/>
      <c r="BS112" s="704"/>
      <c r="BT112" s="14"/>
    </row>
    <row r="113" spans="1:72" s="163" customFormat="1" ht="15.65" customHeight="1">
      <c r="A113" s="743"/>
      <c r="B113" s="743">
        <v>86</v>
      </c>
      <c r="C113" s="743" t="s">
        <v>690</v>
      </c>
      <c r="D113" s="743" t="s">
        <v>740</v>
      </c>
      <c r="E113" s="743"/>
      <c r="F113" s="743"/>
      <c r="G113" s="744">
        <v>2015</v>
      </c>
      <c r="H113" s="745" t="s">
        <v>574</v>
      </c>
      <c r="I113" s="745" t="s">
        <v>580</v>
      </c>
      <c r="J113" s="746"/>
      <c r="K113" s="18"/>
      <c r="L113" s="703"/>
      <c r="M113" s="703"/>
      <c r="N113" s="703"/>
      <c r="O113" s="703"/>
      <c r="P113" s="703"/>
      <c r="Q113" s="703">
        <v>0</v>
      </c>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4"/>
      <c r="AO113" s="746"/>
      <c r="AP113" s="703"/>
      <c r="AQ113" s="703"/>
      <c r="AR113" s="703"/>
      <c r="AS113" s="703"/>
      <c r="AT113" s="703"/>
      <c r="AU113" s="703"/>
      <c r="AV113" s="703">
        <v>0</v>
      </c>
      <c r="AW113" s="703"/>
      <c r="AX113" s="703"/>
      <c r="AY113" s="703"/>
      <c r="AZ113" s="703"/>
      <c r="BA113" s="703"/>
      <c r="BB113" s="703"/>
      <c r="BC113" s="703"/>
      <c r="BD113" s="703"/>
      <c r="BE113" s="703"/>
      <c r="BF113" s="703"/>
      <c r="BG113" s="703"/>
      <c r="BH113" s="703"/>
      <c r="BI113" s="703"/>
      <c r="BJ113" s="703"/>
      <c r="BK113" s="703"/>
      <c r="BL113" s="703"/>
      <c r="BM113" s="703"/>
      <c r="BN113" s="703"/>
      <c r="BO113" s="703"/>
      <c r="BP113" s="703"/>
      <c r="BQ113" s="703"/>
      <c r="BR113" s="703"/>
      <c r="BS113" s="704"/>
      <c r="BT113" s="14"/>
    </row>
    <row r="114" spans="1:72" s="163" customFormat="1" ht="15.65" customHeight="1">
      <c r="A114" s="743"/>
      <c r="B114" s="743">
        <v>87</v>
      </c>
      <c r="C114" s="743" t="s">
        <v>691</v>
      </c>
      <c r="D114" s="743" t="s">
        <v>740</v>
      </c>
      <c r="E114" s="743"/>
      <c r="F114" s="743"/>
      <c r="G114" s="744">
        <v>2015</v>
      </c>
      <c r="H114" s="745" t="s">
        <v>574</v>
      </c>
      <c r="I114" s="745" t="s">
        <v>580</v>
      </c>
      <c r="J114" s="746"/>
      <c r="K114" s="18"/>
      <c r="L114" s="703"/>
      <c r="M114" s="703"/>
      <c r="N114" s="703"/>
      <c r="O114" s="703"/>
      <c r="P114" s="703"/>
      <c r="Q114" s="703">
        <v>0</v>
      </c>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703"/>
      <c r="AM114" s="703"/>
      <c r="AN114" s="704"/>
      <c r="AO114" s="746"/>
      <c r="AP114" s="703"/>
      <c r="AQ114" s="703"/>
      <c r="AR114" s="703"/>
      <c r="AS114" s="703"/>
      <c r="AT114" s="703"/>
      <c r="AU114" s="703"/>
      <c r="AV114" s="703">
        <v>0</v>
      </c>
      <c r="AW114" s="703"/>
      <c r="AX114" s="703"/>
      <c r="AY114" s="703"/>
      <c r="AZ114" s="703"/>
      <c r="BA114" s="703"/>
      <c r="BB114" s="703"/>
      <c r="BC114" s="703"/>
      <c r="BD114" s="703"/>
      <c r="BE114" s="703"/>
      <c r="BF114" s="703"/>
      <c r="BG114" s="703"/>
      <c r="BH114" s="703"/>
      <c r="BI114" s="703"/>
      <c r="BJ114" s="703"/>
      <c r="BK114" s="703"/>
      <c r="BL114" s="703"/>
      <c r="BM114" s="703"/>
      <c r="BN114" s="703"/>
      <c r="BO114" s="703"/>
      <c r="BP114" s="703"/>
      <c r="BQ114" s="703"/>
      <c r="BR114" s="703"/>
      <c r="BS114" s="704"/>
      <c r="BT114" s="14"/>
    </row>
    <row r="115" spans="1:72" s="163" customFormat="1" ht="15.65" customHeight="1">
      <c r="A115" s="743"/>
      <c r="B115" s="743">
        <v>88</v>
      </c>
      <c r="C115" s="743" t="s">
        <v>692</v>
      </c>
      <c r="D115" s="743" t="s">
        <v>740</v>
      </c>
      <c r="E115" s="743"/>
      <c r="F115" s="743"/>
      <c r="G115" s="744">
        <v>2015</v>
      </c>
      <c r="H115" s="745" t="s">
        <v>574</v>
      </c>
      <c r="I115" s="745" t="s">
        <v>580</v>
      </c>
      <c r="J115" s="746"/>
      <c r="K115" s="18"/>
      <c r="L115" s="703"/>
      <c r="M115" s="703"/>
      <c r="N115" s="703"/>
      <c r="O115" s="703"/>
      <c r="P115" s="703"/>
      <c r="Q115" s="703">
        <v>0</v>
      </c>
      <c r="R115" s="703"/>
      <c r="S115" s="703"/>
      <c r="T115" s="703"/>
      <c r="U115" s="703"/>
      <c r="V115" s="703"/>
      <c r="W115" s="703"/>
      <c r="X115" s="703"/>
      <c r="Y115" s="703"/>
      <c r="Z115" s="703"/>
      <c r="AA115" s="703"/>
      <c r="AB115" s="703"/>
      <c r="AC115" s="703"/>
      <c r="AD115" s="703"/>
      <c r="AE115" s="703"/>
      <c r="AF115" s="703"/>
      <c r="AG115" s="703"/>
      <c r="AH115" s="703"/>
      <c r="AI115" s="703"/>
      <c r="AJ115" s="703"/>
      <c r="AK115" s="703"/>
      <c r="AL115" s="703"/>
      <c r="AM115" s="703"/>
      <c r="AN115" s="704"/>
      <c r="AO115" s="746"/>
      <c r="AP115" s="703"/>
      <c r="AQ115" s="703"/>
      <c r="AR115" s="703"/>
      <c r="AS115" s="703"/>
      <c r="AT115" s="703"/>
      <c r="AU115" s="703"/>
      <c r="AV115" s="703">
        <v>0</v>
      </c>
      <c r="AW115" s="703"/>
      <c r="AX115" s="703"/>
      <c r="AY115" s="703"/>
      <c r="AZ115" s="703"/>
      <c r="BA115" s="703"/>
      <c r="BB115" s="703"/>
      <c r="BC115" s="703"/>
      <c r="BD115" s="703"/>
      <c r="BE115" s="703"/>
      <c r="BF115" s="703"/>
      <c r="BG115" s="703"/>
      <c r="BH115" s="703"/>
      <c r="BI115" s="703"/>
      <c r="BJ115" s="703"/>
      <c r="BK115" s="703"/>
      <c r="BL115" s="703"/>
      <c r="BM115" s="703"/>
      <c r="BN115" s="703"/>
      <c r="BO115" s="703"/>
      <c r="BP115" s="703"/>
      <c r="BQ115" s="703"/>
      <c r="BR115" s="703"/>
      <c r="BS115" s="704"/>
      <c r="BT115" s="14"/>
    </row>
    <row r="116" spans="1:72" s="163" customFormat="1" ht="15.65" customHeight="1">
      <c r="A116" s="743"/>
      <c r="B116" s="743">
        <v>89</v>
      </c>
      <c r="C116" s="743" t="s">
        <v>693</v>
      </c>
      <c r="D116" s="743" t="s">
        <v>740</v>
      </c>
      <c r="E116" s="743"/>
      <c r="F116" s="743"/>
      <c r="G116" s="744">
        <v>2015</v>
      </c>
      <c r="H116" s="745" t="s">
        <v>574</v>
      </c>
      <c r="I116" s="745" t="s">
        <v>580</v>
      </c>
      <c r="J116" s="746"/>
      <c r="K116" s="18"/>
      <c r="L116" s="703"/>
      <c r="M116" s="703"/>
      <c r="N116" s="703"/>
      <c r="O116" s="703"/>
      <c r="P116" s="703"/>
      <c r="Q116" s="703">
        <v>0</v>
      </c>
      <c r="R116" s="703"/>
      <c r="S116" s="703"/>
      <c r="T116" s="703"/>
      <c r="U116" s="703"/>
      <c r="V116" s="703"/>
      <c r="W116" s="703"/>
      <c r="X116" s="703"/>
      <c r="Y116" s="703"/>
      <c r="Z116" s="703"/>
      <c r="AA116" s="703"/>
      <c r="AB116" s="703"/>
      <c r="AC116" s="703"/>
      <c r="AD116" s="703"/>
      <c r="AE116" s="703"/>
      <c r="AF116" s="703"/>
      <c r="AG116" s="703"/>
      <c r="AH116" s="703"/>
      <c r="AI116" s="703"/>
      <c r="AJ116" s="703"/>
      <c r="AK116" s="703"/>
      <c r="AL116" s="703"/>
      <c r="AM116" s="703"/>
      <c r="AN116" s="704"/>
      <c r="AO116" s="746"/>
      <c r="AP116" s="703"/>
      <c r="AQ116" s="703"/>
      <c r="AR116" s="703"/>
      <c r="AS116" s="703"/>
      <c r="AT116" s="703"/>
      <c r="AU116" s="703"/>
      <c r="AV116" s="703">
        <v>0</v>
      </c>
      <c r="AW116" s="703"/>
      <c r="AX116" s="703"/>
      <c r="AY116" s="703"/>
      <c r="AZ116" s="703"/>
      <c r="BA116" s="703"/>
      <c r="BB116" s="703"/>
      <c r="BC116" s="703"/>
      <c r="BD116" s="703"/>
      <c r="BE116" s="703"/>
      <c r="BF116" s="703"/>
      <c r="BG116" s="703"/>
      <c r="BH116" s="703"/>
      <c r="BI116" s="703"/>
      <c r="BJ116" s="703"/>
      <c r="BK116" s="703"/>
      <c r="BL116" s="703"/>
      <c r="BM116" s="703"/>
      <c r="BN116" s="703"/>
      <c r="BO116" s="703"/>
      <c r="BP116" s="703"/>
      <c r="BQ116" s="703"/>
      <c r="BR116" s="703"/>
      <c r="BS116" s="704"/>
      <c r="BT116" s="14"/>
    </row>
    <row r="117" spans="1:72" s="163" customFormat="1" ht="15.65" customHeight="1">
      <c r="A117" s="743"/>
      <c r="B117" s="743">
        <v>90</v>
      </c>
      <c r="C117" s="743" t="s">
        <v>694</v>
      </c>
      <c r="D117" s="743" t="s">
        <v>740</v>
      </c>
      <c r="E117" s="743"/>
      <c r="F117" s="743"/>
      <c r="G117" s="744">
        <v>2015</v>
      </c>
      <c r="H117" s="745" t="s">
        <v>574</v>
      </c>
      <c r="I117" s="745" t="s">
        <v>580</v>
      </c>
      <c r="J117" s="746"/>
      <c r="K117" s="18"/>
      <c r="L117" s="703"/>
      <c r="M117" s="703"/>
      <c r="N117" s="703"/>
      <c r="O117" s="703"/>
      <c r="P117" s="703"/>
      <c r="Q117" s="703">
        <v>0</v>
      </c>
      <c r="R117" s="703"/>
      <c r="S117" s="703"/>
      <c r="T117" s="703"/>
      <c r="U117" s="703"/>
      <c r="V117" s="703"/>
      <c r="W117" s="703"/>
      <c r="X117" s="703"/>
      <c r="Y117" s="703"/>
      <c r="Z117" s="703"/>
      <c r="AA117" s="703"/>
      <c r="AB117" s="703"/>
      <c r="AC117" s="703"/>
      <c r="AD117" s="703"/>
      <c r="AE117" s="703"/>
      <c r="AF117" s="703"/>
      <c r="AG117" s="703"/>
      <c r="AH117" s="703"/>
      <c r="AI117" s="703"/>
      <c r="AJ117" s="703"/>
      <c r="AK117" s="703"/>
      <c r="AL117" s="703"/>
      <c r="AM117" s="703"/>
      <c r="AN117" s="704"/>
      <c r="AO117" s="746"/>
      <c r="AP117" s="703"/>
      <c r="AQ117" s="703"/>
      <c r="AR117" s="703"/>
      <c r="AS117" s="703"/>
      <c r="AT117" s="703"/>
      <c r="AU117" s="703"/>
      <c r="AV117" s="703">
        <v>0</v>
      </c>
      <c r="AW117" s="703"/>
      <c r="AX117" s="703"/>
      <c r="AY117" s="703"/>
      <c r="AZ117" s="703"/>
      <c r="BA117" s="703"/>
      <c r="BB117" s="703"/>
      <c r="BC117" s="703"/>
      <c r="BD117" s="703"/>
      <c r="BE117" s="703"/>
      <c r="BF117" s="703"/>
      <c r="BG117" s="703"/>
      <c r="BH117" s="703"/>
      <c r="BI117" s="703"/>
      <c r="BJ117" s="703"/>
      <c r="BK117" s="703"/>
      <c r="BL117" s="703"/>
      <c r="BM117" s="703"/>
      <c r="BN117" s="703"/>
      <c r="BO117" s="703"/>
      <c r="BP117" s="703"/>
      <c r="BQ117" s="703"/>
      <c r="BR117" s="703"/>
      <c r="BS117" s="704"/>
      <c r="BT117" s="14"/>
    </row>
    <row r="118" spans="1:72" s="163" customFormat="1" ht="15.65" customHeight="1">
      <c r="A118" s="743"/>
      <c r="B118" s="743">
        <v>91</v>
      </c>
      <c r="C118" s="743" t="s">
        <v>695</v>
      </c>
      <c r="D118" s="743" t="s">
        <v>740</v>
      </c>
      <c r="E118" s="743"/>
      <c r="F118" s="743"/>
      <c r="G118" s="744">
        <v>2015</v>
      </c>
      <c r="H118" s="745" t="s">
        <v>574</v>
      </c>
      <c r="I118" s="745" t="s">
        <v>580</v>
      </c>
      <c r="J118" s="746"/>
      <c r="K118" s="18"/>
      <c r="L118" s="703"/>
      <c r="M118" s="703"/>
      <c r="N118" s="703"/>
      <c r="O118" s="703"/>
      <c r="P118" s="703"/>
      <c r="Q118" s="703">
        <v>0</v>
      </c>
      <c r="R118" s="703"/>
      <c r="S118" s="703"/>
      <c r="T118" s="703"/>
      <c r="U118" s="703"/>
      <c r="V118" s="703"/>
      <c r="W118" s="703"/>
      <c r="X118" s="703"/>
      <c r="Y118" s="703"/>
      <c r="Z118" s="703"/>
      <c r="AA118" s="703"/>
      <c r="AB118" s="703"/>
      <c r="AC118" s="703"/>
      <c r="AD118" s="703"/>
      <c r="AE118" s="703"/>
      <c r="AF118" s="703"/>
      <c r="AG118" s="703"/>
      <c r="AH118" s="703"/>
      <c r="AI118" s="703"/>
      <c r="AJ118" s="703"/>
      <c r="AK118" s="703"/>
      <c r="AL118" s="703"/>
      <c r="AM118" s="703"/>
      <c r="AN118" s="704"/>
      <c r="AO118" s="746"/>
      <c r="AP118" s="703"/>
      <c r="AQ118" s="703"/>
      <c r="AR118" s="703"/>
      <c r="AS118" s="703"/>
      <c r="AT118" s="703"/>
      <c r="AU118" s="703"/>
      <c r="AV118" s="703">
        <v>0</v>
      </c>
      <c r="AW118" s="703"/>
      <c r="AX118" s="703"/>
      <c r="AY118" s="703"/>
      <c r="AZ118" s="703"/>
      <c r="BA118" s="703"/>
      <c r="BB118" s="703"/>
      <c r="BC118" s="703"/>
      <c r="BD118" s="703"/>
      <c r="BE118" s="703"/>
      <c r="BF118" s="703"/>
      <c r="BG118" s="703"/>
      <c r="BH118" s="703"/>
      <c r="BI118" s="703"/>
      <c r="BJ118" s="703"/>
      <c r="BK118" s="703"/>
      <c r="BL118" s="703"/>
      <c r="BM118" s="703"/>
      <c r="BN118" s="703"/>
      <c r="BO118" s="703"/>
      <c r="BP118" s="703"/>
      <c r="BQ118" s="703"/>
      <c r="BR118" s="703"/>
      <c r="BS118" s="704"/>
      <c r="BT118" s="14"/>
    </row>
    <row r="119" spans="1:72" s="163" customFormat="1" ht="15.65" customHeight="1">
      <c r="A119" s="743"/>
      <c r="B119" s="743">
        <v>92</v>
      </c>
      <c r="C119" s="743" t="s">
        <v>696</v>
      </c>
      <c r="D119" s="743" t="s">
        <v>740</v>
      </c>
      <c r="E119" s="743"/>
      <c r="F119" s="743"/>
      <c r="G119" s="744">
        <v>2015</v>
      </c>
      <c r="H119" s="745" t="s">
        <v>574</v>
      </c>
      <c r="I119" s="745" t="s">
        <v>580</v>
      </c>
      <c r="J119" s="746"/>
      <c r="K119" s="18"/>
      <c r="L119" s="703"/>
      <c r="M119" s="703"/>
      <c r="N119" s="703"/>
      <c r="O119" s="703"/>
      <c r="P119" s="703"/>
      <c r="Q119" s="703">
        <v>0</v>
      </c>
      <c r="R119" s="703"/>
      <c r="S119" s="703"/>
      <c r="T119" s="703"/>
      <c r="U119" s="703"/>
      <c r="V119" s="703"/>
      <c r="W119" s="703"/>
      <c r="X119" s="703"/>
      <c r="Y119" s="703"/>
      <c r="Z119" s="703"/>
      <c r="AA119" s="703"/>
      <c r="AB119" s="703"/>
      <c r="AC119" s="703"/>
      <c r="AD119" s="703"/>
      <c r="AE119" s="703"/>
      <c r="AF119" s="703"/>
      <c r="AG119" s="703"/>
      <c r="AH119" s="703"/>
      <c r="AI119" s="703"/>
      <c r="AJ119" s="703"/>
      <c r="AK119" s="703"/>
      <c r="AL119" s="703"/>
      <c r="AM119" s="703"/>
      <c r="AN119" s="704"/>
      <c r="AO119" s="746"/>
      <c r="AP119" s="703"/>
      <c r="AQ119" s="703"/>
      <c r="AR119" s="703"/>
      <c r="AS119" s="703"/>
      <c r="AT119" s="703"/>
      <c r="AU119" s="703"/>
      <c r="AV119" s="703">
        <v>0</v>
      </c>
      <c r="AW119" s="703"/>
      <c r="AX119" s="703"/>
      <c r="AY119" s="703"/>
      <c r="AZ119" s="703"/>
      <c r="BA119" s="703"/>
      <c r="BB119" s="703"/>
      <c r="BC119" s="703"/>
      <c r="BD119" s="703"/>
      <c r="BE119" s="703"/>
      <c r="BF119" s="703"/>
      <c r="BG119" s="703"/>
      <c r="BH119" s="703"/>
      <c r="BI119" s="703"/>
      <c r="BJ119" s="703"/>
      <c r="BK119" s="703"/>
      <c r="BL119" s="703"/>
      <c r="BM119" s="703"/>
      <c r="BN119" s="703"/>
      <c r="BO119" s="703"/>
      <c r="BP119" s="703"/>
      <c r="BQ119" s="703"/>
      <c r="BR119" s="703"/>
      <c r="BS119" s="704"/>
      <c r="BT119" s="14"/>
    </row>
    <row r="120" spans="1:72" s="163" customFormat="1" ht="15.65" customHeight="1">
      <c r="A120" s="743"/>
      <c r="B120" s="743">
        <v>93</v>
      </c>
      <c r="C120" s="743" t="s">
        <v>697</v>
      </c>
      <c r="D120" s="743" t="s">
        <v>740</v>
      </c>
      <c r="E120" s="743"/>
      <c r="F120" s="743"/>
      <c r="G120" s="744">
        <v>2015</v>
      </c>
      <c r="H120" s="745" t="s">
        <v>574</v>
      </c>
      <c r="I120" s="745" t="s">
        <v>580</v>
      </c>
      <c r="J120" s="746"/>
      <c r="K120" s="18"/>
      <c r="L120" s="703"/>
      <c r="M120" s="703"/>
      <c r="N120" s="703"/>
      <c r="O120" s="703"/>
      <c r="P120" s="703"/>
      <c r="Q120" s="703">
        <v>0</v>
      </c>
      <c r="R120" s="703"/>
      <c r="S120" s="703"/>
      <c r="T120" s="703"/>
      <c r="U120" s="703"/>
      <c r="V120" s="703"/>
      <c r="W120" s="703"/>
      <c r="X120" s="703"/>
      <c r="Y120" s="703"/>
      <c r="Z120" s="703"/>
      <c r="AA120" s="703"/>
      <c r="AB120" s="703"/>
      <c r="AC120" s="703"/>
      <c r="AD120" s="703"/>
      <c r="AE120" s="703"/>
      <c r="AF120" s="703"/>
      <c r="AG120" s="703"/>
      <c r="AH120" s="703"/>
      <c r="AI120" s="703"/>
      <c r="AJ120" s="703"/>
      <c r="AK120" s="703"/>
      <c r="AL120" s="703"/>
      <c r="AM120" s="703"/>
      <c r="AN120" s="704"/>
      <c r="AO120" s="746"/>
      <c r="AP120" s="703"/>
      <c r="AQ120" s="703"/>
      <c r="AR120" s="703"/>
      <c r="AS120" s="703"/>
      <c r="AT120" s="703"/>
      <c r="AU120" s="703"/>
      <c r="AV120" s="703">
        <v>0</v>
      </c>
      <c r="AW120" s="703"/>
      <c r="AX120" s="703"/>
      <c r="AY120" s="703"/>
      <c r="AZ120" s="703"/>
      <c r="BA120" s="703"/>
      <c r="BB120" s="703"/>
      <c r="BC120" s="703"/>
      <c r="BD120" s="703"/>
      <c r="BE120" s="703"/>
      <c r="BF120" s="703"/>
      <c r="BG120" s="703"/>
      <c r="BH120" s="703"/>
      <c r="BI120" s="703"/>
      <c r="BJ120" s="703"/>
      <c r="BK120" s="703"/>
      <c r="BL120" s="703"/>
      <c r="BM120" s="703"/>
      <c r="BN120" s="703"/>
      <c r="BO120" s="703"/>
      <c r="BP120" s="703"/>
      <c r="BQ120" s="703"/>
      <c r="BR120" s="703"/>
      <c r="BS120" s="704"/>
      <c r="BT120" s="14"/>
    </row>
    <row r="121" spans="1:72" s="163" customFormat="1" ht="15.65" customHeight="1">
      <c r="A121" s="743"/>
      <c r="B121" s="743">
        <v>94</v>
      </c>
      <c r="C121" s="743" t="s">
        <v>698</v>
      </c>
      <c r="D121" s="743" t="s">
        <v>740</v>
      </c>
      <c r="E121" s="743"/>
      <c r="F121" s="743"/>
      <c r="G121" s="744">
        <v>2015</v>
      </c>
      <c r="H121" s="745" t="s">
        <v>574</v>
      </c>
      <c r="I121" s="745" t="s">
        <v>580</v>
      </c>
      <c r="J121" s="746"/>
      <c r="K121" s="18"/>
      <c r="L121" s="703"/>
      <c r="M121" s="703"/>
      <c r="N121" s="703"/>
      <c r="O121" s="703"/>
      <c r="P121" s="703"/>
      <c r="Q121" s="703">
        <v>0</v>
      </c>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4"/>
      <c r="AO121" s="746"/>
      <c r="AP121" s="703"/>
      <c r="AQ121" s="703"/>
      <c r="AR121" s="703"/>
      <c r="AS121" s="703"/>
      <c r="AT121" s="703"/>
      <c r="AU121" s="703"/>
      <c r="AV121" s="703">
        <v>0</v>
      </c>
      <c r="AW121" s="703"/>
      <c r="AX121" s="703"/>
      <c r="AY121" s="703"/>
      <c r="AZ121" s="703"/>
      <c r="BA121" s="703"/>
      <c r="BB121" s="703"/>
      <c r="BC121" s="703"/>
      <c r="BD121" s="703"/>
      <c r="BE121" s="703"/>
      <c r="BF121" s="703"/>
      <c r="BG121" s="703"/>
      <c r="BH121" s="703"/>
      <c r="BI121" s="703"/>
      <c r="BJ121" s="703"/>
      <c r="BK121" s="703"/>
      <c r="BL121" s="703"/>
      <c r="BM121" s="703"/>
      <c r="BN121" s="703"/>
      <c r="BO121" s="703"/>
      <c r="BP121" s="703"/>
      <c r="BQ121" s="703"/>
      <c r="BR121" s="703"/>
      <c r="BS121" s="704"/>
      <c r="BT121" s="14"/>
    </row>
    <row r="122" spans="1:72" s="163" customFormat="1" ht="15.65" customHeight="1">
      <c r="A122" s="743"/>
      <c r="B122" s="743">
        <v>95</v>
      </c>
      <c r="C122" s="743" t="s">
        <v>700</v>
      </c>
      <c r="D122" s="743" t="s">
        <v>740</v>
      </c>
      <c r="E122" s="743"/>
      <c r="F122" s="743"/>
      <c r="G122" s="744">
        <v>2015</v>
      </c>
      <c r="H122" s="745" t="s">
        <v>574</v>
      </c>
      <c r="I122" s="745" t="s">
        <v>580</v>
      </c>
      <c r="J122" s="746"/>
      <c r="K122" s="18"/>
      <c r="L122" s="703"/>
      <c r="M122" s="703"/>
      <c r="N122" s="703"/>
      <c r="O122" s="703"/>
      <c r="P122" s="703"/>
      <c r="Q122" s="703">
        <v>0</v>
      </c>
      <c r="R122" s="703"/>
      <c r="S122" s="703"/>
      <c r="T122" s="703"/>
      <c r="U122" s="703"/>
      <c r="V122" s="703"/>
      <c r="W122" s="703"/>
      <c r="X122" s="703"/>
      <c r="Y122" s="703"/>
      <c r="Z122" s="703"/>
      <c r="AA122" s="703"/>
      <c r="AB122" s="703"/>
      <c r="AC122" s="703"/>
      <c r="AD122" s="703"/>
      <c r="AE122" s="703"/>
      <c r="AF122" s="703"/>
      <c r="AG122" s="703"/>
      <c r="AH122" s="703"/>
      <c r="AI122" s="703"/>
      <c r="AJ122" s="703"/>
      <c r="AK122" s="703"/>
      <c r="AL122" s="703"/>
      <c r="AM122" s="703"/>
      <c r="AN122" s="704"/>
      <c r="AO122" s="746"/>
      <c r="AP122" s="703"/>
      <c r="AQ122" s="703"/>
      <c r="AR122" s="703"/>
      <c r="AS122" s="703"/>
      <c r="AT122" s="703"/>
      <c r="AU122" s="703"/>
      <c r="AV122" s="703">
        <v>0</v>
      </c>
      <c r="AW122" s="703"/>
      <c r="AX122" s="703"/>
      <c r="AY122" s="703"/>
      <c r="AZ122" s="703"/>
      <c r="BA122" s="703"/>
      <c r="BB122" s="703"/>
      <c r="BC122" s="703"/>
      <c r="BD122" s="703"/>
      <c r="BE122" s="703"/>
      <c r="BF122" s="703"/>
      <c r="BG122" s="703"/>
      <c r="BH122" s="703"/>
      <c r="BI122" s="703"/>
      <c r="BJ122" s="703"/>
      <c r="BK122" s="703"/>
      <c r="BL122" s="703"/>
      <c r="BM122" s="703"/>
      <c r="BN122" s="703"/>
      <c r="BO122" s="703"/>
      <c r="BP122" s="703"/>
      <c r="BQ122" s="703"/>
      <c r="BR122" s="703"/>
      <c r="BS122" s="704"/>
      <c r="BT122" s="14"/>
    </row>
    <row r="123" spans="1:72" s="163" customFormat="1" ht="15.65" customHeight="1">
      <c r="A123" s="743"/>
      <c r="B123" s="743">
        <v>96</v>
      </c>
      <c r="C123" s="743" t="s">
        <v>126</v>
      </c>
      <c r="D123" s="743" t="s">
        <v>740</v>
      </c>
      <c r="E123" s="743"/>
      <c r="F123" s="743"/>
      <c r="G123" s="744">
        <v>2015</v>
      </c>
      <c r="H123" s="745" t="s">
        <v>574</v>
      </c>
      <c r="I123" s="745" t="s">
        <v>580</v>
      </c>
      <c r="J123" s="746"/>
      <c r="K123" s="18"/>
      <c r="L123" s="703"/>
      <c r="M123" s="703"/>
      <c r="N123" s="703"/>
      <c r="O123" s="703"/>
      <c r="P123" s="703"/>
      <c r="Q123" s="703">
        <v>0</v>
      </c>
      <c r="R123" s="703"/>
      <c r="S123" s="703"/>
      <c r="T123" s="703"/>
      <c r="U123" s="703"/>
      <c r="V123" s="703"/>
      <c r="W123" s="703"/>
      <c r="X123" s="703"/>
      <c r="Y123" s="703"/>
      <c r="Z123" s="703"/>
      <c r="AA123" s="703"/>
      <c r="AB123" s="703"/>
      <c r="AC123" s="703"/>
      <c r="AD123" s="703"/>
      <c r="AE123" s="703"/>
      <c r="AF123" s="703"/>
      <c r="AG123" s="703"/>
      <c r="AH123" s="703"/>
      <c r="AI123" s="703"/>
      <c r="AJ123" s="703"/>
      <c r="AK123" s="703"/>
      <c r="AL123" s="703"/>
      <c r="AM123" s="703"/>
      <c r="AN123" s="704"/>
      <c r="AO123" s="746"/>
      <c r="AP123" s="703"/>
      <c r="AQ123" s="703"/>
      <c r="AR123" s="703"/>
      <c r="AS123" s="703"/>
      <c r="AT123" s="703"/>
      <c r="AU123" s="703"/>
      <c r="AV123" s="703">
        <v>0</v>
      </c>
      <c r="AW123" s="703"/>
      <c r="AX123" s="703"/>
      <c r="AY123" s="703"/>
      <c r="AZ123" s="703"/>
      <c r="BA123" s="703"/>
      <c r="BB123" s="703"/>
      <c r="BC123" s="703"/>
      <c r="BD123" s="703"/>
      <c r="BE123" s="703"/>
      <c r="BF123" s="703"/>
      <c r="BG123" s="703"/>
      <c r="BH123" s="703"/>
      <c r="BI123" s="703"/>
      <c r="BJ123" s="703"/>
      <c r="BK123" s="703"/>
      <c r="BL123" s="703"/>
      <c r="BM123" s="703"/>
      <c r="BN123" s="703"/>
      <c r="BO123" s="703"/>
      <c r="BP123" s="703"/>
      <c r="BQ123" s="703"/>
      <c r="BR123" s="703"/>
      <c r="BS123" s="704"/>
      <c r="BT123" s="14"/>
    </row>
    <row r="124" spans="1:72" s="163" customFormat="1" ht="15.65" customHeight="1">
      <c r="A124" s="743"/>
      <c r="B124" s="743">
        <v>97</v>
      </c>
      <c r="C124" s="743" t="s">
        <v>753</v>
      </c>
      <c r="D124" s="743" t="s">
        <v>740</v>
      </c>
      <c r="E124" s="743"/>
      <c r="F124" s="743"/>
      <c r="G124" s="744">
        <v>2015</v>
      </c>
      <c r="H124" s="745" t="s">
        <v>574</v>
      </c>
      <c r="I124" s="745" t="s">
        <v>580</v>
      </c>
      <c r="J124" s="746"/>
      <c r="K124" s="18"/>
      <c r="L124" s="703"/>
      <c r="M124" s="703"/>
      <c r="N124" s="703"/>
      <c r="O124" s="703"/>
      <c r="P124" s="703"/>
      <c r="Q124" s="703">
        <v>0</v>
      </c>
      <c r="R124" s="703"/>
      <c r="S124" s="703"/>
      <c r="T124" s="703"/>
      <c r="U124" s="703"/>
      <c r="V124" s="703"/>
      <c r="W124" s="703"/>
      <c r="X124" s="703"/>
      <c r="Y124" s="703"/>
      <c r="Z124" s="703"/>
      <c r="AA124" s="703"/>
      <c r="AB124" s="703"/>
      <c r="AC124" s="703"/>
      <c r="AD124" s="703"/>
      <c r="AE124" s="703"/>
      <c r="AF124" s="703"/>
      <c r="AG124" s="703"/>
      <c r="AH124" s="703"/>
      <c r="AI124" s="703"/>
      <c r="AJ124" s="703"/>
      <c r="AK124" s="703"/>
      <c r="AL124" s="703"/>
      <c r="AM124" s="703"/>
      <c r="AN124" s="704"/>
      <c r="AO124" s="746"/>
      <c r="AP124" s="703"/>
      <c r="AQ124" s="703"/>
      <c r="AR124" s="703"/>
      <c r="AS124" s="703"/>
      <c r="AT124" s="703"/>
      <c r="AU124" s="703"/>
      <c r="AV124" s="703">
        <v>0</v>
      </c>
      <c r="AW124" s="703"/>
      <c r="AX124" s="703"/>
      <c r="AY124" s="703"/>
      <c r="AZ124" s="703"/>
      <c r="BA124" s="703"/>
      <c r="BB124" s="703"/>
      <c r="BC124" s="703"/>
      <c r="BD124" s="703"/>
      <c r="BE124" s="703"/>
      <c r="BF124" s="703"/>
      <c r="BG124" s="703"/>
      <c r="BH124" s="703"/>
      <c r="BI124" s="703"/>
      <c r="BJ124" s="703"/>
      <c r="BK124" s="703"/>
      <c r="BL124" s="703"/>
      <c r="BM124" s="703"/>
      <c r="BN124" s="703"/>
      <c r="BO124" s="703"/>
      <c r="BP124" s="703"/>
      <c r="BQ124" s="703"/>
      <c r="BR124" s="703"/>
      <c r="BS124" s="704"/>
      <c r="BT124" s="14"/>
    </row>
    <row r="125" spans="1:72" s="163" customFormat="1" ht="15.65" customHeight="1">
      <c r="A125" s="743"/>
      <c r="B125" s="743">
        <v>98</v>
      </c>
      <c r="C125" s="743" t="s">
        <v>754</v>
      </c>
      <c r="D125" s="743" t="s">
        <v>740</v>
      </c>
      <c r="E125" s="743"/>
      <c r="F125" s="743"/>
      <c r="G125" s="744">
        <v>2015</v>
      </c>
      <c r="H125" s="745" t="s">
        <v>574</v>
      </c>
      <c r="I125" s="745" t="s">
        <v>580</v>
      </c>
      <c r="J125" s="746"/>
      <c r="K125" s="18"/>
      <c r="L125" s="703"/>
      <c r="M125" s="703"/>
      <c r="N125" s="703"/>
      <c r="O125" s="703"/>
      <c r="P125" s="703"/>
      <c r="Q125" s="703">
        <v>0</v>
      </c>
      <c r="R125" s="703"/>
      <c r="S125" s="703"/>
      <c r="T125" s="703"/>
      <c r="U125" s="703"/>
      <c r="V125" s="703"/>
      <c r="W125" s="703"/>
      <c r="X125" s="703"/>
      <c r="Y125" s="703"/>
      <c r="Z125" s="703"/>
      <c r="AA125" s="703"/>
      <c r="AB125" s="703"/>
      <c r="AC125" s="703"/>
      <c r="AD125" s="703"/>
      <c r="AE125" s="703"/>
      <c r="AF125" s="703"/>
      <c r="AG125" s="703"/>
      <c r="AH125" s="703"/>
      <c r="AI125" s="703"/>
      <c r="AJ125" s="703"/>
      <c r="AK125" s="703"/>
      <c r="AL125" s="703"/>
      <c r="AM125" s="703"/>
      <c r="AN125" s="704"/>
      <c r="AO125" s="746"/>
      <c r="AP125" s="703"/>
      <c r="AQ125" s="703"/>
      <c r="AR125" s="703"/>
      <c r="AS125" s="703"/>
      <c r="AT125" s="703"/>
      <c r="AU125" s="703"/>
      <c r="AV125" s="703">
        <v>0</v>
      </c>
      <c r="AW125" s="703"/>
      <c r="AX125" s="703"/>
      <c r="AY125" s="703"/>
      <c r="AZ125" s="703"/>
      <c r="BA125" s="703"/>
      <c r="BB125" s="703"/>
      <c r="BC125" s="703"/>
      <c r="BD125" s="703"/>
      <c r="BE125" s="703"/>
      <c r="BF125" s="703"/>
      <c r="BG125" s="703"/>
      <c r="BH125" s="703"/>
      <c r="BI125" s="703"/>
      <c r="BJ125" s="703"/>
      <c r="BK125" s="703"/>
      <c r="BL125" s="703"/>
      <c r="BM125" s="703"/>
      <c r="BN125" s="703"/>
      <c r="BO125" s="703"/>
      <c r="BP125" s="703"/>
      <c r="BQ125" s="703"/>
      <c r="BR125" s="703"/>
      <c r="BS125" s="704"/>
      <c r="BT125" s="14"/>
    </row>
    <row r="126" spans="1:72" s="163" customFormat="1" ht="15.65" customHeight="1">
      <c r="A126" s="743"/>
      <c r="B126" s="743">
        <v>99</v>
      </c>
      <c r="C126" s="743" t="s">
        <v>755</v>
      </c>
      <c r="D126" s="743" t="s">
        <v>740</v>
      </c>
      <c r="E126" s="743"/>
      <c r="F126" s="743"/>
      <c r="G126" s="744">
        <v>2015</v>
      </c>
      <c r="H126" s="745" t="s">
        <v>574</v>
      </c>
      <c r="I126" s="745" t="s">
        <v>580</v>
      </c>
      <c r="J126" s="746"/>
      <c r="K126" s="18"/>
      <c r="L126" s="703"/>
      <c r="M126" s="703"/>
      <c r="N126" s="703"/>
      <c r="O126" s="703"/>
      <c r="P126" s="703"/>
      <c r="Q126" s="703">
        <v>0</v>
      </c>
      <c r="R126" s="703"/>
      <c r="S126" s="703"/>
      <c r="T126" s="703"/>
      <c r="U126" s="703"/>
      <c r="V126" s="703"/>
      <c r="W126" s="703"/>
      <c r="X126" s="703"/>
      <c r="Y126" s="703"/>
      <c r="Z126" s="703"/>
      <c r="AA126" s="703"/>
      <c r="AB126" s="703"/>
      <c r="AC126" s="703"/>
      <c r="AD126" s="703"/>
      <c r="AE126" s="703"/>
      <c r="AF126" s="703"/>
      <c r="AG126" s="703"/>
      <c r="AH126" s="703"/>
      <c r="AI126" s="703"/>
      <c r="AJ126" s="703"/>
      <c r="AK126" s="703"/>
      <c r="AL126" s="703"/>
      <c r="AM126" s="703"/>
      <c r="AN126" s="704"/>
      <c r="AO126" s="746"/>
      <c r="AP126" s="703"/>
      <c r="AQ126" s="703"/>
      <c r="AR126" s="703"/>
      <c r="AS126" s="703"/>
      <c r="AT126" s="703"/>
      <c r="AU126" s="703"/>
      <c r="AV126" s="703">
        <v>0</v>
      </c>
      <c r="AW126" s="703"/>
      <c r="AX126" s="703"/>
      <c r="AY126" s="703"/>
      <c r="AZ126" s="703"/>
      <c r="BA126" s="703"/>
      <c r="BB126" s="703"/>
      <c r="BC126" s="703"/>
      <c r="BD126" s="703"/>
      <c r="BE126" s="703"/>
      <c r="BF126" s="703"/>
      <c r="BG126" s="703"/>
      <c r="BH126" s="703"/>
      <c r="BI126" s="703"/>
      <c r="BJ126" s="703"/>
      <c r="BK126" s="703"/>
      <c r="BL126" s="703"/>
      <c r="BM126" s="703"/>
      <c r="BN126" s="703"/>
      <c r="BO126" s="703"/>
      <c r="BP126" s="703"/>
      <c r="BQ126" s="703"/>
      <c r="BR126" s="703"/>
      <c r="BS126" s="704"/>
      <c r="BT126" s="14"/>
    </row>
    <row r="127" spans="1:72" s="163" customFormat="1" ht="15.65" customHeight="1">
      <c r="A127" s="743"/>
      <c r="B127" s="743">
        <v>100</v>
      </c>
      <c r="C127" s="743" t="s">
        <v>756</v>
      </c>
      <c r="D127" s="743" t="s">
        <v>740</v>
      </c>
      <c r="E127" s="743"/>
      <c r="F127" s="743"/>
      <c r="G127" s="744">
        <v>2015</v>
      </c>
      <c r="H127" s="745" t="s">
        <v>574</v>
      </c>
      <c r="I127" s="745" t="s">
        <v>580</v>
      </c>
      <c r="J127" s="746"/>
      <c r="K127" s="18"/>
      <c r="L127" s="703"/>
      <c r="M127" s="703"/>
      <c r="N127" s="703"/>
      <c r="O127" s="703"/>
      <c r="P127" s="703"/>
      <c r="Q127" s="703">
        <v>0</v>
      </c>
      <c r="R127" s="703"/>
      <c r="S127" s="703"/>
      <c r="T127" s="703"/>
      <c r="U127" s="703"/>
      <c r="V127" s="703"/>
      <c r="W127" s="703"/>
      <c r="X127" s="703"/>
      <c r="Y127" s="703"/>
      <c r="Z127" s="703"/>
      <c r="AA127" s="703"/>
      <c r="AB127" s="703"/>
      <c r="AC127" s="703"/>
      <c r="AD127" s="703"/>
      <c r="AE127" s="703"/>
      <c r="AF127" s="703"/>
      <c r="AG127" s="703"/>
      <c r="AH127" s="703"/>
      <c r="AI127" s="703"/>
      <c r="AJ127" s="703"/>
      <c r="AK127" s="703"/>
      <c r="AL127" s="703"/>
      <c r="AM127" s="703"/>
      <c r="AN127" s="704"/>
      <c r="AO127" s="746"/>
      <c r="AP127" s="703"/>
      <c r="AQ127" s="703"/>
      <c r="AR127" s="703"/>
      <c r="AS127" s="703"/>
      <c r="AT127" s="703"/>
      <c r="AU127" s="703"/>
      <c r="AV127" s="703">
        <v>0</v>
      </c>
      <c r="AW127" s="703"/>
      <c r="AX127" s="703"/>
      <c r="AY127" s="703"/>
      <c r="AZ127" s="703"/>
      <c r="BA127" s="703"/>
      <c r="BB127" s="703"/>
      <c r="BC127" s="703"/>
      <c r="BD127" s="703"/>
      <c r="BE127" s="703"/>
      <c r="BF127" s="703"/>
      <c r="BG127" s="703"/>
      <c r="BH127" s="703"/>
      <c r="BI127" s="703"/>
      <c r="BJ127" s="703"/>
      <c r="BK127" s="703"/>
      <c r="BL127" s="703"/>
      <c r="BM127" s="703"/>
      <c r="BN127" s="703"/>
      <c r="BO127" s="703"/>
      <c r="BP127" s="703"/>
      <c r="BQ127" s="703"/>
      <c r="BR127" s="703"/>
      <c r="BS127" s="704"/>
      <c r="BT127" s="14"/>
    </row>
    <row r="128" spans="1:72" s="163" customFormat="1" ht="15.65" customHeight="1">
      <c r="A128" s="743"/>
      <c r="B128" s="743">
        <v>101</v>
      </c>
      <c r="C128" s="743" t="s">
        <v>757</v>
      </c>
      <c r="D128" s="743" t="s">
        <v>740</v>
      </c>
      <c r="E128" s="743"/>
      <c r="F128" s="743"/>
      <c r="G128" s="744">
        <v>2015</v>
      </c>
      <c r="H128" s="745" t="s">
        <v>574</v>
      </c>
      <c r="I128" s="745" t="s">
        <v>580</v>
      </c>
      <c r="J128" s="746"/>
      <c r="K128" s="18"/>
      <c r="L128" s="703"/>
      <c r="M128" s="703"/>
      <c r="N128" s="703"/>
      <c r="O128" s="703"/>
      <c r="P128" s="703"/>
      <c r="Q128" s="703">
        <v>0</v>
      </c>
      <c r="R128" s="703"/>
      <c r="S128" s="703"/>
      <c r="T128" s="703"/>
      <c r="U128" s="703"/>
      <c r="V128" s="703"/>
      <c r="W128" s="703"/>
      <c r="X128" s="703"/>
      <c r="Y128" s="703"/>
      <c r="Z128" s="703"/>
      <c r="AA128" s="703"/>
      <c r="AB128" s="703"/>
      <c r="AC128" s="703"/>
      <c r="AD128" s="703"/>
      <c r="AE128" s="703"/>
      <c r="AF128" s="703"/>
      <c r="AG128" s="703"/>
      <c r="AH128" s="703"/>
      <c r="AI128" s="703"/>
      <c r="AJ128" s="703"/>
      <c r="AK128" s="703"/>
      <c r="AL128" s="703"/>
      <c r="AM128" s="703"/>
      <c r="AN128" s="704"/>
      <c r="AO128" s="746"/>
      <c r="AP128" s="703"/>
      <c r="AQ128" s="703"/>
      <c r="AR128" s="703"/>
      <c r="AS128" s="703"/>
      <c r="AT128" s="703"/>
      <c r="AU128" s="703"/>
      <c r="AV128" s="703">
        <v>0</v>
      </c>
      <c r="AW128" s="703"/>
      <c r="AX128" s="703"/>
      <c r="AY128" s="703"/>
      <c r="AZ128" s="703"/>
      <c r="BA128" s="703"/>
      <c r="BB128" s="703"/>
      <c r="BC128" s="703"/>
      <c r="BD128" s="703"/>
      <c r="BE128" s="703"/>
      <c r="BF128" s="703"/>
      <c r="BG128" s="703"/>
      <c r="BH128" s="703"/>
      <c r="BI128" s="703"/>
      <c r="BJ128" s="703"/>
      <c r="BK128" s="703"/>
      <c r="BL128" s="703"/>
      <c r="BM128" s="703"/>
      <c r="BN128" s="703"/>
      <c r="BO128" s="703"/>
      <c r="BP128" s="703"/>
      <c r="BQ128" s="703"/>
      <c r="BR128" s="703"/>
      <c r="BS128" s="704"/>
      <c r="BT128" s="14"/>
    </row>
    <row r="129" spans="1:72" s="163" customFormat="1" ht="15.65" customHeight="1">
      <c r="A129" s="743"/>
      <c r="B129" s="743">
        <v>102</v>
      </c>
      <c r="C129" s="743" t="s">
        <v>758</v>
      </c>
      <c r="D129" s="743" t="s">
        <v>740</v>
      </c>
      <c r="E129" s="743"/>
      <c r="F129" s="743"/>
      <c r="G129" s="744">
        <v>2015</v>
      </c>
      <c r="H129" s="745" t="s">
        <v>574</v>
      </c>
      <c r="I129" s="745" t="s">
        <v>580</v>
      </c>
      <c r="J129" s="746"/>
      <c r="K129" s="18"/>
      <c r="L129" s="703"/>
      <c r="M129" s="703"/>
      <c r="N129" s="703"/>
      <c r="O129" s="703"/>
      <c r="P129" s="703"/>
      <c r="Q129" s="703">
        <v>0</v>
      </c>
      <c r="R129" s="703"/>
      <c r="S129" s="703"/>
      <c r="T129" s="703"/>
      <c r="U129" s="703"/>
      <c r="V129" s="703"/>
      <c r="W129" s="703"/>
      <c r="X129" s="703"/>
      <c r="Y129" s="703"/>
      <c r="Z129" s="703"/>
      <c r="AA129" s="703"/>
      <c r="AB129" s="703"/>
      <c r="AC129" s="703"/>
      <c r="AD129" s="703"/>
      <c r="AE129" s="703"/>
      <c r="AF129" s="703"/>
      <c r="AG129" s="703"/>
      <c r="AH129" s="703"/>
      <c r="AI129" s="703"/>
      <c r="AJ129" s="703"/>
      <c r="AK129" s="703"/>
      <c r="AL129" s="703"/>
      <c r="AM129" s="703"/>
      <c r="AN129" s="704"/>
      <c r="AO129" s="746"/>
      <c r="AP129" s="703"/>
      <c r="AQ129" s="703"/>
      <c r="AR129" s="703"/>
      <c r="AS129" s="703"/>
      <c r="AT129" s="703"/>
      <c r="AU129" s="703"/>
      <c r="AV129" s="703">
        <v>0</v>
      </c>
      <c r="AW129" s="703"/>
      <c r="AX129" s="703"/>
      <c r="AY129" s="703"/>
      <c r="AZ129" s="703"/>
      <c r="BA129" s="703"/>
      <c r="BB129" s="703"/>
      <c r="BC129" s="703"/>
      <c r="BD129" s="703"/>
      <c r="BE129" s="703"/>
      <c r="BF129" s="703"/>
      <c r="BG129" s="703"/>
      <c r="BH129" s="703"/>
      <c r="BI129" s="703"/>
      <c r="BJ129" s="703"/>
      <c r="BK129" s="703"/>
      <c r="BL129" s="703"/>
      <c r="BM129" s="703"/>
      <c r="BN129" s="703"/>
      <c r="BO129" s="703"/>
      <c r="BP129" s="703"/>
      <c r="BQ129" s="703"/>
      <c r="BR129" s="703"/>
      <c r="BS129" s="704"/>
      <c r="BT129" s="14"/>
    </row>
    <row r="130" spans="1:72" s="163" customFormat="1" ht="15.65" customHeight="1">
      <c r="A130" s="743"/>
      <c r="B130" s="743">
        <v>103</v>
      </c>
      <c r="C130" s="743" t="s">
        <v>759</v>
      </c>
      <c r="D130" s="743" t="s">
        <v>740</v>
      </c>
      <c r="E130" s="743"/>
      <c r="F130" s="743"/>
      <c r="G130" s="744">
        <v>2015</v>
      </c>
      <c r="H130" s="745" t="s">
        <v>574</v>
      </c>
      <c r="I130" s="745" t="s">
        <v>580</v>
      </c>
      <c r="J130" s="746"/>
      <c r="K130" s="18"/>
      <c r="L130" s="703"/>
      <c r="M130" s="703"/>
      <c r="N130" s="703"/>
      <c r="O130" s="703"/>
      <c r="P130" s="703"/>
      <c r="Q130" s="703">
        <v>0</v>
      </c>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4"/>
      <c r="AO130" s="746"/>
      <c r="AP130" s="703"/>
      <c r="AQ130" s="703"/>
      <c r="AR130" s="703"/>
      <c r="AS130" s="703"/>
      <c r="AT130" s="703"/>
      <c r="AU130" s="703"/>
      <c r="AV130" s="703">
        <v>0</v>
      </c>
      <c r="AW130" s="703"/>
      <c r="AX130" s="703"/>
      <c r="AY130" s="703"/>
      <c r="AZ130" s="703"/>
      <c r="BA130" s="703"/>
      <c r="BB130" s="703"/>
      <c r="BC130" s="703"/>
      <c r="BD130" s="703"/>
      <c r="BE130" s="703"/>
      <c r="BF130" s="703"/>
      <c r="BG130" s="703"/>
      <c r="BH130" s="703"/>
      <c r="BI130" s="703"/>
      <c r="BJ130" s="703"/>
      <c r="BK130" s="703"/>
      <c r="BL130" s="703"/>
      <c r="BM130" s="703"/>
      <c r="BN130" s="703"/>
      <c r="BO130" s="703"/>
      <c r="BP130" s="703"/>
      <c r="BQ130" s="703"/>
      <c r="BR130" s="703"/>
      <c r="BS130" s="704"/>
      <c r="BT130" s="14"/>
    </row>
    <row r="131" spans="1:72" s="163" customFormat="1" ht="15.65" customHeight="1">
      <c r="A131" s="743"/>
      <c r="B131" s="743">
        <v>104</v>
      </c>
      <c r="C131" s="743" t="s">
        <v>760</v>
      </c>
      <c r="D131" s="743" t="s">
        <v>740</v>
      </c>
      <c r="E131" s="743"/>
      <c r="F131" s="743"/>
      <c r="G131" s="744">
        <v>2015</v>
      </c>
      <c r="H131" s="745" t="s">
        <v>574</v>
      </c>
      <c r="I131" s="745" t="s">
        <v>580</v>
      </c>
      <c r="J131" s="746"/>
      <c r="K131" s="18"/>
      <c r="L131" s="703"/>
      <c r="M131" s="703"/>
      <c r="N131" s="703"/>
      <c r="O131" s="703"/>
      <c r="P131" s="703"/>
      <c r="Q131" s="703">
        <v>0</v>
      </c>
      <c r="R131" s="703"/>
      <c r="S131" s="703"/>
      <c r="T131" s="703"/>
      <c r="U131" s="703"/>
      <c r="V131" s="703"/>
      <c r="W131" s="703"/>
      <c r="X131" s="703"/>
      <c r="Y131" s="703"/>
      <c r="Z131" s="703"/>
      <c r="AA131" s="703"/>
      <c r="AB131" s="703"/>
      <c r="AC131" s="703"/>
      <c r="AD131" s="703"/>
      <c r="AE131" s="703"/>
      <c r="AF131" s="703"/>
      <c r="AG131" s="703"/>
      <c r="AH131" s="703"/>
      <c r="AI131" s="703"/>
      <c r="AJ131" s="703"/>
      <c r="AK131" s="703"/>
      <c r="AL131" s="703"/>
      <c r="AM131" s="703"/>
      <c r="AN131" s="704"/>
      <c r="AO131" s="746"/>
      <c r="AP131" s="703"/>
      <c r="AQ131" s="703"/>
      <c r="AR131" s="703"/>
      <c r="AS131" s="703"/>
      <c r="AT131" s="703"/>
      <c r="AU131" s="703"/>
      <c r="AV131" s="703">
        <v>0</v>
      </c>
      <c r="AW131" s="703"/>
      <c r="AX131" s="703"/>
      <c r="AY131" s="703"/>
      <c r="AZ131" s="703"/>
      <c r="BA131" s="703"/>
      <c r="BB131" s="703"/>
      <c r="BC131" s="703"/>
      <c r="BD131" s="703"/>
      <c r="BE131" s="703"/>
      <c r="BF131" s="703"/>
      <c r="BG131" s="703"/>
      <c r="BH131" s="703"/>
      <c r="BI131" s="703"/>
      <c r="BJ131" s="703"/>
      <c r="BK131" s="703"/>
      <c r="BL131" s="703"/>
      <c r="BM131" s="703"/>
      <c r="BN131" s="703"/>
      <c r="BO131" s="703"/>
      <c r="BP131" s="703"/>
      <c r="BQ131" s="703"/>
      <c r="BR131" s="703"/>
      <c r="BS131" s="704"/>
      <c r="BT131" s="14"/>
    </row>
    <row r="132" spans="1:72" s="163" customFormat="1" ht="15.65" customHeight="1">
      <c r="A132" s="743"/>
      <c r="B132" s="743">
        <v>105</v>
      </c>
      <c r="C132" s="743" t="s">
        <v>761</v>
      </c>
      <c r="D132" s="743" t="s">
        <v>740</v>
      </c>
      <c r="E132" s="743"/>
      <c r="F132" s="743"/>
      <c r="G132" s="744">
        <v>2015</v>
      </c>
      <c r="H132" s="745" t="s">
        <v>574</v>
      </c>
      <c r="I132" s="745" t="s">
        <v>580</v>
      </c>
      <c r="J132" s="746"/>
      <c r="K132" s="18"/>
      <c r="L132" s="703"/>
      <c r="M132" s="703"/>
      <c r="N132" s="703"/>
      <c r="O132" s="703"/>
      <c r="P132" s="703"/>
      <c r="Q132" s="703">
        <v>0</v>
      </c>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4"/>
      <c r="AO132" s="746"/>
      <c r="AP132" s="703"/>
      <c r="AQ132" s="703"/>
      <c r="AR132" s="703"/>
      <c r="AS132" s="703"/>
      <c r="AT132" s="703"/>
      <c r="AU132" s="703"/>
      <c r="AV132" s="703">
        <v>0</v>
      </c>
      <c r="AW132" s="703"/>
      <c r="AX132" s="703"/>
      <c r="AY132" s="703"/>
      <c r="AZ132" s="703"/>
      <c r="BA132" s="703"/>
      <c r="BB132" s="703"/>
      <c r="BC132" s="703"/>
      <c r="BD132" s="703"/>
      <c r="BE132" s="703"/>
      <c r="BF132" s="703"/>
      <c r="BG132" s="703"/>
      <c r="BH132" s="703"/>
      <c r="BI132" s="703"/>
      <c r="BJ132" s="703"/>
      <c r="BK132" s="703"/>
      <c r="BL132" s="703"/>
      <c r="BM132" s="703"/>
      <c r="BN132" s="703"/>
      <c r="BO132" s="703"/>
      <c r="BP132" s="703"/>
      <c r="BQ132" s="703"/>
      <c r="BR132" s="703"/>
      <c r="BS132" s="704"/>
      <c r="BT132" s="14"/>
    </row>
    <row r="133" spans="1:72" s="163" customFormat="1" ht="15.65" customHeight="1">
      <c r="A133" s="743"/>
      <c r="B133" s="743">
        <v>106</v>
      </c>
      <c r="C133" s="743" t="s">
        <v>762</v>
      </c>
      <c r="D133" s="743" t="s">
        <v>740</v>
      </c>
      <c r="E133" s="743"/>
      <c r="F133" s="743"/>
      <c r="G133" s="744">
        <v>2015</v>
      </c>
      <c r="H133" s="745" t="s">
        <v>574</v>
      </c>
      <c r="I133" s="745" t="s">
        <v>580</v>
      </c>
      <c r="J133" s="746"/>
      <c r="K133" s="18"/>
      <c r="L133" s="703"/>
      <c r="M133" s="703"/>
      <c r="N133" s="703"/>
      <c r="O133" s="703"/>
      <c r="P133" s="703"/>
      <c r="Q133" s="703">
        <v>0</v>
      </c>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4"/>
      <c r="AO133" s="746"/>
      <c r="AP133" s="703"/>
      <c r="AQ133" s="703"/>
      <c r="AR133" s="703"/>
      <c r="AS133" s="703"/>
      <c r="AT133" s="703"/>
      <c r="AU133" s="703"/>
      <c r="AV133" s="703">
        <v>0</v>
      </c>
      <c r="AW133" s="703"/>
      <c r="AX133" s="703"/>
      <c r="AY133" s="703"/>
      <c r="AZ133" s="703"/>
      <c r="BA133" s="703"/>
      <c r="BB133" s="703"/>
      <c r="BC133" s="703"/>
      <c r="BD133" s="703"/>
      <c r="BE133" s="703"/>
      <c r="BF133" s="703"/>
      <c r="BG133" s="703"/>
      <c r="BH133" s="703"/>
      <c r="BI133" s="703"/>
      <c r="BJ133" s="703"/>
      <c r="BK133" s="703"/>
      <c r="BL133" s="703"/>
      <c r="BM133" s="703"/>
      <c r="BN133" s="703"/>
      <c r="BO133" s="703"/>
      <c r="BP133" s="703"/>
      <c r="BQ133" s="703"/>
      <c r="BR133" s="703"/>
      <c r="BS133" s="704"/>
      <c r="BT133" s="14"/>
    </row>
    <row r="134" spans="1:72" s="163" customFormat="1" ht="15.65" customHeight="1">
      <c r="A134" s="743"/>
      <c r="B134" s="743">
        <v>107</v>
      </c>
      <c r="C134" s="743" t="s">
        <v>763</v>
      </c>
      <c r="D134" s="743" t="s">
        <v>740</v>
      </c>
      <c r="E134" s="743"/>
      <c r="F134" s="743"/>
      <c r="G134" s="744">
        <v>2015</v>
      </c>
      <c r="H134" s="745" t="s">
        <v>574</v>
      </c>
      <c r="I134" s="745" t="s">
        <v>580</v>
      </c>
      <c r="J134" s="746"/>
      <c r="K134" s="18"/>
      <c r="L134" s="703"/>
      <c r="M134" s="703"/>
      <c r="N134" s="703"/>
      <c r="O134" s="703"/>
      <c r="P134" s="703"/>
      <c r="Q134" s="703">
        <v>0</v>
      </c>
      <c r="R134" s="703"/>
      <c r="S134" s="703"/>
      <c r="T134" s="703"/>
      <c r="U134" s="703"/>
      <c r="V134" s="703"/>
      <c r="W134" s="703"/>
      <c r="X134" s="703"/>
      <c r="Y134" s="703"/>
      <c r="Z134" s="703"/>
      <c r="AA134" s="703"/>
      <c r="AB134" s="703"/>
      <c r="AC134" s="703"/>
      <c r="AD134" s="703"/>
      <c r="AE134" s="703"/>
      <c r="AF134" s="703"/>
      <c r="AG134" s="703"/>
      <c r="AH134" s="703"/>
      <c r="AI134" s="703"/>
      <c r="AJ134" s="703"/>
      <c r="AK134" s="703"/>
      <c r="AL134" s="703"/>
      <c r="AM134" s="703"/>
      <c r="AN134" s="704"/>
      <c r="AO134" s="746"/>
      <c r="AP134" s="703"/>
      <c r="AQ134" s="703"/>
      <c r="AR134" s="703"/>
      <c r="AS134" s="703"/>
      <c r="AT134" s="703"/>
      <c r="AU134" s="703"/>
      <c r="AV134" s="703">
        <v>0</v>
      </c>
      <c r="AW134" s="703"/>
      <c r="AX134" s="703"/>
      <c r="AY134" s="703"/>
      <c r="AZ134" s="703"/>
      <c r="BA134" s="703"/>
      <c r="BB134" s="703"/>
      <c r="BC134" s="703"/>
      <c r="BD134" s="703"/>
      <c r="BE134" s="703"/>
      <c r="BF134" s="703"/>
      <c r="BG134" s="703"/>
      <c r="BH134" s="703"/>
      <c r="BI134" s="703"/>
      <c r="BJ134" s="703"/>
      <c r="BK134" s="703"/>
      <c r="BL134" s="703"/>
      <c r="BM134" s="703"/>
      <c r="BN134" s="703"/>
      <c r="BO134" s="703"/>
      <c r="BP134" s="703"/>
      <c r="BQ134" s="703"/>
      <c r="BR134" s="703"/>
      <c r="BS134" s="704"/>
      <c r="BT134" s="14"/>
    </row>
    <row r="135" spans="1:72" s="163" customFormat="1" ht="15.65" customHeight="1">
      <c r="A135" s="743"/>
      <c r="B135" s="743">
        <v>108</v>
      </c>
      <c r="C135" s="743" t="s">
        <v>764</v>
      </c>
      <c r="D135" s="743" t="s">
        <v>740</v>
      </c>
      <c r="E135" s="743"/>
      <c r="F135" s="743"/>
      <c r="G135" s="744">
        <v>2015</v>
      </c>
      <c r="H135" s="745" t="s">
        <v>574</v>
      </c>
      <c r="I135" s="745" t="s">
        <v>580</v>
      </c>
      <c r="J135" s="746"/>
      <c r="K135" s="18"/>
      <c r="L135" s="703"/>
      <c r="M135" s="703"/>
      <c r="N135" s="703"/>
      <c r="O135" s="703"/>
      <c r="P135" s="703"/>
      <c r="Q135" s="703">
        <v>0</v>
      </c>
      <c r="R135" s="703"/>
      <c r="S135" s="703"/>
      <c r="T135" s="703"/>
      <c r="U135" s="703"/>
      <c r="V135" s="703"/>
      <c r="W135" s="703"/>
      <c r="X135" s="703"/>
      <c r="Y135" s="703"/>
      <c r="Z135" s="703"/>
      <c r="AA135" s="703"/>
      <c r="AB135" s="703"/>
      <c r="AC135" s="703"/>
      <c r="AD135" s="703"/>
      <c r="AE135" s="703"/>
      <c r="AF135" s="703"/>
      <c r="AG135" s="703"/>
      <c r="AH135" s="703"/>
      <c r="AI135" s="703"/>
      <c r="AJ135" s="703"/>
      <c r="AK135" s="703"/>
      <c r="AL135" s="703"/>
      <c r="AM135" s="703"/>
      <c r="AN135" s="704"/>
      <c r="AO135" s="746"/>
      <c r="AP135" s="703"/>
      <c r="AQ135" s="703"/>
      <c r="AR135" s="703"/>
      <c r="AS135" s="703"/>
      <c r="AT135" s="703"/>
      <c r="AU135" s="703"/>
      <c r="AV135" s="703">
        <v>0</v>
      </c>
      <c r="AW135" s="703"/>
      <c r="AX135" s="703"/>
      <c r="AY135" s="703"/>
      <c r="AZ135" s="703"/>
      <c r="BA135" s="703"/>
      <c r="BB135" s="703"/>
      <c r="BC135" s="703"/>
      <c r="BD135" s="703"/>
      <c r="BE135" s="703"/>
      <c r="BF135" s="703"/>
      <c r="BG135" s="703"/>
      <c r="BH135" s="703"/>
      <c r="BI135" s="703"/>
      <c r="BJ135" s="703"/>
      <c r="BK135" s="703"/>
      <c r="BL135" s="703"/>
      <c r="BM135" s="703"/>
      <c r="BN135" s="703"/>
      <c r="BO135" s="703"/>
      <c r="BP135" s="703"/>
      <c r="BQ135" s="703"/>
      <c r="BR135" s="703"/>
      <c r="BS135" s="704"/>
      <c r="BT135" s="14"/>
    </row>
    <row r="136" spans="1:72" s="163" customFormat="1" ht="15.65" customHeight="1">
      <c r="A136" s="743"/>
      <c r="B136" s="743">
        <v>109</v>
      </c>
      <c r="C136" s="743" t="s">
        <v>765</v>
      </c>
      <c r="D136" s="743" t="s">
        <v>740</v>
      </c>
      <c r="E136" s="743"/>
      <c r="F136" s="743"/>
      <c r="G136" s="744">
        <v>2015</v>
      </c>
      <c r="H136" s="745" t="s">
        <v>574</v>
      </c>
      <c r="I136" s="745" t="s">
        <v>580</v>
      </c>
      <c r="J136" s="746"/>
      <c r="K136" s="18"/>
      <c r="L136" s="703"/>
      <c r="M136" s="703"/>
      <c r="N136" s="703"/>
      <c r="O136" s="703"/>
      <c r="P136" s="703"/>
      <c r="Q136" s="703">
        <v>0</v>
      </c>
      <c r="R136" s="703"/>
      <c r="S136" s="703"/>
      <c r="T136" s="703"/>
      <c r="U136" s="703"/>
      <c r="V136" s="703"/>
      <c r="W136" s="703"/>
      <c r="X136" s="703"/>
      <c r="Y136" s="703"/>
      <c r="Z136" s="703"/>
      <c r="AA136" s="703"/>
      <c r="AB136" s="703"/>
      <c r="AC136" s="703"/>
      <c r="AD136" s="703"/>
      <c r="AE136" s="703"/>
      <c r="AF136" s="703"/>
      <c r="AG136" s="703"/>
      <c r="AH136" s="703"/>
      <c r="AI136" s="703"/>
      <c r="AJ136" s="703"/>
      <c r="AK136" s="703"/>
      <c r="AL136" s="703"/>
      <c r="AM136" s="703"/>
      <c r="AN136" s="704"/>
      <c r="AO136" s="746"/>
      <c r="AP136" s="703"/>
      <c r="AQ136" s="703"/>
      <c r="AR136" s="703"/>
      <c r="AS136" s="703"/>
      <c r="AT136" s="703"/>
      <c r="AU136" s="703"/>
      <c r="AV136" s="703">
        <v>0</v>
      </c>
      <c r="AW136" s="703"/>
      <c r="AX136" s="703"/>
      <c r="AY136" s="703"/>
      <c r="AZ136" s="703"/>
      <c r="BA136" s="703"/>
      <c r="BB136" s="703"/>
      <c r="BC136" s="703"/>
      <c r="BD136" s="703"/>
      <c r="BE136" s="703"/>
      <c r="BF136" s="703"/>
      <c r="BG136" s="703"/>
      <c r="BH136" s="703"/>
      <c r="BI136" s="703"/>
      <c r="BJ136" s="703"/>
      <c r="BK136" s="703"/>
      <c r="BL136" s="703"/>
      <c r="BM136" s="703"/>
      <c r="BN136" s="703"/>
      <c r="BO136" s="703"/>
      <c r="BP136" s="703"/>
      <c r="BQ136" s="703"/>
      <c r="BR136" s="703"/>
      <c r="BS136" s="704"/>
      <c r="BT136" s="14"/>
    </row>
    <row r="137" spans="1:72" s="163" customFormat="1" ht="15.65" customHeight="1">
      <c r="A137" s="743"/>
      <c r="B137" s="743">
        <v>110</v>
      </c>
      <c r="C137" s="743" t="s">
        <v>766</v>
      </c>
      <c r="D137" s="743" t="s">
        <v>740</v>
      </c>
      <c r="E137" s="743"/>
      <c r="F137" s="743"/>
      <c r="G137" s="744">
        <v>2015</v>
      </c>
      <c r="H137" s="745" t="s">
        <v>574</v>
      </c>
      <c r="I137" s="745" t="s">
        <v>580</v>
      </c>
      <c r="J137" s="746"/>
      <c r="K137" s="18"/>
      <c r="L137" s="703"/>
      <c r="M137" s="703"/>
      <c r="N137" s="703"/>
      <c r="O137" s="703"/>
      <c r="P137" s="703"/>
      <c r="Q137" s="703">
        <v>0</v>
      </c>
      <c r="R137" s="703"/>
      <c r="S137" s="703"/>
      <c r="T137" s="703"/>
      <c r="U137" s="703"/>
      <c r="V137" s="703"/>
      <c r="W137" s="703"/>
      <c r="X137" s="703"/>
      <c r="Y137" s="703"/>
      <c r="Z137" s="703"/>
      <c r="AA137" s="703"/>
      <c r="AB137" s="703"/>
      <c r="AC137" s="703"/>
      <c r="AD137" s="703"/>
      <c r="AE137" s="703"/>
      <c r="AF137" s="703"/>
      <c r="AG137" s="703"/>
      <c r="AH137" s="703"/>
      <c r="AI137" s="703"/>
      <c r="AJ137" s="703"/>
      <c r="AK137" s="703"/>
      <c r="AL137" s="703"/>
      <c r="AM137" s="703"/>
      <c r="AN137" s="704"/>
      <c r="AO137" s="746"/>
      <c r="AP137" s="703"/>
      <c r="AQ137" s="703"/>
      <c r="AR137" s="703"/>
      <c r="AS137" s="703"/>
      <c r="AT137" s="703"/>
      <c r="AU137" s="703"/>
      <c r="AV137" s="703">
        <v>0</v>
      </c>
      <c r="AW137" s="703"/>
      <c r="AX137" s="703"/>
      <c r="AY137" s="703"/>
      <c r="AZ137" s="703"/>
      <c r="BA137" s="703"/>
      <c r="BB137" s="703"/>
      <c r="BC137" s="703"/>
      <c r="BD137" s="703"/>
      <c r="BE137" s="703"/>
      <c r="BF137" s="703"/>
      <c r="BG137" s="703"/>
      <c r="BH137" s="703"/>
      <c r="BI137" s="703"/>
      <c r="BJ137" s="703"/>
      <c r="BK137" s="703"/>
      <c r="BL137" s="703"/>
      <c r="BM137" s="703"/>
      <c r="BN137" s="703"/>
      <c r="BO137" s="703"/>
      <c r="BP137" s="703"/>
      <c r="BQ137" s="703"/>
      <c r="BR137" s="703"/>
      <c r="BS137" s="704"/>
      <c r="BT137" s="14"/>
    </row>
    <row r="138" spans="1:72" s="163" customFormat="1" ht="15.65" customHeight="1">
      <c r="A138" s="743"/>
      <c r="B138" s="743">
        <v>111</v>
      </c>
      <c r="C138" s="743" t="s">
        <v>767</v>
      </c>
      <c r="D138" s="743" t="s">
        <v>740</v>
      </c>
      <c r="E138" s="743"/>
      <c r="F138" s="743"/>
      <c r="G138" s="744">
        <v>2015</v>
      </c>
      <c r="H138" s="745" t="s">
        <v>574</v>
      </c>
      <c r="I138" s="745" t="s">
        <v>580</v>
      </c>
      <c r="J138" s="746"/>
      <c r="K138" s="18"/>
      <c r="L138" s="703"/>
      <c r="M138" s="703"/>
      <c r="N138" s="703"/>
      <c r="O138" s="703"/>
      <c r="P138" s="703"/>
      <c r="Q138" s="703">
        <v>0</v>
      </c>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4"/>
      <c r="AO138" s="746"/>
      <c r="AP138" s="703"/>
      <c r="AQ138" s="703"/>
      <c r="AR138" s="703"/>
      <c r="AS138" s="703"/>
      <c r="AT138" s="703"/>
      <c r="AU138" s="703"/>
      <c r="AV138" s="703">
        <v>0</v>
      </c>
      <c r="AW138" s="703"/>
      <c r="AX138" s="703"/>
      <c r="AY138" s="703"/>
      <c r="AZ138" s="703"/>
      <c r="BA138" s="703"/>
      <c r="BB138" s="703"/>
      <c r="BC138" s="703"/>
      <c r="BD138" s="703"/>
      <c r="BE138" s="703"/>
      <c r="BF138" s="703"/>
      <c r="BG138" s="703"/>
      <c r="BH138" s="703"/>
      <c r="BI138" s="703"/>
      <c r="BJ138" s="703"/>
      <c r="BK138" s="703"/>
      <c r="BL138" s="703"/>
      <c r="BM138" s="703"/>
      <c r="BN138" s="703"/>
      <c r="BO138" s="703"/>
      <c r="BP138" s="703"/>
      <c r="BQ138" s="703"/>
      <c r="BR138" s="703"/>
      <c r="BS138" s="704"/>
      <c r="BT138" s="14"/>
    </row>
    <row r="139" spans="1:72" s="163" customFormat="1" ht="15.65" customHeight="1">
      <c r="A139" s="743"/>
      <c r="B139" s="743">
        <v>112</v>
      </c>
      <c r="C139" s="743" t="s">
        <v>768</v>
      </c>
      <c r="D139" s="743" t="s">
        <v>740</v>
      </c>
      <c r="E139" s="743"/>
      <c r="F139" s="743"/>
      <c r="G139" s="744">
        <v>2015</v>
      </c>
      <c r="H139" s="745" t="s">
        <v>574</v>
      </c>
      <c r="I139" s="745" t="s">
        <v>580</v>
      </c>
      <c r="J139" s="746"/>
      <c r="K139" s="18"/>
      <c r="L139" s="703"/>
      <c r="M139" s="703"/>
      <c r="N139" s="703"/>
      <c r="O139" s="703"/>
      <c r="P139" s="703"/>
      <c r="Q139" s="703">
        <v>0</v>
      </c>
      <c r="R139" s="703"/>
      <c r="S139" s="703"/>
      <c r="T139" s="703"/>
      <c r="U139" s="703"/>
      <c r="V139" s="703"/>
      <c r="W139" s="703"/>
      <c r="X139" s="703"/>
      <c r="Y139" s="703"/>
      <c r="Z139" s="703"/>
      <c r="AA139" s="703"/>
      <c r="AB139" s="703"/>
      <c r="AC139" s="703"/>
      <c r="AD139" s="703"/>
      <c r="AE139" s="703"/>
      <c r="AF139" s="703"/>
      <c r="AG139" s="703"/>
      <c r="AH139" s="703"/>
      <c r="AI139" s="703"/>
      <c r="AJ139" s="703"/>
      <c r="AK139" s="703"/>
      <c r="AL139" s="703"/>
      <c r="AM139" s="703"/>
      <c r="AN139" s="704"/>
      <c r="AO139" s="746"/>
      <c r="AP139" s="703"/>
      <c r="AQ139" s="703"/>
      <c r="AR139" s="703"/>
      <c r="AS139" s="703"/>
      <c r="AT139" s="703"/>
      <c r="AU139" s="703"/>
      <c r="AV139" s="703">
        <v>0</v>
      </c>
      <c r="AW139" s="703"/>
      <c r="AX139" s="703"/>
      <c r="AY139" s="703"/>
      <c r="AZ139" s="703"/>
      <c r="BA139" s="703"/>
      <c r="BB139" s="703"/>
      <c r="BC139" s="703"/>
      <c r="BD139" s="703"/>
      <c r="BE139" s="703"/>
      <c r="BF139" s="703"/>
      <c r="BG139" s="703"/>
      <c r="BH139" s="703"/>
      <c r="BI139" s="703"/>
      <c r="BJ139" s="703"/>
      <c r="BK139" s="703"/>
      <c r="BL139" s="703"/>
      <c r="BM139" s="703"/>
      <c r="BN139" s="703"/>
      <c r="BO139" s="703"/>
      <c r="BP139" s="703"/>
      <c r="BQ139" s="703"/>
      <c r="BR139" s="703"/>
      <c r="BS139" s="704"/>
      <c r="BT139" s="14"/>
    </row>
    <row r="140" spans="1:72" s="163" customFormat="1" ht="15.65" customHeight="1">
      <c r="A140" s="743"/>
      <c r="B140" s="743">
        <v>113</v>
      </c>
      <c r="C140" s="743" t="s">
        <v>769</v>
      </c>
      <c r="D140" s="743" t="s">
        <v>740</v>
      </c>
      <c r="E140" s="743"/>
      <c r="F140" s="743"/>
      <c r="G140" s="744">
        <v>2015</v>
      </c>
      <c r="H140" s="745" t="s">
        <v>574</v>
      </c>
      <c r="I140" s="745" t="s">
        <v>580</v>
      </c>
      <c r="J140" s="746"/>
      <c r="K140" s="18"/>
      <c r="L140" s="703"/>
      <c r="M140" s="703"/>
      <c r="N140" s="703"/>
      <c r="O140" s="703"/>
      <c r="P140" s="703"/>
      <c r="Q140" s="703">
        <v>0</v>
      </c>
      <c r="R140" s="703"/>
      <c r="S140" s="703"/>
      <c r="T140" s="703"/>
      <c r="U140" s="703"/>
      <c r="V140" s="703"/>
      <c r="W140" s="703"/>
      <c r="X140" s="703"/>
      <c r="Y140" s="703"/>
      <c r="Z140" s="703"/>
      <c r="AA140" s="703"/>
      <c r="AB140" s="703"/>
      <c r="AC140" s="703"/>
      <c r="AD140" s="703"/>
      <c r="AE140" s="703"/>
      <c r="AF140" s="703"/>
      <c r="AG140" s="703"/>
      <c r="AH140" s="703"/>
      <c r="AI140" s="703"/>
      <c r="AJ140" s="703"/>
      <c r="AK140" s="703"/>
      <c r="AL140" s="703"/>
      <c r="AM140" s="703"/>
      <c r="AN140" s="704"/>
      <c r="AO140" s="746"/>
      <c r="AP140" s="703"/>
      <c r="AQ140" s="703"/>
      <c r="AR140" s="703"/>
      <c r="AS140" s="703"/>
      <c r="AT140" s="703"/>
      <c r="AU140" s="703"/>
      <c r="AV140" s="703">
        <v>0</v>
      </c>
      <c r="AW140" s="703"/>
      <c r="AX140" s="703"/>
      <c r="AY140" s="703"/>
      <c r="AZ140" s="703"/>
      <c r="BA140" s="703"/>
      <c r="BB140" s="703"/>
      <c r="BC140" s="703"/>
      <c r="BD140" s="703"/>
      <c r="BE140" s="703"/>
      <c r="BF140" s="703"/>
      <c r="BG140" s="703"/>
      <c r="BH140" s="703"/>
      <c r="BI140" s="703"/>
      <c r="BJ140" s="703"/>
      <c r="BK140" s="703"/>
      <c r="BL140" s="703"/>
      <c r="BM140" s="703"/>
      <c r="BN140" s="703"/>
      <c r="BO140" s="703"/>
      <c r="BP140" s="703"/>
      <c r="BQ140" s="703"/>
      <c r="BR140" s="703"/>
      <c r="BS140" s="704"/>
      <c r="BT140" s="14"/>
    </row>
    <row r="141" spans="1:72" s="163" customFormat="1" ht="15.65" customHeight="1">
      <c r="A141" s="743"/>
      <c r="B141" s="743">
        <v>114</v>
      </c>
      <c r="C141" s="743" t="s">
        <v>770</v>
      </c>
      <c r="D141" s="743" t="s">
        <v>740</v>
      </c>
      <c r="E141" s="743"/>
      <c r="F141" s="743"/>
      <c r="G141" s="744">
        <v>2015</v>
      </c>
      <c r="H141" s="745" t="s">
        <v>574</v>
      </c>
      <c r="I141" s="745" t="s">
        <v>580</v>
      </c>
      <c r="J141" s="746"/>
      <c r="K141" s="18"/>
      <c r="L141" s="703"/>
      <c r="M141" s="703"/>
      <c r="N141" s="703"/>
      <c r="O141" s="703"/>
      <c r="P141" s="703"/>
      <c r="Q141" s="703">
        <v>0</v>
      </c>
      <c r="R141" s="703"/>
      <c r="S141" s="703"/>
      <c r="T141" s="703"/>
      <c r="U141" s="703"/>
      <c r="V141" s="703"/>
      <c r="W141" s="703"/>
      <c r="X141" s="703"/>
      <c r="Y141" s="703"/>
      <c r="Z141" s="703"/>
      <c r="AA141" s="703"/>
      <c r="AB141" s="703"/>
      <c r="AC141" s="703"/>
      <c r="AD141" s="703"/>
      <c r="AE141" s="703"/>
      <c r="AF141" s="703"/>
      <c r="AG141" s="703"/>
      <c r="AH141" s="703"/>
      <c r="AI141" s="703"/>
      <c r="AJ141" s="703"/>
      <c r="AK141" s="703"/>
      <c r="AL141" s="703"/>
      <c r="AM141" s="703"/>
      <c r="AN141" s="704"/>
      <c r="AO141" s="746"/>
      <c r="AP141" s="703"/>
      <c r="AQ141" s="703"/>
      <c r="AR141" s="703"/>
      <c r="AS141" s="703"/>
      <c r="AT141" s="703"/>
      <c r="AU141" s="703"/>
      <c r="AV141" s="703">
        <v>0</v>
      </c>
      <c r="AW141" s="703"/>
      <c r="AX141" s="703"/>
      <c r="AY141" s="703"/>
      <c r="AZ141" s="703"/>
      <c r="BA141" s="703"/>
      <c r="BB141" s="703"/>
      <c r="BC141" s="703"/>
      <c r="BD141" s="703"/>
      <c r="BE141" s="703"/>
      <c r="BF141" s="703"/>
      <c r="BG141" s="703"/>
      <c r="BH141" s="703"/>
      <c r="BI141" s="703"/>
      <c r="BJ141" s="703"/>
      <c r="BK141" s="703"/>
      <c r="BL141" s="703"/>
      <c r="BM141" s="703"/>
      <c r="BN141" s="703"/>
      <c r="BO141" s="703"/>
      <c r="BP141" s="703"/>
      <c r="BQ141" s="703"/>
      <c r="BR141" s="703"/>
      <c r="BS141" s="704"/>
      <c r="BT141" s="14"/>
    </row>
    <row r="142" spans="1:72" s="163" customFormat="1" ht="15.65" customHeight="1">
      <c r="A142" s="743"/>
      <c r="B142" s="743">
        <v>115</v>
      </c>
      <c r="C142" s="743" t="s">
        <v>771</v>
      </c>
      <c r="D142" s="743" t="s">
        <v>740</v>
      </c>
      <c r="E142" s="743"/>
      <c r="F142" s="743"/>
      <c r="G142" s="744">
        <v>2015</v>
      </c>
      <c r="H142" s="745" t="s">
        <v>574</v>
      </c>
      <c r="I142" s="745" t="s">
        <v>580</v>
      </c>
      <c r="J142" s="746"/>
      <c r="K142" s="18"/>
      <c r="L142" s="703"/>
      <c r="M142" s="703"/>
      <c r="N142" s="703"/>
      <c r="O142" s="703"/>
      <c r="P142" s="703"/>
      <c r="Q142" s="703">
        <v>0</v>
      </c>
      <c r="R142" s="703"/>
      <c r="S142" s="703"/>
      <c r="T142" s="703"/>
      <c r="U142" s="703"/>
      <c r="V142" s="703"/>
      <c r="W142" s="703"/>
      <c r="X142" s="703"/>
      <c r="Y142" s="703"/>
      <c r="Z142" s="703"/>
      <c r="AA142" s="703"/>
      <c r="AB142" s="703"/>
      <c r="AC142" s="703"/>
      <c r="AD142" s="703"/>
      <c r="AE142" s="703"/>
      <c r="AF142" s="703"/>
      <c r="AG142" s="703"/>
      <c r="AH142" s="703"/>
      <c r="AI142" s="703"/>
      <c r="AJ142" s="703"/>
      <c r="AK142" s="703"/>
      <c r="AL142" s="703"/>
      <c r="AM142" s="703"/>
      <c r="AN142" s="704"/>
      <c r="AO142" s="746"/>
      <c r="AP142" s="703"/>
      <c r="AQ142" s="703"/>
      <c r="AR142" s="703"/>
      <c r="AS142" s="703"/>
      <c r="AT142" s="703"/>
      <c r="AU142" s="703"/>
      <c r="AV142" s="703">
        <v>0</v>
      </c>
      <c r="AW142" s="703"/>
      <c r="AX142" s="703"/>
      <c r="AY142" s="703"/>
      <c r="AZ142" s="703"/>
      <c r="BA142" s="703"/>
      <c r="BB142" s="703"/>
      <c r="BC142" s="703"/>
      <c r="BD142" s="703"/>
      <c r="BE142" s="703"/>
      <c r="BF142" s="703"/>
      <c r="BG142" s="703"/>
      <c r="BH142" s="703"/>
      <c r="BI142" s="703"/>
      <c r="BJ142" s="703"/>
      <c r="BK142" s="703"/>
      <c r="BL142" s="703"/>
      <c r="BM142" s="703"/>
      <c r="BN142" s="703"/>
      <c r="BO142" s="703"/>
      <c r="BP142" s="703"/>
      <c r="BQ142" s="703"/>
      <c r="BR142" s="703"/>
      <c r="BS142" s="704"/>
      <c r="BT142" s="14"/>
    </row>
    <row r="143" spans="1:72" s="163" customFormat="1" ht="15.65" customHeight="1">
      <c r="A143" s="743"/>
      <c r="B143" s="743">
        <v>116</v>
      </c>
      <c r="C143" s="743" t="s">
        <v>772</v>
      </c>
      <c r="D143" s="743" t="s">
        <v>740</v>
      </c>
      <c r="E143" s="743"/>
      <c r="F143" s="743"/>
      <c r="G143" s="744">
        <v>2015</v>
      </c>
      <c r="H143" s="745" t="s">
        <v>574</v>
      </c>
      <c r="I143" s="745" t="s">
        <v>580</v>
      </c>
      <c r="J143" s="746"/>
      <c r="K143" s="18"/>
      <c r="L143" s="703"/>
      <c r="M143" s="703"/>
      <c r="N143" s="703"/>
      <c r="O143" s="703"/>
      <c r="P143" s="703"/>
      <c r="Q143" s="703">
        <v>0</v>
      </c>
      <c r="R143" s="703"/>
      <c r="S143" s="703"/>
      <c r="T143" s="703"/>
      <c r="U143" s="703"/>
      <c r="V143" s="703"/>
      <c r="W143" s="703"/>
      <c r="X143" s="703"/>
      <c r="Y143" s="703"/>
      <c r="Z143" s="703"/>
      <c r="AA143" s="703"/>
      <c r="AB143" s="703"/>
      <c r="AC143" s="703"/>
      <c r="AD143" s="703"/>
      <c r="AE143" s="703"/>
      <c r="AF143" s="703"/>
      <c r="AG143" s="703"/>
      <c r="AH143" s="703"/>
      <c r="AI143" s="703"/>
      <c r="AJ143" s="703"/>
      <c r="AK143" s="703"/>
      <c r="AL143" s="703"/>
      <c r="AM143" s="703"/>
      <c r="AN143" s="704"/>
      <c r="AO143" s="746"/>
      <c r="AP143" s="703"/>
      <c r="AQ143" s="703"/>
      <c r="AR143" s="703"/>
      <c r="AS143" s="703"/>
      <c r="AT143" s="703"/>
      <c r="AU143" s="703"/>
      <c r="AV143" s="703">
        <v>0</v>
      </c>
      <c r="AW143" s="703"/>
      <c r="AX143" s="703"/>
      <c r="AY143" s="703"/>
      <c r="AZ143" s="703"/>
      <c r="BA143" s="703"/>
      <c r="BB143" s="703"/>
      <c r="BC143" s="703"/>
      <c r="BD143" s="703"/>
      <c r="BE143" s="703"/>
      <c r="BF143" s="703"/>
      <c r="BG143" s="703"/>
      <c r="BH143" s="703"/>
      <c r="BI143" s="703"/>
      <c r="BJ143" s="703"/>
      <c r="BK143" s="703"/>
      <c r="BL143" s="703"/>
      <c r="BM143" s="703"/>
      <c r="BN143" s="703"/>
      <c r="BO143" s="703"/>
      <c r="BP143" s="703"/>
      <c r="BQ143" s="703"/>
      <c r="BR143" s="703"/>
      <c r="BS143" s="704"/>
      <c r="BT143" s="14"/>
    </row>
    <row r="144" spans="1:72" s="163" customFormat="1" ht="15.65" customHeight="1">
      <c r="A144" s="743"/>
      <c r="B144" s="743">
        <v>117</v>
      </c>
      <c r="C144" s="743" t="s">
        <v>773</v>
      </c>
      <c r="D144" s="743" t="s">
        <v>740</v>
      </c>
      <c r="E144" s="743"/>
      <c r="F144" s="743"/>
      <c r="G144" s="744">
        <v>2015</v>
      </c>
      <c r="H144" s="745" t="s">
        <v>574</v>
      </c>
      <c r="I144" s="745" t="s">
        <v>580</v>
      </c>
      <c r="J144" s="746"/>
      <c r="K144" s="18"/>
      <c r="L144" s="703"/>
      <c r="M144" s="703"/>
      <c r="N144" s="703"/>
      <c r="O144" s="703"/>
      <c r="P144" s="703"/>
      <c r="Q144" s="703">
        <v>0</v>
      </c>
      <c r="R144" s="703"/>
      <c r="S144" s="703"/>
      <c r="T144" s="703"/>
      <c r="U144" s="703"/>
      <c r="V144" s="703"/>
      <c r="W144" s="703"/>
      <c r="X144" s="703"/>
      <c r="Y144" s="703"/>
      <c r="Z144" s="703"/>
      <c r="AA144" s="703"/>
      <c r="AB144" s="703"/>
      <c r="AC144" s="703"/>
      <c r="AD144" s="703"/>
      <c r="AE144" s="703"/>
      <c r="AF144" s="703"/>
      <c r="AG144" s="703"/>
      <c r="AH144" s="703"/>
      <c r="AI144" s="703"/>
      <c r="AJ144" s="703"/>
      <c r="AK144" s="703"/>
      <c r="AL144" s="703"/>
      <c r="AM144" s="703"/>
      <c r="AN144" s="704"/>
      <c r="AO144" s="746"/>
      <c r="AP144" s="703"/>
      <c r="AQ144" s="703"/>
      <c r="AR144" s="703"/>
      <c r="AS144" s="703"/>
      <c r="AT144" s="703"/>
      <c r="AU144" s="703"/>
      <c r="AV144" s="703">
        <v>0</v>
      </c>
      <c r="AW144" s="703"/>
      <c r="AX144" s="703"/>
      <c r="AY144" s="703"/>
      <c r="AZ144" s="703"/>
      <c r="BA144" s="703"/>
      <c r="BB144" s="703"/>
      <c r="BC144" s="703"/>
      <c r="BD144" s="703"/>
      <c r="BE144" s="703"/>
      <c r="BF144" s="703"/>
      <c r="BG144" s="703"/>
      <c r="BH144" s="703"/>
      <c r="BI144" s="703"/>
      <c r="BJ144" s="703"/>
      <c r="BK144" s="703"/>
      <c r="BL144" s="703"/>
      <c r="BM144" s="703"/>
      <c r="BN144" s="703"/>
      <c r="BO144" s="703"/>
      <c r="BP144" s="703"/>
      <c r="BQ144" s="703"/>
      <c r="BR144" s="703"/>
      <c r="BS144" s="704"/>
      <c r="BT144" s="14"/>
    </row>
    <row r="145" spans="1:72" s="163" customFormat="1" ht="15.65" customHeight="1">
      <c r="A145" s="743"/>
      <c r="B145" s="743">
        <v>118</v>
      </c>
      <c r="C145" s="743" t="s">
        <v>727</v>
      </c>
      <c r="D145" s="743" t="s">
        <v>740</v>
      </c>
      <c r="E145" s="743"/>
      <c r="F145" s="743"/>
      <c r="G145" s="744">
        <v>2015</v>
      </c>
      <c r="H145" s="745" t="s">
        <v>574</v>
      </c>
      <c r="I145" s="745" t="s">
        <v>580</v>
      </c>
      <c r="J145" s="746"/>
      <c r="K145" s="18"/>
      <c r="L145" s="703"/>
      <c r="M145" s="703"/>
      <c r="N145" s="703"/>
      <c r="O145" s="703"/>
      <c r="P145" s="703"/>
      <c r="Q145" s="703">
        <v>0</v>
      </c>
      <c r="R145" s="703"/>
      <c r="S145" s="703"/>
      <c r="T145" s="703"/>
      <c r="U145" s="703"/>
      <c r="V145" s="703"/>
      <c r="W145" s="703"/>
      <c r="X145" s="703"/>
      <c r="Y145" s="703"/>
      <c r="Z145" s="703"/>
      <c r="AA145" s="703"/>
      <c r="AB145" s="703"/>
      <c r="AC145" s="703"/>
      <c r="AD145" s="703"/>
      <c r="AE145" s="703"/>
      <c r="AF145" s="703"/>
      <c r="AG145" s="703"/>
      <c r="AH145" s="703"/>
      <c r="AI145" s="703"/>
      <c r="AJ145" s="703"/>
      <c r="AK145" s="703"/>
      <c r="AL145" s="703"/>
      <c r="AM145" s="703"/>
      <c r="AN145" s="704"/>
      <c r="AO145" s="746"/>
      <c r="AP145" s="703"/>
      <c r="AQ145" s="703"/>
      <c r="AR145" s="703"/>
      <c r="AS145" s="703"/>
      <c r="AT145" s="703"/>
      <c r="AU145" s="703"/>
      <c r="AV145" s="703">
        <v>0</v>
      </c>
      <c r="AW145" s="703"/>
      <c r="AX145" s="703"/>
      <c r="AY145" s="703"/>
      <c r="AZ145" s="703"/>
      <c r="BA145" s="703"/>
      <c r="BB145" s="703"/>
      <c r="BC145" s="703"/>
      <c r="BD145" s="703"/>
      <c r="BE145" s="703"/>
      <c r="BF145" s="703"/>
      <c r="BG145" s="703"/>
      <c r="BH145" s="703"/>
      <c r="BI145" s="703"/>
      <c r="BJ145" s="703"/>
      <c r="BK145" s="703"/>
      <c r="BL145" s="703"/>
      <c r="BM145" s="703"/>
      <c r="BN145" s="703"/>
      <c r="BO145" s="703"/>
      <c r="BP145" s="703"/>
      <c r="BQ145" s="703"/>
      <c r="BR145" s="703"/>
      <c r="BS145" s="704"/>
      <c r="BT145" s="14"/>
    </row>
    <row r="146" spans="1:72" s="163" customFormat="1" ht="15.65" customHeight="1">
      <c r="A146" s="743"/>
      <c r="B146" s="743">
        <v>119</v>
      </c>
      <c r="C146" s="743" t="s">
        <v>728</v>
      </c>
      <c r="D146" s="743" t="s">
        <v>740</v>
      </c>
      <c r="E146" s="743"/>
      <c r="F146" s="743"/>
      <c r="G146" s="744">
        <v>2015</v>
      </c>
      <c r="H146" s="745" t="s">
        <v>574</v>
      </c>
      <c r="I146" s="745" t="s">
        <v>580</v>
      </c>
      <c r="J146" s="746"/>
      <c r="K146" s="18"/>
      <c r="L146" s="703"/>
      <c r="M146" s="703"/>
      <c r="N146" s="703"/>
      <c r="O146" s="703"/>
      <c r="P146" s="703"/>
      <c r="Q146" s="703">
        <v>0</v>
      </c>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4"/>
      <c r="AO146" s="746"/>
      <c r="AP146" s="703"/>
      <c r="AQ146" s="703"/>
      <c r="AR146" s="703"/>
      <c r="AS146" s="703"/>
      <c r="AT146" s="703"/>
      <c r="AU146" s="703"/>
      <c r="AV146" s="703">
        <v>0</v>
      </c>
      <c r="AW146" s="703"/>
      <c r="AX146" s="703"/>
      <c r="AY146" s="703"/>
      <c r="AZ146" s="703"/>
      <c r="BA146" s="703"/>
      <c r="BB146" s="703"/>
      <c r="BC146" s="703"/>
      <c r="BD146" s="703"/>
      <c r="BE146" s="703"/>
      <c r="BF146" s="703"/>
      <c r="BG146" s="703"/>
      <c r="BH146" s="703"/>
      <c r="BI146" s="703"/>
      <c r="BJ146" s="703"/>
      <c r="BK146" s="703"/>
      <c r="BL146" s="703"/>
      <c r="BM146" s="703"/>
      <c r="BN146" s="703"/>
      <c r="BO146" s="703"/>
      <c r="BP146" s="703"/>
      <c r="BQ146" s="703"/>
      <c r="BR146" s="703"/>
      <c r="BS146" s="704"/>
      <c r="BT146" s="14"/>
    </row>
    <row r="147" spans="1:72" s="163" customFormat="1" ht="15.65" customHeight="1">
      <c r="A147" s="743"/>
      <c r="B147" s="743">
        <v>120</v>
      </c>
      <c r="C147" s="743" t="s">
        <v>729</v>
      </c>
      <c r="D147" s="743" t="s">
        <v>740</v>
      </c>
      <c r="E147" s="743"/>
      <c r="F147" s="743"/>
      <c r="G147" s="744">
        <v>2015</v>
      </c>
      <c r="H147" s="745" t="s">
        <v>574</v>
      </c>
      <c r="I147" s="745" t="s">
        <v>580</v>
      </c>
      <c r="J147" s="746"/>
      <c r="K147" s="18"/>
      <c r="L147" s="703"/>
      <c r="M147" s="703"/>
      <c r="N147" s="703"/>
      <c r="O147" s="703"/>
      <c r="P147" s="703"/>
      <c r="Q147" s="703">
        <v>0</v>
      </c>
      <c r="R147" s="703"/>
      <c r="S147" s="703"/>
      <c r="T147" s="703"/>
      <c r="U147" s="703"/>
      <c r="V147" s="703"/>
      <c r="W147" s="703"/>
      <c r="X147" s="703"/>
      <c r="Y147" s="703"/>
      <c r="Z147" s="703"/>
      <c r="AA147" s="703"/>
      <c r="AB147" s="703"/>
      <c r="AC147" s="703"/>
      <c r="AD147" s="703"/>
      <c r="AE147" s="703"/>
      <c r="AF147" s="703"/>
      <c r="AG147" s="703"/>
      <c r="AH147" s="703"/>
      <c r="AI147" s="703"/>
      <c r="AJ147" s="703"/>
      <c r="AK147" s="703"/>
      <c r="AL147" s="703"/>
      <c r="AM147" s="703"/>
      <c r="AN147" s="704"/>
      <c r="AO147" s="746"/>
      <c r="AP147" s="703"/>
      <c r="AQ147" s="703"/>
      <c r="AR147" s="703"/>
      <c r="AS147" s="703"/>
      <c r="AT147" s="703"/>
      <c r="AU147" s="703"/>
      <c r="AV147" s="703">
        <v>0</v>
      </c>
      <c r="AW147" s="703"/>
      <c r="AX147" s="703"/>
      <c r="AY147" s="703"/>
      <c r="AZ147" s="703"/>
      <c r="BA147" s="703"/>
      <c r="BB147" s="703"/>
      <c r="BC147" s="703"/>
      <c r="BD147" s="703"/>
      <c r="BE147" s="703"/>
      <c r="BF147" s="703"/>
      <c r="BG147" s="703"/>
      <c r="BH147" s="703"/>
      <c r="BI147" s="703"/>
      <c r="BJ147" s="703"/>
      <c r="BK147" s="703"/>
      <c r="BL147" s="703"/>
      <c r="BM147" s="703"/>
      <c r="BN147" s="703"/>
      <c r="BO147" s="703"/>
      <c r="BP147" s="703"/>
      <c r="BQ147" s="703"/>
      <c r="BR147" s="703"/>
      <c r="BS147" s="704"/>
      <c r="BT147" s="14"/>
    </row>
    <row r="148" spans="1:72" s="163" customFormat="1" ht="15.65" customHeight="1">
      <c r="A148" s="743"/>
      <c r="B148" s="743">
        <v>121</v>
      </c>
      <c r="C148" s="743" t="s">
        <v>774</v>
      </c>
      <c r="D148" s="743" t="s">
        <v>740</v>
      </c>
      <c r="E148" s="743"/>
      <c r="F148" s="743"/>
      <c r="G148" s="744">
        <v>2015</v>
      </c>
      <c r="H148" s="745" t="s">
        <v>574</v>
      </c>
      <c r="I148" s="745" t="s">
        <v>580</v>
      </c>
      <c r="J148" s="746"/>
      <c r="K148" s="18"/>
      <c r="L148" s="703"/>
      <c r="M148" s="703"/>
      <c r="N148" s="703"/>
      <c r="O148" s="703"/>
      <c r="P148" s="703"/>
      <c r="Q148" s="703">
        <v>0</v>
      </c>
      <c r="R148" s="703"/>
      <c r="S148" s="703"/>
      <c r="T148" s="703"/>
      <c r="U148" s="703"/>
      <c r="V148" s="703"/>
      <c r="W148" s="703"/>
      <c r="X148" s="703"/>
      <c r="Y148" s="703"/>
      <c r="Z148" s="703"/>
      <c r="AA148" s="703"/>
      <c r="AB148" s="703"/>
      <c r="AC148" s="703"/>
      <c r="AD148" s="703"/>
      <c r="AE148" s="703"/>
      <c r="AF148" s="703"/>
      <c r="AG148" s="703"/>
      <c r="AH148" s="703"/>
      <c r="AI148" s="703"/>
      <c r="AJ148" s="703"/>
      <c r="AK148" s="703"/>
      <c r="AL148" s="703"/>
      <c r="AM148" s="703"/>
      <c r="AN148" s="704"/>
      <c r="AO148" s="746"/>
      <c r="AP148" s="703"/>
      <c r="AQ148" s="703"/>
      <c r="AR148" s="703"/>
      <c r="AS148" s="703"/>
      <c r="AT148" s="703"/>
      <c r="AU148" s="703"/>
      <c r="AV148" s="703">
        <v>0</v>
      </c>
      <c r="AW148" s="703"/>
      <c r="AX148" s="703"/>
      <c r="AY148" s="703"/>
      <c r="AZ148" s="703"/>
      <c r="BA148" s="703"/>
      <c r="BB148" s="703"/>
      <c r="BC148" s="703"/>
      <c r="BD148" s="703"/>
      <c r="BE148" s="703"/>
      <c r="BF148" s="703"/>
      <c r="BG148" s="703"/>
      <c r="BH148" s="703"/>
      <c r="BI148" s="703"/>
      <c r="BJ148" s="703"/>
      <c r="BK148" s="703"/>
      <c r="BL148" s="703"/>
      <c r="BM148" s="703"/>
      <c r="BN148" s="703"/>
      <c r="BO148" s="703"/>
      <c r="BP148" s="703"/>
      <c r="BQ148" s="703"/>
      <c r="BR148" s="703"/>
      <c r="BS148" s="704"/>
      <c r="BT148" s="14"/>
    </row>
    <row r="149" spans="1:72" s="163" customFormat="1" ht="15.65" customHeight="1">
      <c r="A149" s="743"/>
      <c r="B149" s="743">
        <v>122</v>
      </c>
      <c r="C149" s="743" t="s">
        <v>775</v>
      </c>
      <c r="D149" s="743" t="s">
        <v>740</v>
      </c>
      <c r="E149" s="743"/>
      <c r="F149" s="743"/>
      <c r="G149" s="744">
        <v>2015</v>
      </c>
      <c r="H149" s="745" t="s">
        <v>574</v>
      </c>
      <c r="I149" s="745" t="s">
        <v>580</v>
      </c>
      <c r="J149" s="746"/>
      <c r="K149" s="18"/>
      <c r="L149" s="703"/>
      <c r="M149" s="703"/>
      <c r="N149" s="703"/>
      <c r="O149" s="703"/>
      <c r="P149" s="703"/>
      <c r="Q149" s="703">
        <v>0</v>
      </c>
      <c r="R149" s="703"/>
      <c r="S149" s="703"/>
      <c r="T149" s="703"/>
      <c r="U149" s="703"/>
      <c r="V149" s="703"/>
      <c r="W149" s="703"/>
      <c r="X149" s="703"/>
      <c r="Y149" s="703"/>
      <c r="Z149" s="703"/>
      <c r="AA149" s="703"/>
      <c r="AB149" s="703"/>
      <c r="AC149" s="703"/>
      <c r="AD149" s="703"/>
      <c r="AE149" s="703"/>
      <c r="AF149" s="703"/>
      <c r="AG149" s="703"/>
      <c r="AH149" s="703"/>
      <c r="AI149" s="703"/>
      <c r="AJ149" s="703"/>
      <c r="AK149" s="703"/>
      <c r="AL149" s="703"/>
      <c r="AM149" s="703"/>
      <c r="AN149" s="704"/>
      <c r="AO149" s="746"/>
      <c r="AP149" s="703"/>
      <c r="AQ149" s="703"/>
      <c r="AR149" s="703"/>
      <c r="AS149" s="703"/>
      <c r="AT149" s="703"/>
      <c r="AU149" s="703"/>
      <c r="AV149" s="703">
        <v>0</v>
      </c>
      <c r="AW149" s="703"/>
      <c r="AX149" s="703"/>
      <c r="AY149" s="703"/>
      <c r="AZ149" s="703"/>
      <c r="BA149" s="703"/>
      <c r="BB149" s="703"/>
      <c r="BC149" s="703"/>
      <c r="BD149" s="703"/>
      <c r="BE149" s="703"/>
      <c r="BF149" s="703"/>
      <c r="BG149" s="703"/>
      <c r="BH149" s="703"/>
      <c r="BI149" s="703"/>
      <c r="BJ149" s="703"/>
      <c r="BK149" s="703"/>
      <c r="BL149" s="703"/>
      <c r="BM149" s="703"/>
      <c r="BN149" s="703"/>
      <c r="BO149" s="703"/>
      <c r="BP149" s="703"/>
      <c r="BQ149" s="703"/>
      <c r="BR149" s="703"/>
      <c r="BS149" s="704"/>
      <c r="BT149" s="14"/>
    </row>
    <row r="150" spans="1:72" s="163" customFormat="1" ht="15.65" customHeight="1">
      <c r="A150" s="743"/>
      <c r="B150" s="743">
        <v>123</v>
      </c>
      <c r="C150" s="743" t="s">
        <v>733</v>
      </c>
      <c r="D150" s="743" t="s">
        <v>740</v>
      </c>
      <c r="E150" s="743"/>
      <c r="F150" s="743"/>
      <c r="G150" s="744">
        <v>2015</v>
      </c>
      <c r="H150" s="745" t="s">
        <v>574</v>
      </c>
      <c r="I150" s="745" t="s">
        <v>580</v>
      </c>
      <c r="J150" s="746"/>
      <c r="K150" s="18"/>
      <c r="L150" s="703"/>
      <c r="M150" s="703"/>
      <c r="N150" s="703"/>
      <c r="O150" s="703"/>
      <c r="P150" s="703"/>
      <c r="Q150" s="703">
        <v>0</v>
      </c>
      <c r="R150" s="703"/>
      <c r="S150" s="703"/>
      <c r="T150" s="703"/>
      <c r="U150" s="703"/>
      <c r="V150" s="703"/>
      <c r="W150" s="703"/>
      <c r="X150" s="703"/>
      <c r="Y150" s="703"/>
      <c r="Z150" s="703"/>
      <c r="AA150" s="703"/>
      <c r="AB150" s="703"/>
      <c r="AC150" s="703"/>
      <c r="AD150" s="703"/>
      <c r="AE150" s="703"/>
      <c r="AF150" s="703"/>
      <c r="AG150" s="703"/>
      <c r="AH150" s="703"/>
      <c r="AI150" s="703"/>
      <c r="AJ150" s="703"/>
      <c r="AK150" s="703"/>
      <c r="AL150" s="703"/>
      <c r="AM150" s="703"/>
      <c r="AN150" s="704"/>
      <c r="AO150" s="746"/>
      <c r="AP150" s="703"/>
      <c r="AQ150" s="703"/>
      <c r="AR150" s="703"/>
      <c r="AS150" s="703"/>
      <c r="AT150" s="703"/>
      <c r="AU150" s="703"/>
      <c r="AV150" s="703">
        <v>0</v>
      </c>
      <c r="AW150" s="703"/>
      <c r="AX150" s="703"/>
      <c r="AY150" s="703"/>
      <c r="AZ150" s="703"/>
      <c r="BA150" s="703"/>
      <c r="BB150" s="703"/>
      <c r="BC150" s="703"/>
      <c r="BD150" s="703"/>
      <c r="BE150" s="703"/>
      <c r="BF150" s="703"/>
      <c r="BG150" s="703"/>
      <c r="BH150" s="703"/>
      <c r="BI150" s="703"/>
      <c r="BJ150" s="703"/>
      <c r="BK150" s="703"/>
      <c r="BL150" s="703"/>
      <c r="BM150" s="703"/>
      <c r="BN150" s="703"/>
      <c r="BO150" s="703"/>
      <c r="BP150" s="703"/>
      <c r="BQ150" s="703"/>
      <c r="BR150" s="703"/>
      <c r="BS150" s="704"/>
      <c r="BT150" s="14"/>
    </row>
    <row r="151" spans="1:72" s="163" customFormat="1" ht="15.65" customHeight="1">
      <c r="A151" s="743"/>
      <c r="B151" s="743">
        <v>124</v>
      </c>
      <c r="C151" s="743" t="s">
        <v>734</v>
      </c>
      <c r="D151" s="743" t="s">
        <v>740</v>
      </c>
      <c r="E151" s="743"/>
      <c r="F151" s="743"/>
      <c r="G151" s="744">
        <v>2015</v>
      </c>
      <c r="H151" s="745" t="s">
        <v>574</v>
      </c>
      <c r="I151" s="745" t="s">
        <v>580</v>
      </c>
      <c r="J151" s="746"/>
      <c r="K151" s="18"/>
      <c r="L151" s="703"/>
      <c r="M151" s="703"/>
      <c r="N151" s="703"/>
      <c r="O151" s="703"/>
      <c r="P151" s="703"/>
      <c r="Q151" s="703">
        <v>0</v>
      </c>
      <c r="R151" s="703"/>
      <c r="S151" s="703"/>
      <c r="T151" s="703"/>
      <c r="U151" s="703"/>
      <c r="V151" s="703"/>
      <c r="W151" s="703"/>
      <c r="X151" s="703"/>
      <c r="Y151" s="703"/>
      <c r="Z151" s="703"/>
      <c r="AA151" s="703"/>
      <c r="AB151" s="703"/>
      <c r="AC151" s="703"/>
      <c r="AD151" s="703"/>
      <c r="AE151" s="703"/>
      <c r="AF151" s="703"/>
      <c r="AG151" s="703"/>
      <c r="AH151" s="703"/>
      <c r="AI151" s="703"/>
      <c r="AJ151" s="703"/>
      <c r="AK151" s="703"/>
      <c r="AL151" s="703"/>
      <c r="AM151" s="703"/>
      <c r="AN151" s="704"/>
      <c r="AO151" s="746"/>
      <c r="AP151" s="703"/>
      <c r="AQ151" s="703"/>
      <c r="AR151" s="703"/>
      <c r="AS151" s="703"/>
      <c r="AT151" s="703"/>
      <c r="AU151" s="703"/>
      <c r="AV151" s="703">
        <v>0</v>
      </c>
      <c r="AW151" s="703"/>
      <c r="AX151" s="703"/>
      <c r="AY151" s="703"/>
      <c r="AZ151" s="703"/>
      <c r="BA151" s="703"/>
      <c r="BB151" s="703"/>
      <c r="BC151" s="703"/>
      <c r="BD151" s="703"/>
      <c r="BE151" s="703"/>
      <c r="BF151" s="703"/>
      <c r="BG151" s="703"/>
      <c r="BH151" s="703"/>
      <c r="BI151" s="703"/>
      <c r="BJ151" s="703"/>
      <c r="BK151" s="703"/>
      <c r="BL151" s="703"/>
      <c r="BM151" s="703"/>
      <c r="BN151" s="703"/>
      <c r="BO151" s="703"/>
      <c r="BP151" s="703"/>
      <c r="BQ151" s="703"/>
      <c r="BR151" s="703"/>
      <c r="BS151" s="704"/>
      <c r="BT151" s="14"/>
    </row>
    <row r="152" spans="1:72" s="163" customFormat="1" ht="15.65" customHeight="1">
      <c r="A152" s="743"/>
      <c r="B152" s="743">
        <v>125</v>
      </c>
      <c r="C152" s="743" t="s">
        <v>735</v>
      </c>
      <c r="D152" s="743" t="s">
        <v>740</v>
      </c>
      <c r="E152" s="743"/>
      <c r="F152" s="743"/>
      <c r="G152" s="744">
        <v>2015</v>
      </c>
      <c r="H152" s="745" t="s">
        <v>574</v>
      </c>
      <c r="I152" s="745" t="s">
        <v>580</v>
      </c>
      <c r="J152" s="746"/>
      <c r="K152" s="18"/>
      <c r="L152" s="703"/>
      <c r="M152" s="703"/>
      <c r="N152" s="703"/>
      <c r="O152" s="703"/>
      <c r="P152" s="703"/>
      <c r="Q152" s="703">
        <v>0</v>
      </c>
      <c r="R152" s="703"/>
      <c r="S152" s="703"/>
      <c r="T152" s="703"/>
      <c r="U152" s="703"/>
      <c r="V152" s="703"/>
      <c r="W152" s="703"/>
      <c r="X152" s="703"/>
      <c r="Y152" s="703"/>
      <c r="Z152" s="703"/>
      <c r="AA152" s="703"/>
      <c r="AB152" s="703"/>
      <c r="AC152" s="703"/>
      <c r="AD152" s="703"/>
      <c r="AE152" s="703"/>
      <c r="AF152" s="703"/>
      <c r="AG152" s="703"/>
      <c r="AH152" s="703"/>
      <c r="AI152" s="703"/>
      <c r="AJ152" s="703"/>
      <c r="AK152" s="703"/>
      <c r="AL152" s="703"/>
      <c r="AM152" s="703"/>
      <c r="AN152" s="704"/>
      <c r="AO152" s="746"/>
      <c r="AP152" s="703"/>
      <c r="AQ152" s="703"/>
      <c r="AR152" s="703"/>
      <c r="AS152" s="703"/>
      <c r="AT152" s="703"/>
      <c r="AU152" s="703"/>
      <c r="AV152" s="703">
        <v>0</v>
      </c>
      <c r="AW152" s="703"/>
      <c r="AX152" s="703"/>
      <c r="AY152" s="703"/>
      <c r="AZ152" s="703"/>
      <c r="BA152" s="703"/>
      <c r="BB152" s="703"/>
      <c r="BC152" s="703"/>
      <c r="BD152" s="703"/>
      <c r="BE152" s="703"/>
      <c r="BF152" s="703"/>
      <c r="BG152" s="703"/>
      <c r="BH152" s="703"/>
      <c r="BI152" s="703"/>
      <c r="BJ152" s="703"/>
      <c r="BK152" s="703"/>
      <c r="BL152" s="703"/>
      <c r="BM152" s="703"/>
      <c r="BN152" s="703"/>
      <c r="BO152" s="703"/>
      <c r="BP152" s="703"/>
      <c r="BQ152" s="703"/>
      <c r="BR152" s="703"/>
      <c r="BS152" s="704"/>
      <c r="BT152" s="14"/>
    </row>
    <row r="153" spans="1:72" s="163" customFormat="1" ht="15.65" customHeight="1">
      <c r="A153" s="743"/>
      <c r="B153" s="743">
        <v>126</v>
      </c>
      <c r="C153" s="743" t="s">
        <v>736</v>
      </c>
      <c r="D153" s="743" t="s">
        <v>740</v>
      </c>
      <c r="E153" s="743"/>
      <c r="F153" s="743"/>
      <c r="G153" s="744">
        <v>2015</v>
      </c>
      <c r="H153" s="745" t="s">
        <v>574</v>
      </c>
      <c r="I153" s="745" t="s">
        <v>580</v>
      </c>
      <c r="J153" s="746"/>
      <c r="K153" s="18"/>
      <c r="L153" s="703"/>
      <c r="M153" s="703"/>
      <c r="N153" s="703"/>
      <c r="O153" s="703"/>
      <c r="P153" s="703"/>
      <c r="Q153" s="703">
        <v>0</v>
      </c>
      <c r="R153" s="703"/>
      <c r="S153" s="703"/>
      <c r="T153" s="703"/>
      <c r="U153" s="703"/>
      <c r="V153" s="703"/>
      <c r="W153" s="703"/>
      <c r="X153" s="703"/>
      <c r="Y153" s="703"/>
      <c r="Z153" s="703"/>
      <c r="AA153" s="703"/>
      <c r="AB153" s="703"/>
      <c r="AC153" s="703"/>
      <c r="AD153" s="703"/>
      <c r="AE153" s="703"/>
      <c r="AF153" s="703"/>
      <c r="AG153" s="703"/>
      <c r="AH153" s="703"/>
      <c r="AI153" s="703"/>
      <c r="AJ153" s="703"/>
      <c r="AK153" s="703"/>
      <c r="AL153" s="703"/>
      <c r="AM153" s="703"/>
      <c r="AN153" s="704"/>
      <c r="AO153" s="746"/>
      <c r="AP153" s="703"/>
      <c r="AQ153" s="703"/>
      <c r="AR153" s="703"/>
      <c r="AS153" s="703"/>
      <c r="AT153" s="703"/>
      <c r="AU153" s="703"/>
      <c r="AV153" s="703">
        <v>0</v>
      </c>
      <c r="AW153" s="703"/>
      <c r="AX153" s="703"/>
      <c r="AY153" s="703"/>
      <c r="AZ153" s="703"/>
      <c r="BA153" s="703"/>
      <c r="BB153" s="703"/>
      <c r="BC153" s="703"/>
      <c r="BD153" s="703"/>
      <c r="BE153" s="703"/>
      <c r="BF153" s="703"/>
      <c r="BG153" s="703"/>
      <c r="BH153" s="703"/>
      <c r="BI153" s="703"/>
      <c r="BJ153" s="703"/>
      <c r="BK153" s="703"/>
      <c r="BL153" s="703"/>
      <c r="BM153" s="703"/>
      <c r="BN153" s="703"/>
      <c r="BO153" s="703"/>
      <c r="BP153" s="703"/>
      <c r="BQ153" s="703"/>
      <c r="BR153" s="703"/>
      <c r="BS153" s="704"/>
      <c r="BT153" s="14"/>
    </row>
    <row r="154" spans="1:72" s="163" customFormat="1" ht="15.65" customHeight="1">
      <c r="A154" s="743"/>
      <c r="B154" s="743">
        <v>127</v>
      </c>
      <c r="C154" s="743" t="s">
        <v>739</v>
      </c>
      <c r="D154" s="743" t="s">
        <v>740</v>
      </c>
      <c r="E154" s="743"/>
      <c r="F154" s="743"/>
      <c r="G154" s="744">
        <v>2015</v>
      </c>
      <c r="H154" s="745" t="s">
        <v>574</v>
      </c>
      <c r="I154" s="745" t="s">
        <v>580</v>
      </c>
      <c r="J154" s="746"/>
      <c r="K154" s="18"/>
      <c r="L154" s="703"/>
      <c r="M154" s="703"/>
      <c r="N154" s="703"/>
      <c r="O154" s="703"/>
      <c r="P154" s="703"/>
      <c r="Q154" s="703">
        <v>0</v>
      </c>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4"/>
      <c r="AO154" s="746"/>
      <c r="AP154" s="703"/>
      <c r="AQ154" s="703"/>
      <c r="AR154" s="703"/>
      <c r="AS154" s="703"/>
      <c r="AT154" s="703"/>
      <c r="AU154" s="703"/>
      <c r="AV154" s="703">
        <v>0</v>
      </c>
      <c r="AW154" s="703"/>
      <c r="AX154" s="703"/>
      <c r="AY154" s="703"/>
      <c r="AZ154" s="703"/>
      <c r="BA154" s="703"/>
      <c r="BB154" s="703"/>
      <c r="BC154" s="703"/>
      <c r="BD154" s="703"/>
      <c r="BE154" s="703"/>
      <c r="BF154" s="703"/>
      <c r="BG154" s="703"/>
      <c r="BH154" s="703"/>
      <c r="BI154" s="703"/>
      <c r="BJ154" s="703"/>
      <c r="BK154" s="703"/>
      <c r="BL154" s="703"/>
      <c r="BM154" s="703"/>
      <c r="BN154" s="703"/>
      <c r="BO154" s="703"/>
      <c r="BP154" s="703"/>
      <c r="BQ154" s="703"/>
      <c r="BR154" s="703"/>
      <c r="BS154" s="704"/>
      <c r="BT154" s="14"/>
    </row>
    <row r="155" spans="1:72" s="163" customFormat="1" ht="15.65" customHeight="1">
      <c r="A155" s="743"/>
      <c r="B155" s="743">
        <v>128</v>
      </c>
      <c r="C155" s="743" t="s">
        <v>738</v>
      </c>
      <c r="D155" s="743" t="s">
        <v>740</v>
      </c>
      <c r="E155" s="743"/>
      <c r="F155" s="743"/>
      <c r="G155" s="744">
        <v>2015</v>
      </c>
      <c r="H155" s="745" t="s">
        <v>574</v>
      </c>
      <c r="I155" s="745" t="s">
        <v>580</v>
      </c>
      <c r="J155" s="746"/>
      <c r="K155" s="18"/>
      <c r="L155" s="703"/>
      <c r="M155" s="703"/>
      <c r="N155" s="703"/>
      <c r="O155" s="703"/>
      <c r="P155" s="703"/>
      <c r="Q155" s="703">
        <v>0</v>
      </c>
      <c r="R155" s="703"/>
      <c r="S155" s="703"/>
      <c r="T155" s="703"/>
      <c r="U155" s="703"/>
      <c r="V155" s="703"/>
      <c r="W155" s="703"/>
      <c r="X155" s="703"/>
      <c r="Y155" s="703"/>
      <c r="Z155" s="703"/>
      <c r="AA155" s="703"/>
      <c r="AB155" s="703"/>
      <c r="AC155" s="703"/>
      <c r="AD155" s="703"/>
      <c r="AE155" s="703"/>
      <c r="AF155" s="703"/>
      <c r="AG155" s="703"/>
      <c r="AH155" s="703"/>
      <c r="AI155" s="703"/>
      <c r="AJ155" s="703"/>
      <c r="AK155" s="703"/>
      <c r="AL155" s="703"/>
      <c r="AM155" s="703"/>
      <c r="AN155" s="704"/>
      <c r="AO155" s="746"/>
      <c r="AP155" s="703"/>
      <c r="AQ155" s="703"/>
      <c r="AR155" s="703"/>
      <c r="AS155" s="703"/>
      <c r="AT155" s="703"/>
      <c r="AU155" s="703"/>
      <c r="AV155" s="703">
        <v>0</v>
      </c>
      <c r="AW155" s="703"/>
      <c r="AX155" s="703"/>
      <c r="AY155" s="703"/>
      <c r="AZ155" s="703"/>
      <c r="BA155" s="703"/>
      <c r="BB155" s="703"/>
      <c r="BC155" s="703"/>
      <c r="BD155" s="703"/>
      <c r="BE155" s="703"/>
      <c r="BF155" s="703"/>
      <c r="BG155" s="703"/>
      <c r="BH155" s="703"/>
      <c r="BI155" s="703"/>
      <c r="BJ155" s="703"/>
      <c r="BK155" s="703"/>
      <c r="BL155" s="703"/>
      <c r="BM155" s="703"/>
      <c r="BN155" s="703"/>
      <c r="BO155" s="703"/>
      <c r="BP155" s="703"/>
      <c r="BQ155" s="703"/>
      <c r="BR155" s="703"/>
      <c r="BS155" s="704"/>
      <c r="BT155" s="14"/>
    </row>
    <row r="156" spans="1:72" s="163" customFormat="1" ht="15.65" customHeight="1">
      <c r="A156" s="743"/>
      <c r="B156" s="743">
        <v>129</v>
      </c>
      <c r="C156" s="743" t="s">
        <v>96</v>
      </c>
      <c r="D156" s="743" t="s">
        <v>740</v>
      </c>
      <c r="E156" s="743"/>
      <c r="F156" s="743"/>
      <c r="G156" s="744">
        <v>2015</v>
      </c>
      <c r="H156" s="745" t="s">
        <v>574</v>
      </c>
      <c r="I156" s="745" t="s">
        <v>580</v>
      </c>
      <c r="J156" s="746"/>
      <c r="K156" s="18"/>
      <c r="L156" s="703"/>
      <c r="M156" s="703"/>
      <c r="N156" s="703"/>
      <c r="O156" s="703"/>
      <c r="P156" s="703"/>
      <c r="Q156" s="703">
        <v>0</v>
      </c>
      <c r="R156" s="703"/>
      <c r="S156" s="703"/>
      <c r="T156" s="703"/>
      <c r="U156" s="703"/>
      <c r="V156" s="703"/>
      <c r="W156" s="703"/>
      <c r="X156" s="703"/>
      <c r="Y156" s="703"/>
      <c r="Z156" s="703"/>
      <c r="AA156" s="703"/>
      <c r="AB156" s="703"/>
      <c r="AC156" s="703"/>
      <c r="AD156" s="703"/>
      <c r="AE156" s="703"/>
      <c r="AF156" s="703"/>
      <c r="AG156" s="703"/>
      <c r="AH156" s="703"/>
      <c r="AI156" s="703"/>
      <c r="AJ156" s="703"/>
      <c r="AK156" s="703"/>
      <c r="AL156" s="703"/>
      <c r="AM156" s="703"/>
      <c r="AN156" s="704"/>
      <c r="AO156" s="746"/>
      <c r="AP156" s="703"/>
      <c r="AQ156" s="703"/>
      <c r="AR156" s="703"/>
      <c r="AS156" s="703"/>
      <c r="AT156" s="703"/>
      <c r="AU156" s="703"/>
      <c r="AV156" s="703">
        <v>0</v>
      </c>
      <c r="AW156" s="703"/>
      <c r="AX156" s="703"/>
      <c r="AY156" s="703"/>
      <c r="AZ156" s="703"/>
      <c r="BA156" s="703"/>
      <c r="BB156" s="703"/>
      <c r="BC156" s="703"/>
      <c r="BD156" s="703"/>
      <c r="BE156" s="703"/>
      <c r="BF156" s="703"/>
      <c r="BG156" s="703"/>
      <c r="BH156" s="703"/>
      <c r="BI156" s="703"/>
      <c r="BJ156" s="703"/>
      <c r="BK156" s="703"/>
      <c r="BL156" s="703"/>
      <c r="BM156" s="703"/>
      <c r="BN156" s="703"/>
      <c r="BO156" s="703"/>
      <c r="BP156" s="703"/>
      <c r="BQ156" s="703"/>
      <c r="BR156" s="703"/>
      <c r="BS156" s="704"/>
      <c r="BT156" s="14"/>
    </row>
    <row r="157" spans="1:72" s="163" customFormat="1" ht="15.65" customHeight="1">
      <c r="A157" s="743"/>
      <c r="B157" s="743">
        <v>1</v>
      </c>
      <c r="C157" s="743" t="s">
        <v>112</v>
      </c>
      <c r="D157" s="743" t="s">
        <v>740</v>
      </c>
      <c r="E157" s="743"/>
      <c r="F157" s="743"/>
      <c r="G157" s="744">
        <v>2015</v>
      </c>
      <c r="H157" s="745" t="s">
        <v>574</v>
      </c>
      <c r="I157" s="745" t="s">
        <v>586</v>
      </c>
      <c r="J157" s="746"/>
      <c r="K157" s="18"/>
      <c r="L157" s="703"/>
      <c r="M157" s="703"/>
      <c r="N157" s="703"/>
      <c r="O157" s="703"/>
      <c r="P157" s="703"/>
      <c r="Q157" s="703">
        <v>10</v>
      </c>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4"/>
      <c r="AO157" s="746"/>
      <c r="AP157" s="703"/>
      <c r="AQ157" s="703"/>
      <c r="AR157" s="703"/>
      <c r="AS157" s="703"/>
      <c r="AT157" s="703"/>
      <c r="AU157" s="703"/>
      <c r="AV157" s="703">
        <v>154373</v>
      </c>
      <c r="AW157" s="703"/>
      <c r="AX157" s="703"/>
      <c r="AY157" s="703"/>
      <c r="AZ157" s="703"/>
      <c r="BA157" s="703"/>
      <c r="BB157" s="703"/>
      <c r="BC157" s="703"/>
      <c r="BD157" s="703"/>
      <c r="BE157" s="703"/>
      <c r="BF157" s="703"/>
      <c r="BG157" s="703"/>
      <c r="BH157" s="703"/>
      <c r="BI157" s="703"/>
      <c r="BJ157" s="703"/>
      <c r="BK157" s="703"/>
      <c r="BL157" s="703"/>
      <c r="BM157" s="703"/>
      <c r="BN157" s="703"/>
      <c r="BO157" s="703"/>
      <c r="BP157" s="703"/>
      <c r="BQ157" s="703"/>
      <c r="BR157" s="703"/>
      <c r="BS157" s="704"/>
      <c r="BT157" s="14"/>
    </row>
    <row r="158" spans="1:72" s="163" customFormat="1" ht="15.65" customHeight="1">
      <c r="A158" s="743"/>
      <c r="B158" s="743">
        <v>73</v>
      </c>
      <c r="C158" s="743" t="s">
        <v>112</v>
      </c>
      <c r="D158" s="743" t="s">
        <v>740</v>
      </c>
      <c r="E158" s="743"/>
      <c r="F158" s="743"/>
      <c r="G158" s="744">
        <v>2015</v>
      </c>
      <c r="H158" s="745" t="s">
        <v>574</v>
      </c>
      <c r="I158" s="745" t="s">
        <v>580</v>
      </c>
      <c r="J158" s="746"/>
      <c r="K158" s="18"/>
      <c r="L158" s="703"/>
      <c r="M158" s="703"/>
      <c r="N158" s="703"/>
      <c r="O158" s="703"/>
      <c r="P158" s="703"/>
      <c r="Q158" s="703">
        <v>4</v>
      </c>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4"/>
      <c r="AO158" s="746"/>
      <c r="AP158" s="703"/>
      <c r="AQ158" s="703"/>
      <c r="AR158" s="703"/>
      <c r="AS158" s="703"/>
      <c r="AT158" s="703"/>
      <c r="AU158" s="703"/>
      <c r="AV158" s="703">
        <v>56781</v>
      </c>
      <c r="AW158" s="703"/>
      <c r="AX158" s="703"/>
      <c r="AY158" s="703"/>
      <c r="AZ158" s="703"/>
      <c r="BA158" s="703"/>
      <c r="BB158" s="703"/>
      <c r="BC158" s="703"/>
      <c r="BD158" s="703"/>
      <c r="BE158" s="703"/>
      <c r="BF158" s="703"/>
      <c r="BG158" s="703"/>
      <c r="BH158" s="703"/>
      <c r="BI158" s="703"/>
      <c r="BJ158" s="703"/>
      <c r="BK158" s="703"/>
      <c r="BL158" s="703"/>
      <c r="BM158" s="703"/>
      <c r="BN158" s="703"/>
      <c r="BO158" s="703"/>
      <c r="BP158" s="703"/>
      <c r="BQ158" s="703"/>
      <c r="BR158" s="703"/>
      <c r="BS158" s="704"/>
      <c r="BT158" s="14"/>
    </row>
    <row r="159" spans="1:72" s="163" customFormat="1" ht="15.65" customHeight="1">
      <c r="A159" s="743"/>
      <c r="B159" s="743">
        <v>2</v>
      </c>
      <c r="C159" s="743" t="s">
        <v>687</v>
      </c>
      <c r="D159" s="743" t="s">
        <v>740</v>
      </c>
      <c r="E159" s="743"/>
      <c r="F159" s="743"/>
      <c r="G159" s="744">
        <v>2015</v>
      </c>
      <c r="H159" s="745" t="s">
        <v>574</v>
      </c>
      <c r="I159" s="745" t="s">
        <v>586</v>
      </c>
      <c r="J159" s="746"/>
      <c r="K159" s="18"/>
      <c r="L159" s="703"/>
      <c r="M159" s="703"/>
      <c r="N159" s="703"/>
      <c r="O159" s="703"/>
      <c r="P159" s="703"/>
      <c r="Q159" s="703">
        <v>27</v>
      </c>
      <c r="R159" s="703"/>
      <c r="S159" s="703"/>
      <c r="T159" s="703"/>
      <c r="U159" s="703"/>
      <c r="V159" s="703"/>
      <c r="W159" s="703"/>
      <c r="X159" s="703"/>
      <c r="Y159" s="703"/>
      <c r="Z159" s="703"/>
      <c r="AA159" s="703"/>
      <c r="AB159" s="703"/>
      <c r="AC159" s="703"/>
      <c r="AD159" s="703"/>
      <c r="AE159" s="703"/>
      <c r="AF159" s="703"/>
      <c r="AG159" s="703"/>
      <c r="AH159" s="703"/>
      <c r="AI159" s="703"/>
      <c r="AJ159" s="703"/>
      <c r="AK159" s="703"/>
      <c r="AL159" s="703"/>
      <c r="AM159" s="703"/>
      <c r="AN159" s="704"/>
      <c r="AO159" s="746"/>
      <c r="AP159" s="703"/>
      <c r="AQ159" s="703"/>
      <c r="AR159" s="703"/>
      <c r="AS159" s="703"/>
      <c r="AT159" s="703"/>
      <c r="AU159" s="703"/>
      <c r="AV159" s="703">
        <v>53511</v>
      </c>
      <c r="AW159" s="703"/>
      <c r="AX159" s="703"/>
      <c r="AY159" s="703"/>
      <c r="AZ159" s="703"/>
      <c r="BA159" s="703"/>
      <c r="BB159" s="703"/>
      <c r="BC159" s="703"/>
      <c r="BD159" s="703"/>
      <c r="BE159" s="703"/>
      <c r="BF159" s="703"/>
      <c r="BG159" s="703"/>
      <c r="BH159" s="703"/>
      <c r="BI159" s="703"/>
      <c r="BJ159" s="703"/>
      <c r="BK159" s="703"/>
      <c r="BL159" s="703"/>
      <c r="BM159" s="703"/>
      <c r="BN159" s="703"/>
      <c r="BO159" s="703"/>
      <c r="BP159" s="703"/>
      <c r="BQ159" s="703"/>
      <c r="BR159" s="703"/>
      <c r="BS159" s="704"/>
      <c r="BT159" s="14"/>
    </row>
    <row r="160" spans="1:72" s="163" customFormat="1" ht="15.65" customHeight="1">
      <c r="A160" s="743"/>
      <c r="B160" s="743">
        <v>133</v>
      </c>
      <c r="C160" s="743" t="s">
        <v>97</v>
      </c>
      <c r="D160" s="743" t="s">
        <v>740</v>
      </c>
      <c r="E160" s="743"/>
      <c r="F160" s="743"/>
      <c r="G160" s="744">
        <v>2015</v>
      </c>
      <c r="H160" s="745" t="s">
        <v>574</v>
      </c>
      <c r="I160" s="745" t="s">
        <v>580</v>
      </c>
      <c r="J160" s="746"/>
      <c r="K160" s="18"/>
      <c r="L160" s="703"/>
      <c r="M160" s="703"/>
      <c r="N160" s="703"/>
      <c r="O160" s="703"/>
      <c r="P160" s="703"/>
      <c r="Q160" s="703">
        <v>0</v>
      </c>
      <c r="R160" s="703"/>
      <c r="S160" s="703"/>
      <c r="T160" s="703"/>
      <c r="U160" s="703"/>
      <c r="V160" s="703"/>
      <c r="W160" s="703"/>
      <c r="X160" s="703"/>
      <c r="Y160" s="703"/>
      <c r="Z160" s="703"/>
      <c r="AA160" s="703"/>
      <c r="AB160" s="703"/>
      <c r="AC160" s="703"/>
      <c r="AD160" s="703"/>
      <c r="AE160" s="703"/>
      <c r="AF160" s="703"/>
      <c r="AG160" s="703"/>
      <c r="AH160" s="703"/>
      <c r="AI160" s="703"/>
      <c r="AJ160" s="703"/>
      <c r="AK160" s="703"/>
      <c r="AL160" s="703"/>
      <c r="AM160" s="703"/>
      <c r="AN160" s="704"/>
      <c r="AO160" s="746"/>
      <c r="AP160" s="703"/>
      <c r="AQ160" s="703"/>
      <c r="AR160" s="703"/>
      <c r="AS160" s="703"/>
      <c r="AT160" s="703"/>
      <c r="AU160" s="703"/>
      <c r="AV160" s="703">
        <v>0</v>
      </c>
      <c r="AW160" s="703"/>
      <c r="AX160" s="703"/>
      <c r="AY160" s="703"/>
      <c r="AZ160" s="703"/>
      <c r="BA160" s="703"/>
      <c r="BB160" s="703"/>
      <c r="BC160" s="703"/>
      <c r="BD160" s="703"/>
      <c r="BE160" s="703"/>
      <c r="BF160" s="703"/>
      <c r="BG160" s="703"/>
      <c r="BH160" s="703"/>
      <c r="BI160" s="703"/>
      <c r="BJ160" s="703"/>
      <c r="BK160" s="703"/>
      <c r="BL160" s="703"/>
      <c r="BM160" s="703"/>
      <c r="BN160" s="703"/>
      <c r="BO160" s="703"/>
      <c r="BP160" s="703"/>
      <c r="BQ160" s="703"/>
      <c r="BR160" s="703"/>
      <c r="BS160" s="704"/>
      <c r="BT160" s="14"/>
    </row>
    <row r="161" spans="1:72" s="163" customFormat="1" ht="15.65" customHeight="1">
      <c r="A161" s="743"/>
      <c r="B161" s="743">
        <v>74</v>
      </c>
      <c r="C161" s="743" t="s">
        <v>687</v>
      </c>
      <c r="D161" s="743" t="s">
        <v>740</v>
      </c>
      <c r="E161" s="743"/>
      <c r="F161" s="743"/>
      <c r="G161" s="744">
        <v>2015</v>
      </c>
      <c r="H161" s="745" t="s">
        <v>574</v>
      </c>
      <c r="I161" s="745" t="s">
        <v>580</v>
      </c>
      <c r="J161" s="746"/>
      <c r="K161" s="18"/>
      <c r="L161" s="703"/>
      <c r="M161" s="703"/>
      <c r="N161" s="703"/>
      <c r="O161" s="703"/>
      <c r="P161" s="703"/>
      <c r="Q161" s="703">
        <v>4</v>
      </c>
      <c r="R161" s="703"/>
      <c r="S161" s="703"/>
      <c r="T161" s="703"/>
      <c r="U161" s="703"/>
      <c r="V161" s="703"/>
      <c r="W161" s="703"/>
      <c r="X161" s="703"/>
      <c r="Y161" s="703"/>
      <c r="Z161" s="703"/>
      <c r="AA161" s="703"/>
      <c r="AB161" s="703"/>
      <c r="AC161" s="703"/>
      <c r="AD161" s="703"/>
      <c r="AE161" s="703"/>
      <c r="AF161" s="703"/>
      <c r="AG161" s="703"/>
      <c r="AH161" s="703"/>
      <c r="AI161" s="703"/>
      <c r="AJ161" s="703"/>
      <c r="AK161" s="703"/>
      <c r="AL161" s="703"/>
      <c r="AM161" s="703"/>
      <c r="AN161" s="704"/>
      <c r="AO161" s="746"/>
      <c r="AP161" s="703"/>
      <c r="AQ161" s="703"/>
      <c r="AR161" s="703"/>
      <c r="AS161" s="703"/>
      <c r="AT161" s="703"/>
      <c r="AU161" s="703"/>
      <c r="AV161" s="703">
        <v>8838</v>
      </c>
      <c r="AW161" s="703"/>
      <c r="AX161" s="703"/>
      <c r="AY161" s="703"/>
      <c r="AZ161" s="703"/>
      <c r="BA161" s="703"/>
      <c r="BB161" s="703"/>
      <c r="BC161" s="703"/>
      <c r="BD161" s="703"/>
      <c r="BE161" s="703"/>
      <c r="BF161" s="703"/>
      <c r="BG161" s="703"/>
      <c r="BH161" s="703"/>
      <c r="BI161" s="703"/>
      <c r="BJ161" s="703"/>
      <c r="BK161" s="703"/>
      <c r="BL161" s="703"/>
      <c r="BM161" s="703"/>
      <c r="BN161" s="703"/>
      <c r="BO161" s="703"/>
      <c r="BP161" s="703"/>
      <c r="BQ161" s="703"/>
      <c r="BR161" s="703"/>
      <c r="BS161" s="704"/>
      <c r="BT161" s="14"/>
    </row>
    <row r="162" spans="1:72" s="163" customFormat="1" ht="15.65" customHeight="1">
      <c r="A162" s="743"/>
      <c r="B162" s="743">
        <v>78</v>
      </c>
      <c r="C162" s="743" t="s">
        <v>117</v>
      </c>
      <c r="D162" s="743" t="s">
        <v>740</v>
      </c>
      <c r="E162" s="743"/>
      <c r="F162" s="743"/>
      <c r="G162" s="744">
        <v>2015</v>
      </c>
      <c r="H162" s="745" t="s">
        <v>574</v>
      </c>
      <c r="I162" s="745" t="s">
        <v>580</v>
      </c>
      <c r="J162" s="746"/>
      <c r="K162" s="18"/>
      <c r="L162" s="703"/>
      <c r="M162" s="703"/>
      <c r="N162" s="703"/>
      <c r="O162" s="703"/>
      <c r="P162" s="703"/>
      <c r="Q162" s="703">
        <v>21</v>
      </c>
      <c r="R162" s="703"/>
      <c r="S162" s="703"/>
      <c r="T162" s="703"/>
      <c r="U162" s="703"/>
      <c r="V162" s="703"/>
      <c r="W162" s="703"/>
      <c r="X162" s="703"/>
      <c r="Y162" s="703"/>
      <c r="Z162" s="703"/>
      <c r="AA162" s="703"/>
      <c r="AB162" s="703"/>
      <c r="AC162" s="703"/>
      <c r="AD162" s="703"/>
      <c r="AE162" s="703"/>
      <c r="AF162" s="703"/>
      <c r="AG162" s="703"/>
      <c r="AH162" s="703"/>
      <c r="AI162" s="703"/>
      <c r="AJ162" s="703"/>
      <c r="AK162" s="703"/>
      <c r="AL162" s="703"/>
      <c r="AM162" s="703"/>
      <c r="AN162" s="704"/>
      <c r="AO162" s="746"/>
      <c r="AP162" s="703"/>
      <c r="AQ162" s="703"/>
      <c r="AR162" s="703"/>
      <c r="AS162" s="703"/>
      <c r="AT162" s="703"/>
      <c r="AU162" s="703"/>
      <c r="AV162" s="703">
        <v>112828</v>
      </c>
      <c r="AW162" s="703"/>
      <c r="AX162" s="703"/>
      <c r="AY162" s="703"/>
      <c r="AZ162" s="703"/>
      <c r="BA162" s="703"/>
      <c r="BB162" s="703"/>
      <c r="BC162" s="703"/>
      <c r="BD162" s="703"/>
      <c r="BE162" s="703"/>
      <c r="BF162" s="703"/>
      <c r="BG162" s="703"/>
      <c r="BH162" s="703"/>
      <c r="BI162" s="703"/>
      <c r="BJ162" s="703"/>
      <c r="BK162" s="703"/>
      <c r="BL162" s="703"/>
      <c r="BM162" s="703"/>
      <c r="BN162" s="703"/>
      <c r="BO162" s="703"/>
      <c r="BP162" s="703"/>
      <c r="BQ162" s="703"/>
      <c r="BR162" s="703"/>
      <c r="BS162" s="704"/>
      <c r="BT162" s="14"/>
    </row>
    <row r="163" spans="1:72" s="163" customFormat="1" ht="15.65" customHeight="1">
      <c r="A163" s="743"/>
      <c r="B163" s="743">
        <v>136</v>
      </c>
      <c r="C163" s="743" t="s">
        <v>100</v>
      </c>
      <c r="D163" s="743" t="s">
        <v>740</v>
      </c>
      <c r="E163" s="743"/>
      <c r="F163" s="743"/>
      <c r="G163" s="744">
        <v>2015</v>
      </c>
      <c r="H163" s="745" t="s">
        <v>574</v>
      </c>
      <c r="I163" s="745" t="s">
        <v>580</v>
      </c>
      <c r="J163" s="746"/>
      <c r="K163" s="18"/>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4"/>
      <c r="AO163" s="746"/>
      <c r="AP163" s="703"/>
      <c r="AQ163" s="703"/>
      <c r="AR163" s="703"/>
      <c r="AS163" s="703"/>
      <c r="AT163" s="703"/>
      <c r="AU163" s="703"/>
      <c r="AV163" s="703"/>
      <c r="AW163" s="703"/>
      <c r="AX163" s="703"/>
      <c r="AY163" s="703"/>
      <c r="AZ163" s="703"/>
      <c r="BA163" s="703"/>
      <c r="BB163" s="703"/>
      <c r="BC163" s="703"/>
      <c r="BD163" s="703"/>
      <c r="BE163" s="703"/>
      <c r="BF163" s="703"/>
      <c r="BG163" s="703"/>
      <c r="BH163" s="703"/>
      <c r="BI163" s="703"/>
      <c r="BJ163" s="703"/>
      <c r="BK163" s="703"/>
      <c r="BL163" s="703"/>
      <c r="BM163" s="703"/>
      <c r="BN163" s="703"/>
      <c r="BO163" s="703"/>
      <c r="BP163" s="703"/>
      <c r="BQ163" s="703"/>
      <c r="BR163" s="703"/>
      <c r="BS163" s="704"/>
      <c r="BT163" s="14"/>
    </row>
    <row r="164" spans="1:72" s="163" customFormat="1" ht="15.65" customHeight="1">
      <c r="A164" s="743"/>
      <c r="B164" s="743">
        <v>137</v>
      </c>
      <c r="C164" s="743" t="s">
        <v>101</v>
      </c>
      <c r="D164" s="743" t="s">
        <v>740</v>
      </c>
      <c r="E164" s="743"/>
      <c r="F164" s="743"/>
      <c r="G164" s="744">
        <v>2015</v>
      </c>
      <c r="H164" s="745" t="s">
        <v>574</v>
      </c>
      <c r="I164" s="745" t="s">
        <v>580</v>
      </c>
      <c r="J164" s="746"/>
      <c r="K164" s="18"/>
      <c r="L164" s="703"/>
      <c r="M164" s="703"/>
      <c r="N164" s="703"/>
      <c r="O164" s="703"/>
      <c r="P164" s="703"/>
      <c r="Q164" s="703">
        <v>0</v>
      </c>
      <c r="R164" s="703"/>
      <c r="S164" s="703"/>
      <c r="T164" s="703"/>
      <c r="U164" s="703"/>
      <c r="V164" s="703"/>
      <c r="W164" s="703"/>
      <c r="X164" s="703"/>
      <c r="Y164" s="703"/>
      <c r="Z164" s="703"/>
      <c r="AA164" s="703"/>
      <c r="AB164" s="703"/>
      <c r="AC164" s="703"/>
      <c r="AD164" s="703"/>
      <c r="AE164" s="703"/>
      <c r="AF164" s="703"/>
      <c r="AG164" s="703"/>
      <c r="AH164" s="703"/>
      <c r="AI164" s="703"/>
      <c r="AJ164" s="703"/>
      <c r="AK164" s="703"/>
      <c r="AL164" s="703"/>
      <c r="AM164" s="703"/>
      <c r="AN164" s="704"/>
      <c r="AO164" s="746"/>
      <c r="AP164" s="703"/>
      <c r="AQ164" s="703"/>
      <c r="AR164" s="703"/>
      <c r="AS164" s="703"/>
      <c r="AT164" s="703"/>
      <c r="AU164" s="703"/>
      <c r="AV164" s="703">
        <v>0</v>
      </c>
      <c r="AW164" s="703"/>
      <c r="AX164" s="703"/>
      <c r="AY164" s="703"/>
      <c r="AZ164" s="703"/>
      <c r="BA164" s="703"/>
      <c r="BB164" s="703"/>
      <c r="BC164" s="703"/>
      <c r="BD164" s="703"/>
      <c r="BE164" s="703"/>
      <c r="BF164" s="703"/>
      <c r="BG164" s="703"/>
      <c r="BH164" s="703"/>
      <c r="BI164" s="703"/>
      <c r="BJ164" s="703"/>
      <c r="BK164" s="703"/>
      <c r="BL164" s="703"/>
      <c r="BM164" s="703"/>
      <c r="BN164" s="703"/>
      <c r="BO164" s="703"/>
      <c r="BP164" s="703"/>
      <c r="BQ164" s="703"/>
      <c r="BR164" s="703"/>
      <c r="BS164" s="704"/>
      <c r="BT164" s="14"/>
    </row>
    <row r="165" spans="1:72" s="163" customFormat="1" ht="15.65" customHeight="1">
      <c r="A165" s="743"/>
      <c r="B165" s="743">
        <v>138</v>
      </c>
      <c r="C165" s="743" t="s">
        <v>102</v>
      </c>
      <c r="D165" s="743" t="s">
        <v>740</v>
      </c>
      <c r="E165" s="743"/>
      <c r="F165" s="743"/>
      <c r="G165" s="744">
        <v>2015</v>
      </c>
      <c r="H165" s="745" t="s">
        <v>574</v>
      </c>
      <c r="I165" s="745" t="s">
        <v>580</v>
      </c>
      <c r="J165" s="746"/>
      <c r="K165" s="18"/>
      <c r="L165" s="703"/>
      <c r="M165" s="703"/>
      <c r="N165" s="703"/>
      <c r="O165" s="703"/>
      <c r="P165" s="703"/>
      <c r="Q165" s="703">
        <v>0</v>
      </c>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4"/>
      <c r="AO165" s="746"/>
      <c r="AP165" s="703"/>
      <c r="AQ165" s="703"/>
      <c r="AR165" s="703"/>
      <c r="AS165" s="703"/>
      <c r="AT165" s="703"/>
      <c r="AU165" s="703"/>
      <c r="AV165" s="703">
        <v>0</v>
      </c>
      <c r="AW165" s="703"/>
      <c r="AX165" s="703"/>
      <c r="AY165" s="703"/>
      <c r="AZ165" s="703"/>
      <c r="BA165" s="703"/>
      <c r="BB165" s="703"/>
      <c r="BC165" s="703"/>
      <c r="BD165" s="703"/>
      <c r="BE165" s="703"/>
      <c r="BF165" s="703"/>
      <c r="BG165" s="703"/>
      <c r="BH165" s="703"/>
      <c r="BI165" s="703"/>
      <c r="BJ165" s="703"/>
      <c r="BK165" s="703"/>
      <c r="BL165" s="703"/>
      <c r="BM165" s="703"/>
      <c r="BN165" s="703"/>
      <c r="BO165" s="703"/>
      <c r="BP165" s="703"/>
      <c r="BQ165" s="703"/>
      <c r="BR165" s="703"/>
      <c r="BS165" s="704"/>
      <c r="BT165" s="14"/>
    </row>
    <row r="166" spans="1:72" s="163" customFormat="1" ht="15.65" customHeight="1">
      <c r="A166" s="743"/>
      <c r="B166" s="743">
        <v>139</v>
      </c>
      <c r="C166" s="743" t="s">
        <v>103</v>
      </c>
      <c r="D166" s="743" t="s">
        <v>740</v>
      </c>
      <c r="E166" s="743"/>
      <c r="F166" s="743"/>
      <c r="G166" s="744">
        <v>2015</v>
      </c>
      <c r="H166" s="745" t="s">
        <v>574</v>
      </c>
      <c r="I166" s="745" t="s">
        <v>580</v>
      </c>
      <c r="J166" s="746"/>
      <c r="K166" s="18"/>
      <c r="L166" s="703"/>
      <c r="M166" s="703"/>
      <c r="N166" s="703"/>
      <c r="O166" s="703"/>
      <c r="P166" s="703"/>
      <c r="Q166" s="703">
        <v>0</v>
      </c>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4"/>
      <c r="AO166" s="746"/>
      <c r="AP166" s="703"/>
      <c r="AQ166" s="703"/>
      <c r="AR166" s="703"/>
      <c r="AS166" s="703"/>
      <c r="AT166" s="703"/>
      <c r="AU166" s="703"/>
      <c r="AV166" s="703">
        <v>0</v>
      </c>
      <c r="AW166" s="703"/>
      <c r="AX166" s="703"/>
      <c r="AY166" s="703"/>
      <c r="AZ166" s="703"/>
      <c r="BA166" s="703"/>
      <c r="BB166" s="703"/>
      <c r="BC166" s="703"/>
      <c r="BD166" s="703"/>
      <c r="BE166" s="703"/>
      <c r="BF166" s="703"/>
      <c r="BG166" s="703"/>
      <c r="BH166" s="703"/>
      <c r="BI166" s="703"/>
      <c r="BJ166" s="703"/>
      <c r="BK166" s="703"/>
      <c r="BL166" s="703"/>
      <c r="BM166" s="703"/>
      <c r="BN166" s="703"/>
      <c r="BO166" s="703"/>
      <c r="BP166" s="703"/>
      <c r="BQ166" s="703"/>
      <c r="BR166" s="703"/>
      <c r="BS166" s="704"/>
      <c r="BT166" s="14"/>
    </row>
    <row r="167" spans="1:72" s="163" customFormat="1" ht="15.65" customHeight="1">
      <c r="A167" s="743"/>
      <c r="B167" s="743">
        <v>140</v>
      </c>
      <c r="C167" s="743" t="s">
        <v>105</v>
      </c>
      <c r="D167" s="743" t="s">
        <v>740</v>
      </c>
      <c r="E167" s="743"/>
      <c r="F167" s="743"/>
      <c r="G167" s="744">
        <v>2015</v>
      </c>
      <c r="H167" s="745" t="s">
        <v>574</v>
      </c>
      <c r="I167" s="745" t="s">
        <v>580</v>
      </c>
      <c r="J167" s="746"/>
      <c r="K167" s="18"/>
      <c r="L167" s="703"/>
      <c r="M167" s="703"/>
      <c r="N167" s="703"/>
      <c r="O167" s="703"/>
      <c r="P167" s="703"/>
      <c r="Q167" s="703">
        <v>0</v>
      </c>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4"/>
      <c r="AO167" s="746"/>
      <c r="AP167" s="703"/>
      <c r="AQ167" s="703"/>
      <c r="AR167" s="703"/>
      <c r="AS167" s="703"/>
      <c r="AT167" s="703"/>
      <c r="AU167" s="703"/>
      <c r="AV167" s="703">
        <v>0</v>
      </c>
      <c r="AW167" s="703"/>
      <c r="AX167" s="703"/>
      <c r="AY167" s="703"/>
      <c r="AZ167" s="703"/>
      <c r="BA167" s="703"/>
      <c r="BB167" s="703"/>
      <c r="BC167" s="703"/>
      <c r="BD167" s="703"/>
      <c r="BE167" s="703"/>
      <c r="BF167" s="703"/>
      <c r="BG167" s="703"/>
      <c r="BH167" s="703"/>
      <c r="BI167" s="703"/>
      <c r="BJ167" s="703"/>
      <c r="BK167" s="703"/>
      <c r="BL167" s="703"/>
      <c r="BM167" s="703"/>
      <c r="BN167" s="703"/>
      <c r="BO167" s="703"/>
      <c r="BP167" s="703"/>
      <c r="BQ167" s="703"/>
      <c r="BR167" s="703"/>
      <c r="BS167" s="704"/>
      <c r="BT167" s="14"/>
    </row>
    <row r="168" spans="1:72" s="163" customFormat="1" ht="15.65" customHeight="1">
      <c r="A168" s="743"/>
      <c r="B168" s="743">
        <v>141</v>
      </c>
      <c r="C168" s="743" t="s">
        <v>104</v>
      </c>
      <c r="D168" s="743" t="s">
        <v>740</v>
      </c>
      <c r="E168" s="743"/>
      <c r="F168" s="743"/>
      <c r="G168" s="744">
        <v>2015</v>
      </c>
      <c r="H168" s="745" t="s">
        <v>574</v>
      </c>
      <c r="I168" s="745" t="s">
        <v>580</v>
      </c>
      <c r="J168" s="746"/>
      <c r="K168" s="18"/>
      <c r="L168" s="703"/>
      <c r="M168" s="703"/>
      <c r="N168" s="703"/>
      <c r="O168" s="703"/>
      <c r="P168" s="703"/>
      <c r="Q168" s="703">
        <v>0</v>
      </c>
      <c r="R168" s="703"/>
      <c r="S168" s="703"/>
      <c r="T168" s="703"/>
      <c r="U168" s="703"/>
      <c r="V168" s="703"/>
      <c r="W168" s="703"/>
      <c r="X168" s="703"/>
      <c r="Y168" s="703"/>
      <c r="Z168" s="703"/>
      <c r="AA168" s="703"/>
      <c r="AB168" s="703"/>
      <c r="AC168" s="703"/>
      <c r="AD168" s="703"/>
      <c r="AE168" s="703"/>
      <c r="AF168" s="703"/>
      <c r="AG168" s="703"/>
      <c r="AH168" s="703"/>
      <c r="AI168" s="703"/>
      <c r="AJ168" s="703"/>
      <c r="AK168" s="703"/>
      <c r="AL168" s="703"/>
      <c r="AM168" s="703"/>
      <c r="AN168" s="704"/>
      <c r="AO168" s="746"/>
      <c r="AP168" s="703"/>
      <c r="AQ168" s="703"/>
      <c r="AR168" s="703"/>
      <c r="AS168" s="703"/>
      <c r="AT168" s="703"/>
      <c r="AU168" s="703"/>
      <c r="AV168" s="703">
        <v>0</v>
      </c>
      <c r="AW168" s="703"/>
      <c r="AX168" s="703"/>
      <c r="AY168" s="703"/>
      <c r="AZ168" s="703"/>
      <c r="BA168" s="703"/>
      <c r="BB168" s="703"/>
      <c r="BC168" s="703"/>
      <c r="BD168" s="703"/>
      <c r="BE168" s="703"/>
      <c r="BF168" s="703"/>
      <c r="BG168" s="703"/>
      <c r="BH168" s="703"/>
      <c r="BI168" s="703"/>
      <c r="BJ168" s="703"/>
      <c r="BK168" s="703"/>
      <c r="BL168" s="703"/>
      <c r="BM168" s="703"/>
      <c r="BN168" s="703"/>
      <c r="BO168" s="703"/>
      <c r="BP168" s="703"/>
      <c r="BQ168" s="703"/>
      <c r="BR168" s="703"/>
      <c r="BS168" s="704"/>
      <c r="BT168" s="14"/>
    </row>
    <row r="169" spans="1:72" s="163" customFormat="1" ht="15.65" customHeight="1">
      <c r="A169" s="743"/>
      <c r="B169" s="743">
        <v>142</v>
      </c>
      <c r="C169" s="743" t="s">
        <v>107</v>
      </c>
      <c r="D169" s="743" t="s">
        <v>740</v>
      </c>
      <c r="E169" s="743"/>
      <c r="F169" s="743"/>
      <c r="G169" s="744">
        <v>2015</v>
      </c>
      <c r="H169" s="745" t="s">
        <v>574</v>
      </c>
      <c r="I169" s="745" t="s">
        <v>580</v>
      </c>
      <c r="J169" s="746"/>
      <c r="K169" s="18"/>
      <c r="L169" s="703"/>
      <c r="M169" s="703"/>
      <c r="N169" s="703"/>
      <c r="O169" s="703"/>
      <c r="P169" s="703"/>
      <c r="Q169" s="703">
        <v>0</v>
      </c>
      <c r="R169" s="703"/>
      <c r="S169" s="703"/>
      <c r="T169" s="703"/>
      <c r="U169" s="703"/>
      <c r="V169" s="703"/>
      <c r="W169" s="703"/>
      <c r="X169" s="703"/>
      <c r="Y169" s="703"/>
      <c r="Z169" s="703"/>
      <c r="AA169" s="703"/>
      <c r="AB169" s="703"/>
      <c r="AC169" s="703"/>
      <c r="AD169" s="703"/>
      <c r="AE169" s="703"/>
      <c r="AF169" s="703"/>
      <c r="AG169" s="703"/>
      <c r="AH169" s="703"/>
      <c r="AI169" s="703"/>
      <c r="AJ169" s="703"/>
      <c r="AK169" s="703"/>
      <c r="AL169" s="703"/>
      <c r="AM169" s="703"/>
      <c r="AN169" s="704"/>
      <c r="AO169" s="746"/>
      <c r="AP169" s="703"/>
      <c r="AQ169" s="703"/>
      <c r="AR169" s="703"/>
      <c r="AS169" s="703"/>
      <c r="AT169" s="703"/>
      <c r="AU169" s="703"/>
      <c r="AV169" s="703">
        <v>0</v>
      </c>
      <c r="AW169" s="703"/>
      <c r="AX169" s="703"/>
      <c r="AY169" s="703"/>
      <c r="AZ169" s="703"/>
      <c r="BA169" s="703"/>
      <c r="BB169" s="703"/>
      <c r="BC169" s="703"/>
      <c r="BD169" s="703"/>
      <c r="BE169" s="703"/>
      <c r="BF169" s="703"/>
      <c r="BG169" s="703"/>
      <c r="BH169" s="703"/>
      <c r="BI169" s="703"/>
      <c r="BJ169" s="703"/>
      <c r="BK169" s="703"/>
      <c r="BL169" s="703"/>
      <c r="BM169" s="703"/>
      <c r="BN169" s="703"/>
      <c r="BO169" s="703"/>
      <c r="BP169" s="703"/>
      <c r="BQ169" s="703"/>
      <c r="BR169" s="703"/>
      <c r="BS169" s="704"/>
      <c r="BT169" s="14"/>
    </row>
    <row r="170" spans="1:72" s="163" customFormat="1" ht="15.65" customHeight="1">
      <c r="A170" s="743"/>
      <c r="B170" s="743">
        <v>143</v>
      </c>
      <c r="C170" s="743" t="s">
        <v>491</v>
      </c>
      <c r="D170" s="743" t="s">
        <v>740</v>
      </c>
      <c r="E170" s="743"/>
      <c r="F170" s="743"/>
      <c r="G170" s="744">
        <v>2015</v>
      </c>
      <c r="H170" s="745" t="s">
        <v>574</v>
      </c>
      <c r="I170" s="745" t="s">
        <v>580</v>
      </c>
      <c r="J170" s="746"/>
      <c r="K170" s="18"/>
      <c r="L170" s="703"/>
      <c r="M170" s="703"/>
      <c r="N170" s="703"/>
      <c r="O170" s="703"/>
      <c r="P170" s="703"/>
      <c r="Q170" s="703">
        <v>0</v>
      </c>
      <c r="R170" s="703"/>
      <c r="S170" s="703"/>
      <c r="T170" s="703"/>
      <c r="U170" s="703"/>
      <c r="V170" s="703"/>
      <c r="W170" s="703"/>
      <c r="X170" s="703"/>
      <c r="Y170" s="703"/>
      <c r="Z170" s="703"/>
      <c r="AA170" s="703"/>
      <c r="AB170" s="703"/>
      <c r="AC170" s="703"/>
      <c r="AD170" s="703"/>
      <c r="AE170" s="703"/>
      <c r="AF170" s="703"/>
      <c r="AG170" s="703"/>
      <c r="AH170" s="703"/>
      <c r="AI170" s="703"/>
      <c r="AJ170" s="703"/>
      <c r="AK170" s="703"/>
      <c r="AL170" s="703"/>
      <c r="AM170" s="703"/>
      <c r="AN170" s="704"/>
      <c r="AO170" s="746"/>
      <c r="AP170" s="703"/>
      <c r="AQ170" s="703"/>
      <c r="AR170" s="703"/>
      <c r="AS170" s="703"/>
      <c r="AT170" s="703"/>
      <c r="AU170" s="703"/>
      <c r="AV170" s="703">
        <v>0</v>
      </c>
      <c r="AW170" s="703"/>
      <c r="AX170" s="703"/>
      <c r="AY170" s="703"/>
      <c r="AZ170" s="703"/>
      <c r="BA170" s="703"/>
      <c r="BB170" s="703"/>
      <c r="BC170" s="703"/>
      <c r="BD170" s="703"/>
      <c r="BE170" s="703"/>
      <c r="BF170" s="703"/>
      <c r="BG170" s="703"/>
      <c r="BH170" s="703"/>
      <c r="BI170" s="703"/>
      <c r="BJ170" s="703"/>
      <c r="BK170" s="703"/>
      <c r="BL170" s="703"/>
      <c r="BM170" s="703"/>
      <c r="BN170" s="703"/>
      <c r="BO170" s="703"/>
      <c r="BP170" s="703"/>
      <c r="BQ170" s="703"/>
      <c r="BR170" s="703"/>
      <c r="BS170" s="704"/>
      <c r="BT170" s="14"/>
    </row>
    <row r="171" spans="1:72" s="163" customFormat="1" ht="15.65" customHeight="1">
      <c r="A171" s="743"/>
      <c r="B171" s="743">
        <v>144</v>
      </c>
      <c r="C171" s="743" t="s">
        <v>487</v>
      </c>
      <c r="D171" s="743" t="s">
        <v>740</v>
      </c>
      <c r="E171" s="743"/>
      <c r="F171" s="743"/>
      <c r="G171" s="744">
        <v>2015</v>
      </c>
      <c r="H171" s="745" t="s">
        <v>574</v>
      </c>
      <c r="I171" s="745" t="s">
        <v>580</v>
      </c>
      <c r="J171" s="746"/>
      <c r="K171" s="18"/>
      <c r="L171" s="703"/>
      <c r="M171" s="703"/>
      <c r="N171" s="703"/>
      <c r="O171" s="703"/>
      <c r="P171" s="703"/>
      <c r="Q171" s="703">
        <v>0</v>
      </c>
      <c r="R171" s="703"/>
      <c r="S171" s="703"/>
      <c r="T171" s="703"/>
      <c r="U171" s="703"/>
      <c r="V171" s="703"/>
      <c r="W171" s="703"/>
      <c r="X171" s="703"/>
      <c r="Y171" s="703"/>
      <c r="Z171" s="703"/>
      <c r="AA171" s="703"/>
      <c r="AB171" s="703"/>
      <c r="AC171" s="703"/>
      <c r="AD171" s="703"/>
      <c r="AE171" s="703"/>
      <c r="AF171" s="703"/>
      <c r="AG171" s="703"/>
      <c r="AH171" s="703"/>
      <c r="AI171" s="703"/>
      <c r="AJ171" s="703"/>
      <c r="AK171" s="703"/>
      <c r="AL171" s="703"/>
      <c r="AM171" s="703"/>
      <c r="AN171" s="704"/>
      <c r="AO171" s="746"/>
      <c r="AP171" s="703"/>
      <c r="AQ171" s="703"/>
      <c r="AR171" s="703"/>
      <c r="AS171" s="703"/>
      <c r="AT171" s="703"/>
      <c r="AU171" s="703"/>
      <c r="AV171" s="703">
        <v>0</v>
      </c>
      <c r="AW171" s="703"/>
      <c r="AX171" s="703"/>
      <c r="AY171" s="703"/>
      <c r="AZ171" s="703"/>
      <c r="BA171" s="703"/>
      <c r="BB171" s="703"/>
      <c r="BC171" s="703"/>
      <c r="BD171" s="703"/>
      <c r="BE171" s="703"/>
      <c r="BF171" s="703"/>
      <c r="BG171" s="703"/>
      <c r="BH171" s="703"/>
      <c r="BI171" s="703"/>
      <c r="BJ171" s="703"/>
      <c r="BK171" s="703"/>
      <c r="BL171" s="703"/>
      <c r="BM171" s="703"/>
      <c r="BN171" s="703"/>
      <c r="BO171" s="703"/>
      <c r="BP171" s="703"/>
      <c r="BQ171" s="703"/>
      <c r="BR171" s="703"/>
      <c r="BS171" s="704"/>
      <c r="BT171" s="14"/>
    </row>
    <row r="172" spans="1:72" s="163" customFormat="1" ht="15.65" customHeight="1">
      <c r="A172" s="743"/>
      <c r="B172" s="743">
        <v>145</v>
      </c>
      <c r="C172" s="743" t="s">
        <v>112</v>
      </c>
      <c r="D172" s="743" t="s">
        <v>740</v>
      </c>
      <c r="E172" s="743"/>
      <c r="F172" s="743"/>
      <c r="G172" s="744">
        <v>2016</v>
      </c>
      <c r="H172" s="745" t="s">
        <v>574</v>
      </c>
      <c r="I172" s="745" t="s">
        <v>586</v>
      </c>
      <c r="J172" s="746"/>
      <c r="K172" s="18"/>
      <c r="L172" s="703"/>
      <c r="M172" s="703"/>
      <c r="N172" s="703"/>
      <c r="O172" s="703"/>
      <c r="P172" s="703"/>
      <c r="Q172" s="703">
        <v>130</v>
      </c>
      <c r="R172" s="703"/>
      <c r="S172" s="703"/>
      <c r="T172" s="703"/>
      <c r="U172" s="703"/>
      <c r="V172" s="703"/>
      <c r="W172" s="703"/>
      <c r="X172" s="703"/>
      <c r="Y172" s="703"/>
      <c r="Z172" s="703"/>
      <c r="AA172" s="703"/>
      <c r="AB172" s="703"/>
      <c r="AC172" s="703"/>
      <c r="AD172" s="703"/>
      <c r="AE172" s="703"/>
      <c r="AF172" s="703"/>
      <c r="AG172" s="703"/>
      <c r="AH172" s="703"/>
      <c r="AI172" s="703"/>
      <c r="AJ172" s="703"/>
      <c r="AK172" s="703"/>
      <c r="AL172" s="703"/>
      <c r="AM172" s="703"/>
      <c r="AN172" s="704"/>
      <c r="AO172" s="746"/>
      <c r="AP172" s="703"/>
      <c r="AQ172" s="703"/>
      <c r="AR172" s="703"/>
      <c r="AS172" s="703"/>
      <c r="AT172" s="703"/>
      <c r="AU172" s="703"/>
      <c r="AV172" s="703">
        <v>2005471</v>
      </c>
      <c r="AW172" s="703"/>
      <c r="AX172" s="703"/>
      <c r="AY172" s="703"/>
      <c r="AZ172" s="703"/>
      <c r="BA172" s="703"/>
      <c r="BB172" s="703"/>
      <c r="BC172" s="703"/>
      <c r="BD172" s="703"/>
      <c r="BE172" s="703"/>
      <c r="BF172" s="703"/>
      <c r="BG172" s="703"/>
      <c r="BH172" s="703"/>
      <c r="BI172" s="703"/>
      <c r="BJ172" s="703"/>
      <c r="BK172" s="703"/>
      <c r="BL172" s="703"/>
      <c r="BM172" s="703"/>
      <c r="BN172" s="703"/>
      <c r="BO172" s="703"/>
      <c r="BP172" s="703"/>
      <c r="BQ172" s="703"/>
      <c r="BR172" s="703"/>
      <c r="BS172" s="704"/>
      <c r="BT172" s="14"/>
    </row>
    <row r="173" spans="1:72" s="163" customFormat="1" ht="15.65" customHeight="1">
      <c r="A173" s="743"/>
      <c r="B173" s="743">
        <v>146</v>
      </c>
      <c r="C173" s="743" t="s">
        <v>687</v>
      </c>
      <c r="D173" s="743" t="s">
        <v>740</v>
      </c>
      <c r="E173" s="743"/>
      <c r="F173" s="743"/>
      <c r="G173" s="744">
        <v>2016</v>
      </c>
      <c r="H173" s="745" t="s">
        <v>574</v>
      </c>
      <c r="I173" s="745" t="s">
        <v>586</v>
      </c>
      <c r="J173" s="746"/>
      <c r="K173" s="18"/>
      <c r="L173" s="703"/>
      <c r="M173" s="703"/>
      <c r="N173" s="703"/>
      <c r="O173" s="703"/>
      <c r="P173" s="703"/>
      <c r="Q173" s="703">
        <v>186</v>
      </c>
      <c r="R173" s="703"/>
      <c r="S173" s="703"/>
      <c r="T173" s="703"/>
      <c r="U173" s="703"/>
      <c r="V173" s="703"/>
      <c r="W173" s="703"/>
      <c r="X173" s="703"/>
      <c r="Y173" s="703"/>
      <c r="Z173" s="703"/>
      <c r="AA173" s="703"/>
      <c r="AB173" s="703"/>
      <c r="AC173" s="703"/>
      <c r="AD173" s="703"/>
      <c r="AE173" s="703"/>
      <c r="AF173" s="703"/>
      <c r="AG173" s="703"/>
      <c r="AH173" s="703"/>
      <c r="AI173" s="703"/>
      <c r="AJ173" s="703"/>
      <c r="AK173" s="703"/>
      <c r="AL173" s="703"/>
      <c r="AM173" s="703"/>
      <c r="AN173" s="704"/>
      <c r="AO173" s="746"/>
      <c r="AP173" s="703"/>
      <c r="AQ173" s="703"/>
      <c r="AR173" s="703"/>
      <c r="AS173" s="703"/>
      <c r="AT173" s="703"/>
      <c r="AU173" s="703"/>
      <c r="AV173" s="703">
        <v>623179</v>
      </c>
      <c r="AW173" s="703"/>
      <c r="AX173" s="703"/>
      <c r="AY173" s="703"/>
      <c r="AZ173" s="703"/>
      <c r="BA173" s="703"/>
      <c r="BB173" s="703"/>
      <c r="BC173" s="703"/>
      <c r="BD173" s="703"/>
      <c r="BE173" s="703"/>
      <c r="BF173" s="703"/>
      <c r="BG173" s="703"/>
      <c r="BH173" s="703"/>
      <c r="BI173" s="703"/>
      <c r="BJ173" s="703"/>
      <c r="BK173" s="703"/>
      <c r="BL173" s="703"/>
      <c r="BM173" s="703"/>
      <c r="BN173" s="703"/>
      <c r="BO173" s="703"/>
      <c r="BP173" s="703"/>
      <c r="BQ173" s="703"/>
      <c r="BR173" s="703"/>
      <c r="BS173" s="704"/>
      <c r="BT173" s="14"/>
    </row>
    <row r="174" spans="1:72" s="163" customFormat="1" ht="15.65" customHeight="1">
      <c r="A174" s="743"/>
      <c r="B174" s="743">
        <v>147</v>
      </c>
      <c r="C174" s="743" t="s">
        <v>114</v>
      </c>
      <c r="D174" s="743" t="s">
        <v>740</v>
      </c>
      <c r="E174" s="743"/>
      <c r="F174" s="743"/>
      <c r="G174" s="744">
        <v>2016</v>
      </c>
      <c r="H174" s="745" t="s">
        <v>574</v>
      </c>
      <c r="I174" s="745" t="s">
        <v>586</v>
      </c>
      <c r="J174" s="746"/>
      <c r="K174" s="18"/>
      <c r="L174" s="703"/>
      <c r="M174" s="703"/>
      <c r="N174" s="703"/>
      <c r="O174" s="703"/>
      <c r="P174" s="703"/>
      <c r="Q174" s="703">
        <v>0</v>
      </c>
      <c r="R174" s="703"/>
      <c r="S174" s="703"/>
      <c r="T174" s="703"/>
      <c r="U174" s="703"/>
      <c r="V174" s="703"/>
      <c r="W174" s="703"/>
      <c r="X174" s="703"/>
      <c r="Y174" s="703"/>
      <c r="Z174" s="703"/>
      <c r="AA174" s="703"/>
      <c r="AB174" s="703"/>
      <c r="AC174" s="703"/>
      <c r="AD174" s="703"/>
      <c r="AE174" s="703"/>
      <c r="AF174" s="703"/>
      <c r="AG174" s="703"/>
      <c r="AH174" s="703"/>
      <c r="AI174" s="703"/>
      <c r="AJ174" s="703"/>
      <c r="AK174" s="703"/>
      <c r="AL174" s="703"/>
      <c r="AM174" s="703"/>
      <c r="AN174" s="704"/>
      <c r="AO174" s="746"/>
      <c r="AP174" s="703"/>
      <c r="AQ174" s="703"/>
      <c r="AR174" s="703"/>
      <c r="AS174" s="703"/>
      <c r="AT174" s="703"/>
      <c r="AU174" s="703"/>
      <c r="AV174" s="703">
        <v>0</v>
      </c>
      <c r="AW174" s="703"/>
      <c r="AX174" s="703"/>
      <c r="AY174" s="703"/>
      <c r="AZ174" s="703"/>
      <c r="BA174" s="703"/>
      <c r="BB174" s="703"/>
      <c r="BC174" s="703"/>
      <c r="BD174" s="703"/>
      <c r="BE174" s="703"/>
      <c r="BF174" s="703"/>
      <c r="BG174" s="703"/>
      <c r="BH174" s="703"/>
      <c r="BI174" s="703"/>
      <c r="BJ174" s="703"/>
      <c r="BK174" s="703"/>
      <c r="BL174" s="703"/>
      <c r="BM174" s="703"/>
      <c r="BN174" s="703"/>
      <c r="BO174" s="703"/>
      <c r="BP174" s="703"/>
      <c r="BQ174" s="703"/>
      <c r="BR174" s="703"/>
      <c r="BS174" s="704"/>
      <c r="BT174" s="14"/>
    </row>
    <row r="175" spans="1:72" s="163" customFormat="1" ht="15.65" customHeight="1">
      <c r="A175" s="743"/>
      <c r="B175" s="743">
        <v>148</v>
      </c>
      <c r="C175" s="743" t="s">
        <v>115</v>
      </c>
      <c r="D175" s="743" t="s">
        <v>740</v>
      </c>
      <c r="E175" s="743"/>
      <c r="F175" s="743"/>
      <c r="G175" s="744">
        <v>2016</v>
      </c>
      <c r="H175" s="745" t="s">
        <v>574</v>
      </c>
      <c r="I175" s="745" t="s">
        <v>586</v>
      </c>
      <c r="J175" s="746"/>
      <c r="K175" s="18"/>
      <c r="L175" s="703"/>
      <c r="M175" s="703"/>
      <c r="N175" s="703"/>
      <c r="O175" s="703"/>
      <c r="P175" s="703"/>
      <c r="Q175" s="703">
        <v>0</v>
      </c>
      <c r="R175" s="703"/>
      <c r="S175" s="703"/>
      <c r="T175" s="703"/>
      <c r="U175" s="703"/>
      <c r="V175" s="703"/>
      <c r="W175" s="703"/>
      <c r="X175" s="703"/>
      <c r="Y175" s="703"/>
      <c r="Z175" s="703"/>
      <c r="AA175" s="703"/>
      <c r="AB175" s="703"/>
      <c r="AC175" s="703"/>
      <c r="AD175" s="703"/>
      <c r="AE175" s="703"/>
      <c r="AF175" s="703"/>
      <c r="AG175" s="703"/>
      <c r="AH175" s="703"/>
      <c r="AI175" s="703"/>
      <c r="AJ175" s="703"/>
      <c r="AK175" s="703"/>
      <c r="AL175" s="703"/>
      <c r="AM175" s="703"/>
      <c r="AN175" s="704"/>
      <c r="AO175" s="746"/>
      <c r="AP175" s="703"/>
      <c r="AQ175" s="703"/>
      <c r="AR175" s="703"/>
      <c r="AS175" s="703"/>
      <c r="AT175" s="703"/>
      <c r="AU175" s="703"/>
      <c r="AV175" s="703">
        <v>0</v>
      </c>
      <c r="AW175" s="703"/>
      <c r="AX175" s="703"/>
      <c r="AY175" s="703"/>
      <c r="AZ175" s="703"/>
      <c r="BA175" s="703"/>
      <c r="BB175" s="703"/>
      <c r="BC175" s="703"/>
      <c r="BD175" s="703"/>
      <c r="BE175" s="703"/>
      <c r="BF175" s="703"/>
      <c r="BG175" s="703"/>
      <c r="BH175" s="703"/>
      <c r="BI175" s="703"/>
      <c r="BJ175" s="703"/>
      <c r="BK175" s="703"/>
      <c r="BL175" s="703"/>
      <c r="BM175" s="703"/>
      <c r="BN175" s="703"/>
      <c r="BO175" s="703"/>
      <c r="BP175" s="703"/>
      <c r="BQ175" s="703"/>
      <c r="BR175" s="703"/>
      <c r="BS175" s="704"/>
      <c r="BT175" s="14"/>
    </row>
    <row r="176" spans="1:72" s="163" customFormat="1" ht="15.65" customHeight="1">
      <c r="A176" s="743"/>
      <c r="B176" s="743">
        <v>149</v>
      </c>
      <c r="C176" s="743" t="s">
        <v>116</v>
      </c>
      <c r="D176" s="743" t="s">
        <v>740</v>
      </c>
      <c r="E176" s="743"/>
      <c r="F176" s="743"/>
      <c r="G176" s="744">
        <v>2016</v>
      </c>
      <c r="H176" s="745" t="s">
        <v>574</v>
      </c>
      <c r="I176" s="745" t="s">
        <v>586</v>
      </c>
      <c r="J176" s="746"/>
      <c r="K176" s="18"/>
      <c r="L176" s="703"/>
      <c r="M176" s="703"/>
      <c r="N176" s="703"/>
      <c r="O176" s="703"/>
      <c r="P176" s="703"/>
      <c r="Q176" s="703">
        <v>5</v>
      </c>
      <c r="R176" s="703"/>
      <c r="S176" s="703"/>
      <c r="T176" s="703"/>
      <c r="U176" s="703"/>
      <c r="V176" s="703"/>
      <c r="W176" s="703"/>
      <c r="X176" s="703"/>
      <c r="Y176" s="703"/>
      <c r="Z176" s="703"/>
      <c r="AA176" s="703"/>
      <c r="AB176" s="703"/>
      <c r="AC176" s="703"/>
      <c r="AD176" s="703"/>
      <c r="AE176" s="703"/>
      <c r="AF176" s="703"/>
      <c r="AG176" s="703"/>
      <c r="AH176" s="703"/>
      <c r="AI176" s="703"/>
      <c r="AJ176" s="703"/>
      <c r="AK176" s="703"/>
      <c r="AL176" s="703"/>
      <c r="AM176" s="703"/>
      <c r="AN176" s="704"/>
      <c r="AO176" s="746"/>
      <c r="AP176" s="703"/>
      <c r="AQ176" s="703"/>
      <c r="AR176" s="703"/>
      <c r="AS176" s="703"/>
      <c r="AT176" s="703"/>
      <c r="AU176" s="703"/>
      <c r="AV176" s="703">
        <v>39428</v>
      </c>
      <c r="AW176" s="703"/>
      <c r="AX176" s="703"/>
      <c r="AY176" s="703"/>
      <c r="AZ176" s="703"/>
      <c r="BA176" s="703"/>
      <c r="BB176" s="703"/>
      <c r="BC176" s="703"/>
      <c r="BD176" s="703"/>
      <c r="BE176" s="703"/>
      <c r="BF176" s="703"/>
      <c r="BG176" s="703"/>
      <c r="BH176" s="703"/>
      <c r="BI176" s="703"/>
      <c r="BJ176" s="703"/>
      <c r="BK176" s="703"/>
      <c r="BL176" s="703"/>
      <c r="BM176" s="703"/>
      <c r="BN176" s="703"/>
      <c r="BO176" s="703"/>
      <c r="BP176" s="703"/>
      <c r="BQ176" s="703"/>
      <c r="BR176" s="703"/>
      <c r="BS176" s="704"/>
      <c r="BT176" s="14"/>
    </row>
    <row r="177" spans="1:72" s="163" customFormat="1" ht="15.65" customHeight="1">
      <c r="A177" s="743"/>
      <c r="B177" s="743">
        <v>150</v>
      </c>
      <c r="C177" s="743" t="s">
        <v>117</v>
      </c>
      <c r="D177" s="743" t="s">
        <v>740</v>
      </c>
      <c r="E177" s="743"/>
      <c r="F177" s="743"/>
      <c r="G177" s="744">
        <v>2016</v>
      </c>
      <c r="H177" s="745" t="s">
        <v>574</v>
      </c>
      <c r="I177" s="745" t="s">
        <v>586</v>
      </c>
      <c r="J177" s="746"/>
      <c r="K177" s="18"/>
      <c r="L177" s="703"/>
      <c r="M177" s="703"/>
      <c r="N177" s="703"/>
      <c r="O177" s="703"/>
      <c r="P177" s="703"/>
      <c r="Q177" s="703">
        <v>319</v>
      </c>
      <c r="R177" s="703"/>
      <c r="S177" s="703"/>
      <c r="T177" s="703"/>
      <c r="U177" s="703"/>
      <c r="V177" s="703"/>
      <c r="W177" s="703"/>
      <c r="X177" s="703"/>
      <c r="Y177" s="703"/>
      <c r="Z177" s="703"/>
      <c r="AA177" s="703"/>
      <c r="AB177" s="703"/>
      <c r="AC177" s="703"/>
      <c r="AD177" s="703"/>
      <c r="AE177" s="703"/>
      <c r="AF177" s="703"/>
      <c r="AG177" s="703"/>
      <c r="AH177" s="703"/>
      <c r="AI177" s="703"/>
      <c r="AJ177" s="703"/>
      <c r="AK177" s="703"/>
      <c r="AL177" s="703"/>
      <c r="AM177" s="703"/>
      <c r="AN177" s="704"/>
      <c r="AO177" s="746"/>
      <c r="AP177" s="703"/>
      <c r="AQ177" s="703"/>
      <c r="AR177" s="703"/>
      <c r="AS177" s="703"/>
      <c r="AT177" s="703"/>
      <c r="AU177" s="703"/>
      <c r="AV177" s="703">
        <v>2273186</v>
      </c>
      <c r="AW177" s="703"/>
      <c r="AX177" s="703"/>
      <c r="AY177" s="703"/>
      <c r="AZ177" s="703"/>
      <c r="BA177" s="703"/>
      <c r="BB177" s="703"/>
      <c r="BC177" s="703"/>
      <c r="BD177" s="703"/>
      <c r="BE177" s="703"/>
      <c r="BF177" s="703"/>
      <c r="BG177" s="703"/>
      <c r="BH177" s="703"/>
      <c r="BI177" s="703"/>
      <c r="BJ177" s="703"/>
      <c r="BK177" s="703"/>
      <c r="BL177" s="703"/>
      <c r="BM177" s="703"/>
      <c r="BN177" s="703"/>
      <c r="BO177" s="703"/>
      <c r="BP177" s="703"/>
      <c r="BQ177" s="703"/>
      <c r="BR177" s="703"/>
      <c r="BS177" s="704"/>
      <c r="BT177" s="14"/>
    </row>
    <row r="178" spans="1:72" s="163" customFormat="1" ht="15.65" customHeight="1">
      <c r="A178" s="743"/>
      <c r="B178" s="743">
        <v>151</v>
      </c>
      <c r="C178" s="743" t="s">
        <v>118</v>
      </c>
      <c r="D178" s="743" t="s">
        <v>740</v>
      </c>
      <c r="E178" s="743"/>
      <c r="F178" s="743"/>
      <c r="G178" s="744">
        <v>2016</v>
      </c>
      <c r="H178" s="745" t="s">
        <v>574</v>
      </c>
      <c r="I178" s="745" t="s">
        <v>586</v>
      </c>
      <c r="J178" s="746"/>
      <c r="K178" s="18"/>
      <c r="L178" s="703"/>
      <c r="M178" s="703"/>
      <c r="N178" s="703"/>
      <c r="O178" s="703"/>
      <c r="P178" s="703"/>
      <c r="Q178" s="703">
        <v>1</v>
      </c>
      <c r="R178" s="703"/>
      <c r="S178" s="703"/>
      <c r="T178" s="703"/>
      <c r="U178" s="703"/>
      <c r="V178" s="703"/>
      <c r="W178" s="703"/>
      <c r="X178" s="703"/>
      <c r="Y178" s="703"/>
      <c r="Z178" s="703"/>
      <c r="AA178" s="703"/>
      <c r="AB178" s="703"/>
      <c r="AC178" s="703"/>
      <c r="AD178" s="703"/>
      <c r="AE178" s="703"/>
      <c r="AF178" s="703"/>
      <c r="AG178" s="703"/>
      <c r="AH178" s="703"/>
      <c r="AI178" s="703"/>
      <c r="AJ178" s="703"/>
      <c r="AK178" s="703"/>
      <c r="AL178" s="703"/>
      <c r="AM178" s="703"/>
      <c r="AN178" s="704"/>
      <c r="AO178" s="746"/>
      <c r="AP178" s="703"/>
      <c r="AQ178" s="703"/>
      <c r="AR178" s="703"/>
      <c r="AS178" s="703"/>
      <c r="AT178" s="703"/>
      <c r="AU178" s="703"/>
      <c r="AV178" s="703">
        <v>9710</v>
      </c>
      <c r="AW178" s="703"/>
      <c r="AX178" s="703"/>
      <c r="AY178" s="703"/>
      <c r="AZ178" s="703"/>
      <c r="BA178" s="703"/>
      <c r="BB178" s="703"/>
      <c r="BC178" s="703"/>
      <c r="BD178" s="703"/>
      <c r="BE178" s="703"/>
      <c r="BF178" s="703"/>
      <c r="BG178" s="703"/>
      <c r="BH178" s="703"/>
      <c r="BI178" s="703"/>
      <c r="BJ178" s="703"/>
      <c r="BK178" s="703"/>
      <c r="BL178" s="703"/>
      <c r="BM178" s="703"/>
      <c r="BN178" s="703"/>
      <c r="BO178" s="703"/>
      <c r="BP178" s="703"/>
      <c r="BQ178" s="703"/>
      <c r="BR178" s="703"/>
      <c r="BS178" s="704"/>
      <c r="BT178" s="14"/>
    </row>
    <row r="179" spans="1:72" s="163" customFormat="1" ht="15.65" customHeight="1">
      <c r="A179" s="743"/>
      <c r="B179" s="743">
        <v>152</v>
      </c>
      <c r="C179" s="743" t="s">
        <v>119</v>
      </c>
      <c r="D179" s="743" t="s">
        <v>740</v>
      </c>
      <c r="E179" s="743"/>
      <c r="F179" s="743"/>
      <c r="G179" s="744">
        <v>2016</v>
      </c>
      <c r="H179" s="745" t="s">
        <v>574</v>
      </c>
      <c r="I179" s="745" t="s">
        <v>586</v>
      </c>
      <c r="J179" s="746"/>
      <c r="K179" s="18"/>
      <c r="L179" s="703"/>
      <c r="M179" s="703"/>
      <c r="N179" s="703"/>
      <c r="O179" s="703"/>
      <c r="P179" s="703"/>
      <c r="Q179" s="703">
        <v>759</v>
      </c>
      <c r="R179" s="703"/>
      <c r="S179" s="703"/>
      <c r="T179" s="703"/>
      <c r="U179" s="703"/>
      <c r="V179" s="703"/>
      <c r="W179" s="703"/>
      <c r="X179" s="703"/>
      <c r="Y179" s="703"/>
      <c r="Z179" s="703"/>
      <c r="AA179" s="703"/>
      <c r="AB179" s="703"/>
      <c r="AC179" s="703"/>
      <c r="AD179" s="703"/>
      <c r="AE179" s="703"/>
      <c r="AF179" s="703"/>
      <c r="AG179" s="703"/>
      <c r="AH179" s="703"/>
      <c r="AI179" s="703"/>
      <c r="AJ179" s="703"/>
      <c r="AK179" s="703"/>
      <c r="AL179" s="703"/>
      <c r="AM179" s="703"/>
      <c r="AN179" s="704"/>
      <c r="AO179" s="746"/>
      <c r="AP179" s="703"/>
      <c r="AQ179" s="703"/>
      <c r="AR179" s="703"/>
      <c r="AS179" s="703"/>
      <c r="AT179" s="703"/>
      <c r="AU179" s="703"/>
      <c r="AV179" s="703">
        <v>12703</v>
      </c>
      <c r="AW179" s="703"/>
      <c r="AX179" s="703"/>
      <c r="AY179" s="703"/>
      <c r="AZ179" s="703"/>
      <c r="BA179" s="703"/>
      <c r="BB179" s="703"/>
      <c r="BC179" s="703"/>
      <c r="BD179" s="703"/>
      <c r="BE179" s="703"/>
      <c r="BF179" s="703"/>
      <c r="BG179" s="703"/>
      <c r="BH179" s="703"/>
      <c r="BI179" s="703"/>
      <c r="BJ179" s="703"/>
      <c r="BK179" s="703"/>
      <c r="BL179" s="703"/>
      <c r="BM179" s="703"/>
      <c r="BN179" s="703"/>
      <c r="BO179" s="703"/>
      <c r="BP179" s="703"/>
      <c r="BQ179" s="703"/>
      <c r="BR179" s="703"/>
      <c r="BS179" s="704"/>
      <c r="BT179" s="14"/>
    </row>
    <row r="180" spans="1:72" s="163" customFormat="1" ht="15.65" customHeight="1">
      <c r="A180" s="743"/>
      <c r="B180" s="743">
        <v>153</v>
      </c>
      <c r="C180" s="743" t="s">
        <v>120</v>
      </c>
      <c r="D180" s="743" t="s">
        <v>740</v>
      </c>
      <c r="E180" s="743"/>
      <c r="F180" s="743"/>
      <c r="G180" s="744">
        <v>2016</v>
      </c>
      <c r="H180" s="745" t="s">
        <v>574</v>
      </c>
      <c r="I180" s="745" t="s">
        <v>586</v>
      </c>
      <c r="J180" s="746"/>
      <c r="K180" s="18"/>
      <c r="L180" s="703"/>
      <c r="M180" s="703"/>
      <c r="N180" s="703"/>
      <c r="O180" s="703"/>
      <c r="P180" s="703"/>
      <c r="Q180" s="703">
        <v>0</v>
      </c>
      <c r="R180" s="703"/>
      <c r="S180" s="703"/>
      <c r="T180" s="703"/>
      <c r="U180" s="703"/>
      <c r="V180" s="703"/>
      <c r="W180" s="703"/>
      <c r="X180" s="703"/>
      <c r="Y180" s="703"/>
      <c r="Z180" s="703"/>
      <c r="AA180" s="703"/>
      <c r="AB180" s="703"/>
      <c r="AC180" s="703"/>
      <c r="AD180" s="703"/>
      <c r="AE180" s="703"/>
      <c r="AF180" s="703"/>
      <c r="AG180" s="703"/>
      <c r="AH180" s="703"/>
      <c r="AI180" s="703"/>
      <c r="AJ180" s="703"/>
      <c r="AK180" s="703"/>
      <c r="AL180" s="703"/>
      <c r="AM180" s="703"/>
      <c r="AN180" s="704"/>
      <c r="AO180" s="746"/>
      <c r="AP180" s="703"/>
      <c r="AQ180" s="703"/>
      <c r="AR180" s="703"/>
      <c r="AS180" s="703"/>
      <c r="AT180" s="703"/>
      <c r="AU180" s="703"/>
      <c r="AV180" s="703">
        <v>0</v>
      </c>
      <c r="AW180" s="703"/>
      <c r="AX180" s="703"/>
      <c r="AY180" s="703"/>
      <c r="AZ180" s="703"/>
      <c r="BA180" s="703"/>
      <c r="BB180" s="703"/>
      <c r="BC180" s="703"/>
      <c r="BD180" s="703"/>
      <c r="BE180" s="703"/>
      <c r="BF180" s="703"/>
      <c r="BG180" s="703"/>
      <c r="BH180" s="703"/>
      <c r="BI180" s="703"/>
      <c r="BJ180" s="703"/>
      <c r="BK180" s="703"/>
      <c r="BL180" s="703"/>
      <c r="BM180" s="703"/>
      <c r="BN180" s="703"/>
      <c r="BO180" s="703"/>
      <c r="BP180" s="703"/>
      <c r="BQ180" s="703"/>
      <c r="BR180" s="703"/>
      <c r="BS180" s="704"/>
      <c r="BT180" s="14"/>
    </row>
    <row r="181" spans="1:72" s="163" customFormat="1" ht="15.65" customHeight="1">
      <c r="A181" s="743"/>
      <c r="B181" s="743">
        <v>154</v>
      </c>
      <c r="C181" s="743" t="s">
        <v>121</v>
      </c>
      <c r="D181" s="743" t="s">
        <v>740</v>
      </c>
      <c r="E181" s="743"/>
      <c r="F181" s="743"/>
      <c r="G181" s="744">
        <v>2016</v>
      </c>
      <c r="H181" s="745" t="s">
        <v>574</v>
      </c>
      <c r="I181" s="745" t="s">
        <v>586</v>
      </c>
      <c r="J181" s="746"/>
      <c r="K181" s="18"/>
      <c r="L181" s="703"/>
      <c r="M181" s="703"/>
      <c r="N181" s="703"/>
      <c r="O181" s="703"/>
      <c r="P181" s="703"/>
      <c r="Q181" s="703">
        <v>0</v>
      </c>
      <c r="R181" s="703"/>
      <c r="S181" s="703"/>
      <c r="T181" s="703"/>
      <c r="U181" s="703"/>
      <c r="V181" s="703"/>
      <c r="W181" s="703"/>
      <c r="X181" s="703"/>
      <c r="Y181" s="703"/>
      <c r="Z181" s="703"/>
      <c r="AA181" s="703"/>
      <c r="AB181" s="703"/>
      <c r="AC181" s="703"/>
      <c r="AD181" s="703"/>
      <c r="AE181" s="703"/>
      <c r="AF181" s="703"/>
      <c r="AG181" s="703"/>
      <c r="AH181" s="703"/>
      <c r="AI181" s="703"/>
      <c r="AJ181" s="703"/>
      <c r="AK181" s="703"/>
      <c r="AL181" s="703"/>
      <c r="AM181" s="703"/>
      <c r="AN181" s="704"/>
      <c r="AO181" s="746"/>
      <c r="AP181" s="703"/>
      <c r="AQ181" s="703"/>
      <c r="AR181" s="703"/>
      <c r="AS181" s="703"/>
      <c r="AT181" s="703"/>
      <c r="AU181" s="703"/>
      <c r="AV181" s="703">
        <v>0</v>
      </c>
      <c r="AW181" s="703"/>
      <c r="AX181" s="703"/>
      <c r="AY181" s="703"/>
      <c r="AZ181" s="703"/>
      <c r="BA181" s="703"/>
      <c r="BB181" s="703"/>
      <c r="BC181" s="703"/>
      <c r="BD181" s="703"/>
      <c r="BE181" s="703"/>
      <c r="BF181" s="703"/>
      <c r="BG181" s="703"/>
      <c r="BH181" s="703"/>
      <c r="BI181" s="703"/>
      <c r="BJ181" s="703"/>
      <c r="BK181" s="703"/>
      <c r="BL181" s="703"/>
      <c r="BM181" s="703"/>
      <c r="BN181" s="703"/>
      <c r="BO181" s="703"/>
      <c r="BP181" s="703"/>
      <c r="BQ181" s="703"/>
      <c r="BR181" s="703"/>
      <c r="BS181" s="704"/>
      <c r="BT181" s="14"/>
    </row>
    <row r="182" spans="1:72" s="163" customFormat="1" ht="15.65" customHeight="1">
      <c r="A182" s="743"/>
      <c r="B182" s="743">
        <v>155</v>
      </c>
      <c r="C182" s="743" t="s">
        <v>123</v>
      </c>
      <c r="D182" s="743" t="s">
        <v>740</v>
      </c>
      <c r="E182" s="743"/>
      <c r="F182" s="743"/>
      <c r="G182" s="744">
        <v>2016</v>
      </c>
      <c r="H182" s="745" t="s">
        <v>574</v>
      </c>
      <c r="I182" s="745" t="s">
        <v>586</v>
      </c>
      <c r="J182" s="746"/>
      <c r="K182" s="18"/>
      <c r="L182" s="703"/>
      <c r="M182" s="703"/>
      <c r="N182" s="703"/>
      <c r="O182" s="703"/>
      <c r="P182" s="703"/>
      <c r="Q182" s="703">
        <v>0</v>
      </c>
      <c r="R182" s="703"/>
      <c r="S182" s="703"/>
      <c r="T182" s="703"/>
      <c r="U182" s="703"/>
      <c r="V182" s="703"/>
      <c r="W182" s="703"/>
      <c r="X182" s="703"/>
      <c r="Y182" s="703"/>
      <c r="Z182" s="703"/>
      <c r="AA182" s="703"/>
      <c r="AB182" s="703"/>
      <c r="AC182" s="703"/>
      <c r="AD182" s="703"/>
      <c r="AE182" s="703"/>
      <c r="AF182" s="703"/>
      <c r="AG182" s="703"/>
      <c r="AH182" s="703"/>
      <c r="AI182" s="703"/>
      <c r="AJ182" s="703"/>
      <c r="AK182" s="703"/>
      <c r="AL182" s="703"/>
      <c r="AM182" s="703"/>
      <c r="AN182" s="704"/>
      <c r="AO182" s="746"/>
      <c r="AP182" s="703"/>
      <c r="AQ182" s="703"/>
      <c r="AR182" s="703"/>
      <c r="AS182" s="703"/>
      <c r="AT182" s="703"/>
      <c r="AU182" s="703"/>
      <c r="AV182" s="703">
        <v>0</v>
      </c>
      <c r="AW182" s="703"/>
      <c r="AX182" s="703"/>
      <c r="AY182" s="703"/>
      <c r="AZ182" s="703"/>
      <c r="BA182" s="703"/>
      <c r="BB182" s="703"/>
      <c r="BC182" s="703"/>
      <c r="BD182" s="703"/>
      <c r="BE182" s="703"/>
      <c r="BF182" s="703"/>
      <c r="BG182" s="703"/>
      <c r="BH182" s="703"/>
      <c r="BI182" s="703"/>
      <c r="BJ182" s="703"/>
      <c r="BK182" s="703"/>
      <c r="BL182" s="703"/>
      <c r="BM182" s="703"/>
      <c r="BN182" s="703"/>
      <c r="BO182" s="703"/>
      <c r="BP182" s="703"/>
      <c r="BQ182" s="703"/>
      <c r="BR182" s="703"/>
      <c r="BS182" s="704"/>
      <c r="BT182" s="14"/>
    </row>
    <row r="183" spans="1:72" s="163" customFormat="1" ht="15.65" customHeight="1">
      <c r="A183" s="743"/>
      <c r="B183" s="743">
        <v>156</v>
      </c>
      <c r="C183" s="743" t="s">
        <v>122</v>
      </c>
      <c r="D183" s="743" t="s">
        <v>740</v>
      </c>
      <c r="E183" s="743"/>
      <c r="F183" s="743"/>
      <c r="G183" s="744">
        <v>2016</v>
      </c>
      <c r="H183" s="745" t="s">
        <v>574</v>
      </c>
      <c r="I183" s="745" t="s">
        <v>586</v>
      </c>
      <c r="J183" s="746"/>
      <c r="K183" s="18"/>
      <c r="L183" s="703"/>
      <c r="M183" s="703"/>
      <c r="N183" s="703"/>
      <c r="O183" s="703"/>
      <c r="P183" s="703"/>
      <c r="Q183" s="703">
        <v>0</v>
      </c>
      <c r="R183" s="703"/>
      <c r="S183" s="703"/>
      <c r="T183" s="703"/>
      <c r="U183" s="703"/>
      <c r="V183" s="703"/>
      <c r="W183" s="703"/>
      <c r="X183" s="703"/>
      <c r="Y183" s="703"/>
      <c r="Z183" s="703"/>
      <c r="AA183" s="703"/>
      <c r="AB183" s="703"/>
      <c r="AC183" s="703"/>
      <c r="AD183" s="703"/>
      <c r="AE183" s="703"/>
      <c r="AF183" s="703"/>
      <c r="AG183" s="703"/>
      <c r="AH183" s="703"/>
      <c r="AI183" s="703"/>
      <c r="AJ183" s="703"/>
      <c r="AK183" s="703"/>
      <c r="AL183" s="703"/>
      <c r="AM183" s="703"/>
      <c r="AN183" s="704"/>
      <c r="AO183" s="746"/>
      <c r="AP183" s="703"/>
      <c r="AQ183" s="703"/>
      <c r="AR183" s="703"/>
      <c r="AS183" s="703"/>
      <c r="AT183" s="703"/>
      <c r="AU183" s="703"/>
      <c r="AV183" s="703">
        <v>0</v>
      </c>
      <c r="AW183" s="703"/>
      <c r="AX183" s="703"/>
      <c r="AY183" s="703"/>
      <c r="AZ183" s="703"/>
      <c r="BA183" s="703"/>
      <c r="BB183" s="703"/>
      <c r="BC183" s="703"/>
      <c r="BD183" s="703"/>
      <c r="BE183" s="703"/>
      <c r="BF183" s="703"/>
      <c r="BG183" s="703"/>
      <c r="BH183" s="703"/>
      <c r="BI183" s="703"/>
      <c r="BJ183" s="703"/>
      <c r="BK183" s="703"/>
      <c r="BL183" s="703"/>
      <c r="BM183" s="703"/>
      <c r="BN183" s="703"/>
      <c r="BO183" s="703"/>
      <c r="BP183" s="703"/>
      <c r="BQ183" s="703"/>
      <c r="BR183" s="703"/>
      <c r="BS183" s="704"/>
      <c r="BT183" s="14"/>
    </row>
    <row r="184" spans="1:72" s="163" customFormat="1" ht="15.65" customHeight="1">
      <c r="A184" s="743"/>
      <c r="B184" s="743">
        <v>157</v>
      </c>
      <c r="C184" s="743" t="s">
        <v>689</v>
      </c>
      <c r="D184" s="743" t="s">
        <v>740</v>
      </c>
      <c r="E184" s="743"/>
      <c r="F184" s="743"/>
      <c r="G184" s="744">
        <v>2016</v>
      </c>
      <c r="H184" s="745" t="s">
        <v>574</v>
      </c>
      <c r="I184" s="745" t="s">
        <v>586</v>
      </c>
      <c r="J184" s="746"/>
      <c r="K184" s="18"/>
      <c r="L184" s="703"/>
      <c r="M184" s="703"/>
      <c r="N184" s="703"/>
      <c r="O184" s="703"/>
      <c r="P184" s="703"/>
      <c r="Q184" s="703">
        <v>0</v>
      </c>
      <c r="R184" s="703"/>
      <c r="S184" s="703"/>
      <c r="T184" s="703"/>
      <c r="U184" s="703"/>
      <c r="V184" s="703"/>
      <c r="W184" s="703"/>
      <c r="X184" s="703"/>
      <c r="Y184" s="703"/>
      <c r="Z184" s="703"/>
      <c r="AA184" s="703"/>
      <c r="AB184" s="703"/>
      <c r="AC184" s="703"/>
      <c r="AD184" s="703"/>
      <c r="AE184" s="703"/>
      <c r="AF184" s="703"/>
      <c r="AG184" s="703"/>
      <c r="AH184" s="703"/>
      <c r="AI184" s="703"/>
      <c r="AJ184" s="703"/>
      <c r="AK184" s="703"/>
      <c r="AL184" s="703"/>
      <c r="AM184" s="703"/>
      <c r="AN184" s="704"/>
      <c r="AO184" s="746"/>
      <c r="AP184" s="703"/>
      <c r="AQ184" s="703"/>
      <c r="AR184" s="703"/>
      <c r="AS184" s="703"/>
      <c r="AT184" s="703"/>
      <c r="AU184" s="703"/>
      <c r="AV184" s="703">
        <v>0</v>
      </c>
      <c r="AW184" s="703"/>
      <c r="AX184" s="703"/>
      <c r="AY184" s="703"/>
      <c r="AZ184" s="703"/>
      <c r="BA184" s="703"/>
      <c r="BB184" s="703"/>
      <c r="BC184" s="703"/>
      <c r="BD184" s="703"/>
      <c r="BE184" s="703"/>
      <c r="BF184" s="703"/>
      <c r="BG184" s="703"/>
      <c r="BH184" s="703"/>
      <c r="BI184" s="703"/>
      <c r="BJ184" s="703"/>
      <c r="BK184" s="703"/>
      <c r="BL184" s="703"/>
      <c r="BM184" s="703"/>
      <c r="BN184" s="703"/>
      <c r="BO184" s="703"/>
      <c r="BP184" s="703"/>
      <c r="BQ184" s="703"/>
      <c r="BR184" s="703"/>
      <c r="BS184" s="704"/>
      <c r="BT184" s="14"/>
    </row>
    <row r="185" spans="1:72" s="163" customFormat="1" ht="15.65" customHeight="1">
      <c r="A185" s="743"/>
      <c r="B185" s="743">
        <v>158</v>
      </c>
      <c r="C185" s="743" t="s">
        <v>690</v>
      </c>
      <c r="D185" s="743" t="s">
        <v>740</v>
      </c>
      <c r="E185" s="743"/>
      <c r="F185" s="743"/>
      <c r="G185" s="744">
        <v>2016</v>
      </c>
      <c r="H185" s="745" t="s">
        <v>574</v>
      </c>
      <c r="I185" s="745" t="s">
        <v>586</v>
      </c>
      <c r="J185" s="746"/>
      <c r="K185" s="18"/>
      <c r="L185" s="703"/>
      <c r="M185" s="703"/>
      <c r="N185" s="703"/>
      <c r="O185" s="703"/>
      <c r="P185" s="703"/>
      <c r="Q185" s="703">
        <v>0</v>
      </c>
      <c r="R185" s="703"/>
      <c r="S185" s="703"/>
      <c r="T185" s="703"/>
      <c r="U185" s="703"/>
      <c r="V185" s="703"/>
      <c r="W185" s="703"/>
      <c r="X185" s="703"/>
      <c r="Y185" s="703"/>
      <c r="Z185" s="703"/>
      <c r="AA185" s="703"/>
      <c r="AB185" s="703"/>
      <c r="AC185" s="703"/>
      <c r="AD185" s="703"/>
      <c r="AE185" s="703"/>
      <c r="AF185" s="703"/>
      <c r="AG185" s="703"/>
      <c r="AH185" s="703"/>
      <c r="AI185" s="703"/>
      <c r="AJ185" s="703"/>
      <c r="AK185" s="703"/>
      <c r="AL185" s="703"/>
      <c r="AM185" s="703"/>
      <c r="AN185" s="704"/>
      <c r="AO185" s="746"/>
      <c r="AP185" s="703"/>
      <c r="AQ185" s="703"/>
      <c r="AR185" s="703"/>
      <c r="AS185" s="703"/>
      <c r="AT185" s="703"/>
      <c r="AU185" s="703"/>
      <c r="AV185" s="703">
        <v>0</v>
      </c>
      <c r="AW185" s="703"/>
      <c r="AX185" s="703"/>
      <c r="AY185" s="703"/>
      <c r="AZ185" s="703"/>
      <c r="BA185" s="703"/>
      <c r="BB185" s="703"/>
      <c r="BC185" s="703"/>
      <c r="BD185" s="703"/>
      <c r="BE185" s="703"/>
      <c r="BF185" s="703"/>
      <c r="BG185" s="703"/>
      <c r="BH185" s="703"/>
      <c r="BI185" s="703"/>
      <c r="BJ185" s="703"/>
      <c r="BK185" s="703"/>
      <c r="BL185" s="703"/>
      <c r="BM185" s="703"/>
      <c r="BN185" s="703"/>
      <c r="BO185" s="703"/>
      <c r="BP185" s="703"/>
      <c r="BQ185" s="703"/>
      <c r="BR185" s="703"/>
      <c r="BS185" s="704"/>
      <c r="BT185" s="14"/>
    </row>
    <row r="186" spans="1:72" s="163" customFormat="1" ht="15.65" customHeight="1">
      <c r="A186" s="743"/>
      <c r="B186" s="743">
        <v>159</v>
      </c>
      <c r="C186" s="743" t="s">
        <v>691</v>
      </c>
      <c r="D186" s="743" t="s">
        <v>740</v>
      </c>
      <c r="E186" s="743"/>
      <c r="F186" s="743"/>
      <c r="G186" s="744">
        <v>2016</v>
      </c>
      <c r="H186" s="745" t="s">
        <v>574</v>
      </c>
      <c r="I186" s="745" t="s">
        <v>586</v>
      </c>
      <c r="J186" s="746"/>
      <c r="K186" s="18"/>
      <c r="L186" s="703"/>
      <c r="M186" s="703"/>
      <c r="N186" s="703"/>
      <c r="O186" s="703"/>
      <c r="P186" s="703"/>
      <c r="Q186" s="703">
        <v>0</v>
      </c>
      <c r="R186" s="703"/>
      <c r="S186" s="703"/>
      <c r="T186" s="703"/>
      <c r="U186" s="703"/>
      <c r="V186" s="703"/>
      <c r="W186" s="703"/>
      <c r="X186" s="703"/>
      <c r="Y186" s="703"/>
      <c r="Z186" s="703"/>
      <c r="AA186" s="703"/>
      <c r="AB186" s="703"/>
      <c r="AC186" s="703"/>
      <c r="AD186" s="703"/>
      <c r="AE186" s="703"/>
      <c r="AF186" s="703"/>
      <c r="AG186" s="703"/>
      <c r="AH186" s="703"/>
      <c r="AI186" s="703"/>
      <c r="AJ186" s="703"/>
      <c r="AK186" s="703"/>
      <c r="AL186" s="703"/>
      <c r="AM186" s="703"/>
      <c r="AN186" s="704"/>
      <c r="AO186" s="746"/>
      <c r="AP186" s="703"/>
      <c r="AQ186" s="703"/>
      <c r="AR186" s="703"/>
      <c r="AS186" s="703"/>
      <c r="AT186" s="703"/>
      <c r="AU186" s="703"/>
      <c r="AV186" s="703">
        <v>0</v>
      </c>
      <c r="AW186" s="703"/>
      <c r="AX186" s="703"/>
      <c r="AY186" s="703"/>
      <c r="AZ186" s="703"/>
      <c r="BA186" s="703"/>
      <c r="BB186" s="703"/>
      <c r="BC186" s="703"/>
      <c r="BD186" s="703"/>
      <c r="BE186" s="703"/>
      <c r="BF186" s="703"/>
      <c r="BG186" s="703"/>
      <c r="BH186" s="703"/>
      <c r="BI186" s="703"/>
      <c r="BJ186" s="703"/>
      <c r="BK186" s="703"/>
      <c r="BL186" s="703"/>
      <c r="BM186" s="703"/>
      <c r="BN186" s="703"/>
      <c r="BO186" s="703"/>
      <c r="BP186" s="703"/>
      <c r="BQ186" s="703"/>
      <c r="BR186" s="703"/>
      <c r="BS186" s="704"/>
      <c r="BT186" s="14"/>
    </row>
    <row r="187" spans="1:72" s="163" customFormat="1" ht="15.65" customHeight="1">
      <c r="A187" s="743"/>
      <c r="B187" s="743">
        <v>160</v>
      </c>
      <c r="C187" s="743" t="s">
        <v>692</v>
      </c>
      <c r="D187" s="743" t="s">
        <v>740</v>
      </c>
      <c r="E187" s="743"/>
      <c r="F187" s="743"/>
      <c r="G187" s="744">
        <v>2016</v>
      </c>
      <c r="H187" s="745" t="s">
        <v>574</v>
      </c>
      <c r="I187" s="745" t="s">
        <v>586</v>
      </c>
      <c r="J187" s="746"/>
      <c r="K187" s="18"/>
      <c r="L187" s="703"/>
      <c r="M187" s="703"/>
      <c r="N187" s="703"/>
      <c r="O187" s="703"/>
      <c r="P187" s="703"/>
      <c r="Q187" s="703">
        <v>0</v>
      </c>
      <c r="R187" s="703"/>
      <c r="S187" s="703"/>
      <c r="T187" s="703"/>
      <c r="U187" s="703"/>
      <c r="V187" s="703"/>
      <c r="W187" s="703"/>
      <c r="X187" s="703"/>
      <c r="Y187" s="703"/>
      <c r="Z187" s="703"/>
      <c r="AA187" s="703"/>
      <c r="AB187" s="703"/>
      <c r="AC187" s="703"/>
      <c r="AD187" s="703"/>
      <c r="AE187" s="703"/>
      <c r="AF187" s="703"/>
      <c r="AG187" s="703"/>
      <c r="AH187" s="703"/>
      <c r="AI187" s="703"/>
      <c r="AJ187" s="703"/>
      <c r="AK187" s="703"/>
      <c r="AL187" s="703"/>
      <c r="AM187" s="703"/>
      <c r="AN187" s="704"/>
      <c r="AO187" s="746"/>
      <c r="AP187" s="703"/>
      <c r="AQ187" s="703"/>
      <c r="AR187" s="703"/>
      <c r="AS187" s="703"/>
      <c r="AT187" s="703"/>
      <c r="AU187" s="703"/>
      <c r="AV187" s="703">
        <v>0</v>
      </c>
      <c r="AW187" s="703"/>
      <c r="AX187" s="703"/>
      <c r="AY187" s="703"/>
      <c r="AZ187" s="703"/>
      <c r="BA187" s="703"/>
      <c r="BB187" s="703"/>
      <c r="BC187" s="703"/>
      <c r="BD187" s="703"/>
      <c r="BE187" s="703"/>
      <c r="BF187" s="703"/>
      <c r="BG187" s="703"/>
      <c r="BH187" s="703"/>
      <c r="BI187" s="703"/>
      <c r="BJ187" s="703"/>
      <c r="BK187" s="703"/>
      <c r="BL187" s="703"/>
      <c r="BM187" s="703"/>
      <c r="BN187" s="703"/>
      <c r="BO187" s="703"/>
      <c r="BP187" s="703"/>
      <c r="BQ187" s="703"/>
      <c r="BR187" s="703"/>
      <c r="BS187" s="704"/>
      <c r="BT187" s="14"/>
    </row>
    <row r="188" spans="1:72" s="163" customFormat="1" ht="15.65" customHeight="1">
      <c r="A188" s="743"/>
      <c r="B188" s="743">
        <v>161</v>
      </c>
      <c r="C188" s="743" t="s">
        <v>693</v>
      </c>
      <c r="D188" s="743" t="s">
        <v>740</v>
      </c>
      <c r="E188" s="743"/>
      <c r="F188" s="743"/>
      <c r="G188" s="744">
        <v>2016</v>
      </c>
      <c r="H188" s="745" t="s">
        <v>574</v>
      </c>
      <c r="I188" s="745" t="s">
        <v>586</v>
      </c>
      <c r="J188" s="746"/>
      <c r="K188" s="18"/>
      <c r="L188" s="703"/>
      <c r="M188" s="703"/>
      <c r="N188" s="703"/>
      <c r="O188" s="703"/>
      <c r="P188" s="703"/>
      <c r="Q188" s="703">
        <v>0</v>
      </c>
      <c r="R188" s="703"/>
      <c r="S188" s="703"/>
      <c r="T188" s="703"/>
      <c r="U188" s="703"/>
      <c r="V188" s="703"/>
      <c r="W188" s="703"/>
      <c r="X188" s="703"/>
      <c r="Y188" s="703"/>
      <c r="Z188" s="703"/>
      <c r="AA188" s="703"/>
      <c r="AB188" s="703"/>
      <c r="AC188" s="703"/>
      <c r="AD188" s="703"/>
      <c r="AE188" s="703"/>
      <c r="AF188" s="703"/>
      <c r="AG188" s="703"/>
      <c r="AH188" s="703"/>
      <c r="AI188" s="703"/>
      <c r="AJ188" s="703"/>
      <c r="AK188" s="703"/>
      <c r="AL188" s="703"/>
      <c r="AM188" s="703"/>
      <c r="AN188" s="704"/>
      <c r="AO188" s="746"/>
      <c r="AP188" s="703"/>
      <c r="AQ188" s="703"/>
      <c r="AR188" s="703"/>
      <c r="AS188" s="703"/>
      <c r="AT188" s="703"/>
      <c r="AU188" s="703"/>
      <c r="AV188" s="703">
        <v>0</v>
      </c>
      <c r="AW188" s="703"/>
      <c r="AX188" s="703"/>
      <c r="AY188" s="703"/>
      <c r="AZ188" s="703"/>
      <c r="BA188" s="703"/>
      <c r="BB188" s="703"/>
      <c r="BC188" s="703"/>
      <c r="BD188" s="703"/>
      <c r="BE188" s="703"/>
      <c r="BF188" s="703"/>
      <c r="BG188" s="703"/>
      <c r="BH188" s="703"/>
      <c r="BI188" s="703"/>
      <c r="BJ188" s="703"/>
      <c r="BK188" s="703"/>
      <c r="BL188" s="703"/>
      <c r="BM188" s="703"/>
      <c r="BN188" s="703"/>
      <c r="BO188" s="703"/>
      <c r="BP188" s="703"/>
      <c r="BQ188" s="703"/>
      <c r="BR188" s="703"/>
      <c r="BS188" s="704"/>
      <c r="BT188" s="14"/>
    </row>
    <row r="189" spans="1:72" s="163" customFormat="1" ht="15.65" customHeight="1">
      <c r="A189" s="743"/>
      <c r="B189" s="743">
        <v>162</v>
      </c>
      <c r="C189" s="743" t="s">
        <v>694</v>
      </c>
      <c r="D189" s="743" t="s">
        <v>740</v>
      </c>
      <c r="E189" s="743"/>
      <c r="F189" s="743"/>
      <c r="G189" s="744">
        <v>2016</v>
      </c>
      <c r="H189" s="745" t="s">
        <v>574</v>
      </c>
      <c r="I189" s="745" t="s">
        <v>586</v>
      </c>
      <c r="J189" s="746"/>
      <c r="K189" s="18"/>
      <c r="L189" s="703"/>
      <c r="M189" s="703"/>
      <c r="N189" s="703"/>
      <c r="O189" s="703"/>
      <c r="P189" s="703"/>
      <c r="Q189" s="703">
        <v>0</v>
      </c>
      <c r="R189" s="703"/>
      <c r="S189" s="703"/>
      <c r="T189" s="703"/>
      <c r="U189" s="703"/>
      <c r="V189" s="703"/>
      <c r="W189" s="703"/>
      <c r="X189" s="703"/>
      <c r="Y189" s="703"/>
      <c r="Z189" s="703"/>
      <c r="AA189" s="703"/>
      <c r="AB189" s="703"/>
      <c r="AC189" s="703"/>
      <c r="AD189" s="703"/>
      <c r="AE189" s="703"/>
      <c r="AF189" s="703"/>
      <c r="AG189" s="703"/>
      <c r="AH189" s="703"/>
      <c r="AI189" s="703"/>
      <c r="AJ189" s="703"/>
      <c r="AK189" s="703"/>
      <c r="AL189" s="703"/>
      <c r="AM189" s="703"/>
      <c r="AN189" s="704"/>
      <c r="AO189" s="746"/>
      <c r="AP189" s="703"/>
      <c r="AQ189" s="703"/>
      <c r="AR189" s="703"/>
      <c r="AS189" s="703"/>
      <c r="AT189" s="703"/>
      <c r="AU189" s="703"/>
      <c r="AV189" s="703">
        <v>0</v>
      </c>
      <c r="AW189" s="703"/>
      <c r="AX189" s="703"/>
      <c r="AY189" s="703"/>
      <c r="AZ189" s="703"/>
      <c r="BA189" s="703"/>
      <c r="BB189" s="703"/>
      <c r="BC189" s="703"/>
      <c r="BD189" s="703"/>
      <c r="BE189" s="703"/>
      <c r="BF189" s="703"/>
      <c r="BG189" s="703"/>
      <c r="BH189" s="703"/>
      <c r="BI189" s="703"/>
      <c r="BJ189" s="703"/>
      <c r="BK189" s="703"/>
      <c r="BL189" s="703"/>
      <c r="BM189" s="703"/>
      <c r="BN189" s="703"/>
      <c r="BO189" s="703"/>
      <c r="BP189" s="703"/>
      <c r="BQ189" s="703"/>
      <c r="BR189" s="703"/>
      <c r="BS189" s="704"/>
      <c r="BT189" s="14"/>
    </row>
    <row r="190" spans="1:72" s="163" customFormat="1" ht="15.65" customHeight="1">
      <c r="A190" s="743"/>
      <c r="B190" s="743">
        <v>163</v>
      </c>
      <c r="C190" s="743" t="s">
        <v>695</v>
      </c>
      <c r="D190" s="743" t="s">
        <v>740</v>
      </c>
      <c r="E190" s="743"/>
      <c r="F190" s="743"/>
      <c r="G190" s="744">
        <v>2016</v>
      </c>
      <c r="H190" s="745" t="s">
        <v>574</v>
      </c>
      <c r="I190" s="745" t="s">
        <v>586</v>
      </c>
      <c r="J190" s="746"/>
      <c r="K190" s="18"/>
      <c r="L190" s="703"/>
      <c r="M190" s="703"/>
      <c r="N190" s="703"/>
      <c r="O190" s="703"/>
      <c r="P190" s="703"/>
      <c r="Q190" s="703">
        <v>0</v>
      </c>
      <c r="R190" s="703"/>
      <c r="S190" s="703"/>
      <c r="T190" s="703"/>
      <c r="U190" s="703"/>
      <c r="V190" s="703"/>
      <c r="W190" s="703"/>
      <c r="X190" s="703"/>
      <c r="Y190" s="703"/>
      <c r="Z190" s="703"/>
      <c r="AA190" s="703"/>
      <c r="AB190" s="703"/>
      <c r="AC190" s="703"/>
      <c r="AD190" s="703"/>
      <c r="AE190" s="703"/>
      <c r="AF190" s="703"/>
      <c r="AG190" s="703"/>
      <c r="AH190" s="703"/>
      <c r="AI190" s="703"/>
      <c r="AJ190" s="703"/>
      <c r="AK190" s="703"/>
      <c r="AL190" s="703"/>
      <c r="AM190" s="703"/>
      <c r="AN190" s="704"/>
      <c r="AO190" s="746"/>
      <c r="AP190" s="703"/>
      <c r="AQ190" s="703"/>
      <c r="AR190" s="703"/>
      <c r="AS190" s="703"/>
      <c r="AT190" s="703"/>
      <c r="AU190" s="703"/>
      <c r="AV190" s="703">
        <v>0</v>
      </c>
      <c r="AW190" s="703"/>
      <c r="AX190" s="703"/>
      <c r="AY190" s="703"/>
      <c r="AZ190" s="703"/>
      <c r="BA190" s="703"/>
      <c r="BB190" s="703"/>
      <c r="BC190" s="703"/>
      <c r="BD190" s="703"/>
      <c r="BE190" s="703"/>
      <c r="BF190" s="703"/>
      <c r="BG190" s="703"/>
      <c r="BH190" s="703"/>
      <c r="BI190" s="703"/>
      <c r="BJ190" s="703"/>
      <c r="BK190" s="703"/>
      <c r="BL190" s="703"/>
      <c r="BM190" s="703"/>
      <c r="BN190" s="703"/>
      <c r="BO190" s="703"/>
      <c r="BP190" s="703"/>
      <c r="BQ190" s="703"/>
      <c r="BR190" s="703"/>
      <c r="BS190" s="704"/>
      <c r="BT190" s="14"/>
    </row>
    <row r="191" spans="1:72" s="163" customFormat="1" ht="15.65" customHeight="1">
      <c r="A191" s="743"/>
      <c r="B191" s="743">
        <v>164</v>
      </c>
      <c r="C191" s="743" t="s">
        <v>696</v>
      </c>
      <c r="D191" s="743" t="s">
        <v>740</v>
      </c>
      <c r="E191" s="743"/>
      <c r="F191" s="743"/>
      <c r="G191" s="744">
        <v>2016</v>
      </c>
      <c r="H191" s="745" t="s">
        <v>574</v>
      </c>
      <c r="I191" s="745" t="s">
        <v>586</v>
      </c>
      <c r="J191" s="746"/>
      <c r="K191" s="18"/>
      <c r="L191" s="703"/>
      <c r="M191" s="703"/>
      <c r="N191" s="703"/>
      <c r="O191" s="703"/>
      <c r="P191" s="703"/>
      <c r="Q191" s="703">
        <v>0</v>
      </c>
      <c r="R191" s="703"/>
      <c r="S191" s="703"/>
      <c r="T191" s="703"/>
      <c r="U191" s="703"/>
      <c r="V191" s="703"/>
      <c r="W191" s="703"/>
      <c r="X191" s="703"/>
      <c r="Y191" s="703"/>
      <c r="Z191" s="703"/>
      <c r="AA191" s="703"/>
      <c r="AB191" s="703"/>
      <c r="AC191" s="703"/>
      <c r="AD191" s="703"/>
      <c r="AE191" s="703"/>
      <c r="AF191" s="703"/>
      <c r="AG191" s="703"/>
      <c r="AH191" s="703"/>
      <c r="AI191" s="703"/>
      <c r="AJ191" s="703"/>
      <c r="AK191" s="703"/>
      <c r="AL191" s="703"/>
      <c r="AM191" s="703"/>
      <c r="AN191" s="704"/>
      <c r="AO191" s="746"/>
      <c r="AP191" s="703"/>
      <c r="AQ191" s="703"/>
      <c r="AR191" s="703"/>
      <c r="AS191" s="703"/>
      <c r="AT191" s="703"/>
      <c r="AU191" s="703"/>
      <c r="AV191" s="703">
        <v>0</v>
      </c>
      <c r="AW191" s="703"/>
      <c r="AX191" s="703"/>
      <c r="AY191" s="703"/>
      <c r="AZ191" s="703"/>
      <c r="BA191" s="703"/>
      <c r="BB191" s="703"/>
      <c r="BC191" s="703"/>
      <c r="BD191" s="703"/>
      <c r="BE191" s="703"/>
      <c r="BF191" s="703"/>
      <c r="BG191" s="703"/>
      <c r="BH191" s="703"/>
      <c r="BI191" s="703"/>
      <c r="BJ191" s="703"/>
      <c r="BK191" s="703"/>
      <c r="BL191" s="703"/>
      <c r="BM191" s="703"/>
      <c r="BN191" s="703"/>
      <c r="BO191" s="703"/>
      <c r="BP191" s="703"/>
      <c r="BQ191" s="703"/>
      <c r="BR191" s="703"/>
      <c r="BS191" s="704"/>
      <c r="BT191" s="14"/>
    </row>
    <row r="192" spans="1:72" s="163" customFormat="1" ht="15.65" customHeight="1">
      <c r="A192" s="743"/>
      <c r="B192" s="743">
        <v>165</v>
      </c>
      <c r="C192" s="743" t="s">
        <v>697</v>
      </c>
      <c r="D192" s="743" t="s">
        <v>740</v>
      </c>
      <c r="E192" s="743"/>
      <c r="F192" s="743"/>
      <c r="G192" s="744">
        <v>2016</v>
      </c>
      <c r="H192" s="745" t="s">
        <v>574</v>
      </c>
      <c r="I192" s="745" t="s">
        <v>586</v>
      </c>
      <c r="J192" s="746"/>
      <c r="K192" s="18"/>
      <c r="L192" s="703"/>
      <c r="M192" s="703"/>
      <c r="N192" s="703"/>
      <c r="O192" s="703"/>
      <c r="P192" s="703"/>
      <c r="Q192" s="703">
        <v>0</v>
      </c>
      <c r="R192" s="703"/>
      <c r="S192" s="703"/>
      <c r="T192" s="703"/>
      <c r="U192" s="703"/>
      <c r="V192" s="703"/>
      <c r="W192" s="703"/>
      <c r="X192" s="703"/>
      <c r="Y192" s="703"/>
      <c r="Z192" s="703"/>
      <c r="AA192" s="703"/>
      <c r="AB192" s="703"/>
      <c r="AC192" s="703"/>
      <c r="AD192" s="703"/>
      <c r="AE192" s="703"/>
      <c r="AF192" s="703"/>
      <c r="AG192" s="703"/>
      <c r="AH192" s="703"/>
      <c r="AI192" s="703"/>
      <c r="AJ192" s="703"/>
      <c r="AK192" s="703"/>
      <c r="AL192" s="703"/>
      <c r="AM192" s="703"/>
      <c r="AN192" s="704"/>
      <c r="AO192" s="746"/>
      <c r="AP192" s="703"/>
      <c r="AQ192" s="703"/>
      <c r="AR192" s="703"/>
      <c r="AS192" s="703"/>
      <c r="AT192" s="703"/>
      <c r="AU192" s="703"/>
      <c r="AV192" s="703">
        <v>0</v>
      </c>
      <c r="AW192" s="703"/>
      <c r="AX192" s="703"/>
      <c r="AY192" s="703"/>
      <c r="AZ192" s="703"/>
      <c r="BA192" s="703"/>
      <c r="BB192" s="703"/>
      <c r="BC192" s="703"/>
      <c r="BD192" s="703"/>
      <c r="BE192" s="703"/>
      <c r="BF192" s="703"/>
      <c r="BG192" s="703"/>
      <c r="BH192" s="703"/>
      <c r="BI192" s="703"/>
      <c r="BJ192" s="703"/>
      <c r="BK192" s="703"/>
      <c r="BL192" s="703"/>
      <c r="BM192" s="703"/>
      <c r="BN192" s="703"/>
      <c r="BO192" s="703"/>
      <c r="BP192" s="703"/>
      <c r="BQ192" s="703"/>
      <c r="BR192" s="703"/>
      <c r="BS192" s="704"/>
      <c r="BT192" s="14"/>
    </row>
    <row r="193" spans="1:72" s="163" customFormat="1" ht="15.65" customHeight="1">
      <c r="A193" s="743"/>
      <c r="B193" s="743">
        <v>166</v>
      </c>
      <c r="C193" s="743" t="s">
        <v>698</v>
      </c>
      <c r="D193" s="743" t="s">
        <v>740</v>
      </c>
      <c r="E193" s="743"/>
      <c r="F193" s="743"/>
      <c r="G193" s="744">
        <v>2016</v>
      </c>
      <c r="H193" s="745" t="s">
        <v>574</v>
      </c>
      <c r="I193" s="745" t="s">
        <v>586</v>
      </c>
      <c r="J193" s="746"/>
      <c r="K193" s="18"/>
      <c r="L193" s="703"/>
      <c r="M193" s="703"/>
      <c r="N193" s="703"/>
      <c r="O193" s="703"/>
      <c r="P193" s="703"/>
      <c r="Q193" s="703">
        <v>0</v>
      </c>
      <c r="R193" s="703"/>
      <c r="S193" s="703"/>
      <c r="T193" s="703"/>
      <c r="U193" s="703"/>
      <c r="V193" s="703"/>
      <c r="W193" s="703"/>
      <c r="X193" s="703"/>
      <c r="Y193" s="703"/>
      <c r="Z193" s="703"/>
      <c r="AA193" s="703"/>
      <c r="AB193" s="703"/>
      <c r="AC193" s="703"/>
      <c r="AD193" s="703"/>
      <c r="AE193" s="703"/>
      <c r="AF193" s="703"/>
      <c r="AG193" s="703"/>
      <c r="AH193" s="703"/>
      <c r="AI193" s="703"/>
      <c r="AJ193" s="703"/>
      <c r="AK193" s="703"/>
      <c r="AL193" s="703"/>
      <c r="AM193" s="703"/>
      <c r="AN193" s="704"/>
      <c r="AO193" s="746"/>
      <c r="AP193" s="703"/>
      <c r="AQ193" s="703"/>
      <c r="AR193" s="703"/>
      <c r="AS193" s="703"/>
      <c r="AT193" s="703"/>
      <c r="AU193" s="703"/>
      <c r="AV193" s="703">
        <v>0</v>
      </c>
      <c r="AW193" s="703"/>
      <c r="AX193" s="703"/>
      <c r="AY193" s="703"/>
      <c r="AZ193" s="703"/>
      <c r="BA193" s="703"/>
      <c r="BB193" s="703"/>
      <c r="BC193" s="703"/>
      <c r="BD193" s="703"/>
      <c r="BE193" s="703"/>
      <c r="BF193" s="703"/>
      <c r="BG193" s="703"/>
      <c r="BH193" s="703"/>
      <c r="BI193" s="703"/>
      <c r="BJ193" s="703"/>
      <c r="BK193" s="703"/>
      <c r="BL193" s="703"/>
      <c r="BM193" s="703"/>
      <c r="BN193" s="703"/>
      <c r="BO193" s="703"/>
      <c r="BP193" s="703"/>
      <c r="BQ193" s="703"/>
      <c r="BR193" s="703"/>
      <c r="BS193" s="704"/>
      <c r="BT193" s="14"/>
    </row>
    <row r="194" spans="1:72" s="163" customFormat="1" ht="15.65" customHeight="1">
      <c r="A194" s="743"/>
      <c r="B194" s="743">
        <v>167</v>
      </c>
      <c r="C194" s="743" t="s">
        <v>700</v>
      </c>
      <c r="D194" s="743" t="s">
        <v>740</v>
      </c>
      <c r="E194" s="743"/>
      <c r="F194" s="743"/>
      <c r="G194" s="744">
        <v>2016</v>
      </c>
      <c r="H194" s="745" t="s">
        <v>574</v>
      </c>
      <c r="I194" s="745" t="s">
        <v>586</v>
      </c>
      <c r="J194" s="746"/>
      <c r="K194" s="18"/>
      <c r="L194" s="703"/>
      <c r="M194" s="703"/>
      <c r="N194" s="703"/>
      <c r="O194" s="703"/>
      <c r="P194" s="703"/>
      <c r="Q194" s="703">
        <v>0</v>
      </c>
      <c r="R194" s="703"/>
      <c r="S194" s="703"/>
      <c r="T194" s="703"/>
      <c r="U194" s="703"/>
      <c r="V194" s="703"/>
      <c r="W194" s="703"/>
      <c r="X194" s="703"/>
      <c r="Y194" s="703"/>
      <c r="Z194" s="703"/>
      <c r="AA194" s="703"/>
      <c r="AB194" s="703"/>
      <c r="AC194" s="703"/>
      <c r="AD194" s="703"/>
      <c r="AE194" s="703"/>
      <c r="AF194" s="703"/>
      <c r="AG194" s="703"/>
      <c r="AH194" s="703"/>
      <c r="AI194" s="703"/>
      <c r="AJ194" s="703"/>
      <c r="AK194" s="703"/>
      <c r="AL194" s="703"/>
      <c r="AM194" s="703"/>
      <c r="AN194" s="704"/>
      <c r="AO194" s="746"/>
      <c r="AP194" s="703"/>
      <c r="AQ194" s="703"/>
      <c r="AR194" s="703"/>
      <c r="AS194" s="703"/>
      <c r="AT194" s="703"/>
      <c r="AU194" s="703"/>
      <c r="AV194" s="703">
        <v>0</v>
      </c>
      <c r="AW194" s="703"/>
      <c r="AX194" s="703"/>
      <c r="AY194" s="703"/>
      <c r="AZ194" s="703"/>
      <c r="BA194" s="703"/>
      <c r="BB194" s="703"/>
      <c r="BC194" s="703"/>
      <c r="BD194" s="703"/>
      <c r="BE194" s="703"/>
      <c r="BF194" s="703"/>
      <c r="BG194" s="703"/>
      <c r="BH194" s="703"/>
      <c r="BI194" s="703"/>
      <c r="BJ194" s="703"/>
      <c r="BK194" s="703"/>
      <c r="BL194" s="703"/>
      <c r="BM194" s="703"/>
      <c r="BN194" s="703"/>
      <c r="BO194" s="703"/>
      <c r="BP194" s="703"/>
      <c r="BQ194" s="703"/>
      <c r="BR194" s="703"/>
      <c r="BS194" s="704"/>
      <c r="BT194" s="14"/>
    </row>
    <row r="195" spans="1:72" s="163" customFormat="1" ht="15.65" customHeight="1">
      <c r="A195" s="743"/>
      <c r="B195" s="743">
        <v>168</v>
      </c>
      <c r="C195" s="743" t="s">
        <v>126</v>
      </c>
      <c r="D195" s="743" t="s">
        <v>740</v>
      </c>
      <c r="E195" s="743"/>
      <c r="F195" s="743"/>
      <c r="G195" s="744">
        <v>2016</v>
      </c>
      <c r="H195" s="745" t="s">
        <v>574</v>
      </c>
      <c r="I195" s="745" t="s">
        <v>586</v>
      </c>
      <c r="J195" s="746"/>
      <c r="K195" s="18"/>
      <c r="L195" s="703"/>
      <c r="M195" s="703"/>
      <c r="N195" s="703"/>
      <c r="O195" s="703"/>
      <c r="P195" s="703"/>
      <c r="Q195" s="703">
        <v>0</v>
      </c>
      <c r="R195" s="703"/>
      <c r="S195" s="703"/>
      <c r="T195" s="703"/>
      <c r="U195" s="703"/>
      <c r="V195" s="703"/>
      <c r="W195" s="703"/>
      <c r="X195" s="703"/>
      <c r="Y195" s="703"/>
      <c r="Z195" s="703"/>
      <c r="AA195" s="703"/>
      <c r="AB195" s="703"/>
      <c r="AC195" s="703"/>
      <c r="AD195" s="703"/>
      <c r="AE195" s="703"/>
      <c r="AF195" s="703"/>
      <c r="AG195" s="703"/>
      <c r="AH195" s="703"/>
      <c r="AI195" s="703"/>
      <c r="AJ195" s="703"/>
      <c r="AK195" s="703"/>
      <c r="AL195" s="703"/>
      <c r="AM195" s="703"/>
      <c r="AN195" s="704"/>
      <c r="AO195" s="746"/>
      <c r="AP195" s="703"/>
      <c r="AQ195" s="703"/>
      <c r="AR195" s="703"/>
      <c r="AS195" s="703"/>
      <c r="AT195" s="703"/>
      <c r="AU195" s="703"/>
      <c r="AV195" s="703">
        <v>0</v>
      </c>
      <c r="AW195" s="703"/>
      <c r="AX195" s="703"/>
      <c r="AY195" s="703"/>
      <c r="AZ195" s="703"/>
      <c r="BA195" s="703"/>
      <c r="BB195" s="703"/>
      <c r="BC195" s="703"/>
      <c r="BD195" s="703"/>
      <c r="BE195" s="703"/>
      <c r="BF195" s="703"/>
      <c r="BG195" s="703"/>
      <c r="BH195" s="703"/>
      <c r="BI195" s="703"/>
      <c r="BJ195" s="703"/>
      <c r="BK195" s="703"/>
      <c r="BL195" s="703"/>
      <c r="BM195" s="703"/>
      <c r="BN195" s="703"/>
      <c r="BO195" s="703"/>
      <c r="BP195" s="703"/>
      <c r="BQ195" s="703"/>
      <c r="BR195" s="703"/>
      <c r="BS195" s="704"/>
      <c r="BT195" s="14"/>
    </row>
    <row r="196" spans="1:72" s="163" customFormat="1" ht="15.65" customHeight="1">
      <c r="A196" s="743"/>
      <c r="B196" s="743">
        <v>169</v>
      </c>
      <c r="C196" s="743" t="s">
        <v>753</v>
      </c>
      <c r="D196" s="743" t="s">
        <v>740</v>
      </c>
      <c r="E196" s="743"/>
      <c r="F196" s="743"/>
      <c r="G196" s="744">
        <v>2016</v>
      </c>
      <c r="H196" s="745" t="s">
        <v>574</v>
      </c>
      <c r="I196" s="745" t="s">
        <v>586</v>
      </c>
      <c r="J196" s="746"/>
      <c r="K196" s="18"/>
      <c r="L196" s="703"/>
      <c r="M196" s="703"/>
      <c r="N196" s="703"/>
      <c r="O196" s="703"/>
      <c r="P196" s="703"/>
      <c r="Q196" s="703">
        <v>0</v>
      </c>
      <c r="R196" s="703"/>
      <c r="S196" s="703"/>
      <c r="T196" s="703"/>
      <c r="U196" s="703"/>
      <c r="V196" s="703"/>
      <c r="W196" s="703"/>
      <c r="X196" s="703"/>
      <c r="Y196" s="703"/>
      <c r="Z196" s="703"/>
      <c r="AA196" s="703"/>
      <c r="AB196" s="703"/>
      <c r="AC196" s="703"/>
      <c r="AD196" s="703"/>
      <c r="AE196" s="703"/>
      <c r="AF196" s="703"/>
      <c r="AG196" s="703"/>
      <c r="AH196" s="703"/>
      <c r="AI196" s="703"/>
      <c r="AJ196" s="703"/>
      <c r="AK196" s="703"/>
      <c r="AL196" s="703"/>
      <c r="AM196" s="703"/>
      <c r="AN196" s="704"/>
      <c r="AO196" s="746"/>
      <c r="AP196" s="703"/>
      <c r="AQ196" s="703"/>
      <c r="AR196" s="703"/>
      <c r="AS196" s="703"/>
      <c r="AT196" s="703"/>
      <c r="AU196" s="703"/>
      <c r="AV196" s="703">
        <v>0</v>
      </c>
      <c r="AW196" s="703"/>
      <c r="AX196" s="703"/>
      <c r="AY196" s="703"/>
      <c r="AZ196" s="703"/>
      <c r="BA196" s="703"/>
      <c r="BB196" s="703"/>
      <c r="BC196" s="703"/>
      <c r="BD196" s="703"/>
      <c r="BE196" s="703"/>
      <c r="BF196" s="703"/>
      <c r="BG196" s="703"/>
      <c r="BH196" s="703"/>
      <c r="BI196" s="703"/>
      <c r="BJ196" s="703"/>
      <c r="BK196" s="703"/>
      <c r="BL196" s="703"/>
      <c r="BM196" s="703"/>
      <c r="BN196" s="703"/>
      <c r="BO196" s="703"/>
      <c r="BP196" s="703"/>
      <c r="BQ196" s="703"/>
      <c r="BR196" s="703"/>
      <c r="BS196" s="704"/>
      <c r="BT196" s="14"/>
    </row>
    <row r="197" spans="1:72" s="163" customFormat="1" ht="15.65" customHeight="1">
      <c r="A197" s="743"/>
      <c r="B197" s="743">
        <v>170</v>
      </c>
      <c r="C197" s="743" t="s">
        <v>754</v>
      </c>
      <c r="D197" s="743" t="s">
        <v>740</v>
      </c>
      <c r="E197" s="743"/>
      <c r="F197" s="743"/>
      <c r="G197" s="744">
        <v>2016</v>
      </c>
      <c r="H197" s="745" t="s">
        <v>574</v>
      </c>
      <c r="I197" s="745" t="s">
        <v>586</v>
      </c>
      <c r="J197" s="746"/>
      <c r="K197" s="18"/>
      <c r="L197" s="703"/>
      <c r="M197" s="703"/>
      <c r="N197" s="703"/>
      <c r="O197" s="703"/>
      <c r="P197" s="703"/>
      <c r="Q197" s="703">
        <v>0</v>
      </c>
      <c r="R197" s="703"/>
      <c r="S197" s="703"/>
      <c r="T197" s="703"/>
      <c r="U197" s="703"/>
      <c r="V197" s="703"/>
      <c r="W197" s="703"/>
      <c r="X197" s="703"/>
      <c r="Y197" s="703"/>
      <c r="Z197" s="703"/>
      <c r="AA197" s="703"/>
      <c r="AB197" s="703"/>
      <c r="AC197" s="703"/>
      <c r="AD197" s="703"/>
      <c r="AE197" s="703"/>
      <c r="AF197" s="703"/>
      <c r="AG197" s="703"/>
      <c r="AH197" s="703"/>
      <c r="AI197" s="703"/>
      <c r="AJ197" s="703"/>
      <c r="AK197" s="703"/>
      <c r="AL197" s="703"/>
      <c r="AM197" s="703"/>
      <c r="AN197" s="704"/>
      <c r="AO197" s="746"/>
      <c r="AP197" s="703"/>
      <c r="AQ197" s="703"/>
      <c r="AR197" s="703"/>
      <c r="AS197" s="703"/>
      <c r="AT197" s="703"/>
      <c r="AU197" s="703"/>
      <c r="AV197" s="703">
        <v>0</v>
      </c>
      <c r="AW197" s="703"/>
      <c r="AX197" s="703"/>
      <c r="AY197" s="703"/>
      <c r="AZ197" s="703"/>
      <c r="BA197" s="703"/>
      <c r="BB197" s="703"/>
      <c r="BC197" s="703"/>
      <c r="BD197" s="703"/>
      <c r="BE197" s="703"/>
      <c r="BF197" s="703"/>
      <c r="BG197" s="703"/>
      <c r="BH197" s="703"/>
      <c r="BI197" s="703"/>
      <c r="BJ197" s="703"/>
      <c r="BK197" s="703"/>
      <c r="BL197" s="703"/>
      <c r="BM197" s="703"/>
      <c r="BN197" s="703"/>
      <c r="BO197" s="703"/>
      <c r="BP197" s="703"/>
      <c r="BQ197" s="703"/>
      <c r="BR197" s="703"/>
      <c r="BS197" s="704"/>
      <c r="BT197" s="14"/>
    </row>
    <row r="198" spans="1:72" s="163" customFormat="1" ht="15.65" customHeight="1">
      <c r="A198" s="743"/>
      <c r="B198" s="743">
        <v>171</v>
      </c>
      <c r="C198" s="743" t="s">
        <v>755</v>
      </c>
      <c r="D198" s="743" t="s">
        <v>740</v>
      </c>
      <c r="E198" s="743"/>
      <c r="F198" s="743"/>
      <c r="G198" s="744">
        <v>2016</v>
      </c>
      <c r="H198" s="745" t="s">
        <v>574</v>
      </c>
      <c r="I198" s="745" t="s">
        <v>586</v>
      </c>
      <c r="J198" s="746"/>
      <c r="K198" s="18"/>
      <c r="L198" s="703"/>
      <c r="M198" s="703"/>
      <c r="N198" s="703"/>
      <c r="O198" s="703"/>
      <c r="P198" s="703"/>
      <c r="Q198" s="703">
        <v>0</v>
      </c>
      <c r="R198" s="703"/>
      <c r="S198" s="703"/>
      <c r="T198" s="703"/>
      <c r="U198" s="703"/>
      <c r="V198" s="703"/>
      <c r="W198" s="703"/>
      <c r="X198" s="703"/>
      <c r="Y198" s="703"/>
      <c r="Z198" s="703"/>
      <c r="AA198" s="703"/>
      <c r="AB198" s="703"/>
      <c r="AC198" s="703"/>
      <c r="AD198" s="703"/>
      <c r="AE198" s="703"/>
      <c r="AF198" s="703"/>
      <c r="AG198" s="703"/>
      <c r="AH198" s="703"/>
      <c r="AI198" s="703"/>
      <c r="AJ198" s="703"/>
      <c r="AK198" s="703"/>
      <c r="AL198" s="703"/>
      <c r="AM198" s="703"/>
      <c r="AN198" s="704"/>
      <c r="AO198" s="746"/>
      <c r="AP198" s="703"/>
      <c r="AQ198" s="703"/>
      <c r="AR198" s="703"/>
      <c r="AS198" s="703"/>
      <c r="AT198" s="703"/>
      <c r="AU198" s="703"/>
      <c r="AV198" s="703">
        <v>0</v>
      </c>
      <c r="AW198" s="703"/>
      <c r="AX198" s="703"/>
      <c r="AY198" s="703"/>
      <c r="AZ198" s="703"/>
      <c r="BA198" s="703"/>
      <c r="BB198" s="703"/>
      <c r="BC198" s="703"/>
      <c r="BD198" s="703"/>
      <c r="BE198" s="703"/>
      <c r="BF198" s="703"/>
      <c r="BG198" s="703"/>
      <c r="BH198" s="703"/>
      <c r="BI198" s="703"/>
      <c r="BJ198" s="703"/>
      <c r="BK198" s="703"/>
      <c r="BL198" s="703"/>
      <c r="BM198" s="703"/>
      <c r="BN198" s="703"/>
      <c r="BO198" s="703"/>
      <c r="BP198" s="703"/>
      <c r="BQ198" s="703"/>
      <c r="BR198" s="703"/>
      <c r="BS198" s="704"/>
      <c r="BT198" s="14"/>
    </row>
    <row r="199" spans="1:72" s="163" customFormat="1" ht="15.65" customHeight="1">
      <c r="A199" s="743"/>
      <c r="B199" s="743">
        <v>172</v>
      </c>
      <c r="C199" s="743" t="s">
        <v>756</v>
      </c>
      <c r="D199" s="743" t="s">
        <v>740</v>
      </c>
      <c r="E199" s="743"/>
      <c r="F199" s="743"/>
      <c r="G199" s="744">
        <v>2016</v>
      </c>
      <c r="H199" s="745" t="s">
        <v>574</v>
      </c>
      <c r="I199" s="745" t="s">
        <v>586</v>
      </c>
      <c r="J199" s="746"/>
      <c r="K199" s="18"/>
      <c r="L199" s="703"/>
      <c r="M199" s="703"/>
      <c r="N199" s="703"/>
      <c r="O199" s="703"/>
      <c r="P199" s="703"/>
      <c r="Q199" s="703">
        <v>0</v>
      </c>
      <c r="R199" s="703"/>
      <c r="S199" s="703"/>
      <c r="T199" s="703"/>
      <c r="U199" s="703"/>
      <c r="V199" s="703"/>
      <c r="W199" s="703"/>
      <c r="X199" s="703"/>
      <c r="Y199" s="703"/>
      <c r="Z199" s="703"/>
      <c r="AA199" s="703"/>
      <c r="AB199" s="703"/>
      <c r="AC199" s="703"/>
      <c r="AD199" s="703"/>
      <c r="AE199" s="703"/>
      <c r="AF199" s="703"/>
      <c r="AG199" s="703"/>
      <c r="AH199" s="703"/>
      <c r="AI199" s="703"/>
      <c r="AJ199" s="703"/>
      <c r="AK199" s="703"/>
      <c r="AL199" s="703"/>
      <c r="AM199" s="703"/>
      <c r="AN199" s="704"/>
      <c r="AO199" s="746"/>
      <c r="AP199" s="703"/>
      <c r="AQ199" s="703"/>
      <c r="AR199" s="703"/>
      <c r="AS199" s="703"/>
      <c r="AT199" s="703"/>
      <c r="AU199" s="703"/>
      <c r="AV199" s="703">
        <v>0</v>
      </c>
      <c r="AW199" s="703"/>
      <c r="AX199" s="703"/>
      <c r="AY199" s="703"/>
      <c r="AZ199" s="703"/>
      <c r="BA199" s="703"/>
      <c r="BB199" s="703"/>
      <c r="BC199" s="703"/>
      <c r="BD199" s="703"/>
      <c r="BE199" s="703"/>
      <c r="BF199" s="703"/>
      <c r="BG199" s="703"/>
      <c r="BH199" s="703"/>
      <c r="BI199" s="703"/>
      <c r="BJ199" s="703"/>
      <c r="BK199" s="703"/>
      <c r="BL199" s="703"/>
      <c r="BM199" s="703"/>
      <c r="BN199" s="703"/>
      <c r="BO199" s="703"/>
      <c r="BP199" s="703"/>
      <c r="BQ199" s="703"/>
      <c r="BR199" s="703"/>
      <c r="BS199" s="704"/>
      <c r="BT199" s="14"/>
    </row>
    <row r="200" spans="1:72" s="163" customFormat="1" ht="15.65" customHeight="1">
      <c r="A200" s="743"/>
      <c r="B200" s="743">
        <v>173</v>
      </c>
      <c r="C200" s="743" t="s">
        <v>757</v>
      </c>
      <c r="D200" s="743" t="s">
        <v>740</v>
      </c>
      <c r="E200" s="743"/>
      <c r="F200" s="743"/>
      <c r="G200" s="744">
        <v>2016</v>
      </c>
      <c r="H200" s="745" t="s">
        <v>574</v>
      </c>
      <c r="I200" s="745" t="s">
        <v>586</v>
      </c>
      <c r="J200" s="746"/>
      <c r="K200" s="18"/>
      <c r="L200" s="703"/>
      <c r="M200" s="703"/>
      <c r="N200" s="703"/>
      <c r="O200" s="703"/>
      <c r="P200" s="703"/>
      <c r="Q200" s="703">
        <v>0</v>
      </c>
      <c r="R200" s="703"/>
      <c r="S200" s="703"/>
      <c r="T200" s="703"/>
      <c r="U200" s="703"/>
      <c r="V200" s="703"/>
      <c r="W200" s="703"/>
      <c r="X200" s="703"/>
      <c r="Y200" s="703"/>
      <c r="Z200" s="703"/>
      <c r="AA200" s="703"/>
      <c r="AB200" s="703"/>
      <c r="AC200" s="703"/>
      <c r="AD200" s="703"/>
      <c r="AE200" s="703"/>
      <c r="AF200" s="703"/>
      <c r="AG200" s="703"/>
      <c r="AH200" s="703"/>
      <c r="AI200" s="703"/>
      <c r="AJ200" s="703"/>
      <c r="AK200" s="703"/>
      <c r="AL200" s="703"/>
      <c r="AM200" s="703"/>
      <c r="AN200" s="704"/>
      <c r="AO200" s="746"/>
      <c r="AP200" s="703"/>
      <c r="AQ200" s="703"/>
      <c r="AR200" s="703"/>
      <c r="AS200" s="703"/>
      <c r="AT200" s="703"/>
      <c r="AU200" s="703"/>
      <c r="AV200" s="703">
        <v>0</v>
      </c>
      <c r="AW200" s="703"/>
      <c r="AX200" s="703"/>
      <c r="AY200" s="703"/>
      <c r="AZ200" s="703"/>
      <c r="BA200" s="703"/>
      <c r="BB200" s="703"/>
      <c r="BC200" s="703"/>
      <c r="BD200" s="703"/>
      <c r="BE200" s="703"/>
      <c r="BF200" s="703"/>
      <c r="BG200" s="703"/>
      <c r="BH200" s="703"/>
      <c r="BI200" s="703"/>
      <c r="BJ200" s="703"/>
      <c r="BK200" s="703"/>
      <c r="BL200" s="703"/>
      <c r="BM200" s="703"/>
      <c r="BN200" s="703"/>
      <c r="BO200" s="703"/>
      <c r="BP200" s="703"/>
      <c r="BQ200" s="703"/>
      <c r="BR200" s="703"/>
      <c r="BS200" s="704"/>
      <c r="BT200" s="14"/>
    </row>
    <row r="201" spans="1:72" s="163" customFormat="1" ht="15.65" customHeight="1">
      <c r="A201" s="743"/>
      <c r="B201" s="743">
        <v>174</v>
      </c>
      <c r="C201" s="743" t="s">
        <v>758</v>
      </c>
      <c r="D201" s="743" t="s">
        <v>740</v>
      </c>
      <c r="E201" s="743"/>
      <c r="F201" s="743"/>
      <c r="G201" s="744">
        <v>2016</v>
      </c>
      <c r="H201" s="745" t="s">
        <v>574</v>
      </c>
      <c r="I201" s="745" t="s">
        <v>586</v>
      </c>
      <c r="J201" s="746"/>
      <c r="K201" s="18"/>
      <c r="L201" s="703"/>
      <c r="M201" s="703"/>
      <c r="N201" s="703"/>
      <c r="O201" s="703"/>
      <c r="P201" s="703"/>
      <c r="Q201" s="703">
        <v>0</v>
      </c>
      <c r="R201" s="703"/>
      <c r="S201" s="703"/>
      <c r="T201" s="703"/>
      <c r="U201" s="703"/>
      <c r="V201" s="703"/>
      <c r="W201" s="703"/>
      <c r="X201" s="703"/>
      <c r="Y201" s="703"/>
      <c r="Z201" s="703"/>
      <c r="AA201" s="703"/>
      <c r="AB201" s="703"/>
      <c r="AC201" s="703"/>
      <c r="AD201" s="703"/>
      <c r="AE201" s="703"/>
      <c r="AF201" s="703"/>
      <c r="AG201" s="703"/>
      <c r="AH201" s="703"/>
      <c r="AI201" s="703"/>
      <c r="AJ201" s="703"/>
      <c r="AK201" s="703"/>
      <c r="AL201" s="703"/>
      <c r="AM201" s="703"/>
      <c r="AN201" s="704"/>
      <c r="AO201" s="746"/>
      <c r="AP201" s="703"/>
      <c r="AQ201" s="703"/>
      <c r="AR201" s="703"/>
      <c r="AS201" s="703"/>
      <c r="AT201" s="703"/>
      <c r="AU201" s="703"/>
      <c r="AV201" s="703">
        <v>0</v>
      </c>
      <c r="AW201" s="703"/>
      <c r="AX201" s="703"/>
      <c r="AY201" s="703"/>
      <c r="AZ201" s="703"/>
      <c r="BA201" s="703"/>
      <c r="BB201" s="703"/>
      <c r="BC201" s="703"/>
      <c r="BD201" s="703"/>
      <c r="BE201" s="703"/>
      <c r="BF201" s="703"/>
      <c r="BG201" s="703"/>
      <c r="BH201" s="703"/>
      <c r="BI201" s="703"/>
      <c r="BJ201" s="703"/>
      <c r="BK201" s="703"/>
      <c r="BL201" s="703"/>
      <c r="BM201" s="703"/>
      <c r="BN201" s="703"/>
      <c r="BO201" s="703"/>
      <c r="BP201" s="703"/>
      <c r="BQ201" s="703"/>
      <c r="BR201" s="703"/>
      <c r="BS201" s="704"/>
      <c r="BT201" s="14"/>
    </row>
    <row r="202" spans="1:72" s="163" customFormat="1" ht="15.65" customHeight="1">
      <c r="A202" s="743"/>
      <c r="B202" s="743">
        <v>175</v>
      </c>
      <c r="C202" s="743" t="s">
        <v>759</v>
      </c>
      <c r="D202" s="743" t="s">
        <v>740</v>
      </c>
      <c r="E202" s="743"/>
      <c r="F202" s="743"/>
      <c r="G202" s="744">
        <v>2016</v>
      </c>
      <c r="H202" s="745" t="s">
        <v>574</v>
      </c>
      <c r="I202" s="745" t="s">
        <v>586</v>
      </c>
      <c r="J202" s="746"/>
      <c r="K202" s="18"/>
      <c r="L202" s="703"/>
      <c r="M202" s="703"/>
      <c r="N202" s="703"/>
      <c r="O202" s="703"/>
      <c r="P202" s="703"/>
      <c r="Q202" s="703">
        <v>0</v>
      </c>
      <c r="R202" s="703"/>
      <c r="S202" s="703"/>
      <c r="T202" s="703"/>
      <c r="U202" s="703"/>
      <c r="V202" s="703"/>
      <c r="W202" s="703"/>
      <c r="X202" s="703"/>
      <c r="Y202" s="703"/>
      <c r="Z202" s="703"/>
      <c r="AA202" s="703"/>
      <c r="AB202" s="703"/>
      <c r="AC202" s="703"/>
      <c r="AD202" s="703"/>
      <c r="AE202" s="703"/>
      <c r="AF202" s="703"/>
      <c r="AG202" s="703"/>
      <c r="AH202" s="703"/>
      <c r="AI202" s="703"/>
      <c r="AJ202" s="703"/>
      <c r="AK202" s="703"/>
      <c r="AL202" s="703"/>
      <c r="AM202" s="703"/>
      <c r="AN202" s="704"/>
      <c r="AO202" s="746"/>
      <c r="AP202" s="703"/>
      <c r="AQ202" s="703"/>
      <c r="AR202" s="703"/>
      <c r="AS202" s="703"/>
      <c r="AT202" s="703"/>
      <c r="AU202" s="703"/>
      <c r="AV202" s="703">
        <v>0</v>
      </c>
      <c r="AW202" s="703"/>
      <c r="AX202" s="703"/>
      <c r="AY202" s="703"/>
      <c r="AZ202" s="703"/>
      <c r="BA202" s="703"/>
      <c r="BB202" s="703"/>
      <c r="BC202" s="703"/>
      <c r="BD202" s="703"/>
      <c r="BE202" s="703"/>
      <c r="BF202" s="703"/>
      <c r="BG202" s="703"/>
      <c r="BH202" s="703"/>
      <c r="BI202" s="703"/>
      <c r="BJ202" s="703"/>
      <c r="BK202" s="703"/>
      <c r="BL202" s="703"/>
      <c r="BM202" s="703"/>
      <c r="BN202" s="703"/>
      <c r="BO202" s="703"/>
      <c r="BP202" s="703"/>
      <c r="BQ202" s="703"/>
      <c r="BR202" s="703"/>
      <c r="BS202" s="704"/>
      <c r="BT202" s="14"/>
    </row>
    <row r="203" spans="1:72" s="163" customFormat="1" ht="15.65" customHeight="1">
      <c r="A203" s="743"/>
      <c r="B203" s="743">
        <v>176</v>
      </c>
      <c r="C203" s="743" t="s">
        <v>760</v>
      </c>
      <c r="D203" s="743" t="s">
        <v>740</v>
      </c>
      <c r="E203" s="743"/>
      <c r="F203" s="743"/>
      <c r="G203" s="744">
        <v>2016</v>
      </c>
      <c r="H203" s="745" t="s">
        <v>574</v>
      </c>
      <c r="I203" s="745" t="s">
        <v>586</v>
      </c>
      <c r="J203" s="746"/>
      <c r="K203" s="18"/>
      <c r="L203" s="703"/>
      <c r="M203" s="703"/>
      <c r="N203" s="703"/>
      <c r="O203" s="703"/>
      <c r="P203" s="703"/>
      <c r="Q203" s="703">
        <v>0</v>
      </c>
      <c r="R203" s="703"/>
      <c r="S203" s="703"/>
      <c r="T203" s="703"/>
      <c r="U203" s="703"/>
      <c r="V203" s="703"/>
      <c r="W203" s="703"/>
      <c r="X203" s="703"/>
      <c r="Y203" s="703"/>
      <c r="Z203" s="703"/>
      <c r="AA203" s="703"/>
      <c r="AB203" s="703"/>
      <c r="AC203" s="703"/>
      <c r="AD203" s="703"/>
      <c r="AE203" s="703"/>
      <c r="AF203" s="703"/>
      <c r="AG203" s="703"/>
      <c r="AH203" s="703"/>
      <c r="AI203" s="703"/>
      <c r="AJ203" s="703"/>
      <c r="AK203" s="703"/>
      <c r="AL203" s="703"/>
      <c r="AM203" s="703"/>
      <c r="AN203" s="704"/>
      <c r="AO203" s="746"/>
      <c r="AP203" s="703"/>
      <c r="AQ203" s="703"/>
      <c r="AR203" s="703"/>
      <c r="AS203" s="703"/>
      <c r="AT203" s="703"/>
      <c r="AU203" s="703"/>
      <c r="AV203" s="703">
        <v>0</v>
      </c>
      <c r="AW203" s="703"/>
      <c r="AX203" s="703"/>
      <c r="AY203" s="703"/>
      <c r="AZ203" s="703"/>
      <c r="BA203" s="703"/>
      <c r="BB203" s="703"/>
      <c r="BC203" s="703"/>
      <c r="BD203" s="703"/>
      <c r="BE203" s="703"/>
      <c r="BF203" s="703"/>
      <c r="BG203" s="703"/>
      <c r="BH203" s="703"/>
      <c r="BI203" s="703"/>
      <c r="BJ203" s="703"/>
      <c r="BK203" s="703"/>
      <c r="BL203" s="703"/>
      <c r="BM203" s="703"/>
      <c r="BN203" s="703"/>
      <c r="BO203" s="703"/>
      <c r="BP203" s="703"/>
      <c r="BQ203" s="703"/>
      <c r="BR203" s="703"/>
      <c r="BS203" s="704"/>
      <c r="BT203" s="14"/>
    </row>
    <row r="204" spans="1:72" s="163" customFormat="1" ht="15.65" customHeight="1">
      <c r="A204" s="743"/>
      <c r="B204" s="743">
        <v>177</v>
      </c>
      <c r="C204" s="743" t="s">
        <v>761</v>
      </c>
      <c r="D204" s="743" t="s">
        <v>740</v>
      </c>
      <c r="E204" s="743"/>
      <c r="F204" s="743"/>
      <c r="G204" s="744">
        <v>2016</v>
      </c>
      <c r="H204" s="745" t="s">
        <v>574</v>
      </c>
      <c r="I204" s="745" t="s">
        <v>586</v>
      </c>
      <c r="J204" s="746"/>
      <c r="K204" s="18"/>
      <c r="L204" s="703"/>
      <c r="M204" s="703"/>
      <c r="N204" s="703"/>
      <c r="O204" s="703"/>
      <c r="P204" s="703"/>
      <c r="Q204" s="703">
        <v>0</v>
      </c>
      <c r="R204" s="703"/>
      <c r="S204" s="703"/>
      <c r="T204" s="703"/>
      <c r="U204" s="703"/>
      <c r="V204" s="703"/>
      <c r="W204" s="703"/>
      <c r="X204" s="703"/>
      <c r="Y204" s="703"/>
      <c r="Z204" s="703"/>
      <c r="AA204" s="703"/>
      <c r="AB204" s="703"/>
      <c r="AC204" s="703"/>
      <c r="AD204" s="703"/>
      <c r="AE204" s="703"/>
      <c r="AF204" s="703"/>
      <c r="AG204" s="703"/>
      <c r="AH204" s="703"/>
      <c r="AI204" s="703"/>
      <c r="AJ204" s="703"/>
      <c r="AK204" s="703"/>
      <c r="AL204" s="703"/>
      <c r="AM204" s="703"/>
      <c r="AN204" s="704"/>
      <c r="AO204" s="746"/>
      <c r="AP204" s="703"/>
      <c r="AQ204" s="703"/>
      <c r="AR204" s="703"/>
      <c r="AS204" s="703"/>
      <c r="AT204" s="703"/>
      <c r="AU204" s="703"/>
      <c r="AV204" s="703">
        <v>0</v>
      </c>
      <c r="AW204" s="703"/>
      <c r="AX204" s="703"/>
      <c r="AY204" s="703"/>
      <c r="AZ204" s="703"/>
      <c r="BA204" s="703"/>
      <c r="BB204" s="703"/>
      <c r="BC204" s="703"/>
      <c r="BD204" s="703"/>
      <c r="BE204" s="703"/>
      <c r="BF204" s="703"/>
      <c r="BG204" s="703"/>
      <c r="BH204" s="703"/>
      <c r="BI204" s="703"/>
      <c r="BJ204" s="703"/>
      <c r="BK204" s="703"/>
      <c r="BL204" s="703"/>
      <c r="BM204" s="703"/>
      <c r="BN204" s="703"/>
      <c r="BO204" s="703"/>
      <c r="BP204" s="703"/>
      <c r="BQ204" s="703"/>
      <c r="BR204" s="703"/>
      <c r="BS204" s="704"/>
      <c r="BT204" s="14"/>
    </row>
    <row r="205" spans="1:72" s="163" customFormat="1" ht="15.65" customHeight="1">
      <c r="A205" s="743"/>
      <c r="B205" s="743">
        <v>178</v>
      </c>
      <c r="C205" s="743" t="s">
        <v>762</v>
      </c>
      <c r="D205" s="743" t="s">
        <v>740</v>
      </c>
      <c r="E205" s="743"/>
      <c r="F205" s="743"/>
      <c r="G205" s="744">
        <v>2016</v>
      </c>
      <c r="H205" s="745" t="s">
        <v>574</v>
      </c>
      <c r="I205" s="745" t="s">
        <v>586</v>
      </c>
      <c r="J205" s="746"/>
      <c r="K205" s="18"/>
      <c r="L205" s="703"/>
      <c r="M205" s="703"/>
      <c r="N205" s="703"/>
      <c r="O205" s="703"/>
      <c r="P205" s="703"/>
      <c r="Q205" s="703">
        <v>0</v>
      </c>
      <c r="R205" s="703"/>
      <c r="S205" s="703"/>
      <c r="T205" s="703"/>
      <c r="U205" s="703"/>
      <c r="V205" s="703"/>
      <c r="W205" s="703"/>
      <c r="X205" s="703"/>
      <c r="Y205" s="703"/>
      <c r="Z205" s="703"/>
      <c r="AA205" s="703"/>
      <c r="AB205" s="703"/>
      <c r="AC205" s="703"/>
      <c r="AD205" s="703"/>
      <c r="AE205" s="703"/>
      <c r="AF205" s="703"/>
      <c r="AG205" s="703"/>
      <c r="AH205" s="703"/>
      <c r="AI205" s="703"/>
      <c r="AJ205" s="703"/>
      <c r="AK205" s="703"/>
      <c r="AL205" s="703"/>
      <c r="AM205" s="703"/>
      <c r="AN205" s="704"/>
      <c r="AO205" s="746"/>
      <c r="AP205" s="703"/>
      <c r="AQ205" s="703"/>
      <c r="AR205" s="703"/>
      <c r="AS205" s="703"/>
      <c r="AT205" s="703"/>
      <c r="AU205" s="703"/>
      <c r="AV205" s="703">
        <v>0</v>
      </c>
      <c r="AW205" s="703"/>
      <c r="AX205" s="703"/>
      <c r="AY205" s="703"/>
      <c r="AZ205" s="703"/>
      <c r="BA205" s="703"/>
      <c r="BB205" s="703"/>
      <c r="BC205" s="703"/>
      <c r="BD205" s="703"/>
      <c r="BE205" s="703"/>
      <c r="BF205" s="703"/>
      <c r="BG205" s="703"/>
      <c r="BH205" s="703"/>
      <c r="BI205" s="703"/>
      <c r="BJ205" s="703"/>
      <c r="BK205" s="703"/>
      <c r="BL205" s="703"/>
      <c r="BM205" s="703"/>
      <c r="BN205" s="703"/>
      <c r="BO205" s="703"/>
      <c r="BP205" s="703"/>
      <c r="BQ205" s="703"/>
      <c r="BR205" s="703"/>
      <c r="BS205" s="704"/>
      <c r="BT205" s="14"/>
    </row>
    <row r="206" spans="1:72" s="163" customFormat="1" ht="15.65" customHeight="1">
      <c r="A206" s="743"/>
      <c r="B206" s="743">
        <v>179</v>
      </c>
      <c r="C206" s="743" t="s">
        <v>763</v>
      </c>
      <c r="D206" s="743" t="s">
        <v>740</v>
      </c>
      <c r="E206" s="743"/>
      <c r="F206" s="743"/>
      <c r="G206" s="744">
        <v>2016</v>
      </c>
      <c r="H206" s="745" t="s">
        <v>574</v>
      </c>
      <c r="I206" s="745" t="s">
        <v>586</v>
      </c>
      <c r="J206" s="746"/>
      <c r="K206" s="18"/>
      <c r="L206" s="703"/>
      <c r="M206" s="703"/>
      <c r="N206" s="703"/>
      <c r="O206" s="703"/>
      <c r="P206" s="703"/>
      <c r="Q206" s="703">
        <v>0</v>
      </c>
      <c r="R206" s="703"/>
      <c r="S206" s="703"/>
      <c r="T206" s="703"/>
      <c r="U206" s="703"/>
      <c r="V206" s="703"/>
      <c r="W206" s="703"/>
      <c r="X206" s="703"/>
      <c r="Y206" s="703"/>
      <c r="Z206" s="703"/>
      <c r="AA206" s="703"/>
      <c r="AB206" s="703"/>
      <c r="AC206" s="703"/>
      <c r="AD206" s="703"/>
      <c r="AE206" s="703"/>
      <c r="AF206" s="703"/>
      <c r="AG206" s="703"/>
      <c r="AH206" s="703"/>
      <c r="AI206" s="703"/>
      <c r="AJ206" s="703"/>
      <c r="AK206" s="703"/>
      <c r="AL206" s="703"/>
      <c r="AM206" s="703"/>
      <c r="AN206" s="704"/>
      <c r="AO206" s="746"/>
      <c r="AP206" s="703"/>
      <c r="AQ206" s="703"/>
      <c r="AR206" s="703"/>
      <c r="AS206" s="703"/>
      <c r="AT206" s="703"/>
      <c r="AU206" s="703"/>
      <c r="AV206" s="703">
        <v>0</v>
      </c>
      <c r="AW206" s="703"/>
      <c r="AX206" s="703"/>
      <c r="AY206" s="703"/>
      <c r="AZ206" s="703"/>
      <c r="BA206" s="703"/>
      <c r="BB206" s="703"/>
      <c r="BC206" s="703"/>
      <c r="BD206" s="703"/>
      <c r="BE206" s="703"/>
      <c r="BF206" s="703"/>
      <c r="BG206" s="703"/>
      <c r="BH206" s="703"/>
      <c r="BI206" s="703"/>
      <c r="BJ206" s="703"/>
      <c r="BK206" s="703"/>
      <c r="BL206" s="703"/>
      <c r="BM206" s="703"/>
      <c r="BN206" s="703"/>
      <c r="BO206" s="703"/>
      <c r="BP206" s="703"/>
      <c r="BQ206" s="703"/>
      <c r="BR206" s="703"/>
      <c r="BS206" s="704"/>
      <c r="BT206" s="14"/>
    </row>
    <row r="207" spans="1:72" s="163" customFormat="1" ht="15.65" customHeight="1">
      <c r="A207" s="743"/>
      <c r="B207" s="743">
        <v>180</v>
      </c>
      <c r="C207" s="743" t="s">
        <v>764</v>
      </c>
      <c r="D207" s="743" t="s">
        <v>740</v>
      </c>
      <c r="E207" s="743"/>
      <c r="F207" s="743"/>
      <c r="G207" s="744">
        <v>2016</v>
      </c>
      <c r="H207" s="745" t="s">
        <v>574</v>
      </c>
      <c r="I207" s="745" t="s">
        <v>586</v>
      </c>
      <c r="J207" s="746"/>
      <c r="K207" s="18"/>
      <c r="L207" s="703"/>
      <c r="M207" s="703"/>
      <c r="N207" s="703"/>
      <c r="O207" s="703"/>
      <c r="P207" s="703"/>
      <c r="Q207" s="703">
        <v>0</v>
      </c>
      <c r="R207" s="703"/>
      <c r="S207" s="703"/>
      <c r="T207" s="703"/>
      <c r="U207" s="703"/>
      <c r="V207" s="703"/>
      <c r="W207" s="703"/>
      <c r="X207" s="703"/>
      <c r="Y207" s="703"/>
      <c r="Z207" s="703"/>
      <c r="AA207" s="703"/>
      <c r="AB207" s="703"/>
      <c r="AC207" s="703"/>
      <c r="AD207" s="703"/>
      <c r="AE207" s="703"/>
      <c r="AF207" s="703"/>
      <c r="AG207" s="703"/>
      <c r="AH207" s="703"/>
      <c r="AI207" s="703"/>
      <c r="AJ207" s="703"/>
      <c r="AK207" s="703"/>
      <c r="AL207" s="703"/>
      <c r="AM207" s="703"/>
      <c r="AN207" s="704"/>
      <c r="AO207" s="746"/>
      <c r="AP207" s="703"/>
      <c r="AQ207" s="703"/>
      <c r="AR207" s="703"/>
      <c r="AS207" s="703"/>
      <c r="AT207" s="703"/>
      <c r="AU207" s="703"/>
      <c r="AV207" s="703">
        <v>0</v>
      </c>
      <c r="AW207" s="703"/>
      <c r="AX207" s="703"/>
      <c r="AY207" s="703"/>
      <c r="AZ207" s="703"/>
      <c r="BA207" s="703"/>
      <c r="BB207" s="703"/>
      <c r="BC207" s="703"/>
      <c r="BD207" s="703"/>
      <c r="BE207" s="703"/>
      <c r="BF207" s="703"/>
      <c r="BG207" s="703"/>
      <c r="BH207" s="703"/>
      <c r="BI207" s="703"/>
      <c r="BJ207" s="703"/>
      <c r="BK207" s="703"/>
      <c r="BL207" s="703"/>
      <c r="BM207" s="703"/>
      <c r="BN207" s="703"/>
      <c r="BO207" s="703"/>
      <c r="BP207" s="703"/>
      <c r="BQ207" s="703"/>
      <c r="BR207" s="703"/>
      <c r="BS207" s="704"/>
      <c r="BT207" s="14"/>
    </row>
    <row r="208" spans="1:72" s="163" customFormat="1" ht="15.65" customHeight="1">
      <c r="A208" s="743"/>
      <c r="B208" s="743">
        <v>181</v>
      </c>
      <c r="C208" s="743" t="s">
        <v>765</v>
      </c>
      <c r="D208" s="743" t="s">
        <v>740</v>
      </c>
      <c r="E208" s="743"/>
      <c r="F208" s="743"/>
      <c r="G208" s="744">
        <v>2016</v>
      </c>
      <c r="H208" s="745" t="s">
        <v>574</v>
      </c>
      <c r="I208" s="745" t="s">
        <v>586</v>
      </c>
      <c r="J208" s="746"/>
      <c r="K208" s="18"/>
      <c r="L208" s="703"/>
      <c r="M208" s="703"/>
      <c r="N208" s="703"/>
      <c r="O208" s="703"/>
      <c r="P208" s="703"/>
      <c r="Q208" s="703">
        <v>0</v>
      </c>
      <c r="R208" s="703"/>
      <c r="S208" s="703"/>
      <c r="T208" s="703"/>
      <c r="U208" s="703"/>
      <c r="V208" s="703"/>
      <c r="W208" s="703"/>
      <c r="X208" s="703"/>
      <c r="Y208" s="703"/>
      <c r="Z208" s="703"/>
      <c r="AA208" s="703"/>
      <c r="AB208" s="703"/>
      <c r="AC208" s="703"/>
      <c r="AD208" s="703"/>
      <c r="AE208" s="703"/>
      <c r="AF208" s="703"/>
      <c r="AG208" s="703"/>
      <c r="AH208" s="703"/>
      <c r="AI208" s="703"/>
      <c r="AJ208" s="703"/>
      <c r="AK208" s="703"/>
      <c r="AL208" s="703"/>
      <c r="AM208" s="703"/>
      <c r="AN208" s="704"/>
      <c r="AO208" s="746"/>
      <c r="AP208" s="703"/>
      <c r="AQ208" s="703"/>
      <c r="AR208" s="703"/>
      <c r="AS208" s="703"/>
      <c r="AT208" s="703"/>
      <c r="AU208" s="703"/>
      <c r="AV208" s="703">
        <v>0</v>
      </c>
      <c r="AW208" s="703"/>
      <c r="AX208" s="703"/>
      <c r="AY208" s="703"/>
      <c r="AZ208" s="703"/>
      <c r="BA208" s="703"/>
      <c r="BB208" s="703"/>
      <c r="BC208" s="703"/>
      <c r="BD208" s="703"/>
      <c r="BE208" s="703"/>
      <c r="BF208" s="703"/>
      <c r="BG208" s="703"/>
      <c r="BH208" s="703"/>
      <c r="BI208" s="703"/>
      <c r="BJ208" s="703"/>
      <c r="BK208" s="703"/>
      <c r="BL208" s="703"/>
      <c r="BM208" s="703"/>
      <c r="BN208" s="703"/>
      <c r="BO208" s="703"/>
      <c r="BP208" s="703"/>
      <c r="BQ208" s="703"/>
      <c r="BR208" s="703"/>
      <c r="BS208" s="704"/>
      <c r="BT208" s="14"/>
    </row>
    <row r="209" spans="1:72" s="163" customFormat="1" ht="15.65" customHeight="1">
      <c r="A209" s="743"/>
      <c r="B209" s="743">
        <v>182</v>
      </c>
      <c r="C209" s="743" t="s">
        <v>766</v>
      </c>
      <c r="D209" s="743" t="s">
        <v>740</v>
      </c>
      <c r="E209" s="743"/>
      <c r="F209" s="743"/>
      <c r="G209" s="744">
        <v>2016</v>
      </c>
      <c r="H209" s="745" t="s">
        <v>574</v>
      </c>
      <c r="I209" s="745" t="s">
        <v>586</v>
      </c>
      <c r="J209" s="746"/>
      <c r="K209" s="18"/>
      <c r="L209" s="703"/>
      <c r="M209" s="703"/>
      <c r="N209" s="703"/>
      <c r="O209" s="703"/>
      <c r="P209" s="703"/>
      <c r="Q209" s="703">
        <v>0</v>
      </c>
      <c r="R209" s="703"/>
      <c r="S209" s="703"/>
      <c r="T209" s="703"/>
      <c r="U209" s="703"/>
      <c r="V209" s="703"/>
      <c r="W209" s="703"/>
      <c r="X209" s="703"/>
      <c r="Y209" s="703"/>
      <c r="Z209" s="703"/>
      <c r="AA209" s="703"/>
      <c r="AB209" s="703"/>
      <c r="AC209" s="703"/>
      <c r="AD209" s="703"/>
      <c r="AE209" s="703"/>
      <c r="AF209" s="703"/>
      <c r="AG209" s="703"/>
      <c r="AH209" s="703"/>
      <c r="AI209" s="703"/>
      <c r="AJ209" s="703"/>
      <c r="AK209" s="703"/>
      <c r="AL209" s="703"/>
      <c r="AM209" s="703"/>
      <c r="AN209" s="704"/>
      <c r="AO209" s="746"/>
      <c r="AP209" s="703"/>
      <c r="AQ209" s="703"/>
      <c r="AR209" s="703"/>
      <c r="AS209" s="703"/>
      <c r="AT209" s="703"/>
      <c r="AU209" s="703"/>
      <c r="AV209" s="703">
        <v>0</v>
      </c>
      <c r="AW209" s="703"/>
      <c r="AX209" s="703"/>
      <c r="AY209" s="703"/>
      <c r="AZ209" s="703"/>
      <c r="BA209" s="703"/>
      <c r="BB209" s="703"/>
      <c r="BC209" s="703"/>
      <c r="BD209" s="703"/>
      <c r="BE209" s="703"/>
      <c r="BF209" s="703"/>
      <c r="BG209" s="703"/>
      <c r="BH209" s="703"/>
      <c r="BI209" s="703"/>
      <c r="BJ209" s="703"/>
      <c r="BK209" s="703"/>
      <c r="BL209" s="703"/>
      <c r="BM209" s="703"/>
      <c r="BN209" s="703"/>
      <c r="BO209" s="703"/>
      <c r="BP209" s="703"/>
      <c r="BQ209" s="703"/>
      <c r="BR209" s="703"/>
      <c r="BS209" s="704"/>
      <c r="BT209" s="14"/>
    </row>
    <row r="210" spans="1:72" s="163" customFormat="1" ht="15.65" customHeight="1">
      <c r="A210" s="743"/>
      <c r="B210" s="743">
        <v>183</v>
      </c>
      <c r="C210" s="743" t="s">
        <v>767</v>
      </c>
      <c r="D210" s="743" t="s">
        <v>740</v>
      </c>
      <c r="E210" s="743"/>
      <c r="F210" s="743"/>
      <c r="G210" s="744">
        <v>2016</v>
      </c>
      <c r="H210" s="745" t="s">
        <v>574</v>
      </c>
      <c r="I210" s="745" t="s">
        <v>586</v>
      </c>
      <c r="J210" s="746"/>
      <c r="K210" s="18"/>
      <c r="L210" s="703"/>
      <c r="M210" s="703"/>
      <c r="N210" s="703"/>
      <c r="O210" s="703"/>
      <c r="P210" s="703"/>
      <c r="Q210" s="703">
        <v>0</v>
      </c>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4"/>
      <c r="AO210" s="746"/>
      <c r="AP210" s="703"/>
      <c r="AQ210" s="703"/>
      <c r="AR210" s="703"/>
      <c r="AS210" s="703"/>
      <c r="AT210" s="703"/>
      <c r="AU210" s="703"/>
      <c r="AV210" s="703">
        <v>0</v>
      </c>
      <c r="AW210" s="703"/>
      <c r="AX210" s="703"/>
      <c r="AY210" s="703"/>
      <c r="AZ210" s="703"/>
      <c r="BA210" s="703"/>
      <c r="BB210" s="703"/>
      <c r="BC210" s="703"/>
      <c r="BD210" s="703"/>
      <c r="BE210" s="703"/>
      <c r="BF210" s="703"/>
      <c r="BG210" s="703"/>
      <c r="BH210" s="703"/>
      <c r="BI210" s="703"/>
      <c r="BJ210" s="703"/>
      <c r="BK210" s="703"/>
      <c r="BL210" s="703"/>
      <c r="BM210" s="703"/>
      <c r="BN210" s="703"/>
      <c r="BO210" s="703"/>
      <c r="BP210" s="703"/>
      <c r="BQ210" s="703"/>
      <c r="BR210" s="703"/>
      <c r="BS210" s="704"/>
      <c r="BT210" s="14"/>
    </row>
    <row r="211" spans="1:72" s="163" customFormat="1" ht="15.65" customHeight="1">
      <c r="A211" s="743"/>
      <c r="B211" s="743">
        <v>184</v>
      </c>
      <c r="C211" s="743" t="s">
        <v>768</v>
      </c>
      <c r="D211" s="743" t="s">
        <v>740</v>
      </c>
      <c r="E211" s="743"/>
      <c r="F211" s="743"/>
      <c r="G211" s="744">
        <v>2016</v>
      </c>
      <c r="H211" s="745" t="s">
        <v>574</v>
      </c>
      <c r="I211" s="745" t="s">
        <v>586</v>
      </c>
      <c r="J211" s="746"/>
      <c r="K211" s="18"/>
      <c r="L211" s="703"/>
      <c r="M211" s="703"/>
      <c r="N211" s="703"/>
      <c r="O211" s="703"/>
      <c r="P211" s="703"/>
      <c r="Q211" s="703">
        <v>0</v>
      </c>
      <c r="R211" s="703"/>
      <c r="S211" s="703"/>
      <c r="T211" s="703"/>
      <c r="U211" s="703"/>
      <c r="V211" s="703"/>
      <c r="W211" s="703"/>
      <c r="X211" s="703"/>
      <c r="Y211" s="703"/>
      <c r="Z211" s="703"/>
      <c r="AA211" s="703"/>
      <c r="AB211" s="703"/>
      <c r="AC211" s="703"/>
      <c r="AD211" s="703"/>
      <c r="AE211" s="703"/>
      <c r="AF211" s="703"/>
      <c r="AG211" s="703"/>
      <c r="AH211" s="703"/>
      <c r="AI211" s="703"/>
      <c r="AJ211" s="703"/>
      <c r="AK211" s="703"/>
      <c r="AL211" s="703"/>
      <c r="AM211" s="703"/>
      <c r="AN211" s="704"/>
      <c r="AO211" s="746"/>
      <c r="AP211" s="703"/>
      <c r="AQ211" s="703"/>
      <c r="AR211" s="703"/>
      <c r="AS211" s="703"/>
      <c r="AT211" s="703"/>
      <c r="AU211" s="703"/>
      <c r="AV211" s="703">
        <v>0</v>
      </c>
      <c r="AW211" s="703"/>
      <c r="AX211" s="703"/>
      <c r="AY211" s="703"/>
      <c r="AZ211" s="703"/>
      <c r="BA211" s="703"/>
      <c r="BB211" s="703"/>
      <c r="BC211" s="703"/>
      <c r="BD211" s="703"/>
      <c r="BE211" s="703"/>
      <c r="BF211" s="703"/>
      <c r="BG211" s="703"/>
      <c r="BH211" s="703"/>
      <c r="BI211" s="703"/>
      <c r="BJ211" s="703"/>
      <c r="BK211" s="703"/>
      <c r="BL211" s="703"/>
      <c r="BM211" s="703"/>
      <c r="BN211" s="703"/>
      <c r="BO211" s="703"/>
      <c r="BP211" s="703"/>
      <c r="BQ211" s="703"/>
      <c r="BR211" s="703"/>
      <c r="BS211" s="704"/>
      <c r="BT211" s="14"/>
    </row>
    <row r="212" spans="1:72" s="163" customFormat="1" ht="15.65" customHeight="1">
      <c r="A212" s="743"/>
      <c r="B212" s="743">
        <v>185</v>
      </c>
      <c r="C212" s="743" t="s">
        <v>769</v>
      </c>
      <c r="D212" s="743" t="s">
        <v>740</v>
      </c>
      <c r="E212" s="743"/>
      <c r="F212" s="743"/>
      <c r="G212" s="744">
        <v>2016</v>
      </c>
      <c r="H212" s="745" t="s">
        <v>574</v>
      </c>
      <c r="I212" s="745" t="s">
        <v>586</v>
      </c>
      <c r="J212" s="746"/>
      <c r="K212" s="18"/>
      <c r="L212" s="703"/>
      <c r="M212" s="703"/>
      <c r="N212" s="703"/>
      <c r="O212" s="703"/>
      <c r="P212" s="703"/>
      <c r="Q212" s="703">
        <v>0</v>
      </c>
      <c r="R212" s="703"/>
      <c r="S212" s="703"/>
      <c r="T212" s="703"/>
      <c r="U212" s="703"/>
      <c r="V212" s="703"/>
      <c r="W212" s="703"/>
      <c r="X212" s="703"/>
      <c r="Y212" s="703"/>
      <c r="Z212" s="703"/>
      <c r="AA212" s="703"/>
      <c r="AB212" s="703"/>
      <c r="AC212" s="703"/>
      <c r="AD212" s="703"/>
      <c r="AE212" s="703"/>
      <c r="AF212" s="703"/>
      <c r="AG212" s="703"/>
      <c r="AH212" s="703"/>
      <c r="AI212" s="703"/>
      <c r="AJ212" s="703"/>
      <c r="AK212" s="703"/>
      <c r="AL212" s="703"/>
      <c r="AM212" s="703"/>
      <c r="AN212" s="704"/>
      <c r="AO212" s="746"/>
      <c r="AP212" s="703"/>
      <c r="AQ212" s="703"/>
      <c r="AR212" s="703"/>
      <c r="AS212" s="703"/>
      <c r="AT212" s="703"/>
      <c r="AU212" s="703"/>
      <c r="AV212" s="703">
        <v>0</v>
      </c>
      <c r="AW212" s="703"/>
      <c r="AX212" s="703"/>
      <c r="AY212" s="703"/>
      <c r="AZ212" s="703"/>
      <c r="BA212" s="703"/>
      <c r="BB212" s="703"/>
      <c r="BC212" s="703"/>
      <c r="BD212" s="703"/>
      <c r="BE212" s="703"/>
      <c r="BF212" s="703"/>
      <c r="BG212" s="703"/>
      <c r="BH212" s="703"/>
      <c r="BI212" s="703"/>
      <c r="BJ212" s="703"/>
      <c r="BK212" s="703"/>
      <c r="BL212" s="703"/>
      <c r="BM212" s="703"/>
      <c r="BN212" s="703"/>
      <c r="BO212" s="703"/>
      <c r="BP212" s="703"/>
      <c r="BQ212" s="703"/>
      <c r="BR212" s="703"/>
      <c r="BS212" s="704"/>
      <c r="BT212" s="14"/>
    </row>
    <row r="213" spans="1:72" s="163" customFormat="1" ht="15.65" customHeight="1">
      <c r="A213" s="743"/>
      <c r="B213" s="743">
        <v>186</v>
      </c>
      <c r="C213" s="743" t="s">
        <v>770</v>
      </c>
      <c r="D213" s="743" t="s">
        <v>740</v>
      </c>
      <c r="E213" s="743"/>
      <c r="F213" s="743"/>
      <c r="G213" s="744">
        <v>2016</v>
      </c>
      <c r="H213" s="745" t="s">
        <v>574</v>
      </c>
      <c r="I213" s="745" t="s">
        <v>586</v>
      </c>
      <c r="J213" s="746"/>
      <c r="K213" s="18"/>
      <c r="L213" s="703"/>
      <c r="M213" s="703"/>
      <c r="N213" s="703"/>
      <c r="O213" s="703"/>
      <c r="P213" s="703"/>
      <c r="Q213" s="703">
        <v>0</v>
      </c>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4"/>
      <c r="AO213" s="746"/>
      <c r="AP213" s="703"/>
      <c r="AQ213" s="703"/>
      <c r="AR213" s="703"/>
      <c r="AS213" s="703"/>
      <c r="AT213" s="703"/>
      <c r="AU213" s="703"/>
      <c r="AV213" s="703">
        <v>0</v>
      </c>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4"/>
      <c r="BT213" s="14"/>
    </row>
    <row r="214" spans="1:72" s="163" customFormat="1" ht="15.65" customHeight="1">
      <c r="A214" s="743"/>
      <c r="B214" s="743">
        <v>187</v>
      </c>
      <c r="C214" s="743" t="s">
        <v>771</v>
      </c>
      <c r="D214" s="743" t="s">
        <v>740</v>
      </c>
      <c r="E214" s="743"/>
      <c r="F214" s="743"/>
      <c r="G214" s="744">
        <v>2016</v>
      </c>
      <c r="H214" s="745" t="s">
        <v>574</v>
      </c>
      <c r="I214" s="745" t="s">
        <v>586</v>
      </c>
      <c r="J214" s="746"/>
      <c r="K214" s="18"/>
      <c r="L214" s="703"/>
      <c r="M214" s="703"/>
      <c r="N214" s="703"/>
      <c r="O214" s="703"/>
      <c r="P214" s="703"/>
      <c r="Q214" s="703">
        <v>0</v>
      </c>
      <c r="R214" s="703"/>
      <c r="S214" s="703"/>
      <c r="T214" s="703"/>
      <c r="U214" s="703"/>
      <c r="V214" s="703"/>
      <c r="W214" s="703"/>
      <c r="X214" s="703"/>
      <c r="Y214" s="703"/>
      <c r="Z214" s="703"/>
      <c r="AA214" s="703"/>
      <c r="AB214" s="703"/>
      <c r="AC214" s="703"/>
      <c r="AD214" s="703"/>
      <c r="AE214" s="703"/>
      <c r="AF214" s="703"/>
      <c r="AG214" s="703"/>
      <c r="AH214" s="703"/>
      <c r="AI214" s="703"/>
      <c r="AJ214" s="703"/>
      <c r="AK214" s="703"/>
      <c r="AL214" s="703"/>
      <c r="AM214" s="703"/>
      <c r="AN214" s="704"/>
      <c r="AO214" s="746"/>
      <c r="AP214" s="703"/>
      <c r="AQ214" s="703"/>
      <c r="AR214" s="703"/>
      <c r="AS214" s="703"/>
      <c r="AT214" s="703"/>
      <c r="AU214" s="703"/>
      <c r="AV214" s="703">
        <v>0</v>
      </c>
      <c r="AW214" s="703"/>
      <c r="AX214" s="703"/>
      <c r="AY214" s="703"/>
      <c r="AZ214" s="703"/>
      <c r="BA214" s="703"/>
      <c r="BB214" s="703"/>
      <c r="BC214" s="703"/>
      <c r="BD214" s="703"/>
      <c r="BE214" s="703"/>
      <c r="BF214" s="703"/>
      <c r="BG214" s="703"/>
      <c r="BH214" s="703"/>
      <c r="BI214" s="703"/>
      <c r="BJ214" s="703"/>
      <c r="BK214" s="703"/>
      <c r="BL214" s="703"/>
      <c r="BM214" s="703"/>
      <c r="BN214" s="703"/>
      <c r="BO214" s="703"/>
      <c r="BP214" s="703"/>
      <c r="BQ214" s="703"/>
      <c r="BR214" s="703"/>
      <c r="BS214" s="704"/>
      <c r="BT214" s="14"/>
    </row>
    <row r="215" spans="1:72" s="163" customFormat="1" ht="15.65" customHeight="1">
      <c r="A215" s="743"/>
      <c r="B215" s="743">
        <v>188</v>
      </c>
      <c r="C215" s="743" t="s">
        <v>772</v>
      </c>
      <c r="D215" s="743" t="s">
        <v>740</v>
      </c>
      <c r="E215" s="743"/>
      <c r="F215" s="743"/>
      <c r="G215" s="744">
        <v>2016</v>
      </c>
      <c r="H215" s="745" t="s">
        <v>574</v>
      </c>
      <c r="I215" s="745" t="s">
        <v>586</v>
      </c>
      <c r="J215" s="746"/>
      <c r="K215" s="18"/>
      <c r="L215" s="703"/>
      <c r="M215" s="703"/>
      <c r="N215" s="703"/>
      <c r="O215" s="703"/>
      <c r="P215" s="703"/>
      <c r="Q215" s="703">
        <v>0</v>
      </c>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4"/>
      <c r="AO215" s="746"/>
      <c r="AP215" s="703"/>
      <c r="AQ215" s="703"/>
      <c r="AR215" s="703"/>
      <c r="AS215" s="703"/>
      <c r="AT215" s="703"/>
      <c r="AU215" s="703"/>
      <c r="AV215" s="703">
        <v>0</v>
      </c>
      <c r="AW215" s="703"/>
      <c r="AX215" s="703"/>
      <c r="AY215" s="703"/>
      <c r="AZ215" s="703"/>
      <c r="BA215" s="703"/>
      <c r="BB215" s="703"/>
      <c r="BC215" s="703"/>
      <c r="BD215" s="703"/>
      <c r="BE215" s="703"/>
      <c r="BF215" s="703"/>
      <c r="BG215" s="703"/>
      <c r="BH215" s="703"/>
      <c r="BI215" s="703"/>
      <c r="BJ215" s="703"/>
      <c r="BK215" s="703"/>
      <c r="BL215" s="703"/>
      <c r="BM215" s="703"/>
      <c r="BN215" s="703"/>
      <c r="BO215" s="703"/>
      <c r="BP215" s="703"/>
      <c r="BQ215" s="703"/>
      <c r="BR215" s="703"/>
      <c r="BS215" s="704"/>
      <c r="BT215" s="14"/>
    </row>
    <row r="216" spans="1:72" s="163" customFormat="1" ht="15.65" customHeight="1">
      <c r="A216" s="743"/>
      <c r="B216" s="743">
        <v>189</v>
      </c>
      <c r="C216" s="743" t="s">
        <v>773</v>
      </c>
      <c r="D216" s="743" t="s">
        <v>740</v>
      </c>
      <c r="E216" s="743"/>
      <c r="F216" s="743"/>
      <c r="G216" s="744">
        <v>2016</v>
      </c>
      <c r="H216" s="745" t="s">
        <v>574</v>
      </c>
      <c r="I216" s="745" t="s">
        <v>586</v>
      </c>
      <c r="J216" s="746"/>
      <c r="K216" s="18"/>
      <c r="L216" s="703"/>
      <c r="M216" s="703"/>
      <c r="N216" s="703"/>
      <c r="O216" s="703"/>
      <c r="P216" s="703"/>
      <c r="Q216" s="703">
        <v>0</v>
      </c>
      <c r="R216" s="703"/>
      <c r="S216" s="703"/>
      <c r="T216" s="703"/>
      <c r="U216" s="703"/>
      <c r="V216" s="703"/>
      <c r="W216" s="703"/>
      <c r="X216" s="703"/>
      <c r="Y216" s="703"/>
      <c r="Z216" s="703"/>
      <c r="AA216" s="703"/>
      <c r="AB216" s="703"/>
      <c r="AC216" s="703"/>
      <c r="AD216" s="703"/>
      <c r="AE216" s="703"/>
      <c r="AF216" s="703"/>
      <c r="AG216" s="703"/>
      <c r="AH216" s="703"/>
      <c r="AI216" s="703"/>
      <c r="AJ216" s="703"/>
      <c r="AK216" s="703"/>
      <c r="AL216" s="703"/>
      <c r="AM216" s="703"/>
      <c r="AN216" s="704"/>
      <c r="AO216" s="746"/>
      <c r="AP216" s="703"/>
      <c r="AQ216" s="703"/>
      <c r="AR216" s="703"/>
      <c r="AS216" s="703"/>
      <c r="AT216" s="703"/>
      <c r="AU216" s="703"/>
      <c r="AV216" s="703">
        <v>0</v>
      </c>
      <c r="AW216" s="703"/>
      <c r="AX216" s="703"/>
      <c r="AY216" s="703"/>
      <c r="AZ216" s="703"/>
      <c r="BA216" s="703"/>
      <c r="BB216" s="703"/>
      <c r="BC216" s="703"/>
      <c r="BD216" s="703"/>
      <c r="BE216" s="703"/>
      <c r="BF216" s="703"/>
      <c r="BG216" s="703"/>
      <c r="BH216" s="703"/>
      <c r="BI216" s="703"/>
      <c r="BJ216" s="703"/>
      <c r="BK216" s="703"/>
      <c r="BL216" s="703"/>
      <c r="BM216" s="703"/>
      <c r="BN216" s="703"/>
      <c r="BO216" s="703"/>
      <c r="BP216" s="703"/>
      <c r="BQ216" s="703"/>
      <c r="BR216" s="703"/>
      <c r="BS216" s="704"/>
      <c r="BT216" s="14"/>
    </row>
    <row r="217" spans="1:72" s="163" customFormat="1" ht="15.65" customHeight="1">
      <c r="A217" s="743"/>
      <c r="B217" s="743">
        <v>190</v>
      </c>
      <c r="C217" s="743" t="s">
        <v>727</v>
      </c>
      <c r="D217" s="743" t="s">
        <v>740</v>
      </c>
      <c r="E217" s="743"/>
      <c r="F217" s="743"/>
      <c r="G217" s="744">
        <v>2016</v>
      </c>
      <c r="H217" s="745" t="s">
        <v>574</v>
      </c>
      <c r="I217" s="745" t="s">
        <v>586</v>
      </c>
      <c r="J217" s="746"/>
      <c r="K217" s="18"/>
      <c r="L217" s="703"/>
      <c r="M217" s="703"/>
      <c r="N217" s="703"/>
      <c r="O217" s="703"/>
      <c r="P217" s="703"/>
      <c r="Q217" s="703">
        <v>0</v>
      </c>
      <c r="R217" s="703"/>
      <c r="S217" s="703"/>
      <c r="T217" s="703"/>
      <c r="U217" s="703"/>
      <c r="V217" s="703"/>
      <c r="W217" s="703"/>
      <c r="X217" s="703"/>
      <c r="Y217" s="703"/>
      <c r="Z217" s="703"/>
      <c r="AA217" s="703"/>
      <c r="AB217" s="703"/>
      <c r="AC217" s="703"/>
      <c r="AD217" s="703"/>
      <c r="AE217" s="703"/>
      <c r="AF217" s="703"/>
      <c r="AG217" s="703"/>
      <c r="AH217" s="703"/>
      <c r="AI217" s="703"/>
      <c r="AJ217" s="703"/>
      <c r="AK217" s="703"/>
      <c r="AL217" s="703"/>
      <c r="AM217" s="703"/>
      <c r="AN217" s="704"/>
      <c r="AO217" s="746"/>
      <c r="AP217" s="703"/>
      <c r="AQ217" s="703"/>
      <c r="AR217" s="703"/>
      <c r="AS217" s="703"/>
      <c r="AT217" s="703"/>
      <c r="AU217" s="703"/>
      <c r="AV217" s="703">
        <v>0</v>
      </c>
      <c r="AW217" s="703"/>
      <c r="AX217" s="703"/>
      <c r="AY217" s="703"/>
      <c r="AZ217" s="703"/>
      <c r="BA217" s="703"/>
      <c r="BB217" s="703"/>
      <c r="BC217" s="703"/>
      <c r="BD217" s="703"/>
      <c r="BE217" s="703"/>
      <c r="BF217" s="703"/>
      <c r="BG217" s="703"/>
      <c r="BH217" s="703"/>
      <c r="BI217" s="703"/>
      <c r="BJ217" s="703"/>
      <c r="BK217" s="703"/>
      <c r="BL217" s="703"/>
      <c r="BM217" s="703"/>
      <c r="BN217" s="703"/>
      <c r="BO217" s="703"/>
      <c r="BP217" s="703"/>
      <c r="BQ217" s="703"/>
      <c r="BR217" s="703"/>
      <c r="BS217" s="704"/>
      <c r="BT217" s="14"/>
    </row>
    <row r="218" spans="1:72" s="163" customFormat="1" ht="15.65" customHeight="1">
      <c r="A218" s="743"/>
      <c r="B218" s="743">
        <v>191</v>
      </c>
      <c r="C218" s="743" t="s">
        <v>728</v>
      </c>
      <c r="D218" s="743" t="s">
        <v>740</v>
      </c>
      <c r="E218" s="743"/>
      <c r="F218" s="743"/>
      <c r="G218" s="744">
        <v>2016</v>
      </c>
      <c r="H218" s="745" t="s">
        <v>574</v>
      </c>
      <c r="I218" s="745" t="s">
        <v>586</v>
      </c>
      <c r="J218" s="746"/>
      <c r="K218" s="18"/>
      <c r="L218" s="703"/>
      <c r="M218" s="703"/>
      <c r="N218" s="703"/>
      <c r="O218" s="703"/>
      <c r="P218" s="703"/>
      <c r="Q218" s="703">
        <v>0</v>
      </c>
      <c r="R218" s="703"/>
      <c r="S218" s="703"/>
      <c r="T218" s="703"/>
      <c r="U218" s="703"/>
      <c r="V218" s="703"/>
      <c r="W218" s="703"/>
      <c r="X218" s="703"/>
      <c r="Y218" s="703"/>
      <c r="Z218" s="703"/>
      <c r="AA218" s="703"/>
      <c r="AB218" s="703"/>
      <c r="AC218" s="703"/>
      <c r="AD218" s="703"/>
      <c r="AE218" s="703"/>
      <c r="AF218" s="703"/>
      <c r="AG218" s="703"/>
      <c r="AH218" s="703"/>
      <c r="AI218" s="703"/>
      <c r="AJ218" s="703"/>
      <c r="AK218" s="703"/>
      <c r="AL218" s="703"/>
      <c r="AM218" s="703"/>
      <c r="AN218" s="704"/>
      <c r="AO218" s="746"/>
      <c r="AP218" s="703"/>
      <c r="AQ218" s="703"/>
      <c r="AR218" s="703"/>
      <c r="AS218" s="703"/>
      <c r="AT218" s="703"/>
      <c r="AU218" s="703"/>
      <c r="AV218" s="703">
        <v>0</v>
      </c>
      <c r="AW218" s="703"/>
      <c r="AX218" s="703"/>
      <c r="AY218" s="703"/>
      <c r="AZ218" s="703"/>
      <c r="BA218" s="703"/>
      <c r="BB218" s="703"/>
      <c r="BC218" s="703"/>
      <c r="BD218" s="703"/>
      <c r="BE218" s="703"/>
      <c r="BF218" s="703"/>
      <c r="BG218" s="703"/>
      <c r="BH218" s="703"/>
      <c r="BI218" s="703"/>
      <c r="BJ218" s="703"/>
      <c r="BK218" s="703"/>
      <c r="BL218" s="703"/>
      <c r="BM218" s="703"/>
      <c r="BN218" s="703"/>
      <c r="BO218" s="703"/>
      <c r="BP218" s="703"/>
      <c r="BQ218" s="703"/>
      <c r="BR218" s="703"/>
      <c r="BS218" s="704"/>
      <c r="BT218" s="14"/>
    </row>
    <row r="219" spans="1:72" s="163" customFormat="1" ht="15.65" customHeight="1">
      <c r="A219" s="743"/>
      <c r="B219" s="743">
        <v>192</v>
      </c>
      <c r="C219" s="743" t="s">
        <v>729</v>
      </c>
      <c r="D219" s="743" t="s">
        <v>740</v>
      </c>
      <c r="E219" s="743"/>
      <c r="F219" s="743"/>
      <c r="G219" s="744">
        <v>2016</v>
      </c>
      <c r="H219" s="745" t="s">
        <v>574</v>
      </c>
      <c r="I219" s="745" t="s">
        <v>586</v>
      </c>
      <c r="J219" s="746"/>
      <c r="K219" s="18"/>
      <c r="L219" s="703"/>
      <c r="M219" s="703"/>
      <c r="N219" s="703"/>
      <c r="O219" s="703"/>
      <c r="P219" s="703"/>
      <c r="Q219" s="703">
        <v>0</v>
      </c>
      <c r="R219" s="703"/>
      <c r="S219" s="703"/>
      <c r="T219" s="703"/>
      <c r="U219" s="703"/>
      <c r="V219" s="703"/>
      <c r="W219" s="703"/>
      <c r="X219" s="703"/>
      <c r="Y219" s="703"/>
      <c r="Z219" s="703"/>
      <c r="AA219" s="703"/>
      <c r="AB219" s="703"/>
      <c r="AC219" s="703"/>
      <c r="AD219" s="703"/>
      <c r="AE219" s="703"/>
      <c r="AF219" s="703"/>
      <c r="AG219" s="703"/>
      <c r="AH219" s="703"/>
      <c r="AI219" s="703"/>
      <c r="AJ219" s="703"/>
      <c r="AK219" s="703"/>
      <c r="AL219" s="703"/>
      <c r="AM219" s="703"/>
      <c r="AN219" s="704"/>
      <c r="AO219" s="746"/>
      <c r="AP219" s="703"/>
      <c r="AQ219" s="703"/>
      <c r="AR219" s="703"/>
      <c r="AS219" s="703"/>
      <c r="AT219" s="703"/>
      <c r="AU219" s="703"/>
      <c r="AV219" s="703">
        <v>0</v>
      </c>
      <c r="AW219" s="703"/>
      <c r="AX219" s="703"/>
      <c r="AY219" s="703"/>
      <c r="AZ219" s="703"/>
      <c r="BA219" s="703"/>
      <c r="BB219" s="703"/>
      <c r="BC219" s="703"/>
      <c r="BD219" s="703"/>
      <c r="BE219" s="703"/>
      <c r="BF219" s="703"/>
      <c r="BG219" s="703"/>
      <c r="BH219" s="703"/>
      <c r="BI219" s="703"/>
      <c r="BJ219" s="703"/>
      <c r="BK219" s="703"/>
      <c r="BL219" s="703"/>
      <c r="BM219" s="703"/>
      <c r="BN219" s="703"/>
      <c r="BO219" s="703"/>
      <c r="BP219" s="703"/>
      <c r="BQ219" s="703"/>
      <c r="BR219" s="703"/>
      <c r="BS219" s="704"/>
      <c r="BT219" s="14"/>
    </row>
    <row r="220" spans="1:72" s="163" customFormat="1" ht="15.65" customHeight="1">
      <c r="A220" s="743"/>
      <c r="B220" s="743">
        <v>193</v>
      </c>
      <c r="C220" s="743" t="s">
        <v>774</v>
      </c>
      <c r="D220" s="743" t="s">
        <v>740</v>
      </c>
      <c r="E220" s="743"/>
      <c r="F220" s="743"/>
      <c r="G220" s="744">
        <v>2016</v>
      </c>
      <c r="H220" s="745" t="s">
        <v>574</v>
      </c>
      <c r="I220" s="745" t="s">
        <v>586</v>
      </c>
      <c r="J220" s="746"/>
      <c r="K220" s="18"/>
      <c r="L220" s="703"/>
      <c r="M220" s="703"/>
      <c r="N220" s="703"/>
      <c r="O220" s="703"/>
      <c r="P220" s="703"/>
      <c r="Q220" s="703">
        <v>0</v>
      </c>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4"/>
      <c r="AO220" s="746"/>
      <c r="AP220" s="703"/>
      <c r="AQ220" s="703"/>
      <c r="AR220" s="703"/>
      <c r="AS220" s="703"/>
      <c r="AT220" s="703"/>
      <c r="AU220" s="703"/>
      <c r="AV220" s="703">
        <v>0</v>
      </c>
      <c r="AW220" s="703"/>
      <c r="AX220" s="703"/>
      <c r="AY220" s="703"/>
      <c r="AZ220" s="703"/>
      <c r="BA220" s="703"/>
      <c r="BB220" s="703"/>
      <c r="BC220" s="703"/>
      <c r="BD220" s="703"/>
      <c r="BE220" s="703"/>
      <c r="BF220" s="703"/>
      <c r="BG220" s="703"/>
      <c r="BH220" s="703"/>
      <c r="BI220" s="703"/>
      <c r="BJ220" s="703"/>
      <c r="BK220" s="703"/>
      <c r="BL220" s="703"/>
      <c r="BM220" s="703"/>
      <c r="BN220" s="703"/>
      <c r="BO220" s="703"/>
      <c r="BP220" s="703"/>
      <c r="BQ220" s="703"/>
      <c r="BR220" s="703"/>
      <c r="BS220" s="704"/>
      <c r="BT220" s="14"/>
    </row>
    <row r="221" spans="1:72" s="163" customFormat="1" ht="15.65" customHeight="1">
      <c r="A221" s="743"/>
      <c r="B221" s="743">
        <v>194</v>
      </c>
      <c r="C221" s="743" t="s">
        <v>775</v>
      </c>
      <c r="D221" s="743" t="s">
        <v>740</v>
      </c>
      <c r="E221" s="743"/>
      <c r="F221" s="743"/>
      <c r="G221" s="744">
        <v>2016</v>
      </c>
      <c r="H221" s="745" t="s">
        <v>574</v>
      </c>
      <c r="I221" s="745" t="s">
        <v>586</v>
      </c>
      <c r="J221" s="746"/>
      <c r="K221" s="18"/>
      <c r="L221" s="703"/>
      <c r="M221" s="703"/>
      <c r="N221" s="703"/>
      <c r="O221" s="703"/>
      <c r="P221" s="703"/>
      <c r="Q221" s="703">
        <v>0</v>
      </c>
      <c r="R221" s="703"/>
      <c r="S221" s="703"/>
      <c r="T221" s="703"/>
      <c r="U221" s="703"/>
      <c r="V221" s="703"/>
      <c r="W221" s="703"/>
      <c r="X221" s="703"/>
      <c r="Y221" s="703"/>
      <c r="Z221" s="703"/>
      <c r="AA221" s="703"/>
      <c r="AB221" s="703"/>
      <c r="AC221" s="703"/>
      <c r="AD221" s="703"/>
      <c r="AE221" s="703"/>
      <c r="AF221" s="703"/>
      <c r="AG221" s="703"/>
      <c r="AH221" s="703"/>
      <c r="AI221" s="703"/>
      <c r="AJ221" s="703"/>
      <c r="AK221" s="703"/>
      <c r="AL221" s="703"/>
      <c r="AM221" s="703"/>
      <c r="AN221" s="704"/>
      <c r="AO221" s="746"/>
      <c r="AP221" s="703"/>
      <c r="AQ221" s="703"/>
      <c r="AR221" s="703"/>
      <c r="AS221" s="703"/>
      <c r="AT221" s="703"/>
      <c r="AU221" s="703"/>
      <c r="AV221" s="703">
        <v>0</v>
      </c>
      <c r="AW221" s="703"/>
      <c r="AX221" s="703"/>
      <c r="AY221" s="703"/>
      <c r="AZ221" s="703"/>
      <c r="BA221" s="703"/>
      <c r="BB221" s="703"/>
      <c r="BC221" s="703"/>
      <c r="BD221" s="703"/>
      <c r="BE221" s="703"/>
      <c r="BF221" s="703"/>
      <c r="BG221" s="703"/>
      <c r="BH221" s="703"/>
      <c r="BI221" s="703"/>
      <c r="BJ221" s="703"/>
      <c r="BK221" s="703"/>
      <c r="BL221" s="703"/>
      <c r="BM221" s="703"/>
      <c r="BN221" s="703"/>
      <c r="BO221" s="703"/>
      <c r="BP221" s="703"/>
      <c r="BQ221" s="703"/>
      <c r="BR221" s="703"/>
      <c r="BS221" s="704"/>
      <c r="BT221" s="14"/>
    </row>
    <row r="222" spans="1:72" s="163" customFormat="1" ht="15.65" customHeight="1">
      <c r="A222" s="743"/>
      <c r="B222" s="743">
        <v>195</v>
      </c>
      <c r="C222" s="743" t="s">
        <v>733</v>
      </c>
      <c r="D222" s="743" t="s">
        <v>740</v>
      </c>
      <c r="E222" s="743"/>
      <c r="F222" s="743"/>
      <c r="G222" s="744">
        <v>2016</v>
      </c>
      <c r="H222" s="745" t="s">
        <v>574</v>
      </c>
      <c r="I222" s="745" t="s">
        <v>586</v>
      </c>
      <c r="J222" s="746"/>
      <c r="K222" s="18"/>
      <c r="L222" s="703"/>
      <c r="M222" s="703"/>
      <c r="N222" s="703"/>
      <c r="O222" s="703"/>
      <c r="P222" s="703"/>
      <c r="Q222" s="703">
        <v>0</v>
      </c>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4"/>
      <c r="AO222" s="746"/>
      <c r="AP222" s="703"/>
      <c r="AQ222" s="703"/>
      <c r="AR222" s="703"/>
      <c r="AS222" s="703"/>
      <c r="AT222" s="703"/>
      <c r="AU222" s="703"/>
      <c r="AV222" s="703">
        <v>0</v>
      </c>
      <c r="AW222" s="703"/>
      <c r="AX222" s="703"/>
      <c r="AY222" s="703"/>
      <c r="AZ222" s="703"/>
      <c r="BA222" s="703"/>
      <c r="BB222" s="703"/>
      <c r="BC222" s="703"/>
      <c r="BD222" s="703"/>
      <c r="BE222" s="703"/>
      <c r="BF222" s="703"/>
      <c r="BG222" s="703"/>
      <c r="BH222" s="703"/>
      <c r="BI222" s="703"/>
      <c r="BJ222" s="703"/>
      <c r="BK222" s="703"/>
      <c r="BL222" s="703"/>
      <c r="BM222" s="703"/>
      <c r="BN222" s="703"/>
      <c r="BO222" s="703"/>
      <c r="BP222" s="703"/>
      <c r="BQ222" s="703"/>
      <c r="BR222" s="703"/>
      <c r="BS222" s="704"/>
      <c r="BT222" s="14"/>
    </row>
    <row r="223" spans="1:72" s="163" customFormat="1" ht="15.65" customHeight="1">
      <c r="A223" s="743"/>
      <c r="B223" s="743">
        <v>196</v>
      </c>
      <c r="C223" s="743" t="s">
        <v>734</v>
      </c>
      <c r="D223" s="743" t="s">
        <v>740</v>
      </c>
      <c r="E223" s="743"/>
      <c r="F223" s="743"/>
      <c r="G223" s="744">
        <v>2016</v>
      </c>
      <c r="H223" s="745" t="s">
        <v>574</v>
      </c>
      <c r="I223" s="745" t="s">
        <v>586</v>
      </c>
      <c r="J223" s="746"/>
      <c r="K223" s="18"/>
      <c r="L223" s="703"/>
      <c r="M223" s="703"/>
      <c r="N223" s="703"/>
      <c r="O223" s="703"/>
      <c r="P223" s="703"/>
      <c r="Q223" s="703">
        <v>0</v>
      </c>
      <c r="R223" s="703"/>
      <c r="S223" s="703"/>
      <c r="T223" s="703"/>
      <c r="U223" s="703"/>
      <c r="V223" s="703"/>
      <c r="W223" s="703"/>
      <c r="X223" s="703"/>
      <c r="Y223" s="703"/>
      <c r="Z223" s="703"/>
      <c r="AA223" s="703"/>
      <c r="AB223" s="703"/>
      <c r="AC223" s="703"/>
      <c r="AD223" s="703"/>
      <c r="AE223" s="703"/>
      <c r="AF223" s="703"/>
      <c r="AG223" s="703"/>
      <c r="AH223" s="703"/>
      <c r="AI223" s="703"/>
      <c r="AJ223" s="703"/>
      <c r="AK223" s="703"/>
      <c r="AL223" s="703"/>
      <c r="AM223" s="703"/>
      <c r="AN223" s="704"/>
      <c r="AO223" s="746"/>
      <c r="AP223" s="703"/>
      <c r="AQ223" s="703"/>
      <c r="AR223" s="703"/>
      <c r="AS223" s="703"/>
      <c r="AT223" s="703"/>
      <c r="AU223" s="703"/>
      <c r="AV223" s="703">
        <v>674</v>
      </c>
      <c r="AW223" s="703"/>
      <c r="AX223" s="703"/>
      <c r="AY223" s="703"/>
      <c r="AZ223" s="703"/>
      <c r="BA223" s="703"/>
      <c r="BB223" s="703"/>
      <c r="BC223" s="703"/>
      <c r="BD223" s="703"/>
      <c r="BE223" s="703"/>
      <c r="BF223" s="703"/>
      <c r="BG223" s="703"/>
      <c r="BH223" s="703"/>
      <c r="BI223" s="703"/>
      <c r="BJ223" s="703"/>
      <c r="BK223" s="703"/>
      <c r="BL223" s="703"/>
      <c r="BM223" s="703"/>
      <c r="BN223" s="703"/>
      <c r="BO223" s="703"/>
      <c r="BP223" s="703"/>
      <c r="BQ223" s="703"/>
      <c r="BR223" s="703"/>
      <c r="BS223" s="704"/>
      <c r="BT223" s="14"/>
    </row>
    <row r="224" spans="1:72" s="163" customFormat="1" ht="15.65" customHeight="1">
      <c r="A224" s="743"/>
      <c r="B224" s="743">
        <v>197</v>
      </c>
      <c r="C224" s="743" t="s">
        <v>735</v>
      </c>
      <c r="D224" s="743" t="s">
        <v>740</v>
      </c>
      <c r="E224" s="743"/>
      <c r="F224" s="743"/>
      <c r="G224" s="744">
        <v>2016</v>
      </c>
      <c r="H224" s="745" t="s">
        <v>574</v>
      </c>
      <c r="I224" s="745" t="s">
        <v>586</v>
      </c>
      <c r="J224" s="746"/>
      <c r="K224" s="18"/>
      <c r="L224" s="703"/>
      <c r="M224" s="703"/>
      <c r="N224" s="703"/>
      <c r="O224" s="703"/>
      <c r="P224" s="703"/>
      <c r="Q224" s="703">
        <v>0</v>
      </c>
      <c r="R224" s="703"/>
      <c r="S224" s="703"/>
      <c r="T224" s="703"/>
      <c r="U224" s="703"/>
      <c r="V224" s="703"/>
      <c r="W224" s="703"/>
      <c r="X224" s="703"/>
      <c r="Y224" s="703"/>
      <c r="Z224" s="703"/>
      <c r="AA224" s="703"/>
      <c r="AB224" s="703"/>
      <c r="AC224" s="703"/>
      <c r="AD224" s="703"/>
      <c r="AE224" s="703"/>
      <c r="AF224" s="703"/>
      <c r="AG224" s="703"/>
      <c r="AH224" s="703"/>
      <c r="AI224" s="703"/>
      <c r="AJ224" s="703"/>
      <c r="AK224" s="703"/>
      <c r="AL224" s="703"/>
      <c r="AM224" s="703"/>
      <c r="AN224" s="704"/>
      <c r="AO224" s="746"/>
      <c r="AP224" s="703"/>
      <c r="AQ224" s="703"/>
      <c r="AR224" s="703"/>
      <c r="AS224" s="703"/>
      <c r="AT224" s="703"/>
      <c r="AU224" s="703"/>
      <c r="AV224" s="703">
        <v>0</v>
      </c>
      <c r="AW224" s="703"/>
      <c r="AX224" s="703"/>
      <c r="AY224" s="703"/>
      <c r="AZ224" s="703"/>
      <c r="BA224" s="703"/>
      <c r="BB224" s="703"/>
      <c r="BC224" s="703"/>
      <c r="BD224" s="703"/>
      <c r="BE224" s="703"/>
      <c r="BF224" s="703"/>
      <c r="BG224" s="703"/>
      <c r="BH224" s="703"/>
      <c r="BI224" s="703"/>
      <c r="BJ224" s="703"/>
      <c r="BK224" s="703"/>
      <c r="BL224" s="703"/>
      <c r="BM224" s="703"/>
      <c r="BN224" s="703"/>
      <c r="BO224" s="703"/>
      <c r="BP224" s="703"/>
      <c r="BQ224" s="703"/>
      <c r="BR224" s="703"/>
      <c r="BS224" s="704"/>
      <c r="BT224" s="14"/>
    </row>
    <row r="225" spans="1:72" s="163" customFormat="1" ht="15.65" customHeight="1">
      <c r="A225" s="743"/>
      <c r="B225" s="743">
        <v>198</v>
      </c>
      <c r="C225" s="743" t="s">
        <v>736</v>
      </c>
      <c r="D225" s="743" t="s">
        <v>740</v>
      </c>
      <c r="E225" s="743"/>
      <c r="F225" s="743"/>
      <c r="G225" s="744">
        <v>2016</v>
      </c>
      <c r="H225" s="745" t="s">
        <v>574</v>
      </c>
      <c r="I225" s="745" t="s">
        <v>586</v>
      </c>
      <c r="J225" s="746"/>
      <c r="K225" s="18"/>
      <c r="L225" s="703"/>
      <c r="M225" s="703"/>
      <c r="N225" s="703"/>
      <c r="O225" s="703"/>
      <c r="P225" s="703"/>
      <c r="Q225" s="703">
        <v>0</v>
      </c>
      <c r="R225" s="703"/>
      <c r="S225" s="703"/>
      <c r="T225" s="703"/>
      <c r="U225" s="703"/>
      <c r="V225" s="703"/>
      <c r="W225" s="703"/>
      <c r="X225" s="703"/>
      <c r="Y225" s="703"/>
      <c r="Z225" s="703"/>
      <c r="AA225" s="703"/>
      <c r="AB225" s="703"/>
      <c r="AC225" s="703"/>
      <c r="AD225" s="703"/>
      <c r="AE225" s="703"/>
      <c r="AF225" s="703"/>
      <c r="AG225" s="703"/>
      <c r="AH225" s="703"/>
      <c r="AI225" s="703"/>
      <c r="AJ225" s="703"/>
      <c r="AK225" s="703"/>
      <c r="AL225" s="703"/>
      <c r="AM225" s="703"/>
      <c r="AN225" s="704"/>
      <c r="AO225" s="746"/>
      <c r="AP225" s="703"/>
      <c r="AQ225" s="703"/>
      <c r="AR225" s="703"/>
      <c r="AS225" s="703"/>
      <c r="AT225" s="703"/>
      <c r="AU225" s="703"/>
      <c r="AV225" s="703">
        <v>0</v>
      </c>
      <c r="AW225" s="703"/>
      <c r="AX225" s="703"/>
      <c r="AY225" s="703"/>
      <c r="AZ225" s="703"/>
      <c r="BA225" s="703"/>
      <c r="BB225" s="703"/>
      <c r="BC225" s="703"/>
      <c r="BD225" s="703"/>
      <c r="BE225" s="703"/>
      <c r="BF225" s="703"/>
      <c r="BG225" s="703"/>
      <c r="BH225" s="703"/>
      <c r="BI225" s="703"/>
      <c r="BJ225" s="703"/>
      <c r="BK225" s="703"/>
      <c r="BL225" s="703"/>
      <c r="BM225" s="703"/>
      <c r="BN225" s="703"/>
      <c r="BO225" s="703"/>
      <c r="BP225" s="703"/>
      <c r="BQ225" s="703"/>
      <c r="BR225" s="703"/>
      <c r="BS225" s="704"/>
      <c r="BT225" s="14"/>
    </row>
    <row r="226" spans="1:72" s="163" customFormat="1" ht="15.65" customHeight="1">
      <c r="A226" s="743"/>
      <c r="B226" s="743">
        <v>199</v>
      </c>
      <c r="C226" s="743" t="s">
        <v>739</v>
      </c>
      <c r="D226" s="743" t="s">
        <v>740</v>
      </c>
      <c r="E226" s="743"/>
      <c r="F226" s="743"/>
      <c r="G226" s="744">
        <v>2016</v>
      </c>
      <c r="H226" s="745" t="s">
        <v>574</v>
      </c>
      <c r="I226" s="745" t="s">
        <v>586</v>
      </c>
      <c r="J226" s="746"/>
      <c r="K226" s="18"/>
      <c r="L226" s="703"/>
      <c r="M226" s="703"/>
      <c r="N226" s="703"/>
      <c r="O226" s="703"/>
      <c r="P226" s="703"/>
      <c r="Q226" s="703">
        <v>0</v>
      </c>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4"/>
      <c r="AO226" s="746"/>
      <c r="AP226" s="703"/>
      <c r="AQ226" s="703"/>
      <c r="AR226" s="703"/>
      <c r="AS226" s="703"/>
      <c r="AT226" s="703"/>
      <c r="AU226" s="703"/>
      <c r="AV226" s="703">
        <v>0</v>
      </c>
      <c r="AW226" s="703"/>
      <c r="AX226" s="703"/>
      <c r="AY226" s="703"/>
      <c r="AZ226" s="703"/>
      <c r="BA226" s="703"/>
      <c r="BB226" s="703"/>
      <c r="BC226" s="703"/>
      <c r="BD226" s="703"/>
      <c r="BE226" s="703"/>
      <c r="BF226" s="703"/>
      <c r="BG226" s="703"/>
      <c r="BH226" s="703"/>
      <c r="BI226" s="703"/>
      <c r="BJ226" s="703"/>
      <c r="BK226" s="703"/>
      <c r="BL226" s="703"/>
      <c r="BM226" s="703"/>
      <c r="BN226" s="703"/>
      <c r="BO226" s="703"/>
      <c r="BP226" s="703"/>
      <c r="BQ226" s="703"/>
      <c r="BR226" s="703"/>
      <c r="BS226" s="704"/>
      <c r="BT226" s="14"/>
    </row>
    <row r="227" spans="1:72" s="163" customFormat="1" ht="15.65" customHeight="1">
      <c r="A227" s="743"/>
      <c r="B227" s="743">
        <v>200</v>
      </c>
      <c r="C227" s="743" t="s">
        <v>738</v>
      </c>
      <c r="D227" s="743" t="s">
        <v>740</v>
      </c>
      <c r="E227" s="743"/>
      <c r="F227" s="743"/>
      <c r="G227" s="744">
        <v>2016</v>
      </c>
      <c r="H227" s="745" t="s">
        <v>574</v>
      </c>
      <c r="I227" s="745" t="s">
        <v>586</v>
      </c>
      <c r="J227" s="746"/>
      <c r="K227" s="18"/>
      <c r="L227" s="703"/>
      <c r="M227" s="703"/>
      <c r="N227" s="703"/>
      <c r="O227" s="703"/>
      <c r="P227" s="703"/>
      <c r="Q227" s="703">
        <v>0</v>
      </c>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4"/>
      <c r="AO227" s="746"/>
      <c r="AP227" s="703"/>
      <c r="AQ227" s="703"/>
      <c r="AR227" s="703"/>
      <c r="AS227" s="703"/>
      <c r="AT227" s="703"/>
      <c r="AU227" s="703"/>
      <c r="AV227" s="703">
        <v>0</v>
      </c>
      <c r="AW227" s="703"/>
      <c r="AX227" s="703"/>
      <c r="AY227" s="703"/>
      <c r="AZ227" s="703"/>
      <c r="BA227" s="703"/>
      <c r="BB227" s="703"/>
      <c r="BC227" s="703"/>
      <c r="BD227" s="703"/>
      <c r="BE227" s="703"/>
      <c r="BF227" s="703"/>
      <c r="BG227" s="703"/>
      <c r="BH227" s="703"/>
      <c r="BI227" s="703"/>
      <c r="BJ227" s="703"/>
      <c r="BK227" s="703"/>
      <c r="BL227" s="703"/>
      <c r="BM227" s="703"/>
      <c r="BN227" s="703"/>
      <c r="BO227" s="703"/>
      <c r="BP227" s="703"/>
      <c r="BQ227" s="703"/>
      <c r="BR227" s="703"/>
      <c r="BS227" s="704"/>
      <c r="BT227" s="14"/>
    </row>
    <row r="228" spans="1:72" s="163" customFormat="1" ht="15.65" customHeight="1">
      <c r="A228" s="743"/>
      <c r="B228" s="743">
        <v>201</v>
      </c>
      <c r="C228" s="743" t="s">
        <v>96</v>
      </c>
      <c r="D228" s="743" t="s">
        <v>740</v>
      </c>
      <c r="E228" s="743"/>
      <c r="F228" s="743"/>
      <c r="G228" s="744">
        <v>2016</v>
      </c>
      <c r="H228" s="745" t="s">
        <v>574</v>
      </c>
      <c r="I228" s="745" t="s">
        <v>586</v>
      </c>
      <c r="J228" s="746"/>
      <c r="K228" s="18"/>
      <c r="L228" s="703"/>
      <c r="M228" s="703"/>
      <c r="N228" s="703"/>
      <c r="O228" s="703"/>
      <c r="P228" s="703"/>
      <c r="Q228" s="703">
        <v>0</v>
      </c>
      <c r="R228" s="703"/>
      <c r="S228" s="703"/>
      <c r="T228" s="703"/>
      <c r="U228" s="703"/>
      <c r="V228" s="703"/>
      <c r="W228" s="703"/>
      <c r="X228" s="703"/>
      <c r="Y228" s="703"/>
      <c r="Z228" s="703"/>
      <c r="AA228" s="703"/>
      <c r="AB228" s="703"/>
      <c r="AC228" s="703"/>
      <c r="AD228" s="703"/>
      <c r="AE228" s="703"/>
      <c r="AF228" s="703"/>
      <c r="AG228" s="703"/>
      <c r="AH228" s="703"/>
      <c r="AI228" s="703"/>
      <c r="AJ228" s="703"/>
      <c r="AK228" s="703"/>
      <c r="AL228" s="703"/>
      <c r="AM228" s="703"/>
      <c r="AN228" s="704"/>
      <c r="AO228" s="746"/>
      <c r="AP228" s="703"/>
      <c r="AQ228" s="703"/>
      <c r="AR228" s="703"/>
      <c r="AS228" s="703"/>
      <c r="AT228" s="703"/>
      <c r="AU228" s="703"/>
      <c r="AV228" s="703">
        <v>0</v>
      </c>
      <c r="AW228" s="703"/>
      <c r="AX228" s="703"/>
      <c r="AY228" s="703"/>
      <c r="AZ228" s="703"/>
      <c r="BA228" s="703"/>
      <c r="BB228" s="703"/>
      <c r="BC228" s="703"/>
      <c r="BD228" s="703"/>
      <c r="BE228" s="703"/>
      <c r="BF228" s="703"/>
      <c r="BG228" s="703"/>
      <c r="BH228" s="703"/>
      <c r="BI228" s="703"/>
      <c r="BJ228" s="703"/>
      <c r="BK228" s="703"/>
      <c r="BL228" s="703"/>
      <c r="BM228" s="703"/>
      <c r="BN228" s="703"/>
      <c r="BO228" s="703"/>
      <c r="BP228" s="703"/>
      <c r="BQ228" s="703"/>
      <c r="BR228" s="703"/>
      <c r="BS228" s="704"/>
      <c r="BT228" s="14"/>
    </row>
    <row r="229" spans="1:72" s="163" customFormat="1" ht="15.65" customHeight="1">
      <c r="A229" s="743"/>
      <c r="B229" s="743">
        <v>202</v>
      </c>
      <c r="C229" s="743" t="s">
        <v>94</v>
      </c>
      <c r="D229" s="743" t="s">
        <v>740</v>
      </c>
      <c r="E229" s="743"/>
      <c r="F229" s="743"/>
      <c r="G229" s="744">
        <v>2016</v>
      </c>
      <c r="H229" s="745" t="s">
        <v>574</v>
      </c>
      <c r="I229" s="745" t="s">
        <v>586</v>
      </c>
      <c r="J229" s="746"/>
      <c r="K229" s="18"/>
      <c r="L229" s="703"/>
      <c r="M229" s="703"/>
      <c r="N229" s="703"/>
      <c r="O229" s="703"/>
      <c r="P229" s="703"/>
      <c r="Q229" s="703">
        <v>0</v>
      </c>
      <c r="R229" s="703"/>
      <c r="S229" s="703"/>
      <c r="T229" s="703"/>
      <c r="U229" s="703"/>
      <c r="V229" s="703"/>
      <c r="W229" s="703"/>
      <c r="X229" s="703"/>
      <c r="Y229" s="703"/>
      <c r="Z229" s="703"/>
      <c r="AA229" s="703"/>
      <c r="AB229" s="703"/>
      <c r="AC229" s="703"/>
      <c r="AD229" s="703"/>
      <c r="AE229" s="703"/>
      <c r="AF229" s="703"/>
      <c r="AG229" s="703"/>
      <c r="AH229" s="703"/>
      <c r="AI229" s="703"/>
      <c r="AJ229" s="703"/>
      <c r="AK229" s="703"/>
      <c r="AL229" s="703"/>
      <c r="AM229" s="703"/>
      <c r="AN229" s="704"/>
      <c r="AO229" s="746"/>
      <c r="AP229" s="703"/>
      <c r="AQ229" s="703"/>
      <c r="AR229" s="703"/>
      <c r="AS229" s="703"/>
      <c r="AT229" s="703"/>
      <c r="AU229" s="703"/>
      <c r="AV229" s="703">
        <v>0</v>
      </c>
      <c r="AW229" s="703"/>
      <c r="AX229" s="703"/>
      <c r="AY229" s="703"/>
      <c r="AZ229" s="703"/>
      <c r="BA229" s="703"/>
      <c r="BB229" s="703"/>
      <c r="BC229" s="703"/>
      <c r="BD229" s="703"/>
      <c r="BE229" s="703"/>
      <c r="BF229" s="703"/>
      <c r="BG229" s="703"/>
      <c r="BH229" s="703"/>
      <c r="BI229" s="703"/>
      <c r="BJ229" s="703"/>
      <c r="BK229" s="703"/>
      <c r="BL229" s="703"/>
      <c r="BM229" s="703"/>
      <c r="BN229" s="703"/>
      <c r="BO229" s="703"/>
      <c r="BP229" s="703"/>
      <c r="BQ229" s="703"/>
      <c r="BR229" s="703"/>
      <c r="BS229" s="704"/>
      <c r="BT229" s="14"/>
    </row>
    <row r="230" spans="1:72" s="163" customFormat="1" ht="15.65" customHeight="1">
      <c r="A230" s="743"/>
      <c r="B230" s="743">
        <v>203</v>
      </c>
      <c r="C230" s="743" t="s">
        <v>95</v>
      </c>
      <c r="D230" s="743" t="s">
        <v>740</v>
      </c>
      <c r="E230" s="743"/>
      <c r="F230" s="743"/>
      <c r="G230" s="744">
        <v>2016</v>
      </c>
      <c r="H230" s="745" t="s">
        <v>574</v>
      </c>
      <c r="I230" s="745" t="s">
        <v>586</v>
      </c>
      <c r="J230" s="746"/>
      <c r="K230" s="18"/>
      <c r="L230" s="703"/>
      <c r="M230" s="703"/>
      <c r="N230" s="703"/>
      <c r="O230" s="703"/>
      <c r="P230" s="703"/>
      <c r="Q230" s="703">
        <v>0</v>
      </c>
      <c r="R230" s="703"/>
      <c r="S230" s="703"/>
      <c r="T230" s="703"/>
      <c r="U230" s="703"/>
      <c r="V230" s="703"/>
      <c r="W230" s="703"/>
      <c r="X230" s="703"/>
      <c r="Y230" s="703"/>
      <c r="Z230" s="703"/>
      <c r="AA230" s="703"/>
      <c r="AB230" s="703"/>
      <c r="AC230" s="703"/>
      <c r="AD230" s="703"/>
      <c r="AE230" s="703"/>
      <c r="AF230" s="703"/>
      <c r="AG230" s="703"/>
      <c r="AH230" s="703"/>
      <c r="AI230" s="703"/>
      <c r="AJ230" s="703"/>
      <c r="AK230" s="703"/>
      <c r="AL230" s="703"/>
      <c r="AM230" s="703"/>
      <c r="AN230" s="704"/>
      <c r="AO230" s="746"/>
      <c r="AP230" s="703"/>
      <c r="AQ230" s="703"/>
      <c r="AR230" s="703"/>
      <c r="AS230" s="703"/>
      <c r="AT230" s="703"/>
      <c r="AU230" s="703"/>
      <c r="AV230" s="703">
        <v>0</v>
      </c>
      <c r="AW230" s="703"/>
      <c r="AX230" s="703"/>
      <c r="AY230" s="703"/>
      <c r="AZ230" s="703"/>
      <c r="BA230" s="703"/>
      <c r="BB230" s="703"/>
      <c r="BC230" s="703"/>
      <c r="BD230" s="703"/>
      <c r="BE230" s="703"/>
      <c r="BF230" s="703"/>
      <c r="BG230" s="703"/>
      <c r="BH230" s="703"/>
      <c r="BI230" s="703"/>
      <c r="BJ230" s="703"/>
      <c r="BK230" s="703"/>
      <c r="BL230" s="703"/>
      <c r="BM230" s="703"/>
      <c r="BN230" s="703"/>
      <c r="BO230" s="703"/>
      <c r="BP230" s="703"/>
      <c r="BQ230" s="703"/>
      <c r="BR230" s="703"/>
      <c r="BS230" s="704"/>
      <c r="BT230" s="14"/>
    </row>
    <row r="231" spans="1:72" s="163" customFormat="1" ht="15.65" customHeight="1">
      <c r="A231" s="743"/>
      <c r="B231" s="743">
        <v>204</v>
      </c>
      <c r="C231" s="743" t="s">
        <v>672</v>
      </c>
      <c r="D231" s="743" t="s">
        <v>740</v>
      </c>
      <c r="E231" s="743"/>
      <c r="F231" s="743"/>
      <c r="G231" s="744">
        <v>2016</v>
      </c>
      <c r="H231" s="745" t="s">
        <v>574</v>
      </c>
      <c r="I231" s="745" t="s">
        <v>586</v>
      </c>
      <c r="J231" s="746"/>
      <c r="K231" s="18"/>
      <c r="L231" s="703"/>
      <c r="M231" s="703"/>
      <c r="N231" s="703"/>
      <c r="O231" s="703"/>
      <c r="P231" s="703"/>
      <c r="Q231" s="703">
        <v>0</v>
      </c>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4"/>
      <c r="AO231" s="746"/>
      <c r="AP231" s="703"/>
      <c r="AQ231" s="703"/>
      <c r="AR231" s="703"/>
      <c r="AS231" s="703"/>
      <c r="AT231" s="703"/>
      <c r="AU231" s="703"/>
      <c r="AV231" s="703">
        <v>0</v>
      </c>
      <c r="AW231" s="703"/>
      <c r="AX231" s="703"/>
      <c r="AY231" s="703"/>
      <c r="AZ231" s="703"/>
      <c r="BA231" s="703"/>
      <c r="BB231" s="703"/>
      <c r="BC231" s="703"/>
      <c r="BD231" s="703"/>
      <c r="BE231" s="703"/>
      <c r="BF231" s="703"/>
      <c r="BG231" s="703"/>
      <c r="BH231" s="703"/>
      <c r="BI231" s="703"/>
      <c r="BJ231" s="703"/>
      <c r="BK231" s="703"/>
      <c r="BL231" s="703"/>
      <c r="BM231" s="703"/>
      <c r="BN231" s="703"/>
      <c r="BO231" s="703"/>
      <c r="BP231" s="703"/>
      <c r="BQ231" s="703"/>
      <c r="BR231" s="703"/>
      <c r="BS231" s="704"/>
      <c r="BT231" s="14"/>
    </row>
    <row r="232" spans="1:72" s="163" customFormat="1" ht="15.65" customHeight="1">
      <c r="A232" s="743"/>
      <c r="B232" s="743">
        <v>205</v>
      </c>
      <c r="C232" s="743" t="s">
        <v>97</v>
      </c>
      <c r="D232" s="743" t="s">
        <v>740</v>
      </c>
      <c r="E232" s="743"/>
      <c r="F232" s="743"/>
      <c r="G232" s="744">
        <v>2016</v>
      </c>
      <c r="H232" s="745" t="s">
        <v>574</v>
      </c>
      <c r="I232" s="745" t="s">
        <v>586</v>
      </c>
      <c r="J232" s="746"/>
      <c r="K232" s="18"/>
      <c r="L232" s="703"/>
      <c r="M232" s="703"/>
      <c r="N232" s="703"/>
      <c r="O232" s="703"/>
      <c r="P232" s="703"/>
      <c r="Q232" s="703">
        <v>0</v>
      </c>
      <c r="R232" s="703"/>
      <c r="S232" s="703"/>
      <c r="T232" s="703"/>
      <c r="U232" s="703"/>
      <c r="V232" s="703"/>
      <c r="W232" s="703"/>
      <c r="X232" s="703"/>
      <c r="Y232" s="703"/>
      <c r="Z232" s="703"/>
      <c r="AA232" s="703"/>
      <c r="AB232" s="703"/>
      <c r="AC232" s="703"/>
      <c r="AD232" s="703"/>
      <c r="AE232" s="703"/>
      <c r="AF232" s="703"/>
      <c r="AG232" s="703"/>
      <c r="AH232" s="703"/>
      <c r="AI232" s="703"/>
      <c r="AJ232" s="703"/>
      <c r="AK232" s="703"/>
      <c r="AL232" s="703"/>
      <c r="AM232" s="703"/>
      <c r="AN232" s="704"/>
      <c r="AO232" s="746"/>
      <c r="AP232" s="703"/>
      <c r="AQ232" s="703"/>
      <c r="AR232" s="703"/>
      <c r="AS232" s="703"/>
      <c r="AT232" s="703"/>
      <c r="AU232" s="703"/>
      <c r="AV232" s="703">
        <v>0</v>
      </c>
      <c r="AW232" s="703"/>
      <c r="AX232" s="703"/>
      <c r="AY232" s="703"/>
      <c r="AZ232" s="703"/>
      <c r="BA232" s="703"/>
      <c r="BB232" s="703"/>
      <c r="BC232" s="703"/>
      <c r="BD232" s="703"/>
      <c r="BE232" s="703"/>
      <c r="BF232" s="703"/>
      <c r="BG232" s="703"/>
      <c r="BH232" s="703"/>
      <c r="BI232" s="703"/>
      <c r="BJ232" s="703"/>
      <c r="BK232" s="703"/>
      <c r="BL232" s="703"/>
      <c r="BM232" s="703"/>
      <c r="BN232" s="703"/>
      <c r="BO232" s="703"/>
      <c r="BP232" s="703"/>
      <c r="BQ232" s="703"/>
      <c r="BR232" s="703"/>
      <c r="BS232" s="704"/>
      <c r="BT232" s="14"/>
    </row>
    <row r="233" spans="1:72" s="163" customFormat="1" ht="15.65" customHeight="1">
      <c r="A233" s="743"/>
      <c r="B233" s="743">
        <v>206</v>
      </c>
      <c r="C233" s="743" t="s">
        <v>98</v>
      </c>
      <c r="D233" s="743" t="s">
        <v>740</v>
      </c>
      <c r="E233" s="743"/>
      <c r="F233" s="743"/>
      <c r="G233" s="744">
        <v>2016</v>
      </c>
      <c r="H233" s="745" t="s">
        <v>574</v>
      </c>
      <c r="I233" s="745" t="s">
        <v>586</v>
      </c>
      <c r="J233" s="746"/>
      <c r="K233" s="18"/>
      <c r="L233" s="703"/>
      <c r="M233" s="703"/>
      <c r="N233" s="703"/>
      <c r="O233" s="703"/>
      <c r="P233" s="703"/>
      <c r="Q233" s="703">
        <v>0</v>
      </c>
      <c r="R233" s="703"/>
      <c r="S233" s="703"/>
      <c r="T233" s="703"/>
      <c r="U233" s="703"/>
      <c r="V233" s="703"/>
      <c r="W233" s="703"/>
      <c r="X233" s="703"/>
      <c r="Y233" s="703"/>
      <c r="Z233" s="703"/>
      <c r="AA233" s="703"/>
      <c r="AB233" s="703"/>
      <c r="AC233" s="703"/>
      <c r="AD233" s="703"/>
      <c r="AE233" s="703"/>
      <c r="AF233" s="703"/>
      <c r="AG233" s="703"/>
      <c r="AH233" s="703"/>
      <c r="AI233" s="703"/>
      <c r="AJ233" s="703"/>
      <c r="AK233" s="703"/>
      <c r="AL233" s="703"/>
      <c r="AM233" s="703"/>
      <c r="AN233" s="704"/>
      <c r="AO233" s="746"/>
      <c r="AP233" s="703"/>
      <c r="AQ233" s="703"/>
      <c r="AR233" s="703"/>
      <c r="AS233" s="703"/>
      <c r="AT233" s="703"/>
      <c r="AU233" s="703"/>
      <c r="AV233" s="703">
        <v>0</v>
      </c>
      <c r="AW233" s="703"/>
      <c r="AX233" s="703"/>
      <c r="AY233" s="703"/>
      <c r="AZ233" s="703"/>
      <c r="BA233" s="703"/>
      <c r="BB233" s="703"/>
      <c r="BC233" s="703"/>
      <c r="BD233" s="703"/>
      <c r="BE233" s="703"/>
      <c r="BF233" s="703"/>
      <c r="BG233" s="703"/>
      <c r="BH233" s="703"/>
      <c r="BI233" s="703"/>
      <c r="BJ233" s="703"/>
      <c r="BK233" s="703"/>
      <c r="BL233" s="703"/>
      <c r="BM233" s="703"/>
      <c r="BN233" s="703"/>
      <c r="BO233" s="703"/>
      <c r="BP233" s="703"/>
      <c r="BQ233" s="703"/>
      <c r="BR233" s="703"/>
      <c r="BS233" s="704"/>
      <c r="BT233" s="14"/>
    </row>
    <row r="234" spans="1:72" s="163" customFormat="1" ht="15.65" customHeight="1">
      <c r="A234" s="743"/>
      <c r="B234" s="743">
        <v>207</v>
      </c>
      <c r="C234" s="743" t="s">
        <v>99</v>
      </c>
      <c r="D234" s="743" t="s">
        <v>740</v>
      </c>
      <c r="E234" s="743"/>
      <c r="F234" s="743"/>
      <c r="G234" s="744">
        <v>2016</v>
      </c>
      <c r="H234" s="745" t="s">
        <v>574</v>
      </c>
      <c r="I234" s="745" t="s">
        <v>586</v>
      </c>
      <c r="J234" s="746"/>
      <c r="K234" s="18"/>
      <c r="L234" s="703"/>
      <c r="M234" s="703"/>
      <c r="N234" s="703"/>
      <c r="O234" s="703"/>
      <c r="P234" s="703"/>
      <c r="Q234" s="703">
        <v>0</v>
      </c>
      <c r="R234" s="703"/>
      <c r="S234" s="703"/>
      <c r="T234" s="703"/>
      <c r="U234" s="703"/>
      <c r="V234" s="703"/>
      <c r="W234" s="703"/>
      <c r="X234" s="703"/>
      <c r="Y234" s="703"/>
      <c r="Z234" s="703"/>
      <c r="AA234" s="703"/>
      <c r="AB234" s="703"/>
      <c r="AC234" s="703"/>
      <c r="AD234" s="703"/>
      <c r="AE234" s="703"/>
      <c r="AF234" s="703"/>
      <c r="AG234" s="703"/>
      <c r="AH234" s="703"/>
      <c r="AI234" s="703"/>
      <c r="AJ234" s="703"/>
      <c r="AK234" s="703"/>
      <c r="AL234" s="703"/>
      <c r="AM234" s="703"/>
      <c r="AN234" s="704"/>
      <c r="AO234" s="746"/>
      <c r="AP234" s="703"/>
      <c r="AQ234" s="703"/>
      <c r="AR234" s="703"/>
      <c r="AS234" s="703"/>
      <c r="AT234" s="703"/>
      <c r="AU234" s="703"/>
      <c r="AV234" s="703">
        <v>0</v>
      </c>
      <c r="AW234" s="703"/>
      <c r="AX234" s="703"/>
      <c r="AY234" s="703"/>
      <c r="AZ234" s="703"/>
      <c r="BA234" s="703"/>
      <c r="BB234" s="703"/>
      <c r="BC234" s="703"/>
      <c r="BD234" s="703"/>
      <c r="BE234" s="703"/>
      <c r="BF234" s="703"/>
      <c r="BG234" s="703"/>
      <c r="BH234" s="703"/>
      <c r="BI234" s="703"/>
      <c r="BJ234" s="703"/>
      <c r="BK234" s="703"/>
      <c r="BL234" s="703"/>
      <c r="BM234" s="703"/>
      <c r="BN234" s="703"/>
      <c r="BO234" s="703"/>
      <c r="BP234" s="703"/>
      <c r="BQ234" s="703"/>
      <c r="BR234" s="703"/>
      <c r="BS234" s="704"/>
      <c r="BT234" s="14"/>
    </row>
    <row r="235" spans="1:72" s="163" customFormat="1" ht="15.65" customHeight="1">
      <c r="A235" s="743"/>
      <c r="B235" s="743">
        <v>208</v>
      </c>
      <c r="C235" s="743" t="s">
        <v>100</v>
      </c>
      <c r="D235" s="743" t="s">
        <v>740</v>
      </c>
      <c r="E235" s="743"/>
      <c r="F235" s="743"/>
      <c r="G235" s="744">
        <v>2016</v>
      </c>
      <c r="H235" s="745" t="s">
        <v>574</v>
      </c>
      <c r="I235" s="745" t="s">
        <v>586</v>
      </c>
      <c r="J235" s="746"/>
      <c r="K235" s="18"/>
      <c r="L235" s="703"/>
      <c r="M235" s="703"/>
      <c r="N235" s="703"/>
      <c r="O235" s="703"/>
      <c r="P235" s="703"/>
      <c r="Q235" s="703">
        <v>0</v>
      </c>
      <c r="R235" s="703"/>
      <c r="S235" s="703"/>
      <c r="T235" s="703"/>
      <c r="U235" s="703"/>
      <c r="V235" s="703"/>
      <c r="W235" s="703"/>
      <c r="X235" s="703"/>
      <c r="Y235" s="703"/>
      <c r="Z235" s="703"/>
      <c r="AA235" s="703"/>
      <c r="AB235" s="703"/>
      <c r="AC235" s="703"/>
      <c r="AD235" s="703"/>
      <c r="AE235" s="703"/>
      <c r="AF235" s="703"/>
      <c r="AG235" s="703"/>
      <c r="AH235" s="703"/>
      <c r="AI235" s="703"/>
      <c r="AJ235" s="703"/>
      <c r="AK235" s="703"/>
      <c r="AL235" s="703"/>
      <c r="AM235" s="703"/>
      <c r="AN235" s="704"/>
      <c r="AO235" s="746"/>
      <c r="AP235" s="703"/>
      <c r="AQ235" s="703"/>
      <c r="AR235" s="703"/>
      <c r="AS235" s="703"/>
      <c r="AT235" s="703"/>
      <c r="AU235" s="703"/>
      <c r="AV235" s="703">
        <v>0</v>
      </c>
      <c r="AW235" s="703"/>
      <c r="AX235" s="703"/>
      <c r="AY235" s="703"/>
      <c r="AZ235" s="703"/>
      <c r="BA235" s="703"/>
      <c r="BB235" s="703"/>
      <c r="BC235" s="703"/>
      <c r="BD235" s="703"/>
      <c r="BE235" s="703"/>
      <c r="BF235" s="703"/>
      <c r="BG235" s="703"/>
      <c r="BH235" s="703"/>
      <c r="BI235" s="703"/>
      <c r="BJ235" s="703"/>
      <c r="BK235" s="703"/>
      <c r="BL235" s="703"/>
      <c r="BM235" s="703"/>
      <c r="BN235" s="703"/>
      <c r="BO235" s="703"/>
      <c r="BP235" s="703"/>
      <c r="BQ235" s="703"/>
      <c r="BR235" s="703"/>
      <c r="BS235" s="704"/>
      <c r="BT235" s="14"/>
    </row>
    <row r="236" spans="1:72" s="163" customFormat="1" ht="15.65" customHeight="1">
      <c r="A236" s="743"/>
      <c r="B236" s="743">
        <v>209</v>
      </c>
      <c r="C236" s="743" t="s">
        <v>101</v>
      </c>
      <c r="D236" s="743" t="s">
        <v>740</v>
      </c>
      <c r="E236" s="743"/>
      <c r="F236" s="743"/>
      <c r="G236" s="744">
        <v>2016</v>
      </c>
      <c r="H236" s="745" t="s">
        <v>574</v>
      </c>
      <c r="I236" s="745" t="s">
        <v>586</v>
      </c>
      <c r="J236" s="746"/>
      <c r="K236" s="18"/>
      <c r="L236" s="703"/>
      <c r="M236" s="703"/>
      <c r="N236" s="703"/>
      <c r="O236" s="703"/>
      <c r="P236" s="703"/>
      <c r="Q236" s="703">
        <v>0</v>
      </c>
      <c r="R236" s="703"/>
      <c r="S236" s="703"/>
      <c r="T236" s="703"/>
      <c r="U236" s="703"/>
      <c r="V236" s="703"/>
      <c r="W236" s="703"/>
      <c r="X236" s="703"/>
      <c r="Y236" s="703"/>
      <c r="Z236" s="703"/>
      <c r="AA236" s="703"/>
      <c r="AB236" s="703"/>
      <c r="AC236" s="703"/>
      <c r="AD236" s="703"/>
      <c r="AE236" s="703"/>
      <c r="AF236" s="703"/>
      <c r="AG236" s="703"/>
      <c r="AH236" s="703"/>
      <c r="AI236" s="703"/>
      <c r="AJ236" s="703"/>
      <c r="AK236" s="703"/>
      <c r="AL236" s="703"/>
      <c r="AM236" s="703"/>
      <c r="AN236" s="704"/>
      <c r="AO236" s="746"/>
      <c r="AP236" s="703"/>
      <c r="AQ236" s="703"/>
      <c r="AR236" s="703"/>
      <c r="AS236" s="703"/>
      <c r="AT236" s="703"/>
      <c r="AU236" s="703"/>
      <c r="AV236" s="703">
        <v>0</v>
      </c>
      <c r="AW236" s="703"/>
      <c r="AX236" s="703"/>
      <c r="AY236" s="703"/>
      <c r="AZ236" s="703"/>
      <c r="BA236" s="703"/>
      <c r="BB236" s="703"/>
      <c r="BC236" s="703"/>
      <c r="BD236" s="703"/>
      <c r="BE236" s="703"/>
      <c r="BF236" s="703"/>
      <c r="BG236" s="703"/>
      <c r="BH236" s="703"/>
      <c r="BI236" s="703"/>
      <c r="BJ236" s="703"/>
      <c r="BK236" s="703"/>
      <c r="BL236" s="703"/>
      <c r="BM236" s="703"/>
      <c r="BN236" s="703"/>
      <c r="BO236" s="703"/>
      <c r="BP236" s="703"/>
      <c r="BQ236" s="703"/>
      <c r="BR236" s="703"/>
      <c r="BS236" s="704"/>
      <c r="BT236" s="14"/>
    </row>
    <row r="237" spans="1:72" s="163" customFormat="1" ht="15.65" customHeight="1">
      <c r="A237" s="743"/>
      <c r="B237" s="743">
        <v>210</v>
      </c>
      <c r="C237" s="743" t="s">
        <v>102</v>
      </c>
      <c r="D237" s="743" t="s">
        <v>740</v>
      </c>
      <c r="E237" s="743"/>
      <c r="F237" s="743"/>
      <c r="G237" s="744">
        <v>2016</v>
      </c>
      <c r="H237" s="745" t="s">
        <v>574</v>
      </c>
      <c r="I237" s="745" t="s">
        <v>586</v>
      </c>
      <c r="J237" s="746"/>
      <c r="K237" s="18"/>
      <c r="L237" s="703"/>
      <c r="M237" s="703"/>
      <c r="N237" s="703"/>
      <c r="O237" s="703"/>
      <c r="P237" s="703"/>
      <c r="Q237" s="703">
        <v>0</v>
      </c>
      <c r="R237" s="703"/>
      <c r="S237" s="703"/>
      <c r="T237" s="703"/>
      <c r="U237" s="703"/>
      <c r="V237" s="703"/>
      <c r="W237" s="703"/>
      <c r="X237" s="703"/>
      <c r="Y237" s="703"/>
      <c r="Z237" s="703"/>
      <c r="AA237" s="703"/>
      <c r="AB237" s="703"/>
      <c r="AC237" s="703"/>
      <c r="AD237" s="703"/>
      <c r="AE237" s="703"/>
      <c r="AF237" s="703"/>
      <c r="AG237" s="703"/>
      <c r="AH237" s="703"/>
      <c r="AI237" s="703"/>
      <c r="AJ237" s="703"/>
      <c r="AK237" s="703"/>
      <c r="AL237" s="703"/>
      <c r="AM237" s="703"/>
      <c r="AN237" s="704"/>
      <c r="AO237" s="746"/>
      <c r="AP237" s="703"/>
      <c r="AQ237" s="703"/>
      <c r="AR237" s="703"/>
      <c r="AS237" s="703"/>
      <c r="AT237" s="703"/>
      <c r="AU237" s="703"/>
      <c r="AV237" s="703">
        <v>0</v>
      </c>
      <c r="AW237" s="703"/>
      <c r="AX237" s="703"/>
      <c r="AY237" s="703"/>
      <c r="AZ237" s="703"/>
      <c r="BA237" s="703"/>
      <c r="BB237" s="703"/>
      <c r="BC237" s="703"/>
      <c r="BD237" s="703"/>
      <c r="BE237" s="703"/>
      <c r="BF237" s="703"/>
      <c r="BG237" s="703"/>
      <c r="BH237" s="703"/>
      <c r="BI237" s="703"/>
      <c r="BJ237" s="703"/>
      <c r="BK237" s="703"/>
      <c r="BL237" s="703"/>
      <c r="BM237" s="703"/>
      <c r="BN237" s="703"/>
      <c r="BO237" s="703"/>
      <c r="BP237" s="703"/>
      <c r="BQ237" s="703"/>
      <c r="BR237" s="703"/>
      <c r="BS237" s="704"/>
      <c r="BT237" s="14"/>
    </row>
    <row r="238" spans="1:72" s="163" customFormat="1" ht="15.65" customHeight="1">
      <c r="A238" s="743"/>
      <c r="B238" s="743">
        <v>211</v>
      </c>
      <c r="C238" s="743" t="s">
        <v>103</v>
      </c>
      <c r="D238" s="743" t="s">
        <v>740</v>
      </c>
      <c r="E238" s="743"/>
      <c r="F238" s="743"/>
      <c r="G238" s="744">
        <v>2016</v>
      </c>
      <c r="H238" s="745" t="s">
        <v>574</v>
      </c>
      <c r="I238" s="745" t="s">
        <v>586</v>
      </c>
      <c r="J238" s="746"/>
      <c r="K238" s="18"/>
      <c r="L238" s="703"/>
      <c r="M238" s="703"/>
      <c r="N238" s="703"/>
      <c r="O238" s="703"/>
      <c r="P238" s="703"/>
      <c r="Q238" s="703">
        <v>0</v>
      </c>
      <c r="R238" s="703"/>
      <c r="S238" s="703"/>
      <c r="T238" s="703"/>
      <c r="U238" s="703"/>
      <c r="V238" s="703"/>
      <c r="W238" s="703"/>
      <c r="X238" s="703"/>
      <c r="Y238" s="703"/>
      <c r="Z238" s="703"/>
      <c r="AA238" s="703"/>
      <c r="AB238" s="703"/>
      <c r="AC238" s="703"/>
      <c r="AD238" s="703"/>
      <c r="AE238" s="703"/>
      <c r="AF238" s="703"/>
      <c r="AG238" s="703"/>
      <c r="AH238" s="703"/>
      <c r="AI238" s="703"/>
      <c r="AJ238" s="703"/>
      <c r="AK238" s="703"/>
      <c r="AL238" s="703"/>
      <c r="AM238" s="703"/>
      <c r="AN238" s="704"/>
      <c r="AO238" s="746"/>
      <c r="AP238" s="703"/>
      <c r="AQ238" s="703"/>
      <c r="AR238" s="703"/>
      <c r="AS238" s="703"/>
      <c r="AT238" s="703"/>
      <c r="AU238" s="703"/>
      <c r="AV238" s="703">
        <v>0</v>
      </c>
      <c r="AW238" s="703"/>
      <c r="AX238" s="703"/>
      <c r="AY238" s="703"/>
      <c r="AZ238" s="703"/>
      <c r="BA238" s="703"/>
      <c r="BB238" s="703"/>
      <c r="BC238" s="703"/>
      <c r="BD238" s="703"/>
      <c r="BE238" s="703"/>
      <c r="BF238" s="703"/>
      <c r="BG238" s="703"/>
      <c r="BH238" s="703"/>
      <c r="BI238" s="703"/>
      <c r="BJ238" s="703"/>
      <c r="BK238" s="703"/>
      <c r="BL238" s="703"/>
      <c r="BM238" s="703"/>
      <c r="BN238" s="703"/>
      <c r="BO238" s="703"/>
      <c r="BP238" s="703"/>
      <c r="BQ238" s="703"/>
      <c r="BR238" s="703"/>
      <c r="BS238" s="704"/>
      <c r="BT238" s="14"/>
    </row>
    <row r="239" spans="1:72" s="163" customFormat="1" ht="15.65" customHeight="1">
      <c r="A239" s="743"/>
      <c r="B239" s="743">
        <v>212</v>
      </c>
      <c r="C239" s="743" t="s">
        <v>105</v>
      </c>
      <c r="D239" s="743" t="s">
        <v>740</v>
      </c>
      <c r="E239" s="743"/>
      <c r="F239" s="743"/>
      <c r="G239" s="744">
        <v>2016</v>
      </c>
      <c r="H239" s="745" t="s">
        <v>574</v>
      </c>
      <c r="I239" s="745" t="s">
        <v>586</v>
      </c>
      <c r="J239" s="746"/>
      <c r="K239" s="18"/>
      <c r="L239" s="703"/>
      <c r="M239" s="703"/>
      <c r="N239" s="703"/>
      <c r="O239" s="703"/>
      <c r="P239" s="703"/>
      <c r="Q239" s="703">
        <v>0</v>
      </c>
      <c r="R239" s="703"/>
      <c r="S239" s="703"/>
      <c r="T239" s="703"/>
      <c r="U239" s="703"/>
      <c r="V239" s="703"/>
      <c r="W239" s="703"/>
      <c r="X239" s="703"/>
      <c r="Y239" s="703"/>
      <c r="Z239" s="703"/>
      <c r="AA239" s="703"/>
      <c r="AB239" s="703"/>
      <c r="AC239" s="703"/>
      <c r="AD239" s="703"/>
      <c r="AE239" s="703"/>
      <c r="AF239" s="703"/>
      <c r="AG239" s="703"/>
      <c r="AH239" s="703"/>
      <c r="AI239" s="703"/>
      <c r="AJ239" s="703"/>
      <c r="AK239" s="703"/>
      <c r="AL239" s="703"/>
      <c r="AM239" s="703"/>
      <c r="AN239" s="704"/>
      <c r="AO239" s="746"/>
      <c r="AP239" s="703"/>
      <c r="AQ239" s="703"/>
      <c r="AR239" s="703"/>
      <c r="AS239" s="703"/>
      <c r="AT239" s="703"/>
      <c r="AU239" s="703"/>
      <c r="AV239" s="703">
        <v>0</v>
      </c>
      <c r="AW239" s="703"/>
      <c r="AX239" s="703"/>
      <c r="AY239" s="703"/>
      <c r="AZ239" s="703"/>
      <c r="BA239" s="703"/>
      <c r="BB239" s="703"/>
      <c r="BC239" s="703"/>
      <c r="BD239" s="703"/>
      <c r="BE239" s="703"/>
      <c r="BF239" s="703"/>
      <c r="BG239" s="703"/>
      <c r="BH239" s="703"/>
      <c r="BI239" s="703"/>
      <c r="BJ239" s="703"/>
      <c r="BK239" s="703"/>
      <c r="BL239" s="703"/>
      <c r="BM239" s="703"/>
      <c r="BN239" s="703"/>
      <c r="BO239" s="703"/>
      <c r="BP239" s="703"/>
      <c r="BQ239" s="703"/>
      <c r="BR239" s="703"/>
      <c r="BS239" s="704"/>
      <c r="BT239" s="14"/>
    </row>
    <row r="240" spans="1:72" s="163" customFormat="1" ht="15.65" customHeight="1">
      <c r="A240" s="743"/>
      <c r="B240" s="743">
        <v>213</v>
      </c>
      <c r="C240" s="743" t="s">
        <v>104</v>
      </c>
      <c r="D240" s="743" t="s">
        <v>740</v>
      </c>
      <c r="E240" s="743"/>
      <c r="F240" s="743"/>
      <c r="G240" s="744">
        <v>2016</v>
      </c>
      <c r="H240" s="745" t="s">
        <v>574</v>
      </c>
      <c r="I240" s="745" t="s">
        <v>586</v>
      </c>
      <c r="J240" s="746"/>
      <c r="K240" s="18"/>
      <c r="L240" s="703"/>
      <c r="M240" s="703"/>
      <c r="N240" s="703"/>
      <c r="O240" s="703"/>
      <c r="P240" s="703"/>
      <c r="Q240" s="703">
        <v>0</v>
      </c>
      <c r="R240" s="703"/>
      <c r="S240" s="703"/>
      <c r="T240" s="703"/>
      <c r="U240" s="703"/>
      <c r="V240" s="703"/>
      <c r="W240" s="703"/>
      <c r="X240" s="703"/>
      <c r="Y240" s="703"/>
      <c r="Z240" s="703"/>
      <c r="AA240" s="703"/>
      <c r="AB240" s="703"/>
      <c r="AC240" s="703"/>
      <c r="AD240" s="703"/>
      <c r="AE240" s="703"/>
      <c r="AF240" s="703"/>
      <c r="AG240" s="703"/>
      <c r="AH240" s="703"/>
      <c r="AI240" s="703"/>
      <c r="AJ240" s="703"/>
      <c r="AK240" s="703"/>
      <c r="AL240" s="703"/>
      <c r="AM240" s="703"/>
      <c r="AN240" s="704"/>
      <c r="AO240" s="746"/>
      <c r="AP240" s="703"/>
      <c r="AQ240" s="703"/>
      <c r="AR240" s="703"/>
      <c r="AS240" s="703"/>
      <c r="AT240" s="703"/>
      <c r="AU240" s="703"/>
      <c r="AV240" s="703">
        <v>0</v>
      </c>
      <c r="AW240" s="703"/>
      <c r="AX240" s="703"/>
      <c r="AY240" s="703"/>
      <c r="AZ240" s="703"/>
      <c r="BA240" s="703"/>
      <c r="BB240" s="703"/>
      <c r="BC240" s="703"/>
      <c r="BD240" s="703"/>
      <c r="BE240" s="703"/>
      <c r="BF240" s="703"/>
      <c r="BG240" s="703"/>
      <c r="BH240" s="703"/>
      <c r="BI240" s="703"/>
      <c r="BJ240" s="703"/>
      <c r="BK240" s="703"/>
      <c r="BL240" s="703"/>
      <c r="BM240" s="703"/>
      <c r="BN240" s="703"/>
      <c r="BO240" s="703"/>
      <c r="BP240" s="703"/>
      <c r="BQ240" s="703"/>
      <c r="BR240" s="703"/>
      <c r="BS240" s="704"/>
      <c r="BT240" s="14"/>
    </row>
    <row r="241" spans="1:72" s="163" customFormat="1" ht="15.65" customHeight="1">
      <c r="A241" s="743"/>
      <c r="B241" s="743">
        <v>214</v>
      </c>
      <c r="C241" s="743" t="s">
        <v>107</v>
      </c>
      <c r="D241" s="743" t="s">
        <v>740</v>
      </c>
      <c r="E241" s="743"/>
      <c r="F241" s="743"/>
      <c r="G241" s="744">
        <v>2016</v>
      </c>
      <c r="H241" s="745" t="s">
        <v>574</v>
      </c>
      <c r="I241" s="745" t="s">
        <v>586</v>
      </c>
      <c r="J241" s="746"/>
      <c r="K241" s="18"/>
      <c r="L241" s="703"/>
      <c r="M241" s="703"/>
      <c r="N241" s="703"/>
      <c r="O241" s="703"/>
      <c r="P241" s="703"/>
      <c r="Q241" s="703">
        <v>0</v>
      </c>
      <c r="R241" s="703"/>
      <c r="S241" s="703"/>
      <c r="T241" s="703"/>
      <c r="U241" s="703"/>
      <c r="V241" s="703"/>
      <c r="W241" s="703"/>
      <c r="X241" s="703"/>
      <c r="Y241" s="703"/>
      <c r="Z241" s="703"/>
      <c r="AA241" s="703"/>
      <c r="AB241" s="703"/>
      <c r="AC241" s="703"/>
      <c r="AD241" s="703"/>
      <c r="AE241" s="703"/>
      <c r="AF241" s="703"/>
      <c r="AG241" s="703"/>
      <c r="AH241" s="703"/>
      <c r="AI241" s="703"/>
      <c r="AJ241" s="703"/>
      <c r="AK241" s="703"/>
      <c r="AL241" s="703"/>
      <c r="AM241" s="703"/>
      <c r="AN241" s="704"/>
      <c r="AO241" s="746"/>
      <c r="AP241" s="703"/>
      <c r="AQ241" s="703"/>
      <c r="AR241" s="703"/>
      <c r="AS241" s="703"/>
      <c r="AT241" s="703"/>
      <c r="AU241" s="703"/>
      <c r="AV241" s="703">
        <v>0</v>
      </c>
      <c r="AW241" s="703"/>
      <c r="AX241" s="703"/>
      <c r="AY241" s="703"/>
      <c r="AZ241" s="703"/>
      <c r="BA241" s="703"/>
      <c r="BB241" s="703"/>
      <c r="BC241" s="703"/>
      <c r="BD241" s="703"/>
      <c r="BE241" s="703"/>
      <c r="BF241" s="703"/>
      <c r="BG241" s="703"/>
      <c r="BH241" s="703"/>
      <c r="BI241" s="703"/>
      <c r="BJ241" s="703"/>
      <c r="BK241" s="703"/>
      <c r="BL241" s="703"/>
      <c r="BM241" s="703"/>
      <c r="BN241" s="703"/>
      <c r="BO241" s="703"/>
      <c r="BP241" s="703"/>
      <c r="BQ241" s="703"/>
      <c r="BR241" s="703"/>
      <c r="BS241" s="704"/>
      <c r="BT241" s="14"/>
    </row>
    <row r="242" spans="1:72" s="163" customFormat="1" ht="15.65" customHeight="1">
      <c r="A242" s="743"/>
      <c r="B242" s="743">
        <v>215</v>
      </c>
      <c r="C242" s="743" t="s">
        <v>491</v>
      </c>
      <c r="D242" s="743" t="s">
        <v>740</v>
      </c>
      <c r="E242" s="743"/>
      <c r="F242" s="743"/>
      <c r="G242" s="744">
        <v>2016</v>
      </c>
      <c r="H242" s="745" t="s">
        <v>574</v>
      </c>
      <c r="I242" s="745" t="s">
        <v>586</v>
      </c>
      <c r="J242" s="746"/>
      <c r="K242" s="18"/>
      <c r="L242" s="703"/>
      <c r="M242" s="703"/>
      <c r="N242" s="703"/>
      <c r="O242" s="703"/>
      <c r="P242" s="703"/>
      <c r="Q242" s="703">
        <v>0</v>
      </c>
      <c r="R242" s="703"/>
      <c r="S242" s="703"/>
      <c r="T242" s="703"/>
      <c r="U242" s="703"/>
      <c r="V242" s="703"/>
      <c r="W242" s="703"/>
      <c r="X242" s="703"/>
      <c r="Y242" s="703"/>
      <c r="Z242" s="703"/>
      <c r="AA242" s="703"/>
      <c r="AB242" s="703"/>
      <c r="AC242" s="703"/>
      <c r="AD242" s="703"/>
      <c r="AE242" s="703"/>
      <c r="AF242" s="703"/>
      <c r="AG242" s="703"/>
      <c r="AH242" s="703"/>
      <c r="AI242" s="703"/>
      <c r="AJ242" s="703"/>
      <c r="AK242" s="703"/>
      <c r="AL242" s="703"/>
      <c r="AM242" s="703"/>
      <c r="AN242" s="704"/>
      <c r="AO242" s="746"/>
      <c r="AP242" s="703"/>
      <c r="AQ242" s="703"/>
      <c r="AR242" s="703"/>
      <c r="AS242" s="703"/>
      <c r="AT242" s="703"/>
      <c r="AU242" s="703"/>
      <c r="AV242" s="703">
        <v>0</v>
      </c>
      <c r="AW242" s="703"/>
      <c r="AX242" s="703"/>
      <c r="AY242" s="703"/>
      <c r="AZ242" s="703"/>
      <c r="BA242" s="703"/>
      <c r="BB242" s="703"/>
      <c r="BC242" s="703"/>
      <c r="BD242" s="703"/>
      <c r="BE242" s="703"/>
      <c r="BF242" s="703"/>
      <c r="BG242" s="703"/>
      <c r="BH242" s="703"/>
      <c r="BI242" s="703"/>
      <c r="BJ242" s="703"/>
      <c r="BK242" s="703"/>
      <c r="BL242" s="703"/>
      <c r="BM242" s="703"/>
      <c r="BN242" s="703"/>
      <c r="BO242" s="703"/>
      <c r="BP242" s="703"/>
      <c r="BQ242" s="703"/>
      <c r="BR242" s="703"/>
      <c r="BS242" s="704"/>
      <c r="BT242" s="14"/>
    </row>
    <row r="243" spans="1:72" s="163" customFormat="1" ht="15.65" customHeight="1">
      <c r="A243" s="743"/>
      <c r="B243" s="743">
        <v>216</v>
      </c>
      <c r="C243" s="743" t="s">
        <v>487</v>
      </c>
      <c r="D243" s="743" t="s">
        <v>740</v>
      </c>
      <c r="E243" s="743"/>
      <c r="F243" s="743"/>
      <c r="G243" s="744">
        <v>2016</v>
      </c>
      <c r="H243" s="745" t="s">
        <v>574</v>
      </c>
      <c r="I243" s="745" t="s">
        <v>586</v>
      </c>
      <c r="J243" s="746"/>
      <c r="K243" s="18"/>
      <c r="L243" s="703"/>
      <c r="M243" s="703"/>
      <c r="N243" s="703"/>
      <c r="O243" s="703"/>
      <c r="P243" s="703"/>
      <c r="Q243" s="703">
        <v>0</v>
      </c>
      <c r="R243" s="703"/>
      <c r="S243" s="703"/>
      <c r="T243" s="703"/>
      <c r="U243" s="703"/>
      <c r="V243" s="703"/>
      <c r="W243" s="703"/>
      <c r="X243" s="703"/>
      <c r="Y243" s="703"/>
      <c r="Z243" s="703"/>
      <c r="AA243" s="703"/>
      <c r="AB243" s="703"/>
      <c r="AC243" s="703"/>
      <c r="AD243" s="703"/>
      <c r="AE243" s="703"/>
      <c r="AF243" s="703"/>
      <c r="AG243" s="703"/>
      <c r="AH243" s="703"/>
      <c r="AI243" s="703"/>
      <c r="AJ243" s="703"/>
      <c r="AK243" s="703"/>
      <c r="AL243" s="703"/>
      <c r="AM243" s="703"/>
      <c r="AN243" s="704"/>
      <c r="AO243" s="746"/>
      <c r="AP243" s="703"/>
      <c r="AQ243" s="703"/>
      <c r="AR243" s="703"/>
      <c r="AS243" s="703"/>
      <c r="AT243" s="703"/>
      <c r="AU243" s="703"/>
      <c r="AV243" s="703">
        <v>0</v>
      </c>
      <c r="AW243" s="703"/>
      <c r="AX243" s="703"/>
      <c r="AY243" s="703"/>
      <c r="AZ243" s="703"/>
      <c r="BA243" s="703"/>
      <c r="BB243" s="703"/>
      <c r="BC243" s="703"/>
      <c r="BD243" s="703"/>
      <c r="BE243" s="703"/>
      <c r="BF243" s="703"/>
      <c r="BG243" s="703"/>
      <c r="BH243" s="703"/>
      <c r="BI243" s="703"/>
      <c r="BJ243" s="703"/>
      <c r="BK243" s="703"/>
      <c r="BL243" s="703"/>
      <c r="BM243" s="703"/>
      <c r="BN243" s="703"/>
      <c r="BO243" s="703"/>
      <c r="BP243" s="703"/>
      <c r="BQ243" s="703"/>
      <c r="BR243" s="703"/>
      <c r="BS243" s="704"/>
      <c r="BT243" s="14"/>
    </row>
    <row r="244" spans="1:72" s="163" customFormat="1" ht="15.65" customHeight="1">
      <c r="A244" s="743" t="s">
        <v>776</v>
      </c>
      <c r="B244" s="743" t="s">
        <v>777</v>
      </c>
      <c r="C244" s="743" t="s">
        <v>2</v>
      </c>
      <c r="D244" s="743" t="s">
        <v>778</v>
      </c>
      <c r="E244" s="743" t="s">
        <v>28</v>
      </c>
      <c r="F244" s="743" t="s">
        <v>779</v>
      </c>
      <c r="G244" s="744">
        <v>2011</v>
      </c>
      <c r="H244" s="745" t="s">
        <v>569</v>
      </c>
      <c r="I244" s="745" t="s">
        <v>586</v>
      </c>
      <c r="J244" s="746"/>
      <c r="K244" s="18"/>
      <c r="L244" s="703"/>
      <c r="M244" s="703"/>
      <c r="N244" s="703"/>
      <c r="O244" s="703"/>
      <c r="P244" s="703"/>
      <c r="Q244" s="703">
        <v>0</v>
      </c>
      <c r="R244" s="703"/>
      <c r="S244" s="703"/>
      <c r="T244" s="703"/>
      <c r="U244" s="703"/>
      <c r="V244" s="703"/>
      <c r="W244" s="703"/>
      <c r="X244" s="703"/>
      <c r="Y244" s="703"/>
      <c r="Z244" s="703"/>
      <c r="AA244" s="703"/>
      <c r="AB244" s="703"/>
      <c r="AC244" s="703"/>
      <c r="AD244" s="703"/>
      <c r="AE244" s="703"/>
      <c r="AF244" s="703"/>
      <c r="AG244" s="703"/>
      <c r="AH244" s="703"/>
      <c r="AI244" s="703"/>
      <c r="AJ244" s="703"/>
      <c r="AK244" s="703"/>
      <c r="AL244" s="703"/>
      <c r="AM244" s="703"/>
      <c r="AN244" s="704"/>
      <c r="AO244" s="746"/>
      <c r="AP244" s="703"/>
      <c r="AQ244" s="703"/>
      <c r="AR244" s="703"/>
      <c r="AS244" s="703"/>
      <c r="AT244" s="703"/>
      <c r="AU244" s="703"/>
      <c r="AV244" s="703">
        <v>0</v>
      </c>
      <c r="AW244" s="703"/>
      <c r="AX244" s="703"/>
      <c r="AY244" s="703"/>
      <c r="AZ244" s="703"/>
      <c r="BA244" s="703"/>
      <c r="BB244" s="703"/>
      <c r="BC244" s="703"/>
      <c r="BD244" s="703"/>
      <c r="BE244" s="703"/>
      <c r="BF244" s="703"/>
      <c r="BG244" s="703"/>
      <c r="BH244" s="703"/>
      <c r="BI244" s="703"/>
      <c r="BJ244" s="703"/>
      <c r="BK244" s="703"/>
      <c r="BL244" s="703"/>
      <c r="BM244" s="703"/>
      <c r="BN244" s="703"/>
      <c r="BO244" s="703"/>
      <c r="BP244" s="703"/>
      <c r="BQ244" s="703"/>
      <c r="BR244" s="703"/>
      <c r="BS244" s="704"/>
      <c r="BT244" s="14"/>
    </row>
    <row r="245" spans="1:72" s="163" customFormat="1" ht="15.65" customHeight="1">
      <c r="A245" s="743" t="s">
        <v>776</v>
      </c>
      <c r="B245" s="743" t="s">
        <v>777</v>
      </c>
      <c r="C245" s="743" t="s">
        <v>1</v>
      </c>
      <c r="D245" s="743" t="s">
        <v>778</v>
      </c>
      <c r="E245" s="743" t="s">
        <v>28</v>
      </c>
      <c r="F245" s="743" t="s">
        <v>779</v>
      </c>
      <c r="G245" s="744">
        <v>2011</v>
      </c>
      <c r="H245" s="745" t="s">
        <v>569</v>
      </c>
      <c r="I245" s="745" t="s">
        <v>586</v>
      </c>
      <c r="J245" s="746"/>
      <c r="K245" s="18"/>
      <c r="L245" s="703"/>
      <c r="M245" s="703"/>
      <c r="N245" s="703"/>
      <c r="O245" s="703"/>
      <c r="P245" s="703"/>
      <c r="Q245" s="703">
        <v>0</v>
      </c>
      <c r="R245" s="703"/>
      <c r="S245" s="703"/>
      <c r="T245" s="703"/>
      <c r="U245" s="703"/>
      <c r="V245" s="703"/>
      <c r="W245" s="703"/>
      <c r="X245" s="703"/>
      <c r="Y245" s="703"/>
      <c r="Z245" s="703"/>
      <c r="AA245" s="703"/>
      <c r="AB245" s="703"/>
      <c r="AC245" s="703"/>
      <c r="AD245" s="703"/>
      <c r="AE245" s="703"/>
      <c r="AF245" s="703"/>
      <c r="AG245" s="703"/>
      <c r="AH245" s="703"/>
      <c r="AI245" s="703"/>
      <c r="AJ245" s="703"/>
      <c r="AK245" s="703"/>
      <c r="AL245" s="703"/>
      <c r="AM245" s="703"/>
      <c r="AN245" s="704"/>
      <c r="AO245" s="746"/>
      <c r="AP245" s="703"/>
      <c r="AQ245" s="703"/>
      <c r="AR245" s="703"/>
      <c r="AS245" s="703"/>
      <c r="AT245" s="703"/>
      <c r="AU245" s="703"/>
      <c r="AV245" s="703">
        <v>0</v>
      </c>
      <c r="AW245" s="703"/>
      <c r="AX245" s="703"/>
      <c r="AY245" s="703"/>
      <c r="AZ245" s="703"/>
      <c r="BA245" s="703"/>
      <c r="BB245" s="703"/>
      <c r="BC245" s="703"/>
      <c r="BD245" s="703"/>
      <c r="BE245" s="703"/>
      <c r="BF245" s="703"/>
      <c r="BG245" s="703"/>
      <c r="BH245" s="703"/>
      <c r="BI245" s="703"/>
      <c r="BJ245" s="703"/>
      <c r="BK245" s="703"/>
      <c r="BL245" s="703"/>
      <c r="BM245" s="703"/>
      <c r="BN245" s="703"/>
      <c r="BO245" s="703"/>
      <c r="BP245" s="703"/>
      <c r="BQ245" s="703"/>
      <c r="BR245" s="703"/>
      <c r="BS245" s="704"/>
      <c r="BT245" s="14"/>
    </row>
    <row r="246" spans="1:72" s="163" customFormat="1" ht="15.65" customHeight="1">
      <c r="A246" s="743" t="s">
        <v>776</v>
      </c>
      <c r="B246" s="743" t="s">
        <v>777</v>
      </c>
      <c r="C246" s="743" t="s">
        <v>5</v>
      </c>
      <c r="D246" s="743" t="s">
        <v>778</v>
      </c>
      <c r="E246" s="743" t="s">
        <v>28</v>
      </c>
      <c r="F246" s="743" t="s">
        <v>779</v>
      </c>
      <c r="G246" s="744">
        <v>2011</v>
      </c>
      <c r="H246" s="745" t="s">
        <v>569</v>
      </c>
      <c r="I246" s="745" t="s">
        <v>586</v>
      </c>
      <c r="J246" s="746"/>
      <c r="K246" s="18"/>
      <c r="L246" s="703"/>
      <c r="M246" s="703"/>
      <c r="N246" s="703"/>
      <c r="O246" s="703"/>
      <c r="P246" s="703"/>
      <c r="Q246" s="703">
        <v>7.6760052139544053</v>
      </c>
      <c r="R246" s="703"/>
      <c r="S246" s="703"/>
      <c r="T246" s="703"/>
      <c r="U246" s="703"/>
      <c r="V246" s="703"/>
      <c r="W246" s="703"/>
      <c r="X246" s="703"/>
      <c r="Y246" s="703"/>
      <c r="Z246" s="703"/>
      <c r="AA246" s="703"/>
      <c r="AB246" s="703"/>
      <c r="AC246" s="703"/>
      <c r="AD246" s="703"/>
      <c r="AE246" s="703"/>
      <c r="AF246" s="703"/>
      <c r="AG246" s="703"/>
      <c r="AH246" s="703"/>
      <c r="AI246" s="703"/>
      <c r="AJ246" s="703"/>
      <c r="AK246" s="703"/>
      <c r="AL246" s="703"/>
      <c r="AM246" s="703"/>
      <c r="AN246" s="704"/>
      <c r="AO246" s="746"/>
      <c r="AP246" s="703"/>
      <c r="AQ246" s="703"/>
      <c r="AR246" s="703"/>
      <c r="AS246" s="703"/>
      <c r="AT246" s="703"/>
      <c r="AU246" s="703"/>
      <c r="AV246" s="703">
        <v>120012.90114315895</v>
      </c>
      <c r="AW246" s="703"/>
      <c r="AX246" s="703"/>
      <c r="AY246" s="703"/>
      <c r="AZ246" s="703"/>
      <c r="BA246" s="703"/>
      <c r="BB246" s="703"/>
      <c r="BC246" s="703"/>
      <c r="BD246" s="703"/>
      <c r="BE246" s="703"/>
      <c r="BF246" s="703"/>
      <c r="BG246" s="703"/>
      <c r="BH246" s="703"/>
      <c r="BI246" s="703"/>
      <c r="BJ246" s="703"/>
      <c r="BK246" s="703"/>
      <c r="BL246" s="703"/>
      <c r="BM246" s="703"/>
      <c r="BN246" s="703"/>
      <c r="BO246" s="703"/>
      <c r="BP246" s="703"/>
      <c r="BQ246" s="703"/>
      <c r="BR246" s="703"/>
      <c r="BS246" s="704"/>
      <c r="BT246" s="14"/>
    </row>
    <row r="247" spans="1:72" s="163" customFormat="1" ht="15.65" customHeight="1">
      <c r="A247" s="743" t="s">
        <v>780</v>
      </c>
      <c r="B247" s="743" t="s">
        <v>777</v>
      </c>
      <c r="C247" s="743" t="s">
        <v>5</v>
      </c>
      <c r="D247" s="743" t="s">
        <v>778</v>
      </c>
      <c r="E247" s="743" t="s">
        <v>28</v>
      </c>
      <c r="F247" s="743" t="s">
        <v>779</v>
      </c>
      <c r="G247" s="744">
        <v>2011</v>
      </c>
      <c r="H247" s="745" t="s">
        <v>570</v>
      </c>
      <c r="I247" s="745" t="s">
        <v>580</v>
      </c>
      <c r="J247" s="746"/>
      <c r="K247" s="18"/>
      <c r="L247" s="703"/>
      <c r="M247" s="703"/>
      <c r="N247" s="703"/>
      <c r="O247" s="703"/>
      <c r="P247" s="703"/>
      <c r="Q247" s="703">
        <v>0.37238008924509891</v>
      </c>
      <c r="R247" s="703"/>
      <c r="S247" s="703"/>
      <c r="T247" s="703"/>
      <c r="U247" s="703"/>
      <c r="V247" s="703"/>
      <c r="W247" s="703"/>
      <c r="X247" s="703"/>
      <c r="Y247" s="703"/>
      <c r="Z247" s="703"/>
      <c r="AA247" s="703"/>
      <c r="AB247" s="703"/>
      <c r="AC247" s="703"/>
      <c r="AD247" s="703"/>
      <c r="AE247" s="703"/>
      <c r="AF247" s="703"/>
      <c r="AG247" s="703"/>
      <c r="AH247" s="703"/>
      <c r="AI247" s="703"/>
      <c r="AJ247" s="703"/>
      <c r="AK247" s="703"/>
      <c r="AL247" s="703"/>
      <c r="AM247" s="703"/>
      <c r="AN247" s="704"/>
      <c r="AO247" s="746"/>
      <c r="AP247" s="703"/>
      <c r="AQ247" s="703"/>
      <c r="AR247" s="703"/>
      <c r="AS247" s="703"/>
      <c r="AT247" s="703"/>
      <c r="AU247" s="703"/>
      <c r="AV247" s="703">
        <v>7076.7871933231017</v>
      </c>
      <c r="AW247" s="703"/>
      <c r="AX247" s="703"/>
      <c r="AY247" s="703"/>
      <c r="AZ247" s="703"/>
      <c r="BA247" s="703"/>
      <c r="BB247" s="703"/>
      <c r="BC247" s="703"/>
      <c r="BD247" s="703"/>
      <c r="BE247" s="703"/>
      <c r="BF247" s="703"/>
      <c r="BG247" s="703"/>
      <c r="BH247" s="703"/>
      <c r="BI247" s="703"/>
      <c r="BJ247" s="703"/>
      <c r="BK247" s="703"/>
      <c r="BL247" s="703"/>
      <c r="BM247" s="703"/>
      <c r="BN247" s="703"/>
      <c r="BO247" s="703"/>
      <c r="BP247" s="703"/>
      <c r="BQ247" s="703"/>
      <c r="BR247" s="703"/>
      <c r="BS247" s="704"/>
      <c r="BT247" s="14"/>
    </row>
    <row r="248" spans="1:72" s="163" customFormat="1" ht="15.65" customHeight="1">
      <c r="A248" s="743" t="s">
        <v>776</v>
      </c>
      <c r="B248" s="743" t="s">
        <v>777</v>
      </c>
      <c r="C248" s="743" t="s">
        <v>4</v>
      </c>
      <c r="D248" s="743" t="s">
        <v>778</v>
      </c>
      <c r="E248" s="743" t="s">
        <v>28</v>
      </c>
      <c r="F248" s="743" t="s">
        <v>779</v>
      </c>
      <c r="G248" s="744">
        <v>2011</v>
      </c>
      <c r="H248" s="745" t="s">
        <v>569</v>
      </c>
      <c r="I248" s="745" t="s">
        <v>586</v>
      </c>
      <c r="J248" s="746"/>
      <c r="K248" s="18"/>
      <c r="L248" s="703"/>
      <c r="M248" s="703"/>
      <c r="N248" s="703"/>
      <c r="O248" s="703"/>
      <c r="P248" s="703"/>
      <c r="Q248" s="703">
        <v>5.6963986442792072</v>
      </c>
      <c r="R248" s="703"/>
      <c r="S248" s="703"/>
      <c r="T248" s="703"/>
      <c r="U248" s="703"/>
      <c r="V248" s="703"/>
      <c r="W248" s="703"/>
      <c r="X248" s="703"/>
      <c r="Y248" s="703"/>
      <c r="Z248" s="703"/>
      <c r="AA248" s="703"/>
      <c r="AB248" s="703"/>
      <c r="AC248" s="703"/>
      <c r="AD248" s="703"/>
      <c r="AE248" s="703"/>
      <c r="AF248" s="703"/>
      <c r="AG248" s="703"/>
      <c r="AH248" s="703"/>
      <c r="AI248" s="703"/>
      <c r="AJ248" s="703"/>
      <c r="AK248" s="703"/>
      <c r="AL248" s="703"/>
      <c r="AM248" s="703"/>
      <c r="AN248" s="704"/>
      <c r="AO248" s="746"/>
      <c r="AP248" s="703"/>
      <c r="AQ248" s="703"/>
      <c r="AR248" s="703"/>
      <c r="AS248" s="703"/>
      <c r="AT248" s="703"/>
      <c r="AU248" s="703"/>
      <c r="AV248" s="703">
        <v>80288.468626054018</v>
      </c>
      <c r="AW248" s="703"/>
      <c r="AX248" s="703"/>
      <c r="AY248" s="703"/>
      <c r="AZ248" s="703"/>
      <c r="BA248" s="703"/>
      <c r="BB248" s="703"/>
      <c r="BC248" s="703"/>
      <c r="BD248" s="703"/>
      <c r="BE248" s="703"/>
      <c r="BF248" s="703"/>
      <c r="BG248" s="703"/>
      <c r="BH248" s="703"/>
      <c r="BI248" s="703"/>
      <c r="BJ248" s="703"/>
      <c r="BK248" s="703"/>
      <c r="BL248" s="703"/>
      <c r="BM248" s="703"/>
      <c r="BN248" s="703"/>
      <c r="BO248" s="703"/>
      <c r="BP248" s="703"/>
      <c r="BQ248" s="703"/>
      <c r="BR248" s="703"/>
      <c r="BS248" s="704"/>
      <c r="BT248" s="14"/>
    </row>
    <row r="249" spans="1:72" s="163" customFormat="1" ht="15.65" customHeight="1">
      <c r="A249" s="743" t="s">
        <v>780</v>
      </c>
      <c r="B249" s="743" t="s">
        <v>777</v>
      </c>
      <c r="C249" s="743" t="s">
        <v>4</v>
      </c>
      <c r="D249" s="743" t="s">
        <v>778</v>
      </c>
      <c r="E249" s="743" t="s">
        <v>28</v>
      </c>
      <c r="F249" s="743" t="s">
        <v>779</v>
      </c>
      <c r="G249" s="744">
        <v>2011</v>
      </c>
      <c r="H249" s="745" t="s">
        <v>570</v>
      </c>
      <c r="I249" s="745" t="s">
        <v>580</v>
      </c>
      <c r="J249" s="746"/>
      <c r="K249" s="18"/>
      <c r="L249" s="703"/>
      <c r="M249" s="703"/>
      <c r="N249" s="703"/>
      <c r="O249" s="703"/>
      <c r="P249" s="703"/>
      <c r="Q249" s="703">
        <v>6.9301263856041434E-2</v>
      </c>
      <c r="R249" s="703"/>
      <c r="S249" s="703"/>
      <c r="T249" s="703"/>
      <c r="U249" s="703"/>
      <c r="V249" s="703"/>
      <c r="W249" s="703"/>
      <c r="X249" s="703"/>
      <c r="Y249" s="703"/>
      <c r="Z249" s="703"/>
      <c r="AA249" s="703"/>
      <c r="AB249" s="703"/>
      <c r="AC249" s="703"/>
      <c r="AD249" s="703"/>
      <c r="AE249" s="703"/>
      <c r="AF249" s="703"/>
      <c r="AG249" s="703"/>
      <c r="AH249" s="703"/>
      <c r="AI249" s="703"/>
      <c r="AJ249" s="703"/>
      <c r="AK249" s="703"/>
      <c r="AL249" s="703"/>
      <c r="AM249" s="703"/>
      <c r="AN249" s="704"/>
      <c r="AO249" s="746"/>
      <c r="AP249" s="703"/>
      <c r="AQ249" s="703"/>
      <c r="AR249" s="703"/>
      <c r="AS249" s="703"/>
      <c r="AT249" s="703"/>
      <c r="AU249" s="703"/>
      <c r="AV249" s="703">
        <v>1020.8035492546088</v>
      </c>
      <c r="AW249" s="703"/>
      <c r="AX249" s="703"/>
      <c r="AY249" s="703"/>
      <c r="AZ249" s="703"/>
      <c r="BA249" s="703"/>
      <c r="BB249" s="703"/>
      <c r="BC249" s="703"/>
      <c r="BD249" s="703"/>
      <c r="BE249" s="703"/>
      <c r="BF249" s="703"/>
      <c r="BG249" s="703"/>
      <c r="BH249" s="703"/>
      <c r="BI249" s="703"/>
      <c r="BJ249" s="703"/>
      <c r="BK249" s="703"/>
      <c r="BL249" s="703"/>
      <c r="BM249" s="703"/>
      <c r="BN249" s="703"/>
      <c r="BO249" s="703"/>
      <c r="BP249" s="703"/>
      <c r="BQ249" s="703"/>
      <c r="BR249" s="703"/>
      <c r="BS249" s="704"/>
      <c r="BT249" s="14"/>
    </row>
    <row r="250" spans="1:72" s="163" customFormat="1" ht="15.65" customHeight="1">
      <c r="A250" s="743" t="s">
        <v>206</v>
      </c>
      <c r="B250" s="743" t="s">
        <v>777</v>
      </c>
      <c r="C250" s="743" t="s">
        <v>2</v>
      </c>
      <c r="D250" s="743" t="s">
        <v>778</v>
      </c>
      <c r="E250" s="743" t="s">
        <v>28</v>
      </c>
      <c r="F250" s="743" t="s">
        <v>779</v>
      </c>
      <c r="G250" s="744">
        <v>2013</v>
      </c>
      <c r="H250" s="745" t="s">
        <v>571</v>
      </c>
      <c r="I250" s="745" t="s">
        <v>586</v>
      </c>
      <c r="J250" s="746"/>
      <c r="K250" s="18"/>
      <c r="L250" s="703"/>
      <c r="M250" s="703"/>
      <c r="N250" s="703"/>
      <c r="O250" s="703"/>
      <c r="P250" s="703"/>
      <c r="Q250" s="703">
        <v>0</v>
      </c>
      <c r="R250" s="703"/>
      <c r="S250" s="703"/>
      <c r="T250" s="703"/>
      <c r="U250" s="703"/>
      <c r="V250" s="703"/>
      <c r="W250" s="703"/>
      <c r="X250" s="703"/>
      <c r="Y250" s="703"/>
      <c r="Z250" s="703"/>
      <c r="AA250" s="703"/>
      <c r="AB250" s="703"/>
      <c r="AC250" s="703"/>
      <c r="AD250" s="703"/>
      <c r="AE250" s="703"/>
      <c r="AF250" s="703"/>
      <c r="AG250" s="703"/>
      <c r="AH250" s="703"/>
      <c r="AI250" s="703"/>
      <c r="AJ250" s="703"/>
      <c r="AK250" s="703"/>
      <c r="AL250" s="703"/>
      <c r="AM250" s="703"/>
      <c r="AN250" s="704"/>
      <c r="AO250" s="746"/>
      <c r="AP250" s="703"/>
      <c r="AQ250" s="703"/>
      <c r="AR250" s="703"/>
      <c r="AS250" s="703"/>
      <c r="AT250" s="703"/>
      <c r="AU250" s="703"/>
      <c r="AV250" s="703">
        <v>0</v>
      </c>
      <c r="AW250" s="703"/>
      <c r="AX250" s="703"/>
      <c r="AY250" s="703"/>
      <c r="AZ250" s="703"/>
      <c r="BA250" s="703"/>
      <c r="BB250" s="703"/>
      <c r="BC250" s="703"/>
      <c r="BD250" s="703"/>
      <c r="BE250" s="703"/>
      <c r="BF250" s="703"/>
      <c r="BG250" s="703"/>
      <c r="BH250" s="703"/>
      <c r="BI250" s="703"/>
      <c r="BJ250" s="703"/>
      <c r="BK250" s="703"/>
      <c r="BL250" s="703"/>
      <c r="BM250" s="703"/>
      <c r="BN250" s="703"/>
      <c r="BO250" s="703"/>
      <c r="BP250" s="703"/>
      <c r="BQ250" s="703"/>
      <c r="BR250" s="703"/>
      <c r="BS250" s="704"/>
      <c r="BT250" s="14"/>
    </row>
    <row r="251" spans="1:72" s="163" customFormat="1" ht="15.65" customHeight="1">
      <c r="A251" s="743" t="s">
        <v>776</v>
      </c>
      <c r="B251" s="743" t="s">
        <v>777</v>
      </c>
      <c r="C251" s="743" t="s">
        <v>2</v>
      </c>
      <c r="D251" s="743" t="s">
        <v>778</v>
      </c>
      <c r="E251" s="743" t="s">
        <v>28</v>
      </c>
      <c r="F251" s="743" t="s">
        <v>779</v>
      </c>
      <c r="G251" s="744">
        <v>2012</v>
      </c>
      <c r="H251" s="745" t="s">
        <v>570</v>
      </c>
      <c r="I251" s="745" t="s">
        <v>586</v>
      </c>
      <c r="J251" s="746"/>
      <c r="K251" s="18"/>
      <c r="L251" s="703"/>
      <c r="M251" s="703"/>
      <c r="N251" s="703"/>
      <c r="O251" s="703"/>
      <c r="P251" s="703"/>
      <c r="Q251" s="703">
        <v>0</v>
      </c>
      <c r="R251" s="703"/>
      <c r="S251" s="703"/>
      <c r="T251" s="703"/>
      <c r="U251" s="703"/>
      <c r="V251" s="703"/>
      <c r="W251" s="703"/>
      <c r="X251" s="703"/>
      <c r="Y251" s="703"/>
      <c r="Z251" s="703"/>
      <c r="AA251" s="703"/>
      <c r="AB251" s="703"/>
      <c r="AC251" s="703"/>
      <c r="AD251" s="703"/>
      <c r="AE251" s="703"/>
      <c r="AF251" s="703"/>
      <c r="AG251" s="703"/>
      <c r="AH251" s="703"/>
      <c r="AI251" s="703"/>
      <c r="AJ251" s="703"/>
      <c r="AK251" s="703"/>
      <c r="AL251" s="703"/>
      <c r="AM251" s="703"/>
      <c r="AN251" s="704"/>
      <c r="AO251" s="746"/>
      <c r="AP251" s="703"/>
      <c r="AQ251" s="703"/>
      <c r="AR251" s="703"/>
      <c r="AS251" s="703"/>
      <c r="AT251" s="703"/>
      <c r="AU251" s="703"/>
      <c r="AV251" s="703">
        <v>0</v>
      </c>
      <c r="AW251" s="703"/>
      <c r="AX251" s="703"/>
      <c r="AY251" s="703"/>
      <c r="AZ251" s="703"/>
      <c r="BA251" s="703"/>
      <c r="BB251" s="703"/>
      <c r="BC251" s="703"/>
      <c r="BD251" s="703"/>
      <c r="BE251" s="703"/>
      <c r="BF251" s="703"/>
      <c r="BG251" s="703"/>
      <c r="BH251" s="703"/>
      <c r="BI251" s="703"/>
      <c r="BJ251" s="703"/>
      <c r="BK251" s="703"/>
      <c r="BL251" s="703"/>
      <c r="BM251" s="703"/>
      <c r="BN251" s="703"/>
      <c r="BO251" s="703"/>
      <c r="BP251" s="703"/>
      <c r="BQ251" s="703"/>
      <c r="BR251" s="703"/>
      <c r="BS251" s="704"/>
      <c r="BT251" s="14"/>
    </row>
    <row r="252" spans="1:72" s="163" customFormat="1" ht="15.65" customHeight="1">
      <c r="A252" s="743" t="s">
        <v>776</v>
      </c>
      <c r="B252" s="743" t="s">
        <v>781</v>
      </c>
      <c r="C252" s="743" t="s">
        <v>21</v>
      </c>
      <c r="D252" s="743" t="s">
        <v>778</v>
      </c>
      <c r="E252" s="743" t="s">
        <v>782</v>
      </c>
      <c r="F252" s="743" t="s">
        <v>779</v>
      </c>
      <c r="G252" s="744">
        <v>2011</v>
      </c>
      <c r="H252" s="745" t="s">
        <v>569</v>
      </c>
      <c r="I252" s="745" t="s">
        <v>586</v>
      </c>
      <c r="J252" s="746"/>
      <c r="K252" s="18"/>
      <c r="L252" s="703"/>
      <c r="M252" s="703"/>
      <c r="N252" s="703"/>
      <c r="O252" s="703"/>
      <c r="P252" s="703"/>
      <c r="Q252" s="703">
        <v>28.211692833054439</v>
      </c>
      <c r="R252" s="703"/>
      <c r="S252" s="703"/>
      <c r="T252" s="703"/>
      <c r="U252" s="703"/>
      <c r="V252" s="703"/>
      <c r="W252" s="703"/>
      <c r="X252" s="703"/>
      <c r="Y252" s="703"/>
      <c r="Z252" s="703"/>
      <c r="AA252" s="703"/>
      <c r="AB252" s="703"/>
      <c r="AC252" s="703"/>
      <c r="AD252" s="703"/>
      <c r="AE252" s="703"/>
      <c r="AF252" s="703"/>
      <c r="AG252" s="703"/>
      <c r="AH252" s="703"/>
      <c r="AI252" s="703"/>
      <c r="AJ252" s="703"/>
      <c r="AK252" s="703"/>
      <c r="AL252" s="703"/>
      <c r="AM252" s="703"/>
      <c r="AN252" s="704"/>
      <c r="AO252" s="746"/>
      <c r="AP252" s="703"/>
      <c r="AQ252" s="703"/>
      <c r="AR252" s="703"/>
      <c r="AS252" s="703"/>
      <c r="AT252" s="703"/>
      <c r="AU252" s="703"/>
      <c r="AV252" s="703">
        <v>87819.115629882566</v>
      </c>
      <c r="AW252" s="703"/>
      <c r="AX252" s="703"/>
      <c r="AY252" s="703"/>
      <c r="AZ252" s="703"/>
      <c r="BA252" s="703"/>
      <c r="BB252" s="703"/>
      <c r="BC252" s="703"/>
      <c r="BD252" s="703"/>
      <c r="BE252" s="703"/>
      <c r="BF252" s="703"/>
      <c r="BG252" s="703"/>
      <c r="BH252" s="703"/>
      <c r="BI252" s="703"/>
      <c r="BJ252" s="703"/>
      <c r="BK252" s="703"/>
      <c r="BL252" s="703"/>
      <c r="BM252" s="703"/>
      <c r="BN252" s="703"/>
      <c r="BO252" s="703"/>
      <c r="BP252" s="703"/>
      <c r="BQ252" s="703"/>
      <c r="BR252" s="703"/>
      <c r="BS252" s="704"/>
      <c r="BT252" s="14"/>
    </row>
    <row r="253" spans="1:72" s="163" customFormat="1" ht="15.65" customHeight="1">
      <c r="A253" s="743" t="s">
        <v>780</v>
      </c>
      <c r="B253" s="743" t="s">
        <v>781</v>
      </c>
      <c r="C253" s="743" t="s">
        <v>21</v>
      </c>
      <c r="D253" s="743" t="s">
        <v>778</v>
      </c>
      <c r="E253" s="743" t="s">
        <v>783</v>
      </c>
      <c r="F253" s="743" t="s">
        <v>779</v>
      </c>
      <c r="G253" s="744">
        <v>2011</v>
      </c>
      <c r="H253" s="745" t="s">
        <v>570</v>
      </c>
      <c r="I253" s="745" t="s">
        <v>580</v>
      </c>
      <c r="J253" s="746"/>
      <c r="K253" s="18"/>
      <c r="L253" s="703"/>
      <c r="M253" s="703"/>
      <c r="N253" s="703"/>
      <c r="O253" s="703"/>
      <c r="P253" s="703"/>
      <c r="Q253" s="703">
        <v>0.24886570497181143</v>
      </c>
      <c r="R253" s="703"/>
      <c r="S253" s="703"/>
      <c r="T253" s="703"/>
      <c r="U253" s="703"/>
      <c r="V253" s="703"/>
      <c r="W253" s="703"/>
      <c r="X253" s="703"/>
      <c r="Y253" s="703"/>
      <c r="Z253" s="703"/>
      <c r="AA253" s="703"/>
      <c r="AB253" s="703"/>
      <c r="AC253" s="703"/>
      <c r="AD253" s="703"/>
      <c r="AE253" s="703"/>
      <c r="AF253" s="703"/>
      <c r="AG253" s="703"/>
      <c r="AH253" s="703"/>
      <c r="AI253" s="703"/>
      <c r="AJ253" s="703"/>
      <c r="AK253" s="703"/>
      <c r="AL253" s="703"/>
      <c r="AM253" s="703"/>
      <c r="AN253" s="704"/>
      <c r="AO253" s="746"/>
      <c r="AP253" s="703"/>
      <c r="AQ253" s="703"/>
      <c r="AR253" s="703"/>
      <c r="AS253" s="703"/>
      <c r="AT253" s="703"/>
      <c r="AU253" s="703"/>
      <c r="AV253" s="703">
        <v>607.68510311357647</v>
      </c>
      <c r="AW253" s="703"/>
      <c r="AX253" s="703"/>
      <c r="AY253" s="703"/>
      <c r="AZ253" s="703"/>
      <c r="BA253" s="703"/>
      <c r="BB253" s="703"/>
      <c r="BC253" s="703"/>
      <c r="BD253" s="703"/>
      <c r="BE253" s="703"/>
      <c r="BF253" s="703"/>
      <c r="BG253" s="703"/>
      <c r="BH253" s="703"/>
      <c r="BI253" s="703"/>
      <c r="BJ253" s="703"/>
      <c r="BK253" s="703"/>
      <c r="BL253" s="703"/>
      <c r="BM253" s="703"/>
      <c r="BN253" s="703"/>
      <c r="BO253" s="703"/>
      <c r="BP253" s="703"/>
      <c r="BQ253" s="703"/>
      <c r="BR253" s="703"/>
      <c r="BS253" s="704"/>
      <c r="BT253" s="14"/>
    </row>
    <row r="254" spans="1:72" s="163" customFormat="1" ht="15.65" customHeight="1">
      <c r="A254" s="743" t="s">
        <v>776</v>
      </c>
      <c r="B254" s="743" t="s">
        <v>784</v>
      </c>
      <c r="C254" s="743" t="s">
        <v>16</v>
      </c>
      <c r="D254" s="743" t="s">
        <v>778</v>
      </c>
      <c r="E254" s="743" t="s">
        <v>782</v>
      </c>
      <c r="F254" s="743" t="s">
        <v>779</v>
      </c>
      <c r="G254" s="744">
        <v>2011</v>
      </c>
      <c r="H254" s="745" t="s">
        <v>569</v>
      </c>
      <c r="I254" s="745" t="s">
        <v>586</v>
      </c>
      <c r="J254" s="746"/>
      <c r="K254" s="18"/>
      <c r="L254" s="703"/>
      <c r="M254" s="703"/>
      <c r="N254" s="703"/>
      <c r="O254" s="703"/>
      <c r="P254" s="703"/>
      <c r="Q254" s="703">
        <v>78.392313999999999</v>
      </c>
      <c r="R254" s="703"/>
      <c r="S254" s="703"/>
      <c r="T254" s="703"/>
      <c r="U254" s="703"/>
      <c r="V254" s="703"/>
      <c r="W254" s="703"/>
      <c r="X254" s="703"/>
      <c r="Y254" s="703"/>
      <c r="Z254" s="703"/>
      <c r="AA254" s="703"/>
      <c r="AB254" s="703"/>
      <c r="AC254" s="703"/>
      <c r="AD254" s="703"/>
      <c r="AE254" s="703"/>
      <c r="AF254" s="703"/>
      <c r="AG254" s="703"/>
      <c r="AH254" s="703"/>
      <c r="AI254" s="703"/>
      <c r="AJ254" s="703"/>
      <c r="AK254" s="703"/>
      <c r="AL254" s="703"/>
      <c r="AM254" s="703"/>
      <c r="AN254" s="704"/>
      <c r="AO254" s="746"/>
      <c r="AP254" s="703"/>
      <c r="AQ254" s="703"/>
      <c r="AR254" s="703"/>
      <c r="AS254" s="703"/>
      <c r="AT254" s="703"/>
      <c r="AU254" s="703"/>
      <c r="AV254" s="703">
        <v>455514.21895980003</v>
      </c>
      <c r="AW254" s="703"/>
      <c r="AX254" s="703"/>
      <c r="AY254" s="703"/>
      <c r="AZ254" s="703"/>
      <c r="BA254" s="703"/>
      <c r="BB254" s="703"/>
      <c r="BC254" s="703"/>
      <c r="BD254" s="703"/>
      <c r="BE254" s="703"/>
      <c r="BF254" s="703"/>
      <c r="BG254" s="703"/>
      <c r="BH254" s="703"/>
      <c r="BI254" s="703"/>
      <c r="BJ254" s="703"/>
      <c r="BK254" s="703"/>
      <c r="BL254" s="703"/>
      <c r="BM254" s="703"/>
      <c r="BN254" s="703"/>
      <c r="BO254" s="703"/>
      <c r="BP254" s="703"/>
      <c r="BQ254" s="703"/>
      <c r="BR254" s="703"/>
      <c r="BS254" s="704"/>
      <c r="BT254" s="14"/>
    </row>
    <row r="255" spans="1:72" s="163" customFormat="1" ht="15.65" customHeight="1">
      <c r="A255" s="743" t="s">
        <v>776</v>
      </c>
      <c r="B255" s="743" t="s">
        <v>777</v>
      </c>
      <c r="C255" s="743" t="s">
        <v>1</v>
      </c>
      <c r="D255" s="743" t="s">
        <v>778</v>
      </c>
      <c r="E255" s="743" t="s">
        <v>28</v>
      </c>
      <c r="F255" s="743" t="s">
        <v>779</v>
      </c>
      <c r="G255" s="744">
        <v>2012</v>
      </c>
      <c r="H255" s="745" t="s">
        <v>570</v>
      </c>
      <c r="I255" s="745" t="s">
        <v>586</v>
      </c>
      <c r="J255" s="746"/>
      <c r="K255" s="18"/>
      <c r="L255" s="703"/>
      <c r="M255" s="703"/>
      <c r="N255" s="703"/>
      <c r="O255" s="703"/>
      <c r="P255" s="703"/>
      <c r="Q255" s="703">
        <v>0</v>
      </c>
      <c r="R255" s="703"/>
      <c r="S255" s="703"/>
      <c r="T255" s="703"/>
      <c r="U255" s="703"/>
      <c r="V255" s="703"/>
      <c r="W255" s="703"/>
      <c r="X255" s="703"/>
      <c r="Y255" s="703"/>
      <c r="Z255" s="703"/>
      <c r="AA255" s="703"/>
      <c r="AB255" s="703"/>
      <c r="AC255" s="703"/>
      <c r="AD255" s="703"/>
      <c r="AE255" s="703"/>
      <c r="AF255" s="703"/>
      <c r="AG255" s="703"/>
      <c r="AH255" s="703"/>
      <c r="AI255" s="703"/>
      <c r="AJ255" s="703"/>
      <c r="AK255" s="703"/>
      <c r="AL255" s="703"/>
      <c r="AM255" s="703"/>
      <c r="AN255" s="704"/>
      <c r="AO255" s="746"/>
      <c r="AP255" s="703"/>
      <c r="AQ255" s="703"/>
      <c r="AR255" s="703"/>
      <c r="AS255" s="703"/>
      <c r="AT255" s="703"/>
      <c r="AU255" s="703"/>
      <c r="AV255" s="703">
        <v>0</v>
      </c>
      <c r="AW255" s="703"/>
      <c r="AX255" s="703"/>
      <c r="AY255" s="703"/>
      <c r="AZ255" s="703"/>
      <c r="BA255" s="703"/>
      <c r="BB255" s="703"/>
      <c r="BC255" s="703"/>
      <c r="BD255" s="703"/>
      <c r="BE255" s="703"/>
      <c r="BF255" s="703"/>
      <c r="BG255" s="703"/>
      <c r="BH255" s="703"/>
      <c r="BI255" s="703"/>
      <c r="BJ255" s="703"/>
      <c r="BK255" s="703"/>
      <c r="BL255" s="703"/>
      <c r="BM255" s="703"/>
      <c r="BN255" s="703"/>
      <c r="BO255" s="703"/>
      <c r="BP255" s="703"/>
      <c r="BQ255" s="703"/>
      <c r="BR255" s="703"/>
      <c r="BS255" s="704"/>
      <c r="BT255" s="14"/>
    </row>
    <row r="256" spans="1:72" s="163" customFormat="1" ht="15.65" customHeight="1">
      <c r="A256" s="743" t="s">
        <v>776</v>
      </c>
      <c r="B256" s="743" t="s">
        <v>777</v>
      </c>
      <c r="C256" s="743" t="s">
        <v>5</v>
      </c>
      <c r="D256" s="743" t="s">
        <v>778</v>
      </c>
      <c r="E256" s="743" t="s">
        <v>28</v>
      </c>
      <c r="F256" s="743" t="s">
        <v>779</v>
      </c>
      <c r="G256" s="744">
        <v>2012</v>
      </c>
      <c r="H256" s="745" t="s">
        <v>570</v>
      </c>
      <c r="I256" s="745" t="s">
        <v>586</v>
      </c>
      <c r="J256" s="746"/>
      <c r="K256" s="18"/>
      <c r="L256" s="703"/>
      <c r="M256" s="703"/>
      <c r="N256" s="703"/>
      <c r="O256" s="703"/>
      <c r="P256" s="703"/>
      <c r="Q256" s="703">
        <v>7.5734528987082959</v>
      </c>
      <c r="R256" s="703"/>
      <c r="S256" s="703"/>
      <c r="T256" s="703"/>
      <c r="U256" s="703"/>
      <c r="V256" s="703"/>
      <c r="W256" s="703"/>
      <c r="X256" s="703"/>
      <c r="Y256" s="703"/>
      <c r="Z256" s="703"/>
      <c r="AA256" s="703"/>
      <c r="AB256" s="703"/>
      <c r="AC256" s="703"/>
      <c r="AD256" s="703"/>
      <c r="AE256" s="703"/>
      <c r="AF256" s="703"/>
      <c r="AG256" s="703"/>
      <c r="AH256" s="703"/>
      <c r="AI256" s="703"/>
      <c r="AJ256" s="703"/>
      <c r="AK256" s="703"/>
      <c r="AL256" s="703"/>
      <c r="AM256" s="703"/>
      <c r="AN256" s="704"/>
      <c r="AO256" s="746"/>
      <c r="AP256" s="703"/>
      <c r="AQ256" s="703"/>
      <c r="AR256" s="703"/>
      <c r="AS256" s="703"/>
      <c r="AT256" s="703"/>
      <c r="AU256" s="703"/>
      <c r="AV256" s="703">
        <v>129332.20086908693</v>
      </c>
      <c r="AW256" s="703"/>
      <c r="AX256" s="703"/>
      <c r="AY256" s="703"/>
      <c r="AZ256" s="703"/>
      <c r="BA256" s="703"/>
      <c r="BB256" s="703"/>
      <c r="BC256" s="703"/>
      <c r="BD256" s="703"/>
      <c r="BE256" s="703"/>
      <c r="BF256" s="703"/>
      <c r="BG256" s="703"/>
      <c r="BH256" s="703"/>
      <c r="BI256" s="703"/>
      <c r="BJ256" s="703"/>
      <c r="BK256" s="703"/>
      <c r="BL256" s="703"/>
      <c r="BM256" s="703"/>
      <c r="BN256" s="703"/>
      <c r="BO256" s="703"/>
      <c r="BP256" s="703"/>
      <c r="BQ256" s="703"/>
      <c r="BR256" s="703"/>
      <c r="BS256" s="704"/>
      <c r="BT256" s="14"/>
    </row>
    <row r="257" spans="1:72" s="163" customFormat="1" ht="15.65" customHeight="1">
      <c r="A257" s="743" t="s">
        <v>776</v>
      </c>
      <c r="B257" s="743" t="s">
        <v>777</v>
      </c>
      <c r="C257" s="743" t="s">
        <v>4</v>
      </c>
      <c r="D257" s="743" t="s">
        <v>778</v>
      </c>
      <c r="E257" s="743" t="s">
        <v>28</v>
      </c>
      <c r="F257" s="743" t="s">
        <v>779</v>
      </c>
      <c r="G257" s="744">
        <v>2012</v>
      </c>
      <c r="H257" s="745" t="s">
        <v>570</v>
      </c>
      <c r="I257" s="745" t="s">
        <v>586</v>
      </c>
      <c r="J257" s="746"/>
      <c r="K257" s="18"/>
      <c r="L257" s="703"/>
      <c r="M257" s="703"/>
      <c r="N257" s="703"/>
      <c r="O257" s="703"/>
      <c r="P257" s="703"/>
      <c r="Q257" s="703">
        <v>1.5158206881912952</v>
      </c>
      <c r="R257" s="703"/>
      <c r="S257" s="703"/>
      <c r="T257" s="703"/>
      <c r="U257" s="703"/>
      <c r="V257" s="703"/>
      <c r="W257" s="703"/>
      <c r="X257" s="703"/>
      <c r="Y257" s="703"/>
      <c r="Z257" s="703"/>
      <c r="AA257" s="703"/>
      <c r="AB257" s="703"/>
      <c r="AC257" s="703"/>
      <c r="AD257" s="703"/>
      <c r="AE257" s="703"/>
      <c r="AF257" s="703"/>
      <c r="AG257" s="703"/>
      <c r="AH257" s="703"/>
      <c r="AI257" s="703"/>
      <c r="AJ257" s="703"/>
      <c r="AK257" s="703"/>
      <c r="AL257" s="703"/>
      <c r="AM257" s="703"/>
      <c r="AN257" s="704"/>
      <c r="AO257" s="746"/>
      <c r="AP257" s="703"/>
      <c r="AQ257" s="703"/>
      <c r="AR257" s="703"/>
      <c r="AS257" s="703"/>
      <c r="AT257" s="703"/>
      <c r="AU257" s="703"/>
      <c r="AV257" s="703">
        <v>9098.4810260987306</v>
      </c>
      <c r="AW257" s="703"/>
      <c r="AX257" s="703"/>
      <c r="AY257" s="703"/>
      <c r="AZ257" s="703"/>
      <c r="BA257" s="703"/>
      <c r="BB257" s="703"/>
      <c r="BC257" s="703"/>
      <c r="BD257" s="703"/>
      <c r="BE257" s="703"/>
      <c r="BF257" s="703"/>
      <c r="BG257" s="703"/>
      <c r="BH257" s="703"/>
      <c r="BI257" s="703"/>
      <c r="BJ257" s="703"/>
      <c r="BK257" s="703"/>
      <c r="BL257" s="703"/>
      <c r="BM257" s="703"/>
      <c r="BN257" s="703"/>
      <c r="BO257" s="703"/>
      <c r="BP257" s="703"/>
      <c r="BQ257" s="703"/>
      <c r="BR257" s="703"/>
      <c r="BS257" s="704"/>
      <c r="BT257" s="14"/>
    </row>
    <row r="258" spans="1:72" s="163" customFormat="1" ht="15.65" customHeight="1">
      <c r="A258" s="743" t="s">
        <v>776</v>
      </c>
      <c r="B258" s="743" t="s">
        <v>781</v>
      </c>
      <c r="C258" s="743" t="s">
        <v>21</v>
      </c>
      <c r="D258" s="743" t="s">
        <v>778</v>
      </c>
      <c r="E258" s="743" t="s">
        <v>783</v>
      </c>
      <c r="F258" s="743" t="s">
        <v>779</v>
      </c>
      <c r="G258" s="744">
        <v>2012</v>
      </c>
      <c r="H258" s="745" t="s">
        <v>570</v>
      </c>
      <c r="I258" s="745" t="s">
        <v>586</v>
      </c>
      <c r="J258" s="746"/>
      <c r="K258" s="18"/>
      <c r="L258" s="703"/>
      <c r="M258" s="703"/>
      <c r="N258" s="703"/>
      <c r="O258" s="703"/>
      <c r="P258" s="703"/>
      <c r="Q258" s="703">
        <v>50.76648620800502</v>
      </c>
      <c r="R258" s="703"/>
      <c r="S258" s="703"/>
      <c r="T258" s="703"/>
      <c r="U258" s="703"/>
      <c r="V258" s="703"/>
      <c r="W258" s="703"/>
      <c r="X258" s="703"/>
      <c r="Y258" s="703"/>
      <c r="Z258" s="703"/>
      <c r="AA258" s="703"/>
      <c r="AB258" s="703"/>
      <c r="AC258" s="703"/>
      <c r="AD258" s="703"/>
      <c r="AE258" s="703"/>
      <c r="AF258" s="703"/>
      <c r="AG258" s="703"/>
      <c r="AH258" s="703"/>
      <c r="AI258" s="703"/>
      <c r="AJ258" s="703"/>
      <c r="AK258" s="703"/>
      <c r="AL258" s="703"/>
      <c r="AM258" s="703"/>
      <c r="AN258" s="704"/>
      <c r="AO258" s="746"/>
      <c r="AP258" s="703"/>
      <c r="AQ258" s="703"/>
      <c r="AR258" s="703"/>
      <c r="AS258" s="703"/>
      <c r="AT258" s="703"/>
      <c r="AU258" s="703"/>
      <c r="AV258" s="703">
        <v>205740.25369164796</v>
      </c>
      <c r="AW258" s="703"/>
      <c r="AX258" s="703"/>
      <c r="AY258" s="703"/>
      <c r="AZ258" s="703"/>
      <c r="BA258" s="703"/>
      <c r="BB258" s="703"/>
      <c r="BC258" s="703"/>
      <c r="BD258" s="703"/>
      <c r="BE258" s="703"/>
      <c r="BF258" s="703"/>
      <c r="BG258" s="703"/>
      <c r="BH258" s="703"/>
      <c r="BI258" s="703"/>
      <c r="BJ258" s="703"/>
      <c r="BK258" s="703"/>
      <c r="BL258" s="703"/>
      <c r="BM258" s="703"/>
      <c r="BN258" s="703"/>
      <c r="BO258" s="703"/>
      <c r="BP258" s="703"/>
      <c r="BQ258" s="703"/>
      <c r="BR258" s="703"/>
      <c r="BS258" s="704"/>
      <c r="BT258" s="14"/>
    </row>
    <row r="259" spans="1:72" s="163" customFormat="1" ht="15.65" customHeight="1">
      <c r="A259" s="743" t="s">
        <v>776</v>
      </c>
      <c r="B259" s="743" t="s">
        <v>785</v>
      </c>
      <c r="C259" s="743" t="s">
        <v>786</v>
      </c>
      <c r="D259" s="743" t="s">
        <v>778</v>
      </c>
      <c r="E259" s="743" t="s">
        <v>785</v>
      </c>
      <c r="F259" s="743" t="s">
        <v>779</v>
      </c>
      <c r="G259" s="744">
        <v>2012</v>
      </c>
      <c r="H259" s="745" t="s">
        <v>572</v>
      </c>
      <c r="I259" s="745" t="s">
        <v>580</v>
      </c>
      <c r="J259" s="746"/>
      <c r="K259" s="18"/>
      <c r="L259" s="703"/>
      <c r="M259" s="703"/>
      <c r="N259" s="703"/>
      <c r="O259" s="703"/>
      <c r="P259" s="703"/>
      <c r="Q259" s="703">
        <v>0</v>
      </c>
      <c r="R259" s="703"/>
      <c r="S259" s="703"/>
      <c r="T259" s="703"/>
      <c r="U259" s="703"/>
      <c r="V259" s="703"/>
      <c r="W259" s="703"/>
      <c r="X259" s="703"/>
      <c r="Y259" s="703"/>
      <c r="Z259" s="703"/>
      <c r="AA259" s="703"/>
      <c r="AB259" s="703"/>
      <c r="AC259" s="703"/>
      <c r="AD259" s="703"/>
      <c r="AE259" s="703"/>
      <c r="AF259" s="703"/>
      <c r="AG259" s="703"/>
      <c r="AH259" s="703"/>
      <c r="AI259" s="703"/>
      <c r="AJ259" s="703"/>
      <c r="AK259" s="703"/>
      <c r="AL259" s="703"/>
      <c r="AM259" s="703"/>
      <c r="AN259" s="704"/>
      <c r="AO259" s="746"/>
      <c r="AP259" s="703"/>
      <c r="AQ259" s="703"/>
      <c r="AR259" s="703"/>
      <c r="AS259" s="703"/>
      <c r="AT259" s="703"/>
      <c r="AU259" s="703"/>
      <c r="AV259" s="703">
        <v>0</v>
      </c>
      <c r="AW259" s="703"/>
      <c r="AX259" s="703"/>
      <c r="AY259" s="703"/>
      <c r="AZ259" s="703"/>
      <c r="BA259" s="703"/>
      <c r="BB259" s="703"/>
      <c r="BC259" s="703"/>
      <c r="BD259" s="703"/>
      <c r="BE259" s="703"/>
      <c r="BF259" s="703"/>
      <c r="BG259" s="703"/>
      <c r="BH259" s="703"/>
      <c r="BI259" s="703"/>
      <c r="BJ259" s="703"/>
      <c r="BK259" s="703"/>
      <c r="BL259" s="703"/>
      <c r="BM259" s="703"/>
      <c r="BN259" s="703"/>
      <c r="BO259" s="703"/>
      <c r="BP259" s="703"/>
      <c r="BQ259" s="703"/>
      <c r="BR259" s="703"/>
      <c r="BS259" s="704"/>
      <c r="BT259" s="14"/>
    </row>
    <row r="260" spans="1:72" s="163" customFormat="1" ht="15.65" customHeight="1">
      <c r="A260" s="743" t="s">
        <v>776</v>
      </c>
      <c r="B260" s="743" t="s">
        <v>784</v>
      </c>
      <c r="C260" s="743" t="s">
        <v>17</v>
      </c>
      <c r="D260" s="743" t="s">
        <v>778</v>
      </c>
      <c r="E260" s="743" t="s">
        <v>783</v>
      </c>
      <c r="F260" s="743" t="s">
        <v>779</v>
      </c>
      <c r="G260" s="744">
        <v>2012</v>
      </c>
      <c r="H260" s="745" t="s">
        <v>570</v>
      </c>
      <c r="I260" s="745" t="s">
        <v>586</v>
      </c>
      <c r="J260" s="746"/>
      <c r="K260" s="18"/>
      <c r="L260" s="703"/>
      <c r="M260" s="703"/>
      <c r="N260" s="703"/>
      <c r="O260" s="703"/>
      <c r="P260" s="703"/>
      <c r="Q260" s="703">
        <v>0.74653743393006278</v>
      </c>
      <c r="R260" s="703"/>
      <c r="S260" s="703"/>
      <c r="T260" s="703"/>
      <c r="U260" s="703"/>
      <c r="V260" s="703"/>
      <c r="W260" s="703"/>
      <c r="X260" s="703"/>
      <c r="Y260" s="703"/>
      <c r="Z260" s="703"/>
      <c r="AA260" s="703"/>
      <c r="AB260" s="703"/>
      <c r="AC260" s="703"/>
      <c r="AD260" s="703"/>
      <c r="AE260" s="703"/>
      <c r="AF260" s="703"/>
      <c r="AG260" s="703"/>
      <c r="AH260" s="703"/>
      <c r="AI260" s="703"/>
      <c r="AJ260" s="703"/>
      <c r="AK260" s="703"/>
      <c r="AL260" s="703"/>
      <c r="AM260" s="703"/>
      <c r="AN260" s="704"/>
      <c r="AO260" s="746"/>
      <c r="AP260" s="703"/>
      <c r="AQ260" s="703"/>
      <c r="AR260" s="703"/>
      <c r="AS260" s="703"/>
      <c r="AT260" s="703"/>
      <c r="AU260" s="703"/>
      <c r="AV260" s="703">
        <v>723.27255274789718</v>
      </c>
      <c r="AW260" s="703"/>
      <c r="AX260" s="703"/>
      <c r="AY260" s="703"/>
      <c r="AZ260" s="703"/>
      <c r="BA260" s="703"/>
      <c r="BB260" s="703"/>
      <c r="BC260" s="703"/>
      <c r="BD260" s="703"/>
      <c r="BE260" s="703"/>
      <c r="BF260" s="703"/>
      <c r="BG260" s="703"/>
      <c r="BH260" s="703"/>
      <c r="BI260" s="703"/>
      <c r="BJ260" s="703"/>
      <c r="BK260" s="703"/>
      <c r="BL260" s="703"/>
      <c r="BM260" s="703"/>
      <c r="BN260" s="703"/>
      <c r="BO260" s="703"/>
      <c r="BP260" s="703"/>
      <c r="BQ260" s="703"/>
      <c r="BR260" s="703"/>
      <c r="BS260" s="704"/>
      <c r="BT260" s="14"/>
    </row>
    <row r="261" spans="1:72" s="163" customFormat="1" ht="15.65" customHeight="1">
      <c r="A261" s="743" t="s">
        <v>776</v>
      </c>
      <c r="B261" s="743" t="s">
        <v>787</v>
      </c>
      <c r="C261" s="743" t="s">
        <v>14</v>
      </c>
      <c r="D261" s="743" t="s">
        <v>778</v>
      </c>
      <c r="E261" s="743" t="s">
        <v>28</v>
      </c>
      <c r="F261" s="743" t="s">
        <v>779</v>
      </c>
      <c r="G261" s="744">
        <v>2012</v>
      </c>
      <c r="H261" s="745" t="s">
        <v>570</v>
      </c>
      <c r="I261" s="745" t="s">
        <v>586</v>
      </c>
      <c r="J261" s="746"/>
      <c r="K261" s="18"/>
      <c r="L261" s="703"/>
      <c r="M261" s="703"/>
      <c r="N261" s="703"/>
      <c r="O261" s="703"/>
      <c r="P261" s="703"/>
      <c r="Q261" s="703">
        <v>4.9648700195830298</v>
      </c>
      <c r="R261" s="703"/>
      <c r="S261" s="703"/>
      <c r="T261" s="703"/>
      <c r="U261" s="703"/>
      <c r="V261" s="703"/>
      <c r="W261" s="703"/>
      <c r="X261" s="703"/>
      <c r="Y261" s="703"/>
      <c r="Z261" s="703"/>
      <c r="AA261" s="703"/>
      <c r="AB261" s="703"/>
      <c r="AC261" s="703"/>
      <c r="AD261" s="703"/>
      <c r="AE261" s="703"/>
      <c r="AF261" s="703"/>
      <c r="AG261" s="703"/>
      <c r="AH261" s="703"/>
      <c r="AI261" s="703"/>
      <c r="AJ261" s="703"/>
      <c r="AK261" s="703"/>
      <c r="AL261" s="703"/>
      <c r="AM261" s="703"/>
      <c r="AN261" s="704"/>
      <c r="AO261" s="746"/>
      <c r="AP261" s="703"/>
      <c r="AQ261" s="703"/>
      <c r="AR261" s="703"/>
      <c r="AS261" s="703"/>
      <c r="AT261" s="703"/>
      <c r="AU261" s="703"/>
      <c r="AV261" s="703">
        <v>50222.566268920898</v>
      </c>
      <c r="AW261" s="703"/>
      <c r="AX261" s="703"/>
      <c r="AY261" s="703"/>
      <c r="AZ261" s="703"/>
      <c r="BA261" s="703"/>
      <c r="BB261" s="703"/>
      <c r="BC261" s="703"/>
      <c r="BD261" s="703"/>
      <c r="BE261" s="703"/>
      <c r="BF261" s="703"/>
      <c r="BG261" s="703"/>
      <c r="BH261" s="703"/>
      <c r="BI261" s="703"/>
      <c r="BJ261" s="703"/>
      <c r="BK261" s="703"/>
      <c r="BL261" s="703"/>
      <c r="BM261" s="703"/>
      <c r="BN261" s="703"/>
      <c r="BO261" s="703"/>
      <c r="BP261" s="703"/>
      <c r="BQ261" s="703"/>
      <c r="BR261" s="703"/>
      <c r="BS261" s="704"/>
      <c r="BT261" s="14"/>
    </row>
    <row r="262" spans="1:72" s="163" customFormat="1" ht="15.65" customHeight="1">
      <c r="A262" s="743" t="s">
        <v>776</v>
      </c>
      <c r="B262" s="743" t="s">
        <v>777</v>
      </c>
      <c r="C262" s="743" t="s">
        <v>3</v>
      </c>
      <c r="D262" s="743" t="s">
        <v>778</v>
      </c>
      <c r="E262" s="743" t="s">
        <v>28</v>
      </c>
      <c r="F262" s="743" t="s">
        <v>779</v>
      </c>
      <c r="G262" s="744">
        <v>2012</v>
      </c>
      <c r="H262" s="745" t="s">
        <v>570</v>
      </c>
      <c r="I262" s="745" t="s">
        <v>586</v>
      </c>
      <c r="J262" s="746"/>
      <c r="K262" s="18"/>
      <c r="L262" s="703"/>
      <c r="M262" s="703"/>
      <c r="N262" s="703"/>
      <c r="O262" s="703"/>
      <c r="P262" s="703"/>
      <c r="Q262" s="703">
        <v>196.03534226489899</v>
      </c>
      <c r="R262" s="703"/>
      <c r="S262" s="703"/>
      <c r="T262" s="703"/>
      <c r="U262" s="703"/>
      <c r="V262" s="703"/>
      <c r="W262" s="703"/>
      <c r="X262" s="703"/>
      <c r="Y262" s="703"/>
      <c r="Z262" s="703"/>
      <c r="AA262" s="703"/>
      <c r="AB262" s="703"/>
      <c r="AC262" s="703"/>
      <c r="AD262" s="703"/>
      <c r="AE262" s="703"/>
      <c r="AF262" s="703"/>
      <c r="AG262" s="703"/>
      <c r="AH262" s="703"/>
      <c r="AI262" s="703"/>
      <c r="AJ262" s="703"/>
      <c r="AK262" s="703"/>
      <c r="AL262" s="703"/>
      <c r="AM262" s="703"/>
      <c r="AN262" s="704"/>
      <c r="AO262" s="746"/>
      <c r="AP262" s="703"/>
      <c r="AQ262" s="703"/>
      <c r="AR262" s="703"/>
      <c r="AS262" s="703"/>
      <c r="AT262" s="703"/>
      <c r="AU262" s="703"/>
      <c r="AV262" s="703">
        <v>329402.44805685285</v>
      </c>
      <c r="AW262" s="703"/>
      <c r="AX262" s="703"/>
      <c r="AY262" s="703"/>
      <c r="AZ262" s="703"/>
      <c r="BA262" s="703"/>
      <c r="BB262" s="703"/>
      <c r="BC262" s="703"/>
      <c r="BD262" s="703"/>
      <c r="BE262" s="703"/>
      <c r="BF262" s="703"/>
      <c r="BG262" s="703"/>
      <c r="BH262" s="703"/>
      <c r="BI262" s="703"/>
      <c r="BJ262" s="703"/>
      <c r="BK262" s="703"/>
      <c r="BL262" s="703"/>
      <c r="BM262" s="703"/>
      <c r="BN262" s="703"/>
      <c r="BO262" s="703"/>
      <c r="BP262" s="703"/>
      <c r="BQ262" s="703"/>
      <c r="BR262" s="703"/>
      <c r="BS262" s="704"/>
      <c r="BT262" s="14"/>
    </row>
    <row r="263" spans="1:72" s="163" customFormat="1" ht="15.65" customHeight="1">
      <c r="A263" s="743" t="s">
        <v>206</v>
      </c>
      <c r="B263" s="743" t="s">
        <v>777</v>
      </c>
      <c r="C263" s="743" t="s">
        <v>2</v>
      </c>
      <c r="D263" s="743" t="s">
        <v>778</v>
      </c>
      <c r="E263" s="743" t="s">
        <v>28</v>
      </c>
      <c r="F263" s="743" t="s">
        <v>779</v>
      </c>
      <c r="G263" s="744">
        <v>2014</v>
      </c>
      <c r="H263" s="745" t="s">
        <v>572</v>
      </c>
      <c r="I263" s="745" t="s">
        <v>586</v>
      </c>
      <c r="J263" s="746"/>
      <c r="K263" s="18"/>
      <c r="L263" s="703"/>
      <c r="M263" s="703"/>
      <c r="N263" s="703"/>
      <c r="O263" s="703"/>
      <c r="P263" s="703"/>
      <c r="Q263" s="703">
        <v>6.8374052680000004</v>
      </c>
      <c r="R263" s="703"/>
      <c r="S263" s="703"/>
      <c r="T263" s="703"/>
      <c r="U263" s="703"/>
      <c r="V263" s="703"/>
      <c r="W263" s="703"/>
      <c r="X263" s="703"/>
      <c r="Y263" s="703"/>
      <c r="Z263" s="703"/>
      <c r="AA263" s="703"/>
      <c r="AB263" s="703"/>
      <c r="AC263" s="703"/>
      <c r="AD263" s="703"/>
      <c r="AE263" s="703"/>
      <c r="AF263" s="703"/>
      <c r="AG263" s="703"/>
      <c r="AH263" s="703"/>
      <c r="AI263" s="703"/>
      <c r="AJ263" s="703"/>
      <c r="AK263" s="703"/>
      <c r="AL263" s="703"/>
      <c r="AM263" s="703"/>
      <c r="AN263" s="704"/>
      <c r="AO263" s="746"/>
      <c r="AP263" s="703"/>
      <c r="AQ263" s="703"/>
      <c r="AR263" s="703"/>
      <c r="AS263" s="703"/>
      <c r="AT263" s="703"/>
      <c r="AU263" s="703"/>
      <c r="AV263" s="703">
        <v>12191.51597</v>
      </c>
      <c r="AW263" s="703"/>
      <c r="AX263" s="703"/>
      <c r="AY263" s="703"/>
      <c r="AZ263" s="703"/>
      <c r="BA263" s="703"/>
      <c r="BB263" s="703"/>
      <c r="BC263" s="703"/>
      <c r="BD263" s="703"/>
      <c r="BE263" s="703"/>
      <c r="BF263" s="703"/>
      <c r="BG263" s="703"/>
      <c r="BH263" s="703"/>
      <c r="BI263" s="703"/>
      <c r="BJ263" s="703"/>
      <c r="BK263" s="703"/>
      <c r="BL263" s="703"/>
      <c r="BM263" s="703"/>
      <c r="BN263" s="703"/>
      <c r="BO263" s="703"/>
      <c r="BP263" s="703"/>
      <c r="BQ263" s="703"/>
      <c r="BR263" s="703"/>
      <c r="BS263" s="704"/>
      <c r="BT263" s="14"/>
    </row>
    <row r="264" spans="1:72" s="163" customFormat="1" ht="15.65" customHeight="1">
      <c r="A264" s="743" t="s">
        <v>780</v>
      </c>
      <c r="B264" s="743" t="s">
        <v>784</v>
      </c>
      <c r="C264" s="743" t="s">
        <v>17</v>
      </c>
      <c r="D264" s="743" t="s">
        <v>778</v>
      </c>
      <c r="E264" s="743" t="s">
        <v>783</v>
      </c>
      <c r="F264" s="743" t="s">
        <v>779</v>
      </c>
      <c r="G264" s="744">
        <v>2011</v>
      </c>
      <c r="H264" s="745" t="s">
        <v>570</v>
      </c>
      <c r="I264" s="745" t="s">
        <v>580</v>
      </c>
      <c r="J264" s="746"/>
      <c r="K264" s="18"/>
      <c r="L264" s="703"/>
      <c r="M264" s="703"/>
      <c r="N264" s="703"/>
      <c r="O264" s="703"/>
      <c r="P264" s="703"/>
      <c r="Q264" s="703">
        <v>0</v>
      </c>
      <c r="R264" s="703"/>
      <c r="S264" s="703"/>
      <c r="T264" s="703"/>
      <c r="U264" s="703"/>
      <c r="V264" s="703"/>
      <c r="W264" s="703"/>
      <c r="X264" s="703"/>
      <c r="Y264" s="703"/>
      <c r="Z264" s="703"/>
      <c r="AA264" s="703"/>
      <c r="AB264" s="703"/>
      <c r="AC264" s="703"/>
      <c r="AD264" s="703"/>
      <c r="AE264" s="703"/>
      <c r="AF264" s="703"/>
      <c r="AG264" s="703"/>
      <c r="AH264" s="703"/>
      <c r="AI264" s="703"/>
      <c r="AJ264" s="703"/>
      <c r="AK264" s="703"/>
      <c r="AL264" s="703"/>
      <c r="AM264" s="703"/>
      <c r="AN264" s="704"/>
      <c r="AO264" s="746"/>
      <c r="AP264" s="703"/>
      <c r="AQ264" s="703"/>
      <c r="AR264" s="703"/>
      <c r="AS264" s="703"/>
      <c r="AT264" s="703"/>
      <c r="AU264" s="703"/>
      <c r="AV264" s="703">
        <v>0</v>
      </c>
      <c r="AW264" s="703"/>
      <c r="AX264" s="703"/>
      <c r="AY264" s="703"/>
      <c r="AZ264" s="703"/>
      <c r="BA264" s="703"/>
      <c r="BB264" s="703"/>
      <c r="BC264" s="703"/>
      <c r="BD264" s="703"/>
      <c r="BE264" s="703"/>
      <c r="BF264" s="703"/>
      <c r="BG264" s="703"/>
      <c r="BH264" s="703"/>
      <c r="BI264" s="703"/>
      <c r="BJ264" s="703"/>
      <c r="BK264" s="703"/>
      <c r="BL264" s="703"/>
      <c r="BM264" s="703"/>
      <c r="BN264" s="703"/>
      <c r="BO264" s="703"/>
      <c r="BP264" s="703"/>
      <c r="BQ264" s="703"/>
      <c r="BR264" s="703"/>
      <c r="BS264" s="704"/>
      <c r="BT264" s="14"/>
    </row>
    <row r="265" spans="1:72" s="163" customFormat="1" ht="15.65" customHeight="1">
      <c r="A265" s="743" t="s">
        <v>776</v>
      </c>
      <c r="B265" s="743" t="s">
        <v>784</v>
      </c>
      <c r="C265" s="743" t="s">
        <v>17</v>
      </c>
      <c r="D265" s="743" t="s">
        <v>778</v>
      </c>
      <c r="E265" s="743" t="s">
        <v>782</v>
      </c>
      <c r="F265" s="743" t="s">
        <v>779</v>
      </c>
      <c r="G265" s="744">
        <v>2011</v>
      </c>
      <c r="H265" s="745" t="s">
        <v>569</v>
      </c>
      <c r="I265" s="745" t="s">
        <v>586</v>
      </c>
      <c r="J265" s="746"/>
      <c r="K265" s="18"/>
      <c r="L265" s="703"/>
      <c r="M265" s="703"/>
      <c r="N265" s="703"/>
      <c r="O265" s="703"/>
      <c r="P265" s="703"/>
      <c r="Q265" s="703">
        <v>29.461608114787534</v>
      </c>
      <c r="R265" s="703"/>
      <c r="S265" s="703"/>
      <c r="T265" s="703"/>
      <c r="U265" s="703"/>
      <c r="V265" s="703"/>
      <c r="W265" s="703"/>
      <c r="X265" s="703"/>
      <c r="Y265" s="703"/>
      <c r="Z265" s="703"/>
      <c r="AA265" s="703"/>
      <c r="AB265" s="703"/>
      <c r="AC265" s="703"/>
      <c r="AD265" s="703"/>
      <c r="AE265" s="703"/>
      <c r="AF265" s="703"/>
      <c r="AG265" s="703"/>
      <c r="AH265" s="703"/>
      <c r="AI265" s="703"/>
      <c r="AJ265" s="703"/>
      <c r="AK265" s="703"/>
      <c r="AL265" s="703"/>
      <c r="AM265" s="703"/>
      <c r="AN265" s="704"/>
      <c r="AO265" s="746"/>
      <c r="AP265" s="703"/>
      <c r="AQ265" s="703"/>
      <c r="AR265" s="703"/>
      <c r="AS265" s="703"/>
      <c r="AT265" s="703"/>
      <c r="AU265" s="703"/>
      <c r="AV265" s="703">
        <v>151314.81927754878</v>
      </c>
      <c r="AW265" s="703"/>
      <c r="AX265" s="703"/>
      <c r="AY265" s="703"/>
      <c r="AZ265" s="703"/>
      <c r="BA265" s="703"/>
      <c r="BB265" s="703"/>
      <c r="BC265" s="703"/>
      <c r="BD265" s="703"/>
      <c r="BE265" s="703"/>
      <c r="BF265" s="703"/>
      <c r="BG265" s="703"/>
      <c r="BH265" s="703"/>
      <c r="BI265" s="703"/>
      <c r="BJ265" s="703"/>
      <c r="BK265" s="703"/>
      <c r="BL265" s="703"/>
      <c r="BM265" s="703"/>
      <c r="BN265" s="703"/>
      <c r="BO265" s="703"/>
      <c r="BP265" s="703"/>
      <c r="BQ265" s="703"/>
      <c r="BR265" s="703"/>
      <c r="BS265" s="704"/>
      <c r="BT265" s="14"/>
    </row>
    <row r="266" spans="1:72" s="163" customFormat="1" ht="15.65" customHeight="1">
      <c r="A266" s="743" t="s">
        <v>206</v>
      </c>
      <c r="B266" s="743" t="s">
        <v>784</v>
      </c>
      <c r="C266" s="743" t="s">
        <v>17</v>
      </c>
      <c r="D266" s="743" t="s">
        <v>778</v>
      </c>
      <c r="E266" s="743" t="s">
        <v>788</v>
      </c>
      <c r="F266" s="743" t="s">
        <v>779</v>
      </c>
      <c r="G266" s="744">
        <v>2011</v>
      </c>
      <c r="H266" s="745" t="s">
        <v>572</v>
      </c>
      <c r="I266" s="745" t="s">
        <v>580</v>
      </c>
      <c r="J266" s="746"/>
      <c r="K266" s="18"/>
      <c r="L266" s="703"/>
      <c r="M266" s="703"/>
      <c r="N266" s="703"/>
      <c r="O266" s="703"/>
      <c r="P266" s="703"/>
      <c r="Q266" s="703">
        <v>29.1</v>
      </c>
      <c r="R266" s="703"/>
      <c r="S266" s="703"/>
      <c r="T266" s="703"/>
      <c r="U266" s="703"/>
      <c r="V266" s="703"/>
      <c r="W266" s="703"/>
      <c r="X266" s="703"/>
      <c r="Y266" s="703"/>
      <c r="Z266" s="703"/>
      <c r="AA266" s="703"/>
      <c r="AB266" s="703"/>
      <c r="AC266" s="703"/>
      <c r="AD266" s="703"/>
      <c r="AE266" s="703"/>
      <c r="AF266" s="703"/>
      <c r="AG266" s="703"/>
      <c r="AH266" s="703"/>
      <c r="AI266" s="703"/>
      <c r="AJ266" s="703"/>
      <c r="AK266" s="703"/>
      <c r="AL266" s="703"/>
      <c r="AM266" s="703"/>
      <c r="AN266" s="704"/>
      <c r="AO266" s="746"/>
      <c r="AP266" s="703"/>
      <c r="AQ266" s="703"/>
      <c r="AR266" s="703"/>
      <c r="AS266" s="703"/>
      <c r="AT266" s="703"/>
      <c r="AU266" s="703"/>
      <c r="AV266" s="703">
        <v>127966.5</v>
      </c>
      <c r="AW266" s="703"/>
      <c r="AX266" s="703"/>
      <c r="AY266" s="703"/>
      <c r="AZ266" s="703"/>
      <c r="BA266" s="703"/>
      <c r="BB266" s="703"/>
      <c r="BC266" s="703"/>
      <c r="BD266" s="703"/>
      <c r="BE266" s="703"/>
      <c r="BF266" s="703"/>
      <c r="BG266" s="703"/>
      <c r="BH266" s="703"/>
      <c r="BI266" s="703"/>
      <c r="BJ266" s="703"/>
      <c r="BK266" s="703"/>
      <c r="BL266" s="703"/>
      <c r="BM266" s="703"/>
      <c r="BN266" s="703"/>
      <c r="BO266" s="703"/>
      <c r="BP266" s="703"/>
      <c r="BQ266" s="703"/>
      <c r="BR266" s="703"/>
      <c r="BS266" s="704"/>
      <c r="BT266" s="14"/>
    </row>
    <row r="267" spans="1:72" s="163" customFormat="1" ht="15.65" customHeight="1">
      <c r="A267" s="743" t="s">
        <v>206</v>
      </c>
      <c r="B267" s="743" t="s">
        <v>787</v>
      </c>
      <c r="C267" s="743" t="s">
        <v>14</v>
      </c>
      <c r="D267" s="743" t="s">
        <v>778</v>
      </c>
      <c r="E267" s="743" t="s">
        <v>28</v>
      </c>
      <c r="F267" s="743" t="s">
        <v>779</v>
      </c>
      <c r="G267" s="744">
        <v>2011</v>
      </c>
      <c r="H267" s="745" t="s">
        <v>572</v>
      </c>
      <c r="I267" s="745" t="s">
        <v>580</v>
      </c>
      <c r="J267" s="746"/>
      <c r="K267" s="18"/>
      <c r="L267" s="703"/>
      <c r="M267" s="703"/>
      <c r="N267" s="703"/>
      <c r="O267" s="703"/>
      <c r="P267" s="703"/>
      <c r="Q267" s="703">
        <v>5.5414468000000001E-2</v>
      </c>
      <c r="R267" s="703"/>
      <c r="S267" s="703"/>
      <c r="T267" s="703"/>
      <c r="U267" s="703"/>
      <c r="V267" s="703"/>
      <c r="W267" s="703"/>
      <c r="X267" s="703"/>
      <c r="Y267" s="703"/>
      <c r="Z267" s="703"/>
      <c r="AA267" s="703"/>
      <c r="AB267" s="703"/>
      <c r="AC267" s="703"/>
      <c r="AD267" s="703"/>
      <c r="AE267" s="703"/>
      <c r="AF267" s="703"/>
      <c r="AG267" s="703"/>
      <c r="AH267" s="703"/>
      <c r="AI267" s="703"/>
      <c r="AJ267" s="703"/>
      <c r="AK267" s="703"/>
      <c r="AL267" s="703"/>
      <c r="AM267" s="703"/>
      <c r="AN267" s="704"/>
      <c r="AO267" s="746"/>
      <c r="AP267" s="703"/>
      <c r="AQ267" s="703"/>
      <c r="AR267" s="703"/>
      <c r="AS267" s="703"/>
      <c r="AT267" s="703"/>
      <c r="AU267" s="703"/>
      <c r="AV267" s="703">
        <v>1063.710648</v>
      </c>
      <c r="AW267" s="703"/>
      <c r="AX267" s="703"/>
      <c r="AY267" s="703"/>
      <c r="AZ267" s="703"/>
      <c r="BA267" s="703"/>
      <c r="BB267" s="703"/>
      <c r="BC267" s="703"/>
      <c r="BD267" s="703"/>
      <c r="BE267" s="703"/>
      <c r="BF267" s="703"/>
      <c r="BG267" s="703"/>
      <c r="BH267" s="703"/>
      <c r="BI267" s="703"/>
      <c r="BJ267" s="703"/>
      <c r="BK267" s="703"/>
      <c r="BL267" s="703"/>
      <c r="BM267" s="703"/>
      <c r="BN267" s="703"/>
      <c r="BO267" s="703"/>
      <c r="BP267" s="703"/>
      <c r="BQ267" s="703"/>
      <c r="BR267" s="703"/>
      <c r="BS267" s="704"/>
      <c r="BT267" s="14"/>
    </row>
    <row r="268" spans="1:72" s="163" customFormat="1" ht="15.65" customHeight="1">
      <c r="A268" s="743" t="s">
        <v>776</v>
      </c>
      <c r="B268" s="743" t="s">
        <v>777</v>
      </c>
      <c r="C268" s="743" t="s">
        <v>3</v>
      </c>
      <c r="D268" s="743" t="s">
        <v>778</v>
      </c>
      <c r="E268" s="743" t="s">
        <v>28</v>
      </c>
      <c r="F268" s="743" t="s">
        <v>779</v>
      </c>
      <c r="G268" s="744">
        <v>2011</v>
      </c>
      <c r="H268" s="745" t="s">
        <v>569</v>
      </c>
      <c r="I268" s="745" t="s">
        <v>586</v>
      </c>
      <c r="J268" s="746"/>
      <c r="K268" s="18"/>
      <c r="L268" s="703"/>
      <c r="M268" s="703"/>
      <c r="N268" s="703"/>
      <c r="O268" s="703"/>
      <c r="P268" s="703"/>
      <c r="Q268" s="703">
        <v>256.03823261252819</v>
      </c>
      <c r="R268" s="703"/>
      <c r="S268" s="703"/>
      <c r="T268" s="703"/>
      <c r="U268" s="703"/>
      <c r="V268" s="703"/>
      <c r="W268" s="703"/>
      <c r="X268" s="703"/>
      <c r="Y268" s="703"/>
      <c r="Z268" s="703"/>
      <c r="AA268" s="703"/>
      <c r="AB268" s="703"/>
      <c r="AC268" s="703"/>
      <c r="AD268" s="703"/>
      <c r="AE268" s="703"/>
      <c r="AF268" s="703"/>
      <c r="AG268" s="703"/>
      <c r="AH268" s="703"/>
      <c r="AI268" s="703"/>
      <c r="AJ268" s="703"/>
      <c r="AK268" s="703"/>
      <c r="AL268" s="703"/>
      <c r="AM268" s="703"/>
      <c r="AN268" s="704"/>
      <c r="AO268" s="746"/>
      <c r="AP268" s="703"/>
      <c r="AQ268" s="703"/>
      <c r="AR268" s="703"/>
      <c r="AS268" s="703"/>
      <c r="AT268" s="703"/>
      <c r="AU268" s="703"/>
      <c r="AV268" s="703">
        <v>470201.88961928355</v>
      </c>
      <c r="AW268" s="703"/>
      <c r="AX268" s="703"/>
      <c r="AY268" s="703"/>
      <c r="AZ268" s="703"/>
      <c r="BA268" s="703"/>
      <c r="BB268" s="703"/>
      <c r="BC268" s="703"/>
      <c r="BD268" s="703"/>
      <c r="BE268" s="703"/>
      <c r="BF268" s="703"/>
      <c r="BG268" s="703"/>
      <c r="BH268" s="703"/>
      <c r="BI268" s="703"/>
      <c r="BJ268" s="703"/>
      <c r="BK268" s="703"/>
      <c r="BL268" s="703"/>
      <c r="BM268" s="703"/>
      <c r="BN268" s="703"/>
      <c r="BO268" s="703"/>
      <c r="BP268" s="703"/>
      <c r="BQ268" s="703"/>
      <c r="BR268" s="703"/>
      <c r="BS268" s="704"/>
      <c r="BT268" s="14"/>
    </row>
    <row r="269" spans="1:72" s="163" customFormat="1" ht="15.65" customHeight="1">
      <c r="A269" s="743" t="s">
        <v>780</v>
      </c>
      <c r="B269" s="743" t="s">
        <v>777</v>
      </c>
      <c r="C269" s="743" t="s">
        <v>3</v>
      </c>
      <c r="D269" s="743" t="s">
        <v>778</v>
      </c>
      <c r="E269" s="743" t="s">
        <v>28</v>
      </c>
      <c r="F269" s="743" t="s">
        <v>779</v>
      </c>
      <c r="G269" s="744">
        <v>2011</v>
      </c>
      <c r="H269" s="745" t="s">
        <v>570</v>
      </c>
      <c r="I269" s="745" t="s">
        <v>580</v>
      </c>
      <c r="J269" s="746"/>
      <c r="K269" s="18"/>
      <c r="L269" s="703"/>
      <c r="M269" s="703"/>
      <c r="N269" s="703"/>
      <c r="O269" s="703"/>
      <c r="P269" s="703"/>
      <c r="Q269" s="703">
        <v>-47.960857457883151</v>
      </c>
      <c r="R269" s="703"/>
      <c r="S269" s="703"/>
      <c r="T269" s="703"/>
      <c r="U269" s="703"/>
      <c r="V269" s="703"/>
      <c r="W269" s="703"/>
      <c r="X269" s="703"/>
      <c r="Y269" s="703"/>
      <c r="Z269" s="703"/>
      <c r="AA269" s="703"/>
      <c r="AB269" s="703"/>
      <c r="AC269" s="703"/>
      <c r="AD269" s="703"/>
      <c r="AE269" s="703"/>
      <c r="AF269" s="703"/>
      <c r="AG269" s="703"/>
      <c r="AH269" s="703"/>
      <c r="AI269" s="703"/>
      <c r="AJ269" s="703"/>
      <c r="AK269" s="703"/>
      <c r="AL269" s="703"/>
      <c r="AM269" s="703"/>
      <c r="AN269" s="704"/>
      <c r="AO269" s="746"/>
      <c r="AP269" s="703"/>
      <c r="AQ269" s="703"/>
      <c r="AR269" s="703"/>
      <c r="AS269" s="703"/>
      <c r="AT269" s="703"/>
      <c r="AU269" s="703"/>
      <c r="AV269" s="703">
        <v>-88548.136135912064</v>
      </c>
      <c r="AW269" s="703"/>
      <c r="AX269" s="703"/>
      <c r="AY269" s="703"/>
      <c r="AZ269" s="703"/>
      <c r="BA269" s="703"/>
      <c r="BB269" s="703"/>
      <c r="BC269" s="703"/>
      <c r="BD269" s="703"/>
      <c r="BE269" s="703"/>
      <c r="BF269" s="703"/>
      <c r="BG269" s="703"/>
      <c r="BH269" s="703"/>
      <c r="BI269" s="703"/>
      <c r="BJ269" s="703"/>
      <c r="BK269" s="703"/>
      <c r="BL269" s="703"/>
      <c r="BM269" s="703"/>
      <c r="BN269" s="703"/>
      <c r="BO269" s="703"/>
      <c r="BP269" s="703"/>
      <c r="BQ269" s="703"/>
      <c r="BR269" s="703"/>
      <c r="BS269" s="704"/>
      <c r="BT269" s="14"/>
    </row>
    <row r="270" spans="1:72" s="163" customFormat="1" ht="15.65" customHeight="1">
      <c r="A270" s="743" t="s">
        <v>206</v>
      </c>
      <c r="B270" s="743" t="s">
        <v>777</v>
      </c>
      <c r="C270" s="743" t="s">
        <v>5</v>
      </c>
      <c r="D270" s="743" t="s">
        <v>778</v>
      </c>
      <c r="E270" s="743" t="s">
        <v>28</v>
      </c>
      <c r="F270" s="743" t="s">
        <v>779</v>
      </c>
      <c r="G270" s="744">
        <v>2013</v>
      </c>
      <c r="H270" s="745" t="s">
        <v>571</v>
      </c>
      <c r="I270" s="745" t="s">
        <v>586</v>
      </c>
      <c r="J270" s="746"/>
      <c r="K270" s="18"/>
      <c r="L270" s="703"/>
      <c r="M270" s="703"/>
      <c r="N270" s="703"/>
      <c r="O270" s="703"/>
      <c r="P270" s="703"/>
      <c r="Q270" s="703">
        <v>5.9254621619999996</v>
      </c>
      <c r="R270" s="703"/>
      <c r="S270" s="703"/>
      <c r="T270" s="703"/>
      <c r="U270" s="703"/>
      <c r="V270" s="703"/>
      <c r="W270" s="703"/>
      <c r="X270" s="703"/>
      <c r="Y270" s="703"/>
      <c r="Z270" s="703"/>
      <c r="AA270" s="703"/>
      <c r="AB270" s="703"/>
      <c r="AC270" s="703"/>
      <c r="AD270" s="703"/>
      <c r="AE270" s="703"/>
      <c r="AF270" s="703"/>
      <c r="AG270" s="703"/>
      <c r="AH270" s="703"/>
      <c r="AI270" s="703"/>
      <c r="AJ270" s="703"/>
      <c r="AK270" s="703"/>
      <c r="AL270" s="703"/>
      <c r="AM270" s="703"/>
      <c r="AN270" s="704"/>
      <c r="AO270" s="746"/>
      <c r="AP270" s="703"/>
      <c r="AQ270" s="703"/>
      <c r="AR270" s="703"/>
      <c r="AS270" s="703"/>
      <c r="AT270" s="703"/>
      <c r="AU270" s="703"/>
      <c r="AV270" s="703">
        <v>83322.094815484001</v>
      </c>
      <c r="AW270" s="703"/>
      <c r="AX270" s="703"/>
      <c r="AY270" s="703"/>
      <c r="AZ270" s="703"/>
      <c r="BA270" s="703"/>
      <c r="BB270" s="703"/>
      <c r="BC270" s="703"/>
      <c r="BD270" s="703"/>
      <c r="BE270" s="703"/>
      <c r="BF270" s="703"/>
      <c r="BG270" s="703"/>
      <c r="BH270" s="703"/>
      <c r="BI270" s="703"/>
      <c r="BJ270" s="703"/>
      <c r="BK270" s="703"/>
      <c r="BL270" s="703"/>
      <c r="BM270" s="703"/>
      <c r="BN270" s="703"/>
      <c r="BO270" s="703"/>
      <c r="BP270" s="703"/>
      <c r="BQ270" s="703"/>
      <c r="BR270" s="703"/>
      <c r="BS270" s="704"/>
      <c r="BT270" s="14"/>
    </row>
    <row r="271" spans="1:72" s="163" customFormat="1" ht="15.65" customHeight="1">
      <c r="A271" s="743" t="s">
        <v>206</v>
      </c>
      <c r="B271" s="743" t="s">
        <v>777</v>
      </c>
      <c r="C271" s="743" t="s">
        <v>4</v>
      </c>
      <c r="D271" s="743" t="s">
        <v>778</v>
      </c>
      <c r="E271" s="743" t="s">
        <v>28</v>
      </c>
      <c r="F271" s="743" t="s">
        <v>779</v>
      </c>
      <c r="G271" s="744">
        <v>2013</v>
      </c>
      <c r="H271" s="745" t="s">
        <v>571</v>
      </c>
      <c r="I271" s="745" t="s">
        <v>586</v>
      </c>
      <c r="J271" s="746"/>
      <c r="K271" s="18"/>
      <c r="L271" s="703"/>
      <c r="M271" s="703"/>
      <c r="N271" s="703"/>
      <c r="O271" s="703"/>
      <c r="P271" s="703"/>
      <c r="Q271" s="703">
        <v>2.820048501</v>
      </c>
      <c r="R271" s="703"/>
      <c r="S271" s="703"/>
      <c r="T271" s="703"/>
      <c r="U271" s="703"/>
      <c r="V271" s="703"/>
      <c r="W271" s="703"/>
      <c r="X271" s="703"/>
      <c r="Y271" s="703"/>
      <c r="Z271" s="703"/>
      <c r="AA271" s="703"/>
      <c r="AB271" s="703"/>
      <c r="AC271" s="703"/>
      <c r="AD271" s="703"/>
      <c r="AE271" s="703"/>
      <c r="AF271" s="703"/>
      <c r="AG271" s="703"/>
      <c r="AH271" s="703"/>
      <c r="AI271" s="703"/>
      <c r="AJ271" s="703"/>
      <c r="AK271" s="703"/>
      <c r="AL271" s="703"/>
      <c r="AM271" s="703"/>
      <c r="AN271" s="704"/>
      <c r="AO271" s="746"/>
      <c r="AP271" s="703"/>
      <c r="AQ271" s="703"/>
      <c r="AR271" s="703"/>
      <c r="AS271" s="703"/>
      <c r="AT271" s="703"/>
      <c r="AU271" s="703"/>
      <c r="AV271" s="703">
        <v>41477.548576850997</v>
      </c>
      <c r="AW271" s="703"/>
      <c r="AX271" s="703"/>
      <c r="AY271" s="703"/>
      <c r="AZ271" s="703"/>
      <c r="BA271" s="703"/>
      <c r="BB271" s="703"/>
      <c r="BC271" s="703"/>
      <c r="BD271" s="703"/>
      <c r="BE271" s="703"/>
      <c r="BF271" s="703"/>
      <c r="BG271" s="703"/>
      <c r="BH271" s="703"/>
      <c r="BI271" s="703"/>
      <c r="BJ271" s="703"/>
      <c r="BK271" s="703"/>
      <c r="BL271" s="703"/>
      <c r="BM271" s="703"/>
      <c r="BN271" s="703"/>
      <c r="BO271" s="703"/>
      <c r="BP271" s="703"/>
      <c r="BQ271" s="703"/>
      <c r="BR271" s="703"/>
      <c r="BS271" s="704"/>
      <c r="BT271" s="14"/>
    </row>
    <row r="272" spans="1:72" s="163" customFormat="1" ht="15.65" customHeight="1">
      <c r="A272" s="743" t="s">
        <v>776</v>
      </c>
      <c r="B272" s="743" t="s">
        <v>777</v>
      </c>
      <c r="C272" s="743" t="s">
        <v>6</v>
      </c>
      <c r="D272" s="743" t="s">
        <v>778</v>
      </c>
      <c r="E272" s="743" t="s">
        <v>28</v>
      </c>
      <c r="F272" s="743" t="s">
        <v>779</v>
      </c>
      <c r="G272" s="744">
        <v>2011</v>
      </c>
      <c r="H272" s="745" t="s">
        <v>569</v>
      </c>
      <c r="I272" s="745" t="s">
        <v>586</v>
      </c>
      <c r="J272" s="746"/>
      <c r="K272" s="18"/>
      <c r="L272" s="703"/>
      <c r="M272" s="703"/>
      <c r="N272" s="703"/>
      <c r="O272" s="703"/>
      <c r="P272" s="703"/>
      <c r="Q272" s="703">
        <v>0</v>
      </c>
      <c r="R272" s="703"/>
      <c r="S272" s="703"/>
      <c r="T272" s="703"/>
      <c r="U272" s="703"/>
      <c r="V272" s="703"/>
      <c r="W272" s="703"/>
      <c r="X272" s="703"/>
      <c r="Y272" s="703"/>
      <c r="Z272" s="703"/>
      <c r="AA272" s="703"/>
      <c r="AB272" s="703"/>
      <c r="AC272" s="703"/>
      <c r="AD272" s="703"/>
      <c r="AE272" s="703"/>
      <c r="AF272" s="703"/>
      <c r="AG272" s="703"/>
      <c r="AH272" s="703"/>
      <c r="AI272" s="703"/>
      <c r="AJ272" s="703"/>
      <c r="AK272" s="703"/>
      <c r="AL272" s="703"/>
      <c r="AM272" s="703"/>
      <c r="AN272" s="704"/>
      <c r="AO272" s="746"/>
      <c r="AP272" s="703"/>
      <c r="AQ272" s="703"/>
      <c r="AR272" s="703"/>
      <c r="AS272" s="703"/>
      <c r="AT272" s="703"/>
      <c r="AU272" s="703"/>
      <c r="AV272" s="703">
        <v>0</v>
      </c>
      <c r="AW272" s="703"/>
      <c r="AX272" s="703"/>
      <c r="AY272" s="703"/>
      <c r="AZ272" s="703"/>
      <c r="BA272" s="703"/>
      <c r="BB272" s="703"/>
      <c r="BC272" s="703"/>
      <c r="BD272" s="703"/>
      <c r="BE272" s="703"/>
      <c r="BF272" s="703"/>
      <c r="BG272" s="703"/>
      <c r="BH272" s="703"/>
      <c r="BI272" s="703"/>
      <c r="BJ272" s="703"/>
      <c r="BK272" s="703"/>
      <c r="BL272" s="703"/>
      <c r="BM272" s="703"/>
      <c r="BN272" s="703"/>
      <c r="BO272" s="703"/>
      <c r="BP272" s="703"/>
      <c r="BQ272" s="703"/>
      <c r="BR272" s="703"/>
      <c r="BS272" s="704"/>
      <c r="BT272" s="14"/>
    </row>
    <row r="273" spans="1:72" s="163" customFormat="1" ht="15.65" customHeight="1">
      <c r="A273" s="743" t="s">
        <v>206</v>
      </c>
      <c r="B273" s="743" t="s">
        <v>777</v>
      </c>
      <c r="C273" s="743" t="s">
        <v>4</v>
      </c>
      <c r="D273" s="743" t="s">
        <v>778</v>
      </c>
      <c r="E273" s="743" t="s">
        <v>28</v>
      </c>
      <c r="F273" s="743" t="s">
        <v>779</v>
      </c>
      <c r="G273" s="744">
        <v>2013</v>
      </c>
      <c r="H273" s="745" t="s">
        <v>572</v>
      </c>
      <c r="I273" s="745" t="s">
        <v>580</v>
      </c>
      <c r="J273" s="746"/>
      <c r="K273" s="18"/>
      <c r="L273" s="703"/>
      <c r="M273" s="703"/>
      <c r="N273" s="703"/>
      <c r="O273" s="703"/>
      <c r="P273" s="703"/>
      <c r="Q273" s="703">
        <v>8.9999999999999993E-3</v>
      </c>
      <c r="R273" s="703"/>
      <c r="S273" s="703"/>
      <c r="T273" s="703"/>
      <c r="U273" s="703"/>
      <c r="V273" s="703"/>
      <c r="W273" s="703"/>
      <c r="X273" s="703"/>
      <c r="Y273" s="703"/>
      <c r="Z273" s="703"/>
      <c r="AA273" s="703"/>
      <c r="AB273" s="703"/>
      <c r="AC273" s="703"/>
      <c r="AD273" s="703"/>
      <c r="AE273" s="703"/>
      <c r="AF273" s="703"/>
      <c r="AG273" s="703"/>
      <c r="AH273" s="703"/>
      <c r="AI273" s="703"/>
      <c r="AJ273" s="703"/>
      <c r="AK273" s="703"/>
      <c r="AL273" s="703"/>
      <c r="AM273" s="703"/>
      <c r="AN273" s="704"/>
      <c r="AO273" s="746"/>
      <c r="AP273" s="703"/>
      <c r="AQ273" s="703"/>
      <c r="AR273" s="703"/>
      <c r="AS273" s="703"/>
      <c r="AT273" s="703"/>
      <c r="AU273" s="703"/>
      <c r="AV273" s="703">
        <v>128</v>
      </c>
      <c r="AW273" s="703"/>
      <c r="AX273" s="703"/>
      <c r="AY273" s="703"/>
      <c r="AZ273" s="703"/>
      <c r="BA273" s="703"/>
      <c r="BB273" s="703"/>
      <c r="BC273" s="703"/>
      <c r="BD273" s="703"/>
      <c r="BE273" s="703"/>
      <c r="BF273" s="703"/>
      <c r="BG273" s="703"/>
      <c r="BH273" s="703"/>
      <c r="BI273" s="703"/>
      <c r="BJ273" s="703"/>
      <c r="BK273" s="703"/>
      <c r="BL273" s="703"/>
      <c r="BM273" s="703"/>
      <c r="BN273" s="703"/>
      <c r="BO273" s="703"/>
      <c r="BP273" s="703"/>
      <c r="BQ273" s="703"/>
      <c r="BR273" s="703"/>
      <c r="BS273" s="704"/>
      <c r="BT273" s="14"/>
    </row>
    <row r="274" spans="1:72" s="163" customFormat="1" ht="15.65" customHeight="1">
      <c r="A274" s="743" t="s">
        <v>206</v>
      </c>
      <c r="B274" s="743" t="s">
        <v>777</v>
      </c>
      <c r="C274" s="743" t="s">
        <v>3</v>
      </c>
      <c r="D274" s="743" t="s">
        <v>778</v>
      </c>
      <c r="E274" s="743" t="s">
        <v>28</v>
      </c>
      <c r="F274" s="743" t="s">
        <v>779</v>
      </c>
      <c r="G274" s="744">
        <v>2012</v>
      </c>
      <c r="H274" s="745" t="s">
        <v>571</v>
      </c>
      <c r="I274" s="745" t="s">
        <v>580</v>
      </c>
      <c r="J274" s="746"/>
      <c r="K274" s="18"/>
      <c r="L274" s="703"/>
      <c r="M274" s="703"/>
      <c r="N274" s="703"/>
      <c r="O274" s="703"/>
      <c r="P274" s="703"/>
      <c r="Q274" s="703">
        <v>3.9857394919999991</v>
      </c>
      <c r="R274" s="703"/>
      <c r="S274" s="703"/>
      <c r="T274" s="703"/>
      <c r="U274" s="703"/>
      <c r="V274" s="703"/>
      <c r="W274" s="703"/>
      <c r="X274" s="703"/>
      <c r="Y274" s="703"/>
      <c r="Z274" s="703"/>
      <c r="AA274" s="703"/>
      <c r="AB274" s="703"/>
      <c r="AC274" s="703"/>
      <c r="AD274" s="703"/>
      <c r="AE274" s="703"/>
      <c r="AF274" s="703"/>
      <c r="AG274" s="703"/>
      <c r="AH274" s="703"/>
      <c r="AI274" s="703"/>
      <c r="AJ274" s="703"/>
      <c r="AK274" s="703"/>
      <c r="AL274" s="703"/>
      <c r="AM274" s="703"/>
      <c r="AN274" s="704"/>
      <c r="AO274" s="746"/>
      <c r="AP274" s="703"/>
      <c r="AQ274" s="703"/>
      <c r="AR274" s="703"/>
      <c r="AS274" s="703"/>
      <c r="AT274" s="703"/>
      <c r="AU274" s="703"/>
      <c r="AV274" s="703">
        <v>7294.7129221159994</v>
      </c>
      <c r="AW274" s="703"/>
      <c r="AX274" s="703"/>
      <c r="AY274" s="703"/>
      <c r="AZ274" s="703"/>
      <c r="BA274" s="703"/>
      <c r="BB274" s="703"/>
      <c r="BC274" s="703"/>
      <c r="BD274" s="703"/>
      <c r="BE274" s="703"/>
      <c r="BF274" s="703"/>
      <c r="BG274" s="703"/>
      <c r="BH274" s="703"/>
      <c r="BI274" s="703"/>
      <c r="BJ274" s="703"/>
      <c r="BK274" s="703"/>
      <c r="BL274" s="703"/>
      <c r="BM274" s="703"/>
      <c r="BN274" s="703"/>
      <c r="BO274" s="703"/>
      <c r="BP274" s="703"/>
      <c r="BQ274" s="703"/>
      <c r="BR274" s="703"/>
      <c r="BS274" s="704"/>
      <c r="BT274" s="14"/>
    </row>
    <row r="275" spans="1:72" s="163" customFormat="1" ht="15.65" customHeight="1">
      <c r="A275" s="743" t="s">
        <v>206</v>
      </c>
      <c r="B275" s="743"/>
      <c r="C275" s="743" t="s">
        <v>20</v>
      </c>
      <c r="D275" s="743" t="s">
        <v>778</v>
      </c>
      <c r="E275" s="743" t="s">
        <v>782</v>
      </c>
      <c r="F275" s="743" t="s">
        <v>779</v>
      </c>
      <c r="G275" s="744">
        <v>2013</v>
      </c>
      <c r="H275" s="745" t="s">
        <v>571</v>
      </c>
      <c r="I275" s="745" t="s">
        <v>586</v>
      </c>
      <c r="J275" s="746"/>
      <c r="K275" s="18"/>
      <c r="L275" s="703"/>
      <c r="M275" s="703"/>
      <c r="N275" s="703"/>
      <c r="O275" s="703"/>
      <c r="P275" s="703"/>
      <c r="Q275" s="703">
        <v>0</v>
      </c>
      <c r="R275" s="703"/>
      <c r="S275" s="703"/>
      <c r="T275" s="703"/>
      <c r="U275" s="703"/>
      <c r="V275" s="703"/>
      <c r="W275" s="703"/>
      <c r="X275" s="703"/>
      <c r="Y275" s="703"/>
      <c r="Z275" s="703"/>
      <c r="AA275" s="703"/>
      <c r="AB275" s="703"/>
      <c r="AC275" s="703"/>
      <c r="AD275" s="703"/>
      <c r="AE275" s="703"/>
      <c r="AF275" s="703"/>
      <c r="AG275" s="703"/>
      <c r="AH275" s="703"/>
      <c r="AI275" s="703"/>
      <c r="AJ275" s="703"/>
      <c r="AK275" s="703"/>
      <c r="AL275" s="703"/>
      <c r="AM275" s="703"/>
      <c r="AN275" s="704"/>
      <c r="AO275" s="746"/>
      <c r="AP275" s="703"/>
      <c r="AQ275" s="703"/>
      <c r="AR275" s="703"/>
      <c r="AS275" s="703"/>
      <c r="AT275" s="703"/>
      <c r="AU275" s="703"/>
      <c r="AV275" s="703">
        <v>0</v>
      </c>
      <c r="AW275" s="703"/>
      <c r="AX275" s="703"/>
      <c r="AY275" s="703"/>
      <c r="AZ275" s="703"/>
      <c r="BA275" s="703"/>
      <c r="BB275" s="703"/>
      <c r="BC275" s="703"/>
      <c r="BD275" s="703"/>
      <c r="BE275" s="703"/>
      <c r="BF275" s="703"/>
      <c r="BG275" s="703"/>
      <c r="BH275" s="703"/>
      <c r="BI275" s="703"/>
      <c r="BJ275" s="703"/>
      <c r="BK275" s="703"/>
      <c r="BL275" s="703"/>
      <c r="BM275" s="703"/>
      <c r="BN275" s="703"/>
      <c r="BO275" s="703"/>
      <c r="BP275" s="703"/>
      <c r="BQ275" s="703"/>
      <c r="BR275" s="703"/>
      <c r="BS275" s="704"/>
      <c r="BT275" s="14"/>
    </row>
    <row r="276" spans="1:72" s="163" customFormat="1" ht="15.65" customHeight="1">
      <c r="A276" s="743" t="s">
        <v>206</v>
      </c>
      <c r="B276" s="743" t="s">
        <v>777</v>
      </c>
      <c r="C276" s="743" t="s">
        <v>3</v>
      </c>
      <c r="D276" s="743" t="s">
        <v>778</v>
      </c>
      <c r="E276" s="743" t="s">
        <v>28</v>
      </c>
      <c r="F276" s="743" t="s">
        <v>779</v>
      </c>
      <c r="G276" s="744">
        <v>2012</v>
      </c>
      <c r="H276" s="745" t="s">
        <v>571</v>
      </c>
      <c r="I276" s="745" t="s">
        <v>580</v>
      </c>
      <c r="J276" s="746"/>
      <c r="K276" s="18"/>
      <c r="L276" s="703"/>
      <c r="M276" s="703"/>
      <c r="N276" s="703"/>
      <c r="O276" s="703"/>
      <c r="P276" s="703"/>
      <c r="Q276" s="703">
        <v>2.6970118414811794E-2</v>
      </c>
      <c r="R276" s="703"/>
      <c r="S276" s="703"/>
      <c r="T276" s="703"/>
      <c r="U276" s="703"/>
      <c r="V276" s="703"/>
      <c r="W276" s="703"/>
      <c r="X276" s="703"/>
      <c r="Y276" s="703"/>
      <c r="Z276" s="703"/>
      <c r="AA276" s="703"/>
      <c r="AB276" s="703"/>
      <c r="AC276" s="703"/>
      <c r="AD276" s="703"/>
      <c r="AE276" s="703"/>
      <c r="AF276" s="703"/>
      <c r="AG276" s="703"/>
      <c r="AH276" s="703"/>
      <c r="AI276" s="703"/>
      <c r="AJ276" s="703"/>
      <c r="AK276" s="703"/>
      <c r="AL276" s="703"/>
      <c r="AM276" s="703"/>
      <c r="AN276" s="704"/>
      <c r="AO276" s="746"/>
      <c r="AP276" s="703"/>
      <c r="AQ276" s="703"/>
      <c r="AR276" s="703"/>
      <c r="AS276" s="703"/>
      <c r="AT276" s="703"/>
      <c r="AU276" s="703"/>
      <c r="AV276" s="703">
        <v>54.833802103957183</v>
      </c>
      <c r="AW276" s="703"/>
      <c r="AX276" s="703"/>
      <c r="AY276" s="703"/>
      <c r="AZ276" s="703"/>
      <c r="BA276" s="703"/>
      <c r="BB276" s="703"/>
      <c r="BC276" s="703"/>
      <c r="BD276" s="703"/>
      <c r="BE276" s="703"/>
      <c r="BF276" s="703"/>
      <c r="BG276" s="703"/>
      <c r="BH276" s="703"/>
      <c r="BI276" s="703"/>
      <c r="BJ276" s="703"/>
      <c r="BK276" s="703"/>
      <c r="BL276" s="703"/>
      <c r="BM276" s="703"/>
      <c r="BN276" s="703"/>
      <c r="BO276" s="703"/>
      <c r="BP276" s="703"/>
      <c r="BQ276" s="703"/>
      <c r="BR276" s="703"/>
      <c r="BS276" s="704"/>
      <c r="BT276" s="14"/>
    </row>
    <row r="277" spans="1:72" s="163" customFormat="1" ht="15.65" customHeight="1">
      <c r="A277" s="743" t="s">
        <v>206</v>
      </c>
      <c r="B277" s="743"/>
      <c r="C277" s="743" t="s">
        <v>20</v>
      </c>
      <c r="D277" s="743" t="s">
        <v>778</v>
      </c>
      <c r="E277" s="743" t="s">
        <v>788</v>
      </c>
      <c r="F277" s="743" t="s">
        <v>779</v>
      </c>
      <c r="G277" s="744">
        <v>2013</v>
      </c>
      <c r="H277" s="745" t="s">
        <v>572</v>
      </c>
      <c r="I277" s="745" t="s">
        <v>580</v>
      </c>
      <c r="J277" s="746"/>
      <c r="K277" s="18"/>
      <c r="L277" s="703"/>
      <c r="M277" s="703"/>
      <c r="N277" s="703"/>
      <c r="O277" s="703"/>
      <c r="P277" s="703"/>
      <c r="Q277" s="703">
        <v>0</v>
      </c>
      <c r="R277" s="703"/>
      <c r="S277" s="703"/>
      <c r="T277" s="703"/>
      <c r="U277" s="703"/>
      <c r="V277" s="703"/>
      <c r="W277" s="703"/>
      <c r="X277" s="703"/>
      <c r="Y277" s="703"/>
      <c r="Z277" s="703"/>
      <c r="AA277" s="703"/>
      <c r="AB277" s="703"/>
      <c r="AC277" s="703"/>
      <c r="AD277" s="703"/>
      <c r="AE277" s="703"/>
      <c r="AF277" s="703"/>
      <c r="AG277" s="703"/>
      <c r="AH277" s="703"/>
      <c r="AI277" s="703"/>
      <c r="AJ277" s="703"/>
      <c r="AK277" s="703"/>
      <c r="AL277" s="703"/>
      <c r="AM277" s="703"/>
      <c r="AN277" s="704"/>
      <c r="AO277" s="746"/>
      <c r="AP277" s="703"/>
      <c r="AQ277" s="703"/>
      <c r="AR277" s="703"/>
      <c r="AS277" s="703"/>
      <c r="AT277" s="703"/>
      <c r="AU277" s="703"/>
      <c r="AV277" s="703">
        <v>0</v>
      </c>
      <c r="AW277" s="703"/>
      <c r="AX277" s="703"/>
      <c r="AY277" s="703"/>
      <c r="AZ277" s="703"/>
      <c r="BA277" s="703"/>
      <c r="BB277" s="703"/>
      <c r="BC277" s="703"/>
      <c r="BD277" s="703"/>
      <c r="BE277" s="703"/>
      <c r="BF277" s="703"/>
      <c r="BG277" s="703"/>
      <c r="BH277" s="703"/>
      <c r="BI277" s="703"/>
      <c r="BJ277" s="703"/>
      <c r="BK277" s="703"/>
      <c r="BL277" s="703"/>
      <c r="BM277" s="703"/>
      <c r="BN277" s="703"/>
      <c r="BO277" s="703"/>
      <c r="BP277" s="703"/>
      <c r="BQ277" s="703"/>
      <c r="BR277" s="703"/>
      <c r="BS277" s="704"/>
      <c r="BT277" s="14"/>
    </row>
    <row r="278" spans="1:72" s="163" customFormat="1" ht="15.65" customHeight="1">
      <c r="A278" s="743" t="s">
        <v>206</v>
      </c>
      <c r="B278" s="743" t="s">
        <v>785</v>
      </c>
      <c r="C278" s="743" t="s">
        <v>13</v>
      </c>
      <c r="D278" s="743" t="s">
        <v>778</v>
      </c>
      <c r="E278" s="743" t="s">
        <v>785</v>
      </c>
      <c r="F278" s="743" t="s">
        <v>779</v>
      </c>
      <c r="G278" s="744">
        <v>2013</v>
      </c>
      <c r="H278" s="745" t="s">
        <v>571</v>
      </c>
      <c r="I278" s="745" t="s">
        <v>586</v>
      </c>
      <c r="J278" s="746"/>
      <c r="K278" s="18"/>
      <c r="L278" s="703"/>
      <c r="M278" s="703"/>
      <c r="N278" s="703"/>
      <c r="O278" s="703"/>
      <c r="P278" s="703"/>
      <c r="Q278" s="703">
        <v>0</v>
      </c>
      <c r="R278" s="703"/>
      <c r="S278" s="703"/>
      <c r="T278" s="703"/>
      <c r="U278" s="703"/>
      <c r="V278" s="703"/>
      <c r="W278" s="703"/>
      <c r="X278" s="703"/>
      <c r="Y278" s="703"/>
      <c r="Z278" s="703"/>
      <c r="AA278" s="703"/>
      <c r="AB278" s="703"/>
      <c r="AC278" s="703"/>
      <c r="AD278" s="703"/>
      <c r="AE278" s="703"/>
      <c r="AF278" s="703"/>
      <c r="AG278" s="703"/>
      <c r="AH278" s="703"/>
      <c r="AI278" s="703"/>
      <c r="AJ278" s="703"/>
      <c r="AK278" s="703"/>
      <c r="AL278" s="703"/>
      <c r="AM278" s="703"/>
      <c r="AN278" s="704"/>
      <c r="AO278" s="746"/>
      <c r="AP278" s="703"/>
      <c r="AQ278" s="703"/>
      <c r="AR278" s="703"/>
      <c r="AS278" s="703"/>
      <c r="AT278" s="703"/>
      <c r="AU278" s="703"/>
      <c r="AV278" s="703">
        <v>0</v>
      </c>
      <c r="AW278" s="703"/>
      <c r="AX278" s="703"/>
      <c r="AY278" s="703"/>
      <c r="AZ278" s="703"/>
      <c r="BA278" s="703"/>
      <c r="BB278" s="703"/>
      <c r="BC278" s="703"/>
      <c r="BD278" s="703"/>
      <c r="BE278" s="703"/>
      <c r="BF278" s="703"/>
      <c r="BG278" s="703"/>
      <c r="BH278" s="703"/>
      <c r="BI278" s="703"/>
      <c r="BJ278" s="703"/>
      <c r="BK278" s="703"/>
      <c r="BL278" s="703"/>
      <c r="BM278" s="703"/>
      <c r="BN278" s="703"/>
      <c r="BO278" s="703"/>
      <c r="BP278" s="703"/>
      <c r="BQ278" s="703"/>
      <c r="BR278" s="703"/>
      <c r="BS278" s="704"/>
      <c r="BT278" s="14"/>
    </row>
    <row r="279" spans="1:72" s="163" customFormat="1" ht="15.65" customHeight="1">
      <c r="A279" s="743" t="s">
        <v>206</v>
      </c>
      <c r="B279" s="743" t="s">
        <v>777</v>
      </c>
      <c r="C279" s="743" t="s">
        <v>3</v>
      </c>
      <c r="D279" s="743" t="s">
        <v>778</v>
      </c>
      <c r="E279" s="743" t="s">
        <v>28</v>
      </c>
      <c r="F279" s="743" t="s">
        <v>779</v>
      </c>
      <c r="G279" s="744">
        <v>2012</v>
      </c>
      <c r="H279" s="745" t="s">
        <v>572</v>
      </c>
      <c r="I279" s="745" t="s">
        <v>580</v>
      </c>
      <c r="J279" s="746"/>
      <c r="K279" s="18"/>
      <c r="L279" s="703"/>
      <c r="M279" s="703"/>
      <c r="N279" s="703"/>
      <c r="O279" s="703"/>
      <c r="P279" s="703"/>
      <c r="Q279" s="703">
        <v>0.28444070599999999</v>
      </c>
      <c r="R279" s="703"/>
      <c r="S279" s="703"/>
      <c r="T279" s="703"/>
      <c r="U279" s="703"/>
      <c r="V279" s="703"/>
      <c r="W279" s="703"/>
      <c r="X279" s="703"/>
      <c r="Y279" s="703"/>
      <c r="Z279" s="703"/>
      <c r="AA279" s="703"/>
      <c r="AB279" s="703"/>
      <c r="AC279" s="703"/>
      <c r="AD279" s="703"/>
      <c r="AE279" s="703"/>
      <c r="AF279" s="703"/>
      <c r="AG279" s="703"/>
      <c r="AH279" s="703"/>
      <c r="AI279" s="703"/>
      <c r="AJ279" s="703"/>
      <c r="AK279" s="703"/>
      <c r="AL279" s="703"/>
      <c r="AM279" s="703"/>
      <c r="AN279" s="704"/>
      <c r="AO279" s="746"/>
      <c r="AP279" s="703"/>
      <c r="AQ279" s="703"/>
      <c r="AR279" s="703"/>
      <c r="AS279" s="703"/>
      <c r="AT279" s="703"/>
      <c r="AU279" s="703"/>
      <c r="AV279" s="703">
        <v>551.2573926</v>
      </c>
      <c r="AW279" s="703"/>
      <c r="AX279" s="703"/>
      <c r="AY279" s="703"/>
      <c r="AZ279" s="703"/>
      <c r="BA279" s="703"/>
      <c r="BB279" s="703"/>
      <c r="BC279" s="703"/>
      <c r="BD279" s="703"/>
      <c r="BE279" s="703"/>
      <c r="BF279" s="703"/>
      <c r="BG279" s="703"/>
      <c r="BH279" s="703"/>
      <c r="BI279" s="703"/>
      <c r="BJ279" s="703"/>
      <c r="BK279" s="703"/>
      <c r="BL279" s="703"/>
      <c r="BM279" s="703"/>
      <c r="BN279" s="703"/>
      <c r="BO279" s="703"/>
      <c r="BP279" s="703"/>
      <c r="BQ279" s="703"/>
      <c r="BR279" s="703"/>
      <c r="BS279" s="704"/>
      <c r="BT279" s="14"/>
    </row>
    <row r="280" spans="1:72" s="163" customFormat="1" ht="15.65" customHeight="1">
      <c r="A280" s="743" t="s">
        <v>776</v>
      </c>
      <c r="B280" s="743" t="s">
        <v>785</v>
      </c>
      <c r="C280" s="743" t="s">
        <v>13</v>
      </c>
      <c r="D280" s="743" t="s">
        <v>778</v>
      </c>
      <c r="E280" s="743" t="s">
        <v>785</v>
      </c>
      <c r="F280" s="743" t="s">
        <v>779</v>
      </c>
      <c r="G280" s="744">
        <v>2013</v>
      </c>
      <c r="H280" s="745" t="s">
        <v>572</v>
      </c>
      <c r="I280" s="745" t="s">
        <v>580</v>
      </c>
      <c r="J280" s="746"/>
      <c r="K280" s="18"/>
      <c r="L280" s="703"/>
      <c r="M280" s="703"/>
      <c r="N280" s="703"/>
      <c r="O280" s="703"/>
      <c r="P280" s="703"/>
      <c r="Q280" s="703">
        <v>11.7135</v>
      </c>
      <c r="R280" s="703"/>
      <c r="S280" s="703"/>
      <c r="T280" s="703"/>
      <c r="U280" s="703"/>
      <c r="V280" s="703"/>
      <c r="W280" s="703"/>
      <c r="X280" s="703"/>
      <c r="Y280" s="703"/>
      <c r="Z280" s="703"/>
      <c r="AA280" s="703"/>
      <c r="AB280" s="703"/>
      <c r="AC280" s="703"/>
      <c r="AD280" s="703"/>
      <c r="AE280" s="703"/>
      <c r="AF280" s="703"/>
      <c r="AG280" s="703"/>
      <c r="AH280" s="703"/>
      <c r="AI280" s="703"/>
      <c r="AJ280" s="703"/>
      <c r="AK280" s="703"/>
      <c r="AL280" s="703"/>
      <c r="AM280" s="703"/>
      <c r="AN280" s="704"/>
      <c r="AO280" s="746"/>
      <c r="AP280" s="703"/>
      <c r="AQ280" s="703"/>
      <c r="AR280" s="703"/>
      <c r="AS280" s="703"/>
      <c r="AT280" s="703"/>
      <c r="AU280" s="703"/>
      <c r="AV280" s="703">
        <v>141300</v>
      </c>
      <c r="AW280" s="703"/>
      <c r="AX280" s="703"/>
      <c r="AY280" s="703"/>
      <c r="AZ280" s="703"/>
      <c r="BA280" s="703"/>
      <c r="BB280" s="703"/>
      <c r="BC280" s="703"/>
      <c r="BD280" s="703"/>
      <c r="BE280" s="703"/>
      <c r="BF280" s="703"/>
      <c r="BG280" s="703"/>
      <c r="BH280" s="703"/>
      <c r="BI280" s="703"/>
      <c r="BJ280" s="703"/>
      <c r="BK280" s="703"/>
      <c r="BL280" s="703"/>
      <c r="BM280" s="703"/>
      <c r="BN280" s="703"/>
      <c r="BO280" s="703"/>
      <c r="BP280" s="703"/>
      <c r="BQ280" s="703"/>
      <c r="BR280" s="703"/>
      <c r="BS280" s="704"/>
      <c r="BT280" s="14"/>
    </row>
    <row r="281" spans="1:72" s="163" customFormat="1" ht="15.65" customHeight="1">
      <c r="A281" s="743" t="s">
        <v>206</v>
      </c>
      <c r="B281" s="743" t="s">
        <v>777</v>
      </c>
      <c r="C281" s="743" t="s">
        <v>14</v>
      </c>
      <c r="D281" s="743" t="s">
        <v>778</v>
      </c>
      <c r="E281" s="743" t="s">
        <v>28</v>
      </c>
      <c r="F281" s="743" t="s">
        <v>779</v>
      </c>
      <c r="G281" s="744">
        <v>2013</v>
      </c>
      <c r="H281" s="745" t="s">
        <v>571</v>
      </c>
      <c r="I281" s="745" t="s">
        <v>586</v>
      </c>
      <c r="J281" s="746"/>
      <c r="K281" s="18"/>
      <c r="L281" s="703"/>
      <c r="M281" s="703"/>
      <c r="N281" s="703"/>
      <c r="O281" s="703"/>
      <c r="P281" s="703"/>
      <c r="Q281" s="703">
        <v>24.876119372000002</v>
      </c>
      <c r="R281" s="703"/>
      <c r="S281" s="703"/>
      <c r="T281" s="703"/>
      <c r="U281" s="703"/>
      <c r="V281" s="703"/>
      <c r="W281" s="703"/>
      <c r="X281" s="703"/>
      <c r="Y281" s="703"/>
      <c r="Z281" s="703"/>
      <c r="AA281" s="703"/>
      <c r="AB281" s="703"/>
      <c r="AC281" s="703"/>
      <c r="AD281" s="703"/>
      <c r="AE281" s="703"/>
      <c r="AF281" s="703"/>
      <c r="AG281" s="703"/>
      <c r="AH281" s="703"/>
      <c r="AI281" s="703"/>
      <c r="AJ281" s="703"/>
      <c r="AK281" s="703"/>
      <c r="AL281" s="703"/>
      <c r="AM281" s="703"/>
      <c r="AN281" s="704"/>
      <c r="AO281" s="746"/>
      <c r="AP281" s="703"/>
      <c r="AQ281" s="703"/>
      <c r="AR281" s="703"/>
      <c r="AS281" s="703"/>
      <c r="AT281" s="703"/>
      <c r="AU281" s="703"/>
      <c r="AV281" s="703">
        <v>132466.12627792399</v>
      </c>
      <c r="AW281" s="703"/>
      <c r="AX281" s="703"/>
      <c r="AY281" s="703"/>
      <c r="AZ281" s="703"/>
      <c r="BA281" s="703"/>
      <c r="BB281" s="703"/>
      <c r="BC281" s="703"/>
      <c r="BD281" s="703"/>
      <c r="BE281" s="703"/>
      <c r="BF281" s="703"/>
      <c r="BG281" s="703"/>
      <c r="BH281" s="703"/>
      <c r="BI281" s="703"/>
      <c r="BJ281" s="703"/>
      <c r="BK281" s="703"/>
      <c r="BL281" s="703"/>
      <c r="BM281" s="703"/>
      <c r="BN281" s="703"/>
      <c r="BO281" s="703"/>
      <c r="BP281" s="703"/>
      <c r="BQ281" s="703"/>
      <c r="BR281" s="703"/>
      <c r="BS281" s="704"/>
      <c r="BT281" s="14"/>
    </row>
    <row r="282" spans="1:72" s="163" customFormat="1" ht="15.65" customHeight="1">
      <c r="A282" s="743" t="s">
        <v>206</v>
      </c>
      <c r="B282" s="743" t="s">
        <v>787</v>
      </c>
      <c r="C282" s="743" t="s">
        <v>14</v>
      </c>
      <c r="D282" s="743" t="s">
        <v>778</v>
      </c>
      <c r="E282" s="743" t="s">
        <v>28</v>
      </c>
      <c r="F282" s="743" t="s">
        <v>779</v>
      </c>
      <c r="G282" s="744">
        <v>2013</v>
      </c>
      <c r="H282" s="745" t="s">
        <v>572</v>
      </c>
      <c r="I282" s="745" t="s">
        <v>580</v>
      </c>
      <c r="J282" s="746"/>
      <c r="K282" s="18"/>
      <c r="L282" s="703"/>
      <c r="M282" s="703"/>
      <c r="N282" s="703"/>
      <c r="O282" s="703"/>
      <c r="P282" s="703"/>
      <c r="Q282" s="703">
        <v>2.6879058000000001E-2</v>
      </c>
      <c r="R282" s="703"/>
      <c r="S282" s="703"/>
      <c r="T282" s="703"/>
      <c r="U282" s="703"/>
      <c r="V282" s="703"/>
      <c r="W282" s="703"/>
      <c r="X282" s="703"/>
      <c r="Y282" s="703"/>
      <c r="Z282" s="703"/>
      <c r="AA282" s="703"/>
      <c r="AB282" s="703"/>
      <c r="AC282" s="703"/>
      <c r="AD282" s="703"/>
      <c r="AE282" s="703"/>
      <c r="AF282" s="703"/>
      <c r="AG282" s="703"/>
      <c r="AH282" s="703"/>
      <c r="AI282" s="703"/>
      <c r="AJ282" s="703"/>
      <c r="AK282" s="703"/>
      <c r="AL282" s="703"/>
      <c r="AM282" s="703"/>
      <c r="AN282" s="704"/>
      <c r="AO282" s="746"/>
      <c r="AP282" s="703"/>
      <c r="AQ282" s="703"/>
      <c r="AR282" s="703"/>
      <c r="AS282" s="703"/>
      <c r="AT282" s="703"/>
      <c r="AU282" s="703"/>
      <c r="AV282" s="703">
        <v>515.78936390000001</v>
      </c>
      <c r="AW282" s="703"/>
      <c r="AX282" s="703"/>
      <c r="AY282" s="703"/>
      <c r="AZ282" s="703"/>
      <c r="BA282" s="703"/>
      <c r="BB282" s="703"/>
      <c r="BC282" s="703"/>
      <c r="BD282" s="703"/>
      <c r="BE282" s="703"/>
      <c r="BF282" s="703"/>
      <c r="BG282" s="703"/>
      <c r="BH282" s="703"/>
      <c r="BI282" s="703"/>
      <c r="BJ282" s="703"/>
      <c r="BK282" s="703"/>
      <c r="BL282" s="703"/>
      <c r="BM282" s="703"/>
      <c r="BN282" s="703"/>
      <c r="BO282" s="703"/>
      <c r="BP282" s="703"/>
      <c r="BQ282" s="703"/>
      <c r="BR282" s="703"/>
      <c r="BS282" s="704"/>
      <c r="BT282" s="14"/>
    </row>
    <row r="283" spans="1:72" s="163" customFormat="1" ht="15.65" customHeight="1">
      <c r="A283" s="743" t="s">
        <v>776</v>
      </c>
      <c r="B283" s="743" t="s">
        <v>781</v>
      </c>
      <c r="C283" s="743" t="s">
        <v>22</v>
      </c>
      <c r="D283" s="743" t="s">
        <v>778</v>
      </c>
      <c r="E283" s="743" t="s">
        <v>783</v>
      </c>
      <c r="F283" s="743" t="s">
        <v>779</v>
      </c>
      <c r="G283" s="744">
        <v>2012</v>
      </c>
      <c r="H283" s="745" t="s">
        <v>570</v>
      </c>
      <c r="I283" s="745" t="s">
        <v>586</v>
      </c>
      <c r="J283" s="746"/>
      <c r="K283" s="18"/>
      <c r="L283" s="703"/>
      <c r="M283" s="703"/>
      <c r="N283" s="703"/>
      <c r="O283" s="703"/>
      <c r="P283" s="703"/>
      <c r="Q283" s="703">
        <v>369.59043271884855</v>
      </c>
      <c r="R283" s="703"/>
      <c r="S283" s="703"/>
      <c r="T283" s="703"/>
      <c r="U283" s="703"/>
      <c r="V283" s="703"/>
      <c r="W283" s="703"/>
      <c r="X283" s="703"/>
      <c r="Y283" s="703"/>
      <c r="Z283" s="703"/>
      <c r="AA283" s="703"/>
      <c r="AB283" s="703"/>
      <c r="AC283" s="703"/>
      <c r="AD283" s="703"/>
      <c r="AE283" s="703"/>
      <c r="AF283" s="703"/>
      <c r="AG283" s="703"/>
      <c r="AH283" s="703"/>
      <c r="AI283" s="703"/>
      <c r="AJ283" s="703"/>
      <c r="AK283" s="703"/>
      <c r="AL283" s="703"/>
      <c r="AM283" s="703"/>
      <c r="AN283" s="704"/>
      <c r="AO283" s="746"/>
      <c r="AP283" s="703"/>
      <c r="AQ283" s="703"/>
      <c r="AR283" s="703"/>
      <c r="AS283" s="703"/>
      <c r="AT283" s="703"/>
      <c r="AU283" s="703"/>
      <c r="AV283" s="703">
        <v>1994394.7520354346</v>
      </c>
      <c r="AW283" s="703"/>
      <c r="AX283" s="703"/>
      <c r="AY283" s="703"/>
      <c r="AZ283" s="703"/>
      <c r="BA283" s="703"/>
      <c r="BB283" s="703"/>
      <c r="BC283" s="703"/>
      <c r="BD283" s="703"/>
      <c r="BE283" s="703"/>
      <c r="BF283" s="703"/>
      <c r="BG283" s="703"/>
      <c r="BH283" s="703"/>
      <c r="BI283" s="703"/>
      <c r="BJ283" s="703"/>
      <c r="BK283" s="703"/>
      <c r="BL283" s="703"/>
      <c r="BM283" s="703"/>
      <c r="BN283" s="703"/>
      <c r="BO283" s="703"/>
      <c r="BP283" s="703"/>
      <c r="BQ283" s="703"/>
      <c r="BR283" s="703"/>
      <c r="BS283" s="704"/>
      <c r="BT283" s="14"/>
    </row>
    <row r="284" spans="1:72" s="163" customFormat="1" ht="15.65" customHeight="1">
      <c r="A284" s="743" t="s">
        <v>206</v>
      </c>
      <c r="B284" s="743" t="s">
        <v>781</v>
      </c>
      <c r="C284" s="743" t="s">
        <v>22</v>
      </c>
      <c r="D284" s="743" t="s">
        <v>778</v>
      </c>
      <c r="E284" s="743" t="s">
        <v>782</v>
      </c>
      <c r="F284" s="743" t="s">
        <v>779</v>
      </c>
      <c r="G284" s="744">
        <v>2012</v>
      </c>
      <c r="H284" s="745" t="s">
        <v>571</v>
      </c>
      <c r="I284" s="745" t="s">
        <v>580</v>
      </c>
      <c r="J284" s="746"/>
      <c r="K284" s="18"/>
      <c r="L284" s="703"/>
      <c r="M284" s="703"/>
      <c r="N284" s="703"/>
      <c r="O284" s="703"/>
      <c r="P284" s="703"/>
      <c r="Q284" s="703">
        <v>27.771429806</v>
      </c>
      <c r="R284" s="703"/>
      <c r="S284" s="703"/>
      <c r="T284" s="703"/>
      <c r="U284" s="703"/>
      <c r="V284" s="703"/>
      <c r="W284" s="703"/>
      <c r="X284" s="703"/>
      <c r="Y284" s="703"/>
      <c r="Z284" s="703"/>
      <c r="AA284" s="703"/>
      <c r="AB284" s="703"/>
      <c r="AC284" s="703"/>
      <c r="AD284" s="703"/>
      <c r="AE284" s="703"/>
      <c r="AF284" s="703"/>
      <c r="AG284" s="703"/>
      <c r="AH284" s="703"/>
      <c r="AI284" s="703"/>
      <c r="AJ284" s="703"/>
      <c r="AK284" s="703"/>
      <c r="AL284" s="703"/>
      <c r="AM284" s="703"/>
      <c r="AN284" s="704"/>
      <c r="AO284" s="746"/>
      <c r="AP284" s="703"/>
      <c r="AQ284" s="703"/>
      <c r="AR284" s="703"/>
      <c r="AS284" s="703"/>
      <c r="AT284" s="703"/>
      <c r="AU284" s="703"/>
      <c r="AV284" s="703">
        <v>160728.84905809001</v>
      </c>
      <c r="AW284" s="703"/>
      <c r="AX284" s="703"/>
      <c r="AY284" s="703"/>
      <c r="AZ284" s="703"/>
      <c r="BA284" s="703"/>
      <c r="BB284" s="703"/>
      <c r="BC284" s="703"/>
      <c r="BD284" s="703"/>
      <c r="BE284" s="703"/>
      <c r="BF284" s="703"/>
      <c r="BG284" s="703"/>
      <c r="BH284" s="703"/>
      <c r="BI284" s="703"/>
      <c r="BJ284" s="703"/>
      <c r="BK284" s="703"/>
      <c r="BL284" s="703"/>
      <c r="BM284" s="703"/>
      <c r="BN284" s="703"/>
      <c r="BO284" s="703"/>
      <c r="BP284" s="703"/>
      <c r="BQ284" s="703"/>
      <c r="BR284" s="703"/>
      <c r="BS284" s="704"/>
      <c r="BT284" s="14"/>
    </row>
    <row r="285" spans="1:72" s="163" customFormat="1" ht="15.65" customHeight="1">
      <c r="A285" s="743" t="s">
        <v>206</v>
      </c>
      <c r="B285" s="743" t="s">
        <v>777</v>
      </c>
      <c r="C285" s="743" t="s">
        <v>1</v>
      </c>
      <c r="D285" s="743" t="s">
        <v>778</v>
      </c>
      <c r="E285" s="743" t="s">
        <v>28</v>
      </c>
      <c r="F285" s="743" t="s">
        <v>779</v>
      </c>
      <c r="G285" s="744">
        <v>2013</v>
      </c>
      <c r="H285" s="745" t="s">
        <v>571</v>
      </c>
      <c r="I285" s="745" t="s">
        <v>586</v>
      </c>
      <c r="J285" s="746"/>
      <c r="K285" s="18"/>
      <c r="L285" s="703"/>
      <c r="M285" s="703"/>
      <c r="N285" s="703"/>
      <c r="O285" s="703"/>
      <c r="P285" s="703"/>
      <c r="Q285" s="703">
        <v>3.207402732891277E-3</v>
      </c>
      <c r="R285" s="703"/>
      <c r="S285" s="703"/>
      <c r="T285" s="703"/>
      <c r="U285" s="703"/>
      <c r="V285" s="703"/>
      <c r="W285" s="703"/>
      <c r="X285" s="703"/>
      <c r="Y285" s="703"/>
      <c r="Z285" s="703"/>
      <c r="AA285" s="703"/>
      <c r="AB285" s="703"/>
      <c r="AC285" s="703"/>
      <c r="AD285" s="703"/>
      <c r="AE285" s="703"/>
      <c r="AF285" s="703"/>
      <c r="AG285" s="703"/>
      <c r="AH285" s="703"/>
      <c r="AI285" s="703"/>
      <c r="AJ285" s="703"/>
      <c r="AK285" s="703"/>
      <c r="AL285" s="703"/>
      <c r="AM285" s="703"/>
      <c r="AN285" s="704"/>
      <c r="AO285" s="746"/>
      <c r="AP285" s="703"/>
      <c r="AQ285" s="703"/>
      <c r="AR285" s="703"/>
      <c r="AS285" s="703"/>
      <c r="AT285" s="703"/>
      <c r="AU285" s="703"/>
      <c r="AV285" s="703">
        <v>21.823698102744942</v>
      </c>
      <c r="AW285" s="703"/>
      <c r="AX285" s="703"/>
      <c r="AY285" s="703"/>
      <c r="AZ285" s="703"/>
      <c r="BA285" s="703"/>
      <c r="BB285" s="703"/>
      <c r="BC285" s="703"/>
      <c r="BD285" s="703"/>
      <c r="BE285" s="703"/>
      <c r="BF285" s="703"/>
      <c r="BG285" s="703"/>
      <c r="BH285" s="703"/>
      <c r="BI285" s="703"/>
      <c r="BJ285" s="703"/>
      <c r="BK285" s="703"/>
      <c r="BL285" s="703"/>
      <c r="BM285" s="703"/>
      <c r="BN285" s="703"/>
      <c r="BO285" s="703"/>
      <c r="BP285" s="703"/>
      <c r="BQ285" s="703"/>
      <c r="BR285" s="703"/>
      <c r="BS285" s="704"/>
      <c r="BT285" s="14"/>
    </row>
    <row r="286" spans="1:72" s="163" customFormat="1" ht="15.65" customHeight="1">
      <c r="A286" s="743" t="s">
        <v>206</v>
      </c>
      <c r="B286" s="743" t="s">
        <v>777</v>
      </c>
      <c r="C286" s="743" t="s">
        <v>1</v>
      </c>
      <c r="D286" s="743" t="s">
        <v>778</v>
      </c>
      <c r="E286" s="743" t="s">
        <v>28</v>
      </c>
      <c r="F286" s="743" t="s">
        <v>779</v>
      </c>
      <c r="G286" s="744">
        <v>2013</v>
      </c>
      <c r="H286" s="745" t="s">
        <v>571</v>
      </c>
      <c r="I286" s="745" t="s">
        <v>586</v>
      </c>
      <c r="J286" s="746"/>
      <c r="K286" s="18"/>
      <c r="L286" s="703"/>
      <c r="M286" s="703"/>
      <c r="N286" s="703"/>
      <c r="O286" s="703"/>
      <c r="P286" s="703"/>
      <c r="Q286" s="703">
        <v>3.6411755010000002</v>
      </c>
      <c r="R286" s="703"/>
      <c r="S286" s="703"/>
      <c r="T286" s="703"/>
      <c r="U286" s="703"/>
      <c r="V286" s="703"/>
      <c r="W286" s="703"/>
      <c r="X286" s="703"/>
      <c r="Y286" s="703"/>
      <c r="Z286" s="703"/>
      <c r="AA286" s="703"/>
      <c r="AB286" s="703"/>
      <c r="AC286" s="703"/>
      <c r="AD286" s="703"/>
      <c r="AE286" s="703"/>
      <c r="AF286" s="703"/>
      <c r="AG286" s="703"/>
      <c r="AH286" s="703"/>
      <c r="AI286" s="703"/>
      <c r="AJ286" s="703"/>
      <c r="AK286" s="703"/>
      <c r="AL286" s="703"/>
      <c r="AM286" s="703"/>
      <c r="AN286" s="704"/>
      <c r="AO286" s="746"/>
      <c r="AP286" s="703"/>
      <c r="AQ286" s="703"/>
      <c r="AR286" s="703"/>
      <c r="AS286" s="703"/>
      <c r="AT286" s="703"/>
      <c r="AU286" s="703"/>
      <c r="AV286" s="703">
        <v>24775.159692539</v>
      </c>
      <c r="AW286" s="703"/>
      <c r="AX286" s="703"/>
      <c r="AY286" s="703"/>
      <c r="AZ286" s="703"/>
      <c r="BA286" s="703"/>
      <c r="BB286" s="703"/>
      <c r="BC286" s="703"/>
      <c r="BD286" s="703"/>
      <c r="BE286" s="703"/>
      <c r="BF286" s="703"/>
      <c r="BG286" s="703"/>
      <c r="BH286" s="703"/>
      <c r="BI286" s="703"/>
      <c r="BJ286" s="703"/>
      <c r="BK286" s="703"/>
      <c r="BL286" s="703"/>
      <c r="BM286" s="703"/>
      <c r="BN286" s="703"/>
      <c r="BO286" s="703"/>
      <c r="BP286" s="703"/>
      <c r="BQ286" s="703"/>
      <c r="BR286" s="703"/>
      <c r="BS286" s="704"/>
      <c r="BT286" s="14"/>
    </row>
    <row r="287" spans="1:72" s="163" customFormat="1" ht="15.65" customHeight="1">
      <c r="A287" s="743" t="s">
        <v>776</v>
      </c>
      <c r="B287" s="743" t="s">
        <v>781</v>
      </c>
      <c r="C287" s="743" t="s">
        <v>22</v>
      </c>
      <c r="D287" s="743" t="s">
        <v>778</v>
      </c>
      <c r="E287" s="743" t="s">
        <v>782</v>
      </c>
      <c r="F287" s="743" t="s">
        <v>779</v>
      </c>
      <c r="G287" s="744">
        <v>2011</v>
      </c>
      <c r="H287" s="745" t="s">
        <v>569</v>
      </c>
      <c r="I287" s="745" t="s">
        <v>586</v>
      </c>
      <c r="J287" s="746"/>
      <c r="K287" s="18"/>
      <c r="L287" s="703"/>
      <c r="M287" s="703"/>
      <c r="N287" s="703"/>
      <c r="O287" s="703"/>
      <c r="P287" s="703"/>
      <c r="Q287" s="703">
        <v>283.01727667180302</v>
      </c>
      <c r="R287" s="703"/>
      <c r="S287" s="703"/>
      <c r="T287" s="703"/>
      <c r="U287" s="703"/>
      <c r="V287" s="703"/>
      <c r="W287" s="703"/>
      <c r="X287" s="703"/>
      <c r="Y287" s="703"/>
      <c r="Z287" s="703"/>
      <c r="AA287" s="703"/>
      <c r="AB287" s="703"/>
      <c r="AC287" s="703"/>
      <c r="AD287" s="703"/>
      <c r="AE287" s="703"/>
      <c r="AF287" s="703"/>
      <c r="AG287" s="703"/>
      <c r="AH287" s="703"/>
      <c r="AI287" s="703"/>
      <c r="AJ287" s="703"/>
      <c r="AK287" s="703"/>
      <c r="AL287" s="703"/>
      <c r="AM287" s="703"/>
      <c r="AN287" s="704"/>
      <c r="AO287" s="746"/>
      <c r="AP287" s="703"/>
      <c r="AQ287" s="703"/>
      <c r="AR287" s="703"/>
      <c r="AS287" s="703"/>
      <c r="AT287" s="703"/>
      <c r="AU287" s="703"/>
      <c r="AV287" s="703">
        <v>1660494.3856609801</v>
      </c>
      <c r="AW287" s="703"/>
      <c r="AX287" s="703"/>
      <c r="AY287" s="703"/>
      <c r="AZ287" s="703"/>
      <c r="BA287" s="703"/>
      <c r="BB287" s="703"/>
      <c r="BC287" s="703"/>
      <c r="BD287" s="703"/>
      <c r="BE287" s="703"/>
      <c r="BF287" s="703"/>
      <c r="BG287" s="703"/>
      <c r="BH287" s="703"/>
      <c r="BI287" s="703"/>
      <c r="BJ287" s="703"/>
      <c r="BK287" s="703"/>
      <c r="BL287" s="703"/>
      <c r="BM287" s="703"/>
      <c r="BN287" s="703"/>
      <c r="BO287" s="703"/>
      <c r="BP287" s="703"/>
      <c r="BQ287" s="703"/>
      <c r="BR287" s="703"/>
      <c r="BS287" s="704"/>
      <c r="BT287" s="14"/>
    </row>
    <row r="288" spans="1:72" s="163" customFormat="1" ht="15.65" customHeight="1">
      <c r="A288" s="743" t="s">
        <v>206</v>
      </c>
      <c r="B288" s="743" t="s">
        <v>781</v>
      </c>
      <c r="C288" s="743" t="s">
        <v>22</v>
      </c>
      <c r="D288" s="743" t="s">
        <v>778</v>
      </c>
      <c r="E288" s="743" t="s">
        <v>788</v>
      </c>
      <c r="F288" s="743" t="s">
        <v>779</v>
      </c>
      <c r="G288" s="744">
        <v>2012</v>
      </c>
      <c r="H288" s="745" t="s">
        <v>572</v>
      </c>
      <c r="I288" s="745" t="s">
        <v>580</v>
      </c>
      <c r="J288" s="746"/>
      <c r="K288" s="18"/>
      <c r="L288" s="703"/>
      <c r="M288" s="703"/>
      <c r="N288" s="703"/>
      <c r="O288" s="703"/>
      <c r="P288" s="703"/>
      <c r="Q288" s="703">
        <v>14.92</v>
      </c>
      <c r="R288" s="703"/>
      <c r="S288" s="703"/>
      <c r="T288" s="703"/>
      <c r="U288" s="703"/>
      <c r="V288" s="703"/>
      <c r="W288" s="703"/>
      <c r="X288" s="703"/>
      <c r="Y288" s="703"/>
      <c r="Z288" s="703"/>
      <c r="AA288" s="703"/>
      <c r="AB288" s="703"/>
      <c r="AC288" s="703"/>
      <c r="AD288" s="703"/>
      <c r="AE288" s="703"/>
      <c r="AF288" s="703"/>
      <c r="AG288" s="703"/>
      <c r="AH288" s="703"/>
      <c r="AI288" s="703"/>
      <c r="AJ288" s="703"/>
      <c r="AK288" s="703"/>
      <c r="AL288" s="703"/>
      <c r="AM288" s="703"/>
      <c r="AN288" s="704"/>
      <c r="AO288" s="746"/>
      <c r="AP288" s="703"/>
      <c r="AQ288" s="703"/>
      <c r="AR288" s="703"/>
      <c r="AS288" s="703"/>
      <c r="AT288" s="703"/>
      <c r="AU288" s="703"/>
      <c r="AV288" s="703">
        <v>289779</v>
      </c>
      <c r="AW288" s="703"/>
      <c r="AX288" s="703"/>
      <c r="AY288" s="703"/>
      <c r="AZ288" s="703"/>
      <c r="BA288" s="703"/>
      <c r="BB288" s="703"/>
      <c r="BC288" s="703"/>
      <c r="BD288" s="703"/>
      <c r="BE288" s="703"/>
      <c r="BF288" s="703"/>
      <c r="BG288" s="703"/>
      <c r="BH288" s="703"/>
      <c r="BI288" s="703"/>
      <c r="BJ288" s="703"/>
      <c r="BK288" s="703"/>
      <c r="BL288" s="703"/>
      <c r="BM288" s="703"/>
      <c r="BN288" s="703"/>
      <c r="BO288" s="703"/>
      <c r="BP288" s="703"/>
      <c r="BQ288" s="703"/>
      <c r="BR288" s="703"/>
      <c r="BS288" s="704"/>
      <c r="BT288" s="14"/>
    </row>
    <row r="289" spans="1:72" s="163" customFormat="1" ht="15.65" customHeight="1">
      <c r="A289" s="743" t="s">
        <v>206</v>
      </c>
      <c r="B289" s="743" t="s">
        <v>781</v>
      </c>
      <c r="C289" s="743" t="s">
        <v>789</v>
      </c>
      <c r="D289" s="743" t="s">
        <v>778</v>
      </c>
      <c r="E289" s="743" t="s">
        <v>782</v>
      </c>
      <c r="F289" s="743" t="s">
        <v>779</v>
      </c>
      <c r="G289" s="744">
        <v>2012</v>
      </c>
      <c r="H289" s="745" t="s">
        <v>571</v>
      </c>
      <c r="I289" s="745" t="s">
        <v>580</v>
      </c>
      <c r="J289" s="746"/>
      <c r="K289" s="18"/>
      <c r="L289" s="703"/>
      <c r="M289" s="703"/>
      <c r="N289" s="703"/>
      <c r="O289" s="703"/>
      <c r="P289" s="703"/>
      <c r="Q289" s="703">
        <v>0.48780215300000002</v>
      </c>
      <c r="R289" s="703"/>
      <c r="S289" s="703"/>
      <c r="T289" s="703"/>
      <c r="U289" s="703"/>
      <c r="V289" s="703"/>
      <c r="W289" s="703"/>
      <c r="X289" s="703"/>
      <c r="Y289" s="703"/>
      <c r="Z289" s="703"/>
      <c r="AA289" s="703"/>
      <c r="AB289" s="703"/>
      <c r="AC289" s="703"/>
      <c r="AD289" s="703"/>
      <c r="AE289" s="703"/>
      <c r="AF289" s="703"/>
      <c r="AG289" s="703"/>
      <c r="AH289" s="703"/>
      <c r="AI289" s="703"/>
      <c r="AJ289" s="703"/>
      <c r="AK289" s="703"/>
      <c r="AL289" s="703"/>
      <c r="AM289" s="703"/>
      <c r="AN289" s="704"/>
      <c r="AO289" s="746"/>
      <c r="AP289" s="703"/>
      <c r="AQ289" s="703"/>
      <c r="AR289" s="703"/>
      <c r="AS289" s="703"/>
      <c r="AT289" s="703"/>
      <c r="AU289" s="703"/>
      <c r="AV289" s="703">
        <v>1772.4534346559999</v>
      </c>
      <c r="AW289" s="703"/>
      <c r="AX289" s="703"/>
      <c r="AY289" s="703"/>
      <c r="AZ289" s="703"/>
      <c r="BA289" s="703"/>
      <c r="BB289" s="703"/>
      <c r="BC289" s="703"/>
      <c r="BD289" s="703"/>
      <c r="BE289" s="703"/>
      <c r="BF289" s="703"/>
      <c r="BG289" s="703"/>
      <c r="BH289" s="703"/>
      <c r="BI289" s="703"/>
      <c r="BJ289" s="703"/>
      <c r="BK289" s="703"/>
      <c r="BL289" s="703"/>
      <c r="BM289" s="703"/>
      <c r="BN289" s="703"/>
      <c r="BO289" s="703"/>
      <c r="BP289" s="703"/>
      <c r="BQ289" s="703"/>
      <c r="BR289" s="703"/>
      <c r="BS289" s="704"/>
      <c r="BT289" s="14"/>
    </row>
    <row r="290" spans="1:72" s="163" customFormat="1" ht="15.65" customHeight="1">
      <c r="A290" s="743" t="s">
        <v>206</v>
      </c>
      <c r="B290" s="743" t="s">
        <v>777</v>
      </c>
      <c r="C290" s="743" t="s">
        <v>3</v>
      </c>
      <c r="D290" s="743" t="s">
        <v>778</v>
      </c>
      <c r="E290" s="743" t="s">
        <v>28</v>
      </c>
      <c r="F290" s="743" t="s">
        <v>779</v>
      </c>
      <c r="G290" s="744">
        <v>2013</v>
      </c>
      <c r="H290" s="745" t="s">
        <v>571</v>
      </c>
      <c r="I290" s="745" t="s">
        <v>586</v>
      </c>
      <c r="J290" s="746"/>
      <c r="K290" s="18"/>
      <c r="L290" s="703"/>
      <c r="M290" s="703"/>
      <c r="N290" s="703"/>
      <c r="O290" s="703"/>
      <c r="P290" s="703"/>
      <c r="Q290" s="703">
        <v>166.82965403</v>
      </c>
      <c r="R290" s="703"/>
      <c r="S290" s="703"/>
      <c r="T290" s="703"/>
      <c r="U290" s="703"/>
      <c r="V290" s="703"/>
      <c r="W290" s="703"/>
      <c r="X290" s="703"/>
      <c r="Y290" s="703"/>
      <c r="Z290" s="703"/>
      <c r="AA290" s="703"/>
      <c r="AB290" s="703"/>
      <c r="AC290" s="703"/>
      <c r="AD290" s="703"/>
      <c r="AE290" s="703"/>
      <c r="AF290" s="703"/>
      <c r="AG290" s="703"/>
      <c r="AH290" s="703"/>
      <c r="AI290" s="703"/>
      <c r="AJ290" s="703"/>
      <c r="AK290" s="703"/>
      <c r="AL290" s="703"/>
      <c r="AM290" s="703"/>
      <c r="AN290" s="704"/>
      <c r="AO290" s="746"/>
      <c r="AP290" s="703"/>
      <c r="AQ290" s="703"/>
      <c r="AR290" s="703"/>
      <c r="AS290" s="703"/>
      <c r="AT290" s="703"/>
      <c r="AU290" s="703"/>
      <c r="AV290" s="703">
        <v>285796.35990693897</v>
      </c>
      <c r="AW290" s="703"/>
      <c r="AX290" s="703"/>
      <c r="AY290" s="703"/>
      <c r="AZ290" s="703"/>
      <c r="BA290" s="703"/>
      <c r="BB290" s="703"/>
      <c r="BC290" s="703"/>
      <c r="BD290" s="703"/>
      <c r="BE290" s="703"/>
      <c r="BF290" s="703"/>
      <c r="BG290" s="703"/>
      <c r="BH290" s="703"/>
      <c r="BI290" s="703"/>
      <c r="BJ290" s="703"/>
      <c r="BK290" s="703"/>
      <c r="BL290" s="703"/>
      <c r="BM290" s="703"/>
      <c r="BN290" s="703"/>
      <c r="BO290" s="703"/>
      <c r="BP290" s="703"/>
      <c r="BQ290" s="703"/>
      <c r="BR290" s="703"/>
      <c r="BS290" s="704"/>
      <c r="BT290" s="14"/>
    </row>
    <row r="291" spans="1:72" s="163" customFormat="1" ht="15.65" customHeight="1">
      <c r="A291" s="743" t="s">
        <v>206</v>
      </c>
      <c r="B291" s="743" t="s">
        <v>777</v>
      </c>
      <c r="C291" s="743" t="s">
        <v>3</v>
      </c>
      <c r="D291" s="743" t="s">
        <v>778</v>
      </c>
      <c r="E291" s="743" t="s">
        <v>28</v>
      </c>
      <c r="F291" s="743" t="s">
        <v>790</v>
      </c>
      <c r="G291" s="744">
        <v>2013</v>
      </c>
      <c r="H291" s="745" t="s">
        <v>572</v>
      </c>
      <c r="I291" s="745" t="s">
        <v>580</v>
      </c>
      <c r="J291" s="746"/>
      <c r="K291" s="18"/>
      <c r="L291" s="703"/>
      <c r="M291" s="703"/>
      <c r="N291" s="703"/>
      <c r="O291" s="703"/>
      <c r="P291" s="703"/>
      <c r="Q291" s="703">
        <v>12.614953809000001</v>
      </c>
      <c r="R291" s="703"/>
      <c r="S291" s="703"/>
      <c r="T291" s="703"/>
      <c r="U291" s="703"/>
      <c r="V291" s="703"/>
      <c r="W291" s="703"/>
      <c r="X291" s="703"/>
      <c r="Y291" s="703"/>
      <c r="Z291" s="703"/>
      <c r="AA291" s="703"/>
      <c r="AB291" s="703"/>
      <c r="AC291" s="703"/>
      <c r="AD291" s="703"/>
      <c r="AE291" s="703"/>
      <c r="AF291" s="703"/>
      <c r="AG291" s="703"/>
      <c r="AH291" s="703"/>
      <c r="AI291" s="703"/>
      <c r="AJ291" s="703"/>
      <c r="AK291" s="703"/>
      <c r="AL291" s="703"/>
      <c r="AM291" s="703"/>
      <c r="AN291" s="704"/>
      <c r="AO291" s="746"/>
      <c r="AP291" s="703"/>
      <c r="AQ291" s="703"/>
      <c r="AR291" s="703"/>
      <c r="AS291" s="703"/>
      <c r="AT291" s="703"/>
      <c r="AU291" s="703"/>
      <c r="AV291" s="703">
        <v>22022.349110600004</v>
      </c>
      <c r="AW291" s="703"/>
      <c r="AX291" s="703"/>
      <c r="AY291" s="703"/>
      <c r="AZ291" s="703"/>
      <c r="BA291" s="703"/>
      <c r="BB291" s="703"/>
      <c r="BC291" s="703"/>
      <c r="BD291" s="703"/>
      <c r="BE291" s="703"/>
      <c r="BF291" s="703"/>
      <c r="BG291" s="703"/>
      <c r="BH291" s="703"/>
      <c r="BI291" s="703"/>
      <c r="BJ291" s="703"/>
      <c r="BK291" s="703"/>
      <c r="BL291" s="703"/>
      <c r="BM291" s="703"/>
      <c r="BN291" s="703"/>
      <c r="BO291" s="703"/>
      <c r="BP291" s="703"/>
      <c r="BQ291" s="703"/>
      <c r="BR291" s="703"/>
      <c r="BS291" s="704"/>
      <c r="BT291" s="14"/>
    </row>
    <row r="292" spans="1:72" s="163" customFormat="1" ht="15.65" customHeight="1">
      <c r="A292" s="743" t="s">
        <v>206</v>
      </c>
      <c r="B292" s="743" t="s">
        <v>781</v>
      </c>
      <c r="C292" s="743" t="s">
        <v>24</v>
      </c>
      <c r="D292" s="743" t="s">
        <v>778</v>
      </c>
      <c r="E292" s="743" t="s">
        <v>782</v>
      </c>
      <c r="F292" s="743" t="s">
        <v>779</v>
      </c>
      <c r="G292" s="744">
        <v>2013</v>
      </c>
      <c r="H292" s="745" t="s">
        <v>571</v>
      </c>
      <c r="I292" s="745" t="s">
        <v>586</v>
      </c>
      <c r="J292" s="746"/>
      <c r="K292" s="18"/>
      <c r="L292" s="703"/>
      <c r="M292" s="703"/>
      <c r="N292" s="703"/>
      <c r="O292" s="703"/>
      <c r="P292" s="703"/>
      <c r="Q292" s="703">
        <v>5.3575108489999996</v>
      </c>
      <c r="R292" s="703"/>
      <c r="S292" s="703"/>
      <c r="T292" s="703"/>
      <c r="U292" s="703"/>
      <c r="V292" s="703"/>
      <c r="W292" s="703"/>
      <c r="X292" s="703"/>
      <c r="Y292" s="703"/>
      <c r="Z292" s="703"/>
      <c r="AA292" s="703"/>
      <c r="AB292" s="703"/>
      <c r="AC292" s="703"/>
      <c r="AD292" s="703"/>
      <c r="AE292" s="703"/>
      <c r="AF292" s="703"/>
      <c r="AG292" s="703"/>
      <c r="AH292" s="703"/>
      <c r="AI292" s="703"/>
      <c r="AJ292" s="703"/>
      <c r="AK292" s="703"/>
      <c r="AL292" s="703"/>
      <c r="AM292" s="703"/>
      <c r="AN292" s="704"/>
      <c r="AO292" s="746"/>
      <c r="AP292" s="703"/>
      <c r="AQ292" s="703"/>
      <c r="AR292" s="703"/>
      <c r="AS292" s="703"/>
      <c r="AT292" s="703"/>
      <c r="AU292" s="703"/>
      <c r="AV292" s="703">
        <v>13635.28026</v>
      </c>
      <c r="AW292" s="703"/>
      <c r="AX292" s="703"/>
      <c r="AY292" s="703"/>
      <c r="AZ292" s="703"/>
      <c r="BA292" s="703"/>
      <c r="BB292" s="703"/>
      <c r="BC292" s="703"/>
      <c r="BD292" s="703"/>
      <c r="BE292" s="703"/>
      <c r="BF292" s="703"/>
      <c r="BG292" s="703"/>
      <c r="BH292" s="703"/>
      <c r="BI292" s="703"/>
      <c r="BJ292" s="703"/>
      <c r="BK292" s="703"/>
      <c r="BL292" s="703"/>
      <c r="BM292" s="703"/>
      <c r="BN292" s="703"/>
      <c r="BO292" s="703"/>
      <c r="BP292" s="703"/>
      <c r="BQ292" s="703"/>
      <c r="BR292" s="703"/>
      <c r="BS292" s="704"/>
      <c r="BT292" s="14"/>
    </row>
    <row r="293" spans="1:72" s="163" customFormat="1" ht="15.65" customHeight="1">
      <c r="A293" s="743" t="s">
        <v>206</v>
      </c>
      <c r="B293" s="743" t="s">
        <v>781</v>
      </c>
      <c r="C293" s="743" t="s">
        <v>22</v>
      </c>
      <c r="D293" s="743" t="s">
        <v>778</v>
      </c>
      <c r="E293" s="743" t="s">
        <v>782</v>
      </c>
      <c r="F293" s="743" t="s">
        <v>779</v>
      </c>
      <c r="G293" s="744">
        <v>2013</v>
      </c>
      <c r="H293" s="745" t="s">
        <v>571</v>
      </c>
      <c r="I293" s="745" t="s">
        <v>586</v>
      </c>
      <c r="J293" s="746"/>
      <c r="K293" s="18"/>
      <c r="L293" s="703"/>
      <c r="M293" s="703"/>
      <c r="N293" s="703"/>
      <c r="O293" s="703"/>
      <c r="P293" s="703"/>
      <c r="Q293" s="703">
        <v>281.81187989099999</v>
      </c>
      <c r="R293" s="703"/>
      <c r="S293" s="703"/>
      <c r="T293" s="703"/>
      <c r="U293" s="703"/>
      <c r="V293" s="703"/>
      <c r="W293" s="703"/>
      <c r="X293" s="703"/>
      <c r="Y293" s="703"/>
      <c r="Z293" s="703"/>
      <c r="AA293" s="703"/>
      <c r="AB293" s="703"/>
      <c r="AC293" s="703"/>
      <c r="AD293" s="703"/>
      <c r="AE293" s="703"/>
      <c r="AF293" s="703"/>
      <c r="AG293" s="703"/>
      <c r="AH293" s="703"/>
      <c r="AI293" s="703"/>
      <c r="AJ293" s="703"/>
      <c r="AK293" s="703"/>
      <c r="AL293" s="703"/>
      <c r="AM293" s="703"/>
      <c r="AN293" s="704"/>
      <c r="AO293" s="746"/>
      <c r="AP293" s="703"/>
      <c r="AQ293" s="703"/>
      <c r="AR293" s="703"/>
      <c r="AS293" s="703"/>
      <c r="AT293" s="703"/>
      <c r="AU293" s="703"/>
      <c r="AV293" s="703">
        <v>1411702.00203866</v>
      </c>
      <c r="AW293" s="703"/>
      <c r="AX293" s="703"/>
      <c r="AY293" s="703"/>
      <c r="AZ293" s="703"/>
      <c r="BA293" s="703"/>
      <c r="BB293" s="703"/>
      <c r="BC293" s="703"/>
      <c r="BD293" s="703"/>
      <c r="BE293" s="703"/>
      <c r="BF293" s="703"/>
      <c r="BG293" s="703"/>
      <c r="BH293" s="703"/>
      <c r="BI293" s="703"/>
      <c r="BJ293" s="703"/>
      <c r="BK293" s="703"/>
      <c r="BL293" s="703"/>
      <c r="BM293" s="703"/>
      <c r="BN293" s="703"/>
      <c r="BO293" s="703"/>
      <c r="BP293" s="703"/>
      <c r="BQ293" s="703"/>
      <c r="BR293" s="703"/>
      <c r="BS293" s="704"/>
      <c r="BT293" s="14"/>
    </row>
    <row r="294" spans="1:72" s="163" customFormat="1" ht="15.65" customHeight="1">
      <c r="A294" s="743" t="s">
        <v>206</v>
      </c>
      <c r="B294" s="743" t="s">
        <v>781</v>
      </c>
      <c r="C294" s="743" t="s">
        <v>22</v>
      </c>
      <c r="D294" s="743" t="s">
        <v>778</v>
      </c>
      <c r="E294" s="743" t="s">
        <v>788</v>
      </c>
      <c r="F294" s="743" t="s">
        <v>779</v>
      </c>
      <c r="G294" s="744">
        <v>2013</v>
      </c>
      <c r="H294" s="745" t="s">
        <v>572</v>
      </c>
      <c r="I294" s="745" t="s">
        <v>580</v>
      </c>
      <c r="J294" s="746"/>
      <c r="K294" s="18"/>
      <c r="L294" s="703"/>
      <c r="M294" s="703"/>
      <c r="N294" s="703"/>
      <c r="O294" s="703"/>
      <c r="P294" s="703"/>
      <c r="Q294" s="703">
        <v>35.925269929999999</v>
      </c>
      <c r="R294" s="703"/>
      <c r="S294" s="703"/>
      <c r="T294" s="703"/>
      <c r="U294" s="703"/>
      <c r="V294" s="703"/>
      <c r="W294" s="703"/>
      <c r="X294" s="703"/>
      <c r="Y294" s="703"/>
      <c r="Z294" s="703"/>
      <c r="AA294" s="703"/>
      <c r="AB294" s="703"/>
      <c r="AC294" s="703"/>
      <c r="AD294" s="703"/>
      <c r="AE294" s="703"/>
      <c r="AF294" s="703"/>
      <c r="AG294" s="703"/>
      <c r="AH294" s="703"/>
      <c r="AI294" s="703"/>
      <c r="AJ294" s="703"/>
      <c r="AK294" s="703"/>
      <c r="AL294" s="703"/>
      <c r="AM294" s="703"/>
      <c r="AN294" s="704"/>
      <c r="AO294" s="746"/>
      <c r="AP294" s="703"/>
      <c r="AQ294" s="703"/>
      <c r="AR294" s="703"/>
      <c r="AS294" s="703"/>
      <c r="AT294" s="703"/>
      <c r="AU294" s="703"/>
      <c r="AV294" s="703">
        <v>182874.8682</v>
      </c>
      <c r="AW294" s="703"/>
      <c r="AX294" s="703"/>
      <c r="AY294" s="703"/>
      <c r="AZ294" s="703"/>
      <c r="BA294" s="703"/>
      <c r="BB294" s="703"/>
      <c r="BC294" s="703"/>
      <c r="BD294" s="703"/>
      <c r="BE294" s="703"/>
      <c r="BF294" s="703"/>
      <c r="BG294" s="703"/>
      <c r="BH294" s="703"/>
      <c r="BI294" s="703"/>
      <c r="BJ294" s="703"/>
      <c r="BK294" s="703"/>
      <c r="BL294" s="703"/>
      <c r="BM294" s="703"/>
      <c r="BN294" s="703"/>
      <c r="BO294" s="703"/>
      <c r="BP294" s="703"/>
      <c r="BQ294" s="703"/>
      <c r="BR294" s="703"/>
      <c r="BS294" s="704"/>
      <c r="BT294" s="14"/>
    </row>
    <row r="295" spans="1:72" s="163" customFormat="1" ht="15.65" customHeight="1">
      <c r="A295" s="743" t="s">
        <v>206</v>
      </c>
      <c r="B295" s="743" t="s">
        <v>781</v>
      </c>
      <c r="C295" s="743" t="s">
        <v>789</v>
      </c>
      <c r="D295" s="743" t="s">
        <v>778</v>
      </c>
      <c r="E295" s="743" t="s">
        <v>782</v>
      </c>
      <c r="F295" s="743" t="s">
        <v>779</v>
      </c>
      <c r="G295" s="744">
        <v>2013</v>
      </c>
      <c r="H295" s="745" t="s">
        <v>571</v>
      </c>
      <c r="I295" s="745" t="s">
        <v>586</v>
      </c>
      <c r="J295" s="746"/>
      <c r="K295" s="18"/>
      <c r="L295" s="703"/>
      <c r="M295" s="703"/>
      <c r="N295" s="703"/>
      <c r="O295" s="703"/>
      <c r="P295" s="703"/>
      <c r="Q295" s="703">
        <v>32.617665606000003</v>
      </c>
      <c r="R295" s="703"/>
      <c r="S295" s="703"/>
      <c r="T295" s="703"/>
      <c r="U295" s="703"/>
      <c r="V295" s="703"/>
      <c r="W295" s="703"/>
      <c r="X295" s="703"/>
      <c r="Y295" s="703"/>
      <c r="Z295" s="703"/>
      <c r="AA295" s="703"/>
      <c r="AB295" s="703"/>
      <c r="AC295" s="703"/>
      <c r="AD295" s="703"/>
      <c r="AE295" s="703"/>
      <c r="AF295" s="703"/>
      <c r="AG295" s="703"/>
      <c r="AH295" s="703"/>
      <c r="AI295" s="703"/>
      <c r="AJ295" s="703"/>
      <c r="AK295" s="703"/>
      <c r="AL295" s="703"/>
      <c r="AM295" s="703"/>
      <c r="AN295" s="704"/>
      <c r="AO295" s="746"/>
      <c r="AP295" s="703"/>
      <c r="AQ295" s="703"/>
      <c r="AR295" s="703"/>
      <c r="AS295" s="703"/>
      <c r="AT295" s="703"/>
      <c r="AU295" s="703"/>
      <c r="AV295" s="703">
        <v>115916.96023813399</v>
      </c>
      <c r="AW295" s="703"/>
      <c r="AX295" s="703"/>
      <c r="AY295" s="703"/>
      <c r="AZ295" s="703"/>
      <c r="BA295" s="703"/>
      <c r="BB295" s="703"/>
      <c r="BC295" s="703"/>
      <c r="BD295" s="703"/>
      <c r="BE295" s="703"/>
      <c r="BF295" s="703"/>
      <c r="BG295" s="703"/>
      <c r="BH295" s="703"/>
      <c r="BI295" s="703"/>
      <c r="BJ295" s="703"/>
      <c r="BK295" s="703"/>
      <c r="BL295" s="703"/>
      <c r="BM295" s="703"/>
      <c r="BN295" s="703"/>
      <c r="BO295" s="703"/>
      <c r="BP295" s="703"/>
      <c r="BQ295" s="703"/>
      <c r="BR295" s="703"/>
      <c r="BS295" s="704"/>
      <c r="BT295" s="14"/>
    </row>
    <row r="296" spans="1:72" s="163" customFormat="1" ht="15.65" customHeight="1">
      <c r="A296" s="743" t="s">
        <v>206</v>
      </c>
      <c r="B296" s="743" t="s">
        <v>777</v>
      </c>
      <c r="C296" s="743" t="s">
        <v>5</v>
      </c>
      <c r="D296" s="743" t="s">
        <v>778</v>
      </c>
      <c r="E296" s="743" t="s">
        <v>28</v>
      </c>
      <c r="F296" s="743" t="s">
        <v>779</v>
      </c>
      <c r="G296" s="744">
        <v>2014</v>
      </c>
      <c r="H296" s="745" t="s">
        <v>572</v>
      </c>
      <c r="I296" s="745" t="s">
        <v>586</v>
      </c>
      <c r="J296" s="746"/>
      <c r="K296" s="18"/>
      <c r="L296" s="703"/>
      <c r="M296" s="703"/>
      <c r="N296" s="703"/>
      <c r="O296" s="703"/>
      <c r="P296" s="703"/>
      <c r="Q296" s="703">
        <v>42.864536659999999</v>
      </c>
      <c r="R296" s="703"/>
      <c r="S296" s="703"/>
      <c r="T296" s="703"/>
      <c r="U296" s="703"/>
      <c r="V296" s="703"/>
      <c r="W296" s="703"/>
      <c r="X296" s="703"/>
      <c r="Y296" s="703"/>
      <c r="Z296" s="703"/>
      <c r="AA296" s="703"/>
      <c r="AB296" s="703"/>
      <c r="AC296" s="703"/>
      <c r="AD296" s="703"/>
      <c r="AE296" s="703"/>
      <c r="AF296" s="703"/>
      <c r="AG296" s="703"/>
      <c r="AH296" s="703"/>
      <c r="AI296" s="703"/>
      <c r="AJ296" s="703"/>
      <c r="AK296" s="703"/>
      <c r="AL296" s="703"/>
      <c r="AM296" s="703"/>
      <c r="AN296" s="704"/>
      <c r="AO296" s="746"/>
      <c r="AP296" s="703"/>
      <c r="AQ296" s="703"/>
      <c r="AR296" s="703"/>
      <c r="AS296" s="703"/>
      <c r="AT296" s="703"/>
      <c r="AU296" s="703"/>
      <c r="AV296" s="703">
        <v>648295.33189999999</v>
      </c>
      <c r="AW296" s="703"/>
      <c r="AX296" s="703"/>
      <c r="AY296" s="703"/>
      <c r="AZ296" s="703"/>
      <c r="BA296" s="703"/>
      <c r="BB296" s="703"/>
      <c r="BC296" s="703"/>
      <c r="BD296" s="703"/>
      <c r="BE296" s="703"/>
      <c r="BF296" s="703"/>
      <c r="BG296" s="703"/>
      <c r="BH296" s="703"/>
      <c r="BI296" s="703"/>
      <c r="BJ296" s="703"/>
      <c r="BK296" s="703"/>
      <c r="BL296" s="703"/>
      <c r="BM296" s="703"/>
      <c r="BN296" s="703"/>
      <c r="BO296" s="703"/>
      <c r="BP296" s="703"/>
      <c r="BQ296" s="703"/>
      <c r="BR296" s="703"/>
      <c r="BS296" s="704"/>
      <c r="BT296" s="14"/>
    </row>
    <row r="297" spans="1:72" s="163" customFormat="1" ht="15.65" customHeight="1">
      <c r="A297" s="743" t="s">
        <v>206</v>
      </c>
      <c r="B297" s="743" t="s">
        <v>777</v>
      </c>
      <c r="C297" s="743" t="s">
        <v>4</v>
      </c>
      <c r="D297" s="743" t="s">
        <v>778</v>
      </c>
      <c r="E297" s="743" t="s">
        <v>28</v>
      </c>
      <c r="F297" s="743" t="s">
        <v>779</v>
      </c>
      <c r="G297" s="744">
        <v>2014</v>
      </c>
      <c r="H297" s="745" t="s">
        <v>572</v>
      </c>
      <c r="I297" s="745" t="s">
        <v>586</v>
      </c>
      <c r="J297" s="746"/>
      <c r="K297" s="18"/>
      <c r="L297" s="703"/>
      <c r="M297" s="703"/>
      <c r="N297" s="703"/>
      <c r="O297" s="703"/>
      <c r="P297" s="703"/>
      <c r="Q297" s="703">
        <v>12.725007489999999</v>
      </c>
      <c r="R297" s="703"/>
      <c r="S297" s="703"/>
      <c r="T297" s="703"/>
      <c r="U297" s="703"/>
      <c r="V297" s="703"/>
      <c r="W297" s="703"/>
      <c r="X297" s="703"/>
      <c r="Y297" s="703"/>
      <c r="Z297" s="703"/>
      <c r="AA297" s="703"/>
      <c r="AB297" s="703"/>
      <c r="AC297" s="703"/>
      <c r="AD297" s="703"/>
      <c r="AE297" s="703"/>
      <c r="AF297" s="703"/>
      <c r="AG297" s="703"/>
      <c r="AH297" s="703"/>
      <c r="AI297" s="703"/>
      <c r="AJ297" s="703"/>
      <c r="AK297" s="703"/>
      <c r="AL297" s="703"/>
      <c r="AM297" s="703"/>
      <c r="AN297" s="704"/>
      <c r="AO297" s="746"/>
      <c r="AP297" s="703"/>
      <c r="AQ297" s="703"/>
      <c r="AR297" s="703"/>
      <c r="AS297" s="703"/>
      <c r="AT297" s="703"/>
      <c r="AU297" s="703"/>
      <c r="AV297" s="703">
        <v>167030.0282</v>
      </c>
      <c r="AW297" s="703"/>
      <c r="AX297" s="703"/>
      <c r="AY297" s="703"/>
      <c r="AZ297" s="703"/>
      <c r="BA297" s="703"/>
      <c r="BB297" s="703"/>
      <c r="BC297" s="703"/>
      <c r="BD297" s="703"/>
      <c r="BE297" s="703"/>
      <c r="BF297" s="703"/>
      <c r="BG297" s="703"/>
      <c r="BH297" s="703"/>
      <c r="BI297" s="703"/>
      <c r="BJ297" s="703"/>
      <c r="BK297" s="703"/>
      <c r="BL297" s="703"/>
      <c r="BM297" s="703"/>
      <c r="BN297" s="703"/>
      <c r="BO297" s="703"/>
      <c r="BP297" s="703"/>
      <c r="BQ297" s="703"/>
      <c r="BR297" s="703"/>
      <c r="BS297" s="704"/>
      <c r="BT297" s="14"/>
    </row>
    <row r="298" spans="1:72" s="163" customFormat="1" ht="15.65" customHeight="1">
      <c r="A298" s="743" t="s">
        <v>206</v>
      </c>
      <c r="B298" s="743" t="s">
        <v>777</v>
      </c>
      <c r="C298" s="743" t="s">
        <v>1</v>
      </c>
      <c r="D298" s="743" t="s">
        <v>778</v>
      </c>
      <c r="E298" s="743" t="s">
        <v>28</v>
      </c>
      <c r="F298" s="743" t="s">
        <v>779</v>
      </c>
      <c r="G298" s="744">
        <v>2014</v>
      </c>
      <c r="H298" s="745" t="s">
        <v>572</v>
      </c>
      <c r="I298" s="745" t="s">
        <v>586</v>
      </c>
      <c r="J298" s="746"/>
      <c r="K298" s="18"/>
      <c r="L298" s="703"/>
      <c r="M298" s="703"/>
      <c r="N298" s="703"/>
      <c r="O298" s="703"/>
      <c r="P298" s="703"/>
      <c r="Q298" s="703">
        <v>0</v>
      </c>
      <c r="R298" s="703"/>
      <c r="S298" s="703"/>
      <c r="T298" s="703"/>
      <c r="U298" s="703"/>
      <c r="V298" s="703"/>
      <c r="W298" s="703"/>
      <c r="X298" s="703"/>
      <c r="Y298" s="703"/>
      <c r="Z298" s="703"/>
      <c r="AA298" s="703"/>
      <c r="AB298" s="703"/>
      <c r="AC298" s="703"/>
      <c r="AD298" s="703"/>
      <c r="AE298" s="703"/>
      <c r="AF298" s="703"/>
      <c r="AG298" s="703"/>
      <c r="AH298" s="703"/>
      <c r="AI298" s="703"/>
      <c r="AJ298" s="703"/>
      <c r="AK298" s="703"/>
      <c r="AL298" s="703"/>
      <c r="AM298" s="703"/>
      <c r="AN298" s="704"/>
      <c r="AO298" s="746"/>
      <c r="AP298" s="703"/>
      <c r="AQ298" s="703"/>
      <c r="AR298" s="703"/>
      <c r="AS298" s="703"/>
      <c r="AT298" s="703"/>
      <c r="AU298" s="703"/>
      <c r="AV298" s="703">
        <v>0</v>
      </c>
      <c r="AW298" s="703"/>
      <c r="AX298" s="703"/>
      <c r="AY298" s="703"/>
      <c r="AZ298" s="703"/>
      <c r="BA298" s="703"/>
      <c r="BB298" s="703"/>
      <c r="BC298" s="703"/>
      <c r="BD298" s="703"/>
      <c r="BE298" s="703"/>
      <c r="BF298" s="703"/>
      <c r="BG298" s="703"/>
      <c r="BH298" s="703"/>
      <c r="BI298" s="703"/>
      <c r="BJ298" s="703"/>
      <c r="BK298" s="703"/>
      <c r="BL298" s="703"/>
      <c r="BM298" s="703"/>
      <c r="BN298" s="703"/>
      <c r="BO298" s="703"/>
      <c r="BP298" s="703"/>
      <c r="BQ298" s="703"/>
      <c r="BR298" s="703"/>
      <c r="BS298" s="704"/>
      <c r="BT298" s="14"/>
    </row>
    <row r="299" spans="1:72" s="163" customFormat="1" ht="15.65" customHeight="1">
      <c r="A299" s="743" t="s">
        <v>206</v>
      </c>
      <c r="B299" s="743" t="s">
        <v>777</v>
      </c>
      <c r="C299" s="743" t="s">
        <v>1</v>
      </c>
      <c r="D299" s="743" t="s">
        <v>778</v>
      </c>
      <c r="E299" s="743" t="s">
        <v>28</v>
      </c>
      <c r="F299" s="743" t="s">
        <v>779</v>
      </c>
      <c r="G299" s="744">
        <v>2014</v>
      </c>
      <c r="H299" s="745" t="s">
        <v>572</v>
      </c>
      <c r="I299" s="745" t="s">
        <v>586</v>
      </c>
      <c r="J299" s="746"/>
      <c r="K299" s="18"/>
      <c r="L299" s="703"/>
      <c r="M299" s="703"/>
      <c r="N299" s="703"/>
      <c r="O299" s="703"/>
      <c r="P299" s="703"/>
      <c r="Q299" s="703">
        <v>0.17698983400000001</v>
      </c>
      <c r="R299" s="703"/>
      <c r="S299" s="703"/>
      <c r="T299" s="703"/>
      <c r="U299" s="703"/>
      <c r="V299" s="703"/>
      <c r="W299" s="703"/>
      <c r="X299" s="703"/>
      <c r="Y299" s="703"/>
      <c r="Z299" s="703"/>
      <c r="AA299" s="703"/>
      <c r="AB299" s="703"/>
      <c r="AC299" s="703"/>
      <c r="AD299" s="703"/>
      <c r="AE299" s="703"/>
      <c r="AF299" s="703"/>
      <c r="AG299" s="703"/>
      <c r="AH299" s="703"/>
      <c r="AI299" s="703"/>
      <c r="AJ299" s="703"/>
      <c r="AK299" s="703"/>
      <c r="AL299" s="703"/>
      <c r="AM299" s="703"/>
      <c r="AN299" s="704"/>
      <c r="AO299" s="746"/>
      <c r="AP299" s="703"/>
      <c r="AQ299" s="703"/>
      <c r="AR299" s="703"/>
      <c r="AS299" s="703"/>
      <c r="AT299" s="703"/>
      <c r="AU299" s="703"/>
      <c r="AV299" s="703">
        <v>315.58380820000002</v>
      </c>
      <c r="AW299" s="703"/>
      <c r="AX299" s="703"/>
      <c r="AY299" s="703"/>
      <c r="AZ299" s="703"/>
      <c r="BA299" s="703"/>
      <c r="BB299" s="703"/>
      <c r="BC299" s="703"/>
      <c r="BD299" s="703"/>
      <c r="BE299" s="703"/>
      <c r="BF299" s="703"/>
      <c r="BG299" s="703"/>
      <c r="BH299" s="703"/>
      <c r="BI299" s="703"/>
      <c r="BJ299" s="703"/>
      <c r="BK299" s="703"/>
      <c r="BL299" s="703"/>
      <c r="BM299" s="703"/>
      <c r="BN299" s="703"/>
      <c r="BO299" s="703"/>
      <c r="BP299" s="703"/>
      <c r="BQ299" s="703"/>
      <c r="BR299" s="703"/>
      <c r="BS299" s="704"/>
      <c r="BT299" s="14"/>
    </row>
    <row r="300" spans="1:72" s="163" customFormat="1" ht="15.65" customHeight="1">
      <c r="A300" s="743" t="s">
        <v>206</v>
      </c>
      <c r="B300" s="743" t="s">
        <v>777</v>
      </c>
      <c r="C300" s="743" t="s">
        <v>1</v>
      </c>
      <c r="D300" s="743" t="s">
        <v>778</v>
      </c>
      <c r="E300" s="743" t="s">
        <v>28</v>
      </c>
      <c r="F300" s="743" t="s">
        <v>779</v>
      </c>
      <c r="G300" s="744">
        <v>2014</v>
      </c>
      <c r="H300" s="745" t="s">
        <v>572</v>
      </c>
      <c r="I300" s="745" t="s">
        <v>586</v>
      </c>
      <c r="J300" s="746"/>
      <c r="K300" s="18"/>
      <c r="L300" s="703"/>
      <c r="M300" s="703"/>
      <c r="N300" s="703"/>
      <c r="O300" s="703"/>
      <c r="P300" s="703"/>
      <c r="Q300" s="703">
        <v>2.3695107613256283</v>
      </c>
      <c r="R300" s="703"/>
      <c r="S300" s="703"/>
      <c r="T300" s="703"/>
      <c r="U300" s="703"/>
      <c r="V300" s="703"/>
      <c r="W300" s="703"/>
      <c r="X300" s="703"/>
      <c r="Y300" s="703"/>
      <c r="Z300" s="703"/>
      <c r="AA300" s="703"/>
      <c r="AB300" s="703"/>
      <c r="AC300" s="703"/>
      <c r="AD300" s="703"/>
      <c r="AE300" s="703"/>
      <c r="AF300" s="703"/>
      <c r="AG300" s="703"/>
      <c r="AH300" s="703"/>
      <c r="AI300" s="703"/>
      <c r="AJ300" s="703"/>
      <c r="AK300" s="703"/>
      <c r="AL300" s="703"/>
      <c r="AM300" s="703"/>
      <c r="AN300" s="704"/>
      <c r="AO300" s="746"/>
      <c r="AP300" s="703"/>
      <c r="AQ300" s="703"/>
      <c r="AR300" s="703"/>
      <c r="AS300" s="703"/>
      <c r="AT300" s="703"/>
      <c r="AU300" s="703"/>
      <c r="AV300" s="703">
        <v>17156.605125196234</v>
      </c>
      <c r="AW300" s="703"/>
      <c r="AX300" s="703"/>
      <c r="AY300" s="703"/>
      <c r="AZ300" s="703"/>
      <c r="BA300" s="703"/>
      <c r="BB300" s="703"/>
      <c r="BC300" s="703"/>
      <c r="BD300" s="703"/>
      <c r="BE300" s="703"/>
      <c r="BF300" s="703"/>
      <c r="BG300" s="703"/>
      <c r="BH300" s="703"/>
      <c r="BI300" s="703"/>
      <c r="BJ300" s="703"/>
      <c r="BK300" s="703"/>
      <c r="BL300" s="703"/>
      <c r="BM300" s="703"/>
      <c r="BN300" s="703"/>
      <c r="BO300" s="703"/>
      <c r="BP300" s="703"/>
      <c r="BQ300" s="703"/>
      <c r="BR300" s="703"/>
      <c r="BS300" s="704"/>
      <c r="BT300" s="14"/>
    </row>
    <row r="301" spans="1:72" s="163" customFormat="1" ht="15.65" customHeight="1">
      <c r="A301" s="743" t="s">
        <v>206</v>
      </c>
      <c r="B301" s="743" t="s">
        <v>777</v>
      </c>
      <c r="C301" s="743" t="s">
        <v>1</v>
      </c>
      <c r="D301" s="743" t="s">
        <v>778</v>
      </c>
      <c r="E301" s="743" t="s">
        <v>28</v>
      </c>
      <c r="F301" s="743" t="s">
        <v>779</v>
      </c>
      <c r="G301" s="744">
        <v>2014</v>
      </c>
      <c r="H301" s="745" t="s">
        <v>572</v>
      </c>
      <c r="I301" s="745" t="s">
        <v>586</v>
      </c>
      <c r="J301" s="746"/>
      <c r="K301" s="18"/>
      <c r="L301" s="703"/>
      <c r="M301" s="703"/>
      <c r="N301" s="703"/>
      <c r="O301" s="703"/>
      <c r="P301" s="703"/>
      <c r="Q301" s="703">
        <v>3.66344744582485</v>
      </c>
      <c r="R301" s="703"/>
      <c r="S301" s="703"/>
      <c r="T301" s="703"/>
      <c r="U301" s="703"/>
      <c r="V301" s="703"/>
      <c r="W301" s="703"/>
      <c r="X301" s="703"/>
      <c r="Y301" s="703"/>
      <c r="Z301" s="703"/>
      <c r="AA301" s="703"/>
      <c r="AB301" s="703"/>
      <c r="AC301" s="703"/>
      <c r="AD301" s="703"/>
      <c r="AE301" s="703"/>
      <c r="AF301" s="703"/>
      <c r="AG301" s="703"/>
      <c r="AH301" s="703"/>
      <c r="AI301" s="703"/>
      <c r="AJ301" s="703"/>
      <c r="AK301" s="703"/>
      <c r="AL301" s="703"/>
      <c r="AM301" s="703"/>
      <c r="AN301" s="704"/>
      <c r="AO301" s="746"/>
      <c r="AP301" s="703"/>
      <c r="AQ301" s="703"/>
      <c r="AR301" s="703"/>
      <c r="AS301" s="703"/>
      <c r="AT301" s="703"/>
      <c r="AU301" s="703"/>
      <c r="AV301" s="703">
        <v>24927.490007532077</v>
      </c>
      <c r="AW301" s="703"/>
      <c r="AX301" s="703"/>
      <c r="AY301" s="703"/>
      <c r="AZ301" s="703"/>
      <c r="BA301" s="703"/>
      <c r="BB301" s="703"/>
      <c r="BC301" s="703"/>
      <c r="BD301" s="703"/>
      <c r="BE301" s="703"/>
      <c r="BF301" s="703"/>
      <c r="BG301" s="703"/>
      <c r="BH301" s="703"/>
      <c r="BI301" s="703"/>
      <c r="BJ301" s="703"/>
      <c r="BK301" s="703"/>
      <c r="BL301" s="703"/>
      <c r="BM301" s="703"/>
      <c r="BN301" s="703"/>
      <c r="BO301" s="703"/>
      <c r="BP301" s="703"/>
      <c r="BQ301" s="703"/>
      <c r="BR301" s="703"/>
      <c r="BS301" s="704"/>
      <c r="BT301" s="14"/>
    </row>
    <row r="302" spans="1:72" s="163" customFormat="1" ht="15.65" customHeight="1">
      <c r="A302" s="743" t="s">
        <v>206</v>
      </c>
      <c r="B302" s="743" t="s">
        <v>781</v>
      </c>
      <c r="C302" s="743" t="s">
        <v>21</v>
      </c>
      <c r="D302" s="743" t="s">
        <v>778</v>
      </c>
      <c r="E302" s="743" t="s">
        <v>788</v>
      </c>
      <c r="F302" s="743" t="s">
        <v>779</v>
      </c>
      <c r="G302" s="744">
        <v>2014</v>
      </c>
      <c r="H302" s="745" t="s">
        <v>572</v>
      </c>
      <c r="I302" s="745" t="s">
        <v>586</v>
      </c>
      <c r="J302" s="746"/>
      <c r="K302" s="18"/>
      <c r="L302" s="703"/>
      <c r="M302" s="703"/>
      <c r="N302" s="703"/>
      <c r="O302" s="703"/>
      <c r="P302" s="703"/>
      <c r="Q302" s="703">
        <v>7.8489148899999996</v>
      </c>
      <c r="R302" s="703"/>
      <c r="S302" s="703"/>
      <c r="T302" s="703"/>
      <c r="U302" s="703"/>
      <c r="V302" s="703"/>
      <c r="W302" s="703"/>
      <c r="X302" s="703"/>
      <c r="Y302" s="703"/>
      <c r="Z302" s="703"/>
      <c r="AA302" s="703"/>
      <c r="AB302" s="703"/>
      <c r="AC302" s="703"/>
      <c r="AD302" s="703"/>
      <c r="AE302" s="703"/>
      <c r="AF302" s="703"/>
      <c r="AG302" s="703"/>
      <c r="AH302" s="703"/>
      <c r="AI302" s="703"/>
      <c r="AJ302" s="703"/>
      <c r="AK302" s="703"/>
      <c r="AL302" s="703"/>
      <c r="AM302" s="703"/>
      <c r="AN302" s="704"/>
      <c r="AO302" s="746"/>
      <c r="AP302" s="703"/>
      <c r="AQ302" s="703"/>
      <c r="AR302" s="703"/>
      <c r="AS302" s="703"/>
      <c r="AT302" s="703"/>
      <c r="AU302" s="703"/>
      <c r="AV302" s="703">
        <v>27513.19267</v>
      </c>
      <c r="AW302" s="703"/>
      <c r="AX302" s="703"/>
      <c r="AY302" s="703"/>
      <c r="AZ302" s="703"/>
      <c r="BA302" s="703"/>
      <c r="BB302" s="703"/>
      <c r="BC302" s="703"/>
      <c r="BD302" s="703"/>
      <c r="BE302" s="703"/>
      <c r="BF302" s="703"/>
      <c r="BG302" s="703"/>
      <c r="BH302" s="703"/>
      <c r="BI302" s="703"/>
      <c r="BJ302" s="703"/>
      <c r="BK302" s="703"/>
      <c r="BL302" s="703"/>
      <c r="BM302" s="703"/>
      <c r="BN302" s="703"/>
      <c r="BO302" s="703"/>
      <c r="BP302" s="703"/>
      <c r="BQ302" s="703"/>
      <c r="BR302" s="703"/>
      <c r="BS302" s="704"/>
      <c r="BT302" s="14"/>
    </row>
    <row r="303" spans="1:72" s="163" customFormat="1" ht="15.65" customHeight="1">
      <c r="A303" s="743" t="s">
        <v>206</v>
      </c>
      <c r="B303" s="743" t="s">
        <v>787</v>
      </c>
      <c r="C303" s="743" t="s">
        <v>14</v>
      </c>
      <c r="D303" s="743" t="s">
        <v>778</v>
      </c>
      <c r="E303" s="743" t="s">
        <v>28</v>
      </c>
      <c r="F303" s="743" t="s">
        <v>779</v>
      </c>
      <c r="G303" s="744">
        <v>2014</v>
      </c>
      <c r="H303" s="745" t="s">
        <v>572</v>
      </c>
      <c r="I303" s="745" t="s">
        <v>586</v>
      </c>
      <c r="J303" s="746"/>
      <c r="K303" s="18"/>
      <c r="L303" s="703"/>
      <c r="M303" s="703"/>
      <c r="N303" s="703"/>
      <c r="O303" s="703"/>
      <c r="P303" s="703"/>
      <c r="Q303" s="703">
        <v>2.888320668</v>
      </c>
      <c r="R303" s="703"/>
      <c r="S303" s="703"/>
      <c r="T303" s="703"/>
      <c r="U303" s="703"/>
      <c r="V303" s="703"/>
      <c r="W303" s="703"/>
      <c r="X303" s="703"/>
      <c r="Y303" s="703"/>
      <c r="Z303" s="703"/>
      <c r="AA303" s="703"/>
      <c r="AB303" s="703"/>
      <c r="AC303" s="703"/>
      <c r="AD303" s="703"/>
      <c r="AE303" s="703"/>
      <c r="AF303" s="703"/>
      <c r="AG303" s="703"/>
      <c r="AH303" s="703"/>
      <c r="AI303" s="703"/>
      <c r="AJ303" s="703"/>
      <c r="AK303" s="703"/>
      <c r="AL303" s="703"/>
      <c r="AM303" s="703"/>
      <c r="AN303" s="704"/>
      <c r="AO303" s="746"/>
      <c r="AP303" s="703"/>
      <c r="AQ303" s="703"/>
      <c r="AR303" s="703"/>
      <c r="AS303" s="703"/>
      <c r="AT303" s="703"/>
      <c r="AU303" s="703"/>
      <c r="AV303" s="703">
        <v>29393.123909999998</v>
      </c>
      <c r="AW303" s="703"/>
      <c r="AX303" s="703"/>
      <c r="AY303" s="703"/>
      <c r="AZ303" s="703"/>
      <c r="BA303" s="703"/>
      <c r="BB303" s="703"/>
      <c r="BC303" s="703"/>
      <c r="BD303" s="703"/>
      <c r="BE303" s="703"/>
      <c r="BF303" s="703"/>
      <c r="BG303" s="703"/>
      <c r="BH303" s="703"/>
      <c r="BI303" s="703"/>
      <c r="BJ303" s="703"/>
      <c r="BK303" s="703"/>
      <c r="BL303" s="703"/>
      <c r="BM303" s="703"/>
      <c r="BN303" s="703"/>
      <c r="BO303" s="703"/>
      <c r="BP303" s="703"/>
      <c r="BQ303" s="703"/>
      <c r="BR303" s="703"/>
      <c r="BS303" s="704"/>
      <c r="BT303" s="14"/>
    </row>
    <row r="304" spans="1:72" s="163" customFormat="1" ht="15.65" customHeight="1">
      <c r="A304" s="743" t="s">
        <v>206</v>
      </c>
      <c r="B304" s="743" t="s">
        <v>777</v>
      </c>
      <c r="C304" s="743" t="s">
        <v>3</v>
      </c>
      <c r="D304" s="743" t="s">
        <v>778</v>
      </c>
      <c r="E304" s="743" t="s">
        <v>28</v>
      </c>
      <c r="F304" s="743" t="s">
        <v>779</v>
      </c>
      <c r="G304" s="744">
        <v>2014</v>
      </c>
      <c r="H304" s="745" t="s">
        <v>572</v>
      </c>
      <c r="I304" s="745" t="s">
        <v>586</v>
      </c>
      <c r="J304" s="746"/>
      <c r="K304" s="18"/>
      <c r="L304" s="703"/>
      <c r="M304" s="703"/>
      <c r="N304" s="703"/>
      <c r="O304" s="703"/>
      <c r="P304" s="703"/>
      <c r="Q304" s="703">
        <v>210.328817491</v>
      </c>
      <c r="R304" s="703"/>
      <c r="S304" s="703"/>
      <c r="T304" s="703"/>
      <c r="U304" s="703"/>
      <c r="V304" s="703"/>
      <c r="W304" s="703"/>
      <c r="X304" s="703"/>
      <c r="Y304" s="703"/>
      <c r="Z304" s="703"/>
      <c r="AA304" s="703"/>
      <c r="AB304" s="703"/>
      <c r="AC304" s="703"/>
      <c r="AD304" s="703"/>
      <c r="AE304" s="703"/>
      <c r="AF304" s="703"/>
      <c r="AG304" s="703"/>
      <c r="AH304" s="703"/>
      <c r="AI304" s="703"/>
      <c r="AJ304" s="703"/>
      <c r="AK304" s="703"/>
      <c r="AL304" s="703"/>
      <c r="AM304" s="703"/>
      <c r="AN304" s="704"/>
      <c r="AO304" s="746"/>
      <c r="AP304" s="703"/>
      <c r="AQ304" s="703"/>
      <c r="AR304" s="703"/>
      <c r="AS304" s="703"/>
      <c r="AT304" s="703"/>
      <c r="AU304" s="703"/>
      <c r="AV304" s="703">
        <v>389383.71912200004</v>
      </c>
      <c r="AW304" s="703"/>
      <c r="AX304" s="703"/>
      <c r="AY304" s="703"/>
      <c r="AZ304" s="703"/>
      <c r="BA304" s="703"/>
      <c r="BB304" s="703"/>
      <c r="BC304" s="703"/>
      <c r="BD304" s="703"/>
      <c r="BE304" s="703"/>
      <c r="BF304" s="703"/>
      <c r="BG304" s="703"/>
      <c r="BH304" s="703"/>
      <c r="BI304" s="703"/>
      <c r="BJ304" s="703"/>
      <c r="BK304" s="703"/>
      <c r="BL304" s="703"/>
      <c r="BM304" s="703"/>
      <c r="BN304" s="703"/>
      <c r="BO304" s="703"/>
      <c r="BP304" s="703"/>
      <c r="BQ304" s="703"/>
      <c r="BR304" s="703"/>
      <c r="BS304" s="704"/>
      <c r="BT304" s="14"/>
    </row>
    <row r="305" spans="1:72" s="163" customFormat="1" ht="15.65" customHeight="1">
      <c r="A305" s="743" t="s">
        <v>776</v>
      </c>
      <c r="B305" s="743" t="s">
        <v>785</v>
      </c>
      <c r="C305" s="743" t="s">
        <v>22</v>
      </c>
      <c r="D305" s="743" t="s">
        <v>778</v>
      </c>
      <c r="E305" s="743" t="s">
        <v>785</v>
      </c>
      <c r="F305" s="743" t="s">
        <v>779</v>
      </c>
      <c r="G305" s="744">
        <v>2011</v>
      </c>
      <c r="H305" s="745" t="s">
        <v>569</v>
      </c>
      <c r="I305" s="745" t="s">
        <v>586</v>
      </c>
      <c r="J305" s="746"/>
      <c r="K305" s="18"/>
      <c r="L305" s="703"/>
      <c r="M305" s="703"/>
      <c r="N305" s="703"/>
      <c r="O305" s="703"/>
      <c r="P305" s="703"/>
      <c r="Q305" s="703">
        <v>13.22230027785989</v>
      </c>
      <c r="R305" s="703"/>
      <c r="S305" s="703"/>
      <c r="T305" s="703"/>
      <c r="U305" s="703"/>
      <c r="V305" s="703"/>
      <c r="W305" s="703"/>
      <c r="X305" s="703"/>
      <c r="Y305" s="703"/>
      <c r="Z305" s="703"/>
      <c r="AA305" s="703"/>
      <c r="AB305" s="703"/>
      <c r="AC305" s="703"/>
      <c r="AD305" s="703"/>
      <c r="AE305" s="703"/>
      <c r="AF305" s="703"/>
      <c r="AG305" s="703"/>
      <c r="AH305" s="703"/>
      <c r="AI305" s="703"/>
      <c r="AJ305" s="703"/>
      <c r="AK305" s="703"/>
      <c r="AL305" s="703"/>
      <c r="AM305" s="703"/>
      <c r="AN305" s="704"/>
      <c r="AO305" s="746"/>
      <c r="AP305" s="703"/>
      <c r="AQ305" s="703"/>
      <c r="AR305" s="703"/>
      <c r="AS305" s="703"/>
      <c r="AT305" s="703"/>
      <c r="AU305" s="703"/>
      <c r="AV305" s="703">
        <v>77895.920895787349</v>
      </c>
      <c r="AW305" s="703"/>
      <c r="AX305" s="703"/>
      <c r="AY305" s="703"/>
      <c r="AZ305" s="703"/>
      <c r="BA305" s="703"/>
      <c r="BB305" s="703"/>
      <c r="BC305" s="703"/>
      <c r="BD305" s="703"/>
      <c r="BE305" s="703"/>
      <c r="BF305" s="703"/>
      <c r="BG305" s="703"/>
      <c r="BH305" s="703"/>
      <c r="BI305" s="703"/>
      <c r="BJ305" s="703"/>
      <c r="BK305" s="703"/>
      <c r="BL305" s="703"/>
      <c r="BM305" s="703"/>
      <c r="BN305" s="703"/>
      <c r="BO305" s="703"/>
      <c r="BP305" s="703"/>
      <c r="BQ305" s="703"/>
      <c r="BR305" s="703"/>
      <c r="BS305" s="704"/>
      <c r="BT305" s="14"/>
    </row>
    <row r="306" spans="1:72" s="163" customFormat="1" ht="15.65" customHeight="1">
      <c r="A306" s="743" t="s">
        <v>206</v>
      </c>
      <c r="B306" s="743" t="s">
        <v>781</v>
      </c>
      <c r="C306" s="743" t="s">
        <v>22</v>
      </c>
      <c r="D306" s="743" t="s">
        <v>778</v>
      </c>
      <c r="E306" s="743" t="s">
        <v>788</v>
      </c>
      <c r="F306" s="743" t="s">
        <v>779</v>
      </c>
      <c r="G306" s="744">
        <v>2014</v>
      </c>
      <c r="H306" s="745" t="s">
        <v>572</v>
      </c>
      <c r="I306" s="745" t="s">
        <v>586</v>
      </c>
      <c r="J306" s="746"/>
      <c r="K306" s="18"/>
      <c r="L306" s="703"/>
      <c r="M306" s="703"/>
      <c r="N306" s="703"/>
      <c r="O306" s="703"/>
      <c r="P306" s="703"/>
      <c r="Q306" s="703">
        <v>322.47354689999997</v>
      </c>
      <c r="R306" s="703"/>
      <c r="S306" s="703"/>
      <c r="T306" s="703"/>
      <c r="U306" s="703"/>
      <c r="V306" s="703"/>
      <c r="W306" s="703"/>
      <c r="X306" s="703"/>
      <c r="Y306" s="703"/>
      <c r="Z306" s="703"/>
      <c r="AA306" s="703"/>
      <c r="AB306" s="703"/>
      <c r="AC306" s="703"/>
      <c r="AD306" s="703"/>
      <c r="AE306" s="703"/>
      <c r="AF306" s="703"/>
      <c r="AG306" s="703"/>
      <c r="AH306" s="703"/>
      <c r="AI306" s="703"/>
      <c r="AJ306" s="703"/>
      <c r="AK306" s="703"/>
      <c r="AL306" s="703"/>
      <c r="AM306" s="703"/>
      <c r="AN306" s="704"/>
      <c r="AO306" s="746"/>
      <c r="AP306" s="703"/>
      <c r="AQ306" s="703"/>
      <c r="AR306" s="703"/>
      <c r="AS306" s="703"/>
      <c r="AT306" s="703"/>
      <c r="AU306" s="703"/>
      <c r="AV306" s="703">
        <v>1765869.7180000001</v>
      </c>
      <c r="AW306" s="703"/>
      <c r="AX306" s="703"/>
      <c r="AY306" s="703"/>
      <c r="AZ306" s="703"/>
      <c r="BA306" s="703"/>
      <c r="BB306" s="703"/>
      <c r="BC306" s="703"/>
      <c r="BD306" s="703"/>
      <c r="BE306" s="703"/>
      <c r="BF306" s="703"/>
      <c r="BG306" s="703"/>
      <c r="BH306" s="703"/>
      <c r="BI306" s="703"/>
      <c r="BJ306" s="703"/>
      <c r="BK306" s="703"/>
      <c r="BL306" s="703"/>
      <c r="BM306" s="703"/>
      <c r="BN306" s="703"/>
      <c r="BO306" s="703"/>
      <c r="BP306" s="703"/>
      <c r="BQ306" s="703"/>
      <c r="BR306" s="703"/>
      <c r="BS306" s="704"/>
      <c r="BT306" s="14"/>
    </row>
    <row r="307" spans="1:72" s="163" customFormat="1" ht="15.65" customHeight="1">
      <c r="A307" s="743" t="s">
        <v>206</v>
      </c>
      <c r="B307" s="743" t="s">
        <v>486</v>
      </c>
      <c r="C307" s="743" t="s">
        <v>488</v>
      </c>
      <c r="D307" s="743" t="s">
        <v>778</v>
      </c>
      <c r="E307" s="743" t="s">
        <v>486</v>
      </c>
      <c r="F307" s="743" t="s">
        <v>790</v>
      </c>
      <c r="G307" s="744">
        <v>2014</v>
      </c>
      <c r="H307" s="745" t="s">
        <v>572</v>
      </c>
      <c r="I307" s="745" t="s">
        <v>586</v>
      </c>
      <c r="J307" s="746"/>
      <c r="K307" s="18"/>
      <c r="L307" s="703"/>
      <c r="M307" s="703"/>
      <c r="N307" s="703"/>
      <c r="O307" s="703"/>
      <c r="P307" s="703"/>
      <c r="Q307" s="703">
        <v>0</v>
      </c>
      <c r="R307" s="703"/>
      <c r="S307" s="703"/>
      <c r="T307" s="703"/>
      <c r="U307" s="703"/>
      <c r="V307" s="703"/>
      <c r="W307" s="703"/>
      <c r="X307" s="703"/>
      <c r="Y307" s="703"/>
      <c r="Z307" s="703"/>
      <c r="AA307" s="703"/>
      <c r="AB307" s="703"/>
      <c r="AC307" s="703"/>
      <c r="AD307" s="703"/>
      <c r="AE307" s="703"/>
      <c r="AF307" s="703"/>
      <c r="AG307" s="703"/>
      <c r="AH307" s="703"/>
      <c r="AI307" s="703"/>
      <c r="AJ307" s="703"/>
      <c r="AK307" s="703"/>
      <c r="AL307" s="703"/>
      <c r="AM307" s="703"/>
      <c r="AN307" s="704"/>
      <c r="AO307" s="746"/>
      <c r="AP307" s="703"/>
      <c r="AQ307" s="703"/>
      <c r="AR307" s="703"/>
      <c r="AS307" s="703"/>
      <c r="AT307" s="703"/>
      <c r="AU307" s="703"/>
      <c r="AV307" s="703">
        <v>0</v>
      </c>
      <c r="AW307" s="703"/>
      <c r="AX307" s="703"/>
      <c r="AY307" s="703"/>
      <c r="AZ307" s="703"/>
      <c r="BA307" s="703"/>
      <c r="BB307" s="703"/>
      <c r="BC307" s="703"/>
      <c r="BD307" s="703"/>
      <c r="BE307" s="703"/>
      <c r="BF307" s="703"/>
      <c r="BG307" s="703"/>
      <c r="BH307" s="703"/>
      <c r="BI307" s="703"/>
      <c r="BJ307" s="703"/>
      <c r="BK307" s="703"/>
      <c r="BL307" s="703"/>
      <c r="BM307" s="703"/>
      <c r="BN307" s="703"/>
      <c r="BO307" s="703"/>
      <c r="BP307" s="703"/>
      <c r="BQ307" s="703"/>
      <c r="BR307" s="703"/>
      <c r="BS307" s="704"/>
      <c r="BT307" s="14"/>
    </row>
    <row r="308" spans="1:72" s="163" customFormat="1" ht="15.65" customHeight="1">
      <c r="A308" s="743" t="s">
        <v>776</v>
      </c>
      <c r="B308" s="743" t="s">
        <v>785</v>
      </c>
      <c r="C308" s="743" t="s">
        <v>13</v>
      </c>
      <c r="D308" s="743" t="s">
        <v>778</v>
      </c>
      <c r="E308" s="743" t="s">
        <v>785</v>
      </c>
      <c r="F308" s="743" t="s">
        <v>779</v>
      </c>
      <c r="G308" s="744">
        <v>2014</v>
      </c>
      <c r="H308" s="745" t="s">
        <v>572</v>
      </c>
      <c r="I308" s="745" t="s">
        <v>586</v>
      </c>
      <c r="J308" s="746"/>
      <c r="K308" s="18"/>
      <c r="L308" s="703"/>
      <c r="M308" s="703"/>
      <c r="N308" s="703"/>
      <c r="O308" s="703"/>
      <c r="P308" s="703"/>
      <c r="Q308" s="703">
        <v>0</v>
      </c>
      <c r="R308" s="703"/>
      <c r="S308" s="703"/>
      <c r="T308" s="703"/>
      <c r="U308" s="703"/>
      <c r="V308" s="703"/>
      <c r="W308" s="703"/>
      <c r="X308" s="703"/>
      <c r="Y308" s="703"/>
      <c r="Z308" s="703"/>
      <c r="AA308" s="703"/>
      <c r="AB308" s="703"/>
      <c r="AC308" s="703"/>
      <c r="AD308" s="703"/>
      <c r="AE308" s="703"/>
      <c r="AF308" s="703"/>
      <c r="AG308" s="703"/>
      <c r="AH308" s="703"/>
      <c r="AI308" s="703"/>
      <c r="AJ308" s="703"/>
      <c r="AK308" s="703"/>
      <c r="AL308" s="703"/>
      <c r="AM308" s="703"/>
      <c r="AN308" s="704"/>
      <c r="AO308" s="746"/>
      <c r="AP308" s="703"/>
      <c r="AQ308" s="703"/>
      <c r="AR308" s="703"/>
      <c r="AS308" s="703"/>
      <c r="AT308" s="703"/>
      <c r="AU308" s="703"/>
      <c r="AV308" s="703">
        <v>92807.423999999999</v>
      </c>
      <c r="AW308" s="703"/>
      <c r="AX308" s="703"/>
      <c r="AY308" s="703"/>
      <c r="AZ308" s="703"/>
      <c r="BA308" s="703"/>
      <c r="BB308" s="703"/>
      <c r="BC308" s="703"/>
      <c r="BD308" s="703"/>
      <c r="BE308" s="703"/>
      <c r="BF308" s="703"/>
      <c r="BG308" s="703"/>
      <c r="BH308" s="703"/>
      <c r="BI308" s="703"/>
      <c r="BJ308" s="703"/>
      <c r="BK308" s="703"/>
      <c r="BL308" s="703"/>
      <c r="BM308" s="703"/>
      <c r="BN308" s="703"/>
      <c r="BO308" s="703"/>
      <c r="BP308" s="703"/>
      <c r="BQ308" s="703"/>
      <c r="BR308" s="703"/>
      <c r="BS308" s="704"/>
      <c r="BT308" s="14"/>
    </row>
    <row r="309" spans="1:72" s="163" customFormat="1" ht="15.65" customHeight="1">
      <c r="A309" s="743"/>
      <c r="B309" s="743">
        <v>166</v>
      </c>
      <c r="C309" s="743" t="s">
        <v>686</v>
      </c>
      <c r="D309" s="743" t="s">
        <v>740</v>
      </c>
      <c r="E309" s="743"/>
      <c r="F309" s="743"/>
      <c r="G309" s="744">
        <v>2015</v>
      </c>
      <c r="H309" s="745" t="s">
        <v>575</v>
      </c>
      <c r="I309" s="745" t="s">
        <v>580</v>
      </c>
      <c r="J309" s="746"/>
      <c r="K309" s="18"/>
      <c r="L309" s="703"/>
      <c r="M309" s="703"/>
      <c r="N309" s="703"/>
      <c r="O309" s="703"/>
      <c r="P309" s="703"/>
      <c r="Q309" s="703">
        <v>0</v>
      </c>
      <c r="R309" s="703"/>
      <c r="S309" s="703"/>
      <c r="T309" s="703"/>
      <c r="U309" s="703"/>
      <c r="V309" s="703"/>
      <c r="W309" s="703"/>
      <c r="X309" s="703"/>
      <c r="Y309" s="703"/>
      <c r="Z309" s="703"/>
      <c r="AA309" s="703"/>
      <c r="AB309" s="703"/>
      <c r="AC309" s="703"/>
      <c r="AD309" s="703"/>
      <c r="AE309" s="703"/>
      <c r="AF309" s="703"/>
      <c r="AG309" s="703"/>
      <c r="AH309" s="703"/>
      <c r="AI309" s="703"/>
      <c r="AJ309" s="703"/>
      <c r="AK309" s="703"/>
      <c r="AL309" s="703"/>
      <c r="AM309" s="703"/>
      <c r="AN309" s="704"/>
      <c r="AO309" s="746"/>
      <c r="AP309" s="703"/>
      <c r="AQ309" s="703"/>
      <c r="AR309" s="703"/>
      <c r="AS309" s="703"/>
      <c r="AT309" s="703"/>
      <c r="AU309" s="703"/>
      <c r="AV309" s="703">
        <v>0</v>
      </c>
      <c r="AW309" s="703"/>
      <c r="AX309" s="703"/>
      <c r="AY309" s="703"/>
      <c r="AZ309" s="703"/>
      <c r="BA309" s="703"/>
      <c r="BB309" s="703"/>
      <c r="BC309" s="703"/>
      <c r="BD309" s="703"/>
      <c r="BE309" s="703"/>
      <c r="BF309" s="703"/>
      <c r="BG309" s="703"/>
      <c r="BH309" s="703"/>
      <c r="BI309" s="703"/>
      <c r="BJ309" s="703"/>
      <c r="BK309" s="703"/>
      <c r="BL309" s="703"/>
      <c r="BM309" s="703"/>
      <c r="BN309" s="703"/>
      <c r="BO309" s="703"/>
      <c r="BP309" s="703"/>
      <c r="BQ309" s="703"/>
      <c r="BR309" s="703"/>
      <c r="BS309" s="704"/>
      <c r="BT309" s="14"/>
    </row>
    <row r="310" spans="1:72" s="163" customFormat="1" ht="15.65" customHeight="1">
      <c r="A310" s="743"/>
      <c r="B310" s="743">
        <v>167</v>
      </c>
      <c r="C310" s="743" t="s">
        <v>687</v>
      </c>
      <c r="D310" s="743" t="s">
        <v>740</v>
      </c>
      <c r="E310" s="743"/>
      <c r="F310" s="743"/>
      <c r="G310" s="744">
        <v>2015</v>
      </c>
      <c r="H310" s="745" t="s">
        <v>575</v>
      </c>
      <c r="I310" s="745" t="s">
        <v>580</v>
      </c>
      <c r="J310" s="746"/>
      <c r="K310" s="18"/>
      <c r="L310" s="703"/>
      <c r="M310" s="703"/>
      <c r="N310" s="703"/>
      <c r="O310" s="703"/>
      <c r="P310" s="703"/>
      <c r="Q310" s="703">
        <v>0</v>
      </c>
      <c r="R310" s="703"/>
      <c r="S310" s="703"/>
      <c r="T310" s="703"/>
      <c r="U310" s="703"/>
      <c r="V310" s="703"/>
      <c r="W310" s="703"/>
      <c r="X310" s="703"/>
      <c r="Y310" s="703"/>
      <c r="Z310" s="703"/>
      <c r="AA310" s="703"/>
      <c r="AB310" s="703"/>
      <c r="AC310" s="703"/>
      <c r="AD310" s="703"/>
      <c r="AE310" s="703"/>
      <c r="AF310" s="703"/>
      <c r="AG310" s="703"/>
      <c r="AH310" s="703"/>
      <c r="AI310" s="703"/>
      <c r="AJ310" s="703"/>
      <c r="AK310" s="703"/>
      <c r="AL310" s="703"/>
      <c r="AM310" s="703"/>
      <c r="AN310" s="704"/>
      <c r="AO310" s="746"/>
      <c r="AP310" s="703"/>
      <c r="AQ310" s="703"/>
      <c r="AR310" s="703"/>
      <c r="AS310" s="703"/>
      <c r="AT310" s="703"/>
      <c r="AU310" s="703"/>
      <c r="AV310" s="703">
        <v>0</v>
      </c>
      <c r="AW310" s="703"/>
      <c r="AX310" s="703"/>
      <c r="AY310" s="703"/>
      <c r="AZ310" s="703"/>
      <c r="BA310" s="703"/>
      <c r="BB310" s="703"/>
      <c r="BC310" s="703"/>
      <c r="BD310" s="703"/>
      <c r="BE310" s="703"/>
      <c r="BF310" s="703"/>
      <c r="BG310" s="703"/>
      <c r="BH310" s="703"/>
      <c r="BI310" s="703"/>
      <c r="BJ310" s="703"/>
      <c r="BK310" s="703"/>
      <c r="BL310" s="703"/>
      <c r="BM310" s="703"/>
      <c r="BN310" s="703"/>
      <c r="BO310" s="703"/>
      <c r="BP310" s="703"/>
      <c r="BQ310" s="703"/>
      <c r="BR310" s="703"/>
      <c r="BS310" s="704"/>
      <c r="BT310" s="14"/>
    </row>
    <row r="311" spans="1:72" s="163" customFormat="1" ht="15.65" customHeight="1">
      <c r="A311" s="743"/>
      <c r="B311" s="743">
        <v>168</v>
      </c>
      <c r="C311" s="743" t="s">
        <v>114</v>
      </c>
      <c r="D311" s="743" t="s">
        <v>740</v>
      </c>
      <c r="E311" s="743"/>
      <c r="F311" s="743"/>
      <c r="G311" s="744">
        <v>2015</v>
      </c>
      <c r="H311" s="745" t="s">
        <v>575</v>
      </c>
      <c r="I311" s="745" t="s">
        <v>580</v>
      </c>
      <c r="J311" s="746"/>
      <c r="K311" s="18"/>
      <c r="L311" s="703"/>
      <c r="M311" s="703"/>
      <c r="N311" s="703"/>
      <c r="O311" s="703"/>
      <c r="P311" s="703"/>
      <c r="Q311" s="703">
        <v>0</v>
      </c>
      <c r="R311" s="703"/>
      <c r="S311" s="703"/>
      <c r="T311" s="703"/>
      <c r="U311" s="703"/>
      <c r="V311" s="703"/>
      <c r="W311" s="703"/>
      <c r="X311" s="703"/>
      <c r="Y311" s="703"/>
      <c r="Z311" s="703"/>
      <c r="AA311" s="703"/>
      <c r="AB311" s="703"/>
      <c r="AC311" s="703"/>
      <c r="AD311" s="703"/>
      <c r="AE311" s="703"/>
      <c r="AF311" s="703"/>
      <c r="AG311" s="703"/>
      <c r="AH311" s="703"/>
      <c r="AI311" s="703"/>
      <c r="AJ311" s="703"/>
      <c r="AK311" s="703"/>
      <c r="AL311" s="703"/>
      <c r="AM311" s="703"/>
      <c r="AN311" s="704"/>
      <c r="AO311" s="746"/>
      <c r="AP311" s="703"/>
      <c r="AQ311" s="703"/>
      <c r="AR311" s="703"/>
      <c r="AS311" s="703"/>
      <c r="AT311" s="703"/>
      <c r="AU311" s="703"/>
      <c r="AV311" s="703">
        <v>0</v>
      </c>
      <c r="AW311" s="703"/>
      <c r="AX311" s="703"/>
      <c r="AY311" s="703"/>
      <c r="AZ311" s="703"/>
      <c r="BA311" s="703"/>
      <c r="BB311" s="703"/>
      <c r="BC311" s="703"/>
      <c r="BD311" s="703"/>
      <c r="BE311" s="703"/>
      <c r="BF311" s="703"/>
      <c r="BG311" s="703"/>
      <c r="BH311" s="703"/>
      <c r="BI311" s="703"/>
      <c r="BJ311" s="703"/>
      <c r="BK311" s="703"/>
      <c r="BL311" s="703"/>
      <c r="BM311" s="703"/>
      <c r="BN311" s="703"/>
      <c r="BO311" s="703"/>
      <c r="BP311" s="703"/>
      <c r="BQ311" s="703"/>
      <c r="BR311" s="703"/>
      <c r="BS311" s="704"/>
      <c r="BT311" s="14"/>
    </row>
    <row r="312" spans="1:72" s="163" customFormat="1" ht="15.65" customHeight="1">
      <c r="A312" s="743"/>
      <c r="B312" s="743">
        <v>169</v>
      </c>
      <c r="C312" s="743" t="s">
        <v>115</v>
      </c>
      <c r="D312" s="743" t="s">
        <v>740</v>
      </c>
      <c r="E312" s="743"/>
      <c r="F312" s="743"/>
      <c r="G312" s="744">
        <v>2015</v>
      </c>
      <c r="H312" s="745" t="s">
        <v>575</v>
      </c>
      <c r="I312" s="745" t="s">
        <v>580</v>
      </c>
      <c r="J312" s="746"/>
      <c r="K312" s="18"/>
      <c r="L312" s="703"/>
      <c r="M312" s="703"/>
      <c r="N312" s="703"/>
      <c r="O312" s="703"/>
      <c r="P312" s="703"/>
      <c r="Q312" s="703">
        <v>0</v>
      </c>
      <c r="R312" s="703"/>
      <c r="S312" s="703"/>
      <c r="T312" s="703"/>
      <c r="U312" s="703"/>
      <c r="V312" s="703"/>
      <c r="W312" s="703"/>
      <c r="X312" s="703"/>
      <c r="Y312" s="703"/>
      <c r="Z312" s="703"/>
      <c r="AA312" s="703"/>
      <c r="AB312" s="703"/>
      <c r="AC312" s="703"/>
      <c r="AD312" s="703"/>
      <c r="AE312" s="703"/>
      <c r="AF312" s="703"/>
      <c r="AG312" s="703"/>
      <c r="AH312" s="703"/>
      <c r="AI312" s="703"/>
      <c r="AJ312" s="703"/>
      <c r="AK312" s="703"/>
      <c r="AL312" s="703"/>
      <c r="AM312" s="703"/>
      <c r="AN312" s="704"/>
      <c r="AO312" s="746"/>
      <c r="AP312" s="703"/>
      <c r="AQ312" s="703"/>
      <c r="AR312" s="703"/>
      <c r="AS312" s="703"/>
      <c r="AT312" s="703"/>
      <c r="AU312" s="703"/>
      <c r="AV312" s="703">
        <v>0</v>
      </c>
      <c r="AW312" s="703"/>
      <c r="AX312" s="703"/>
      <c r="AY312" s="703"/>
      <c r="AZ312" s="703"/>
      <c r="BA312" s="703"/>
      <c r="BB312" s="703"/>
      <c r="BC312" s="703"/>
      <c r="BD312" s="703"/>
      <c r="BE312" s="703"/>
      <c r="BF312" s="703"/>
      <c r="BG312" s="703"/>
      <c r="BH312" s="703"/>
      <c r="BI312" s="703"/>
      <c r="BJ312" s="703"/>
      <c r="BK312" s="703"/>
      <c r="BL312" s="703"/>
      <c r="BM312" s="703"/>
      <c r="BN312" s="703"/>
      <c r="BO312" s="703"/>
      <c r="BP312" s="703"/>
      <c r="BQ312" s="703"/>
      <c r="BR312" s="703"/>
      <c r="BS312" s="704"/>
      <c r="BT312" s="14"/>
    </row>
    <row r="313" spans="1:72" s="163" customFormat="1" ht="15.65" customHeight="1">
      <c r="A313" s="743"/>
      <c r="B313" s="743">
        <v>170</v>
      </c>
      <c r="C313" s="743" t="s">
        <v>116</v>
      </c>
      <c r="D313" s="743" t="s">
        <v>740</v>
      </c>
      <c r="E313" s="743"/>
      <c r="F313" s="743"/>
      <c r="G313" s="744">
        <v>2015</v>
      </c>
      <c r="H313" s="745" t="s">
        <v>575</v>
      </c>
      <c r="I313" s="745" t="s">
        <v>580</v>
      </c>
      <c r="J313" s="746"/>
      <c r="K313" s="18"/>
      <c r="L313" s="703"/>
      <c r="M313" s="703"/>
      <c r="N313" s="703"/>
      <c r="O313" s="703"/>
      <c r="P313" s="703"/>
      <c r="Q313" s="703">
        <v>0</v>
      </c>
      <c r="R313" s="703"/>
      <c r="S313" s="703"/>
      <c r="T313" s="703"/>
      <c r="U313" s="703"/>
      <c r="V313" s="703"/>
      <c r="W313" s="703"/>
      <c r="X313" s="703"/>
      <c r="Y313" s="703"/>
      <c r="Z313" s="703"/>
      <c r="AA313" s="703"/>
      <c r="AB313" s="703"/>
      <c r="AC313" s="703"/>
      <c r="AD313" s="703"/>
      <c r="AE313" s="703"/>
      <c r="AF313" s="703"/>
      <c r="AG313" s="703"/>
      <c r="AH313" s="703"/>
      <c r="AI313" s="703"/>
      <c r="AJ313" s="703"/>
      <c r="AK313" s="703"/>
      <c r="AL313" s="703"/>
      <c r="AM313" s="703"/>
      <c r="AN313" s="704"/>
      <c r="AO313" s="746"/>
      <c r="AP313" s="703"/>
      <c r="AQ313" s="703"/>
      <c r="AR313" s="703"/>
      <c r="AS313" s="703"/>
      <c r="AT313" s="703"/>
      <c r="AU313" s="703"/>
      <c r="AV313" s="703">
        <v>0</v>
      </c>
      <c r="AW313" s="703"/>
      <c r="AX313" s="703"/>
      <c r="AY313" s="703"/>
      <c r="AZ313" s="703"/>
      <c r="BA313" s="703"/>
      <c r="BB313" s="703"/>
      <c r="BC313" s="703"/>
      <c r="BD313" s="703"/>
      <c r="BE313" s="703"/>
      <c r="BF313" s="703"/>
      <c r="BG313" s="703"/>
      <c r="BH313" s="703"/>
      <c r="BI313" s="703"/>
      <c r="BJ313" s="703"/>
      <c r="BK313" s="703"/>
      <c r="BL313" s="703"/>
      <c r="BM313" s="703"/>
      <c r="BN313" s="703"/>
      <c r="BO313" s="703"/>
      <c r="BP313" s="703"/>
      <c r="BQ313" s="703"/>
      <c r="BR313" s="703"/>
      <c r="BS313" s="704"/>
      <c r="BT313" s="14"/>
    </row>
    <row r="314" spans="1:72" s="163" customFormat="1" ht="15.65" customHeight="1">
      <c r="A314" s="743"/>
      <c r="B314" s="743">
        <v>171</v>
      </c>
      <c r="C314" s="743" t="s">
        <v>117</v>
      </c>
      <c r="D314" s="743" t="s">
        <v>740</v>
      </c>
      <c r="E314" s="743"/>
      <c r="F314" s="743"/>
      <c r="G314" s="744">
        <v>2015</v>
      </c>
      <c r="H314" s="745" t="s">
        <v>575</v>
      </c>
      <c r="I314" s="745" t="s">
        <v>580</v>
      </c>
      <c r="J314" s="746"/>
      <c r="K314" s="18"/>
      <c r="L314" s="703"/>
      <c r="M314" s="703"/>
      <c r="N314" s="703"/>
      <c r="O314" s="703"/>
      <c r="P314" s="703"/>
      <c r="Q314" s="703">
        <v>0</v>
      </c>
      <c r="R314" s="703"/>
      <c r="S314" s="703"/>
      <c r="T314" s="703"/>
      <c r="U314" s="703"/>
      <c r="V314" s="703"/>
      <c r="W314" s="703"/>
      <c r="X314" s="703"/>
      <c r="Y314" s="703"/>
      <c r="Z314" s="703"/>
      <c r="AA314" s="703"/>
      <c r="AB314" s="703"/>
      <c r="AC314" s="703"/>
      <c r="AD314" s="703"/>
      <c r="AE314" s="703"/>
      <c r="AF314" s="703"/>
      <c r="AG314" s="703"/>
      <c r="AH314" s="703"/>
      <c r="AI314" s="703"/>
      <c r="AJ314" s="703"/>
      <c r="AK314" s="703"/>
      <c r="AL314" s="703"/>
      <c r="AM314" s="703"/>
      <c r="AN314" s="704"/>
      <c r="AO314" s="746"/>
      <c r="AP314" s="703"/>
      <c r="AQ314" s="703"/>
      <c r="AR314" s="703"/>
      <c r="AS314" s="703"/>
      <c r="AT314" s="703"/>
      <c r="AU314" s="703"/>
      <c r="AV314" s="703">
        <v>0</v>
      </c>
      <c r="AW314" s="703"/>
      <c r="AX314" s="703"/>
      <c r="AY314" s="703"/>
      <c r="AZ314" s="703"/>
      <c r="BA314" s="703"/>
      <c r="BB314" s="703"/>
      <c r="BC314" s="703"/>
      <c r="BD314" s="703"/>
      <c r="BE314" s="703"/>
      <c r="BF314" s="703"/>
      <c r="BG314" s="703"/>
      <c r="BH314" s="703"/>
      <c r="BI314" s="703"/>
      <c r="BJ314" s="703"/>
      <c r="BK314" s="703"/>
      <c r="BL314" s="703"/>
      <c r="BM314" s="703"/>
      <c r="BN314" s="703"/>
      <c r="BO314" s="703"/>
      <c r="BP314" s="703"/>
      <c r="BQ314" s="703"/>
      <c r="BR314" s="703"/>
      <c r="BS314" s="704"/>
      <c r="BT314" s="14"/>
    </row>
    <row r="315" spans="1:72" s="163" customFormat="1" ht="15.65" customHeight="1">
      <c r="A315" s="743"/>
      <c r="B315" s="743">
        <v>172</v>
      </c>
      <c r="C315" s="743" t="s">
        <v>118</v>
      </c>
      <c r="D315" s="743" t="s">
        <v>740</v>
      </c>
      <c r="E315" s="743"/>
      <c r="F315" s="743"/>
      <c r="G315" s="744">
        <v>2015</v>
      </c>
      <c r="H315" s="745" t="s">
        <v>575</v>
      </c>
      <c r="I315" s="745" t="s">
        <v>580</v>
      </c>
      <c r="J315" s="746"/>
      <c r="K315" s="18"/>
      <c r="L315" s="703"/>
      <c r="M315" s="703"/>
      <c r="N315" s="703"/>
      <c r="O315" s="703"/>
      <c r="P315" s="703"/>
      <c r="Q315" s="703">
        <v>0</v>
      </c>
      <c r="R315" s="703"/>
      <c r="S315" s="703"/>
      <c r="T315" s="703"/>
      <c r="U315" s="703"/>
      <c r="V315" s="703"/>
      <c r="W315" s="703"/>
      <c r="X315" s="703"/>
      <c r="Y315" s="703"/>
      <c r="Z315" s="703"/>
      <c r="AA315" s="703"/>
      <c r="AB315" s="703"/>
      <c r="AC315" s="703"/>
      <c r="AD315" s="703"/>
      <c r="AE315" s="703"/>
      <c r="AF315" s="703"/>
      <c r="AG315" s="703"/>
      <c r="AH315" s="703"/>
      <c r="AI315" s="703"/>
      <c r="AJ315" s="703"/>
      <c r="AK315" s="703"/>
      <c r="AL315" s="703"/>
      <c r="AM315" s="703"/>
      <c r="AN315" s="704"/>
      <c r="AO315" s="746"/>
      <c r="AP315" s="703"/>
      <c r="AQ315" s="703"/>
      <c r="AR315" s="703"/>
      <c r="AS315" s="703"/>
      <c r="AT315" s="703"/>
      <c r="AU315" s="703"/>
      <c r="AV315" s="703">
        <v>0</v>
      </c>
      <c r="AW315" s="703"/>
      <c r="AX315" s="703"/>
      <c r="AY315" s="703"/>
      <c r="AZ315" s="703"/>
      <c r="BA315" s="703"/>
      <c r="BB315" s="703"/>
      <c r="BC315" s="703"/>
      <c r="BD315" s="703"/>
      <c r="BE315" s="703"/>
      <c r="BF315" s="703"/>
      <c r="BG315" s="703"/>
      <c r="BH315" s="703"/>
      <c r="BI315" s="703"/>
      <c r="BJ315" s="703"/>
      <c r="BK315" s="703"/>
      <c r="BL315" s="703"/>
      <c r="BM315" s="703"/>
      <c r="BN315" s="703"/>
      <c r="BO315" s="703"/>
      <c r="BP315" s="703"/>
      <c r="BQ315" s="703"/>
      <c r="BR315" s="703"/>
      <c r="BS315" s="704"/>
      <c r="BT315" s="14"/>
    </row>
    <row r="316" spans="1:72" s="163" customFormat="1" ht="15.65" customHeight="1">
      <c r="A316" s="743"/>
      <c r="B316" s="743">
        <v>173</v>
      </c>
      <c r="C316" s="743" t="s">
        <v>119</v>
      </c>
      <c r="D316" s="743" t="s">
        <v>740</v>
      </c>
      <c r="E316" s="743"/>
      <c r="F316" s="743"/>
      <c r="G316" s="744">
        <v>2015</v>
      </c>
      <c r="H316" s="745" t="s">
        <v>575</v>
      </c>
      <c r="I316" s="745" t="s">
        <v>580</v>
      </c>
      <c r="J316" s="746"/>
      <c r="K316" s="18"/>
      <c r="L316" s="703"/>
      <c r="M316" s="703"/>
      <c r="N316" s="703"/>
      <c r="O316" s="703"/>
      <c r="P316" s="703"/>
      <c r="Q316" s="703">
        <v>0</v>
      </c>
      <c r="R316" s="703"/>
      <c r="S316" s="703"/>
      <c r="T316" s="703"/>
      <c r="U316" s="703"/>
      <c r="V316" s="703"/>
      <c r="W316" s="703"/>
      <c r="X316" s="703"/>
      <c r="Y316" s="703"/>
      <c r="Z316" s="703"/>
      <c r="AA316" s="703"/>
      <c r="AB316" s="703"/>
      <c r="AC316" s="703"/>
      <c r="AD316" s="703"/>
      <c r="AE316" s="703"/>
      <c r="AF316" s="703"/>
      <c r="AG316" s="703"/>
      <c r="AH316" s="703"/>
      <c r="AI316" s="703"/>
      <c r="AJ316" s="703"/>
      <c r="AK316" s="703"/>
      <c r="AL316" s="703"/>
      <c r="AM316" s="703"/>
      <c r="AN316" s="704"/>
      <c r="AO316" s="746"/>
      <c r="AP316" s="703"/>
      <c r="AQ316" s="703"/>
      <c r="AR316" s="703"/>
      <c r="AS316" s="703"/>
      <c r="AT316" s="703"/>
      <c r="AU316" s="703"/>
      <c r="AV316" s="703">
        <v>0</v>
      </c>
      <c r="AW316" s="703"/>
      <c r="AX316" s="703"/>
      <c r="AY316" s="703"/>
      <c r="AZ316" s="703"/>
      <c r="BA316" s="703"/>
      <c r="BB316" s="703"/>
      <c r="BC316" s="703"/>
      <c r="BD316" s="703"/>
      <c r="BE316" s="703"/>
      <c r="BF316" s="703"/>
      <c r="BG316" s="703"/>
      <c r="BH316" s="703"/>
      <c r="BI316" s="703"/>
      <c r="BJ316" s="703"/>
      <c r="BK316" s="703"/>
      <c r="BL316" s="703"/>
      <c r="BM316" s="703"/>
      <c r="BN316" s="703"/>
      <c r="BO316" s="703"/>
      <c r="BP316" s="703"/>
      <c r="BQ316" s="703"/>
      <c r="BR316" s="703"/>
      <c r="BS316" s="704"/>
      <c r="BT316" s="14"/>
    </row>
    <row r="317" spans="1:72" s="163" customFormat="1" ht="15.65" customHeight="1">
      <c r="A317" s="743"/>
      <c r="B317" s="743">
        <v>174</v>
      </c>
      <c r="C317" s="743" t="s">
        <v>120</v>
      </c>
      <c r="D317" s="743" t="s">
        <v>740</v>
      </c>
      <c r="E317" s="743"/>
      <c r="F317" s="743"/>
      <c r="G317" s="744">
        <v>2015</v>
      </c>
      <c r="H317" s="745" t="s">
        <v>575</v>
      </c>
      <c r="I317" s="745" t="s">
        <v>580</v>
      </c>
      <c r="J317" s="746"/>
      <c r="K317" s="18"/>
      <c r="L317" s="703"/>
      <c r="M317" s="703"/>
      <c r="N317" s="703"/>
      <c r="O317" s="703"/>
      <c r="P317" s="703"/>
      <c r="Q317" s="703">
        <v>0</v>
      </c>
      <c r="R317" s="703"/>
      <c r="S317" s="703"/>
      <c r="T317" s="703"/>
      <c r="U317" s="703"/>
      <c r="V317" s="703"/>
      <c r="W317" s="703"/>
      <c r="X317" s="703"/>
      <c r="Y317" s="703"/>
      <c r="Z317" s="703"/>
      <c r="AA317" s="703"/>
      <c r="AB317" s="703"/>
      <c r="AC317" s="703"/>
      <c r="AD317" s="703"/>
      <c r="AE317" s="703"/>
      <c r="AF317" s="703"/>
      <c r="AG317" s="703"/>
      <c r="AH317" s="703"/>
      <c r="AI317" s="703"/>
      <c r="AJ317" s="703"/>
      <c r="AK317" s="703"/>
      <c r="AL317" s="703"/>
      <c r="AM317" s="703"/>
      <c r="AN317" s="704"/>
      <c r="AO317" s="746"/>
      <c r="AP317" s="703"/>
      <c r="AQ317" s="703"/>
      <c r="AR317" s="703"/>
      <c r="AS317" s="703"/>
      <c r="AT317" s="703"/>
      <c r="AU317" s="703"/>
      <c r="AV317" s="703">
        <v>0</v>
      </c>
      <c r="AW317" s="703"/>
      <c r="AX317" s="703"/>
      <c r="AY317" s="703"/>
      <c r="AZ317" s="703"/>
      <c r="BA317" s="703"/>
      <c r="BB317" s="703"/>
      <c r="BC317" s="703"/>
      <c r="BD317" s="703"/>
      <c r="BE317" s="703"/>
      <c r="BF317" s="703"/>
      <c r="BG317" s="703"/>
      <c r="BH317" s="703"/>
      <c r="BI317" s="703"/>
      <c r="BJ317" s="703"/>
      <c r="BK317" s="703"/>
      <c r="BL317" s="703"/>
      <c r="BM317" s="703"/>
      <c r="BN317" s="703"/>
      <c r="BO317" s="703"/>
      <c r="BP317" s="703"/>
      <c r="BQ317" s="703"/>
      <c r="BR317" s="703"/>
      <c r="BS317" s="704"/>
      <c r="BT317" s="14"/>
    </row>
    <row r="318" spans="1:72" s="163" customFormat="1" ht="15.65" customHeight="1">
      <c r="A318" s="743"/>
      <c r="B318" s="743">
        <v>175</v>
      </c>
      <c r="C318" s="743" t="s">
        <v>688</v>
      </c>
      <c r="D318" s="743" t="s">
        <v>740</v>
      </c>
      <c r="E318" s="743"/>
      <c r="F318" s="743"/>
      <c r="G318" s="744">
        <v>2015</v>
      </c>
      <c r="H318" s="745" t="s">
        <v>575</v>
      </c>
      <c r="I318" s="745" t="s">
        <v>580</v>
      </c>
      <c r="J318" s="746"/>
      <c r="K318" s="18"/>
      <c r="L318" s="703"/>
      <c r="M318" s="703"/>
      <c r="N318" s="703"/>
      <c r="O318" s="703"/>
      <c r="P318" s="703"/>
      <c r="Q318" s="703">
        <v>0</v>
      </c>
      <c r="R318" s="703"/>
      <c r="S318" s="703"/>
      <c r="T318" s="703"/>
      <c r="U318" s="703"/>
      <c r="V318" s="703"/>
      <c r="W318" s="703"/>
      <c r="X318" s="703"/>
      <c r="Y318" s="703"/>
      <c r="Z318" s="703"/>
      <c r="AA318" s="703"/>
      <c r="AB318" s="703"/>
      <c r="AC318" s="703"/>
      <c r="AD318" s="703"/>
      <c r="AE318" s="703"/>
      <c r="AF318" s="703"/>
      <c r="AG318" s="703"/>
      <c r="AH318" s="703"/>
      <c r="AI318" s="703"/>
      <c r="AJ318" s="703"/>
      <c r="AK318" s="703"/>
      <c r="AL318" s="703"/>
      <c r="AM318" s="703"/>
      <c r="AN318" s="704"/>
      <c r="AO318" s="746"/>
      <c r="AP318" s="703"/>
      <c r="AQ318" s="703"/>
      <c r="AR318" s="703"/>
      <c r="AS318" s="703"/>
      <c r="AT318" s="703"/>
      <c r="AU318" s="703"/>
      <c r="AV318" s="703">
        <v>0</v>
      </c>
      <c r="AW318" s="703"/>
      <c r="AX318" s="703"/>
      <c r="AY318" s="703"/>
      <c r="AZ318" s="703"/>
      <c r="BA318" s="703"/>
      <c r="BB318" s="703"/>
      <c r="BC318" s="703"/>
      <c r="BD318" s="703"/>
      <c r="BE318" s="703"/>
      <c r="BF318" s="703"/>
      <c r="BG318" s="703"/>
      <c r="BH318" s="703"/>
      <c r="BI318" s="703"/>
      <c r="BJ318" s="703"/>
      <c r="BK318" s="703"/>
      <c r="BL318" s="703"/>
      <c r="BM318" s="703"/>
      <c r="BN318" s="703"/>
      <c r="BO318" s="703"/>
      <c r="BP318" s="703"/>
      <c r="BQ318" s="703"/>
      <c r="BR318" s="703"/>
      <c r="BS318" s="704"/>
      <c r="BT318" s="14"/>
    </row>
    <row r="319" spans="1:72" s="163" customFormat="1" ht="15.65" customHeight="1">
      <c r="A319" s="743"/>
      <c r="B319" s="743">
        <v>176</v>
      </c>
      <c r="C319" s="743" t="s">
        <v>121</v>
      </c>
      <c r="D319" s="743" t="s">
        <v>740</v>
      </c>
      <c r="E319" s="743"/>
      <c r="F319" s="743"/>
      <c r="G319" s="744">
        <v>2015</v>
      </c>
      <c r="H319" s="745" t="s">
        <v>575</v>
      </c>
      <c r="I319" s="745" t="s">
        <v>580</v>
      </c>
      <c r="J319" s="746"/>
      <c r="K319" s="18"/>
      <c r="L319" s="703"/>
      <c r="M319" s="703"/>
      <c r="N319" s="703"/>
      <c r="O319" s="703"/>
      <c r="P319" s="703"/>
      <c r="Q319" s="703">
        <v>0</v>
      </c>
      <c r="R319" s="703"/>
      <c r="S319" s="703"/>
      <c r="T319" s="703"/>
      <c r="U319" s="703"/>
      <c r="V319" s="703"/>
      <c r="W319" s="703"/>
      <c r="X319" s="703"/>
      <c r="Y319" s="703"/>
      <c r="Z319" s="703"/>
      <c r="AA319" s="703"/>
      <c r="AB319" s="703"/>
      <c r="AC319" s="703"/>
      <c r="AD319" s="703"/>
      <c r="AE319" s="703"/>
      <c r="AF319" s="703"/>
      <c r="AG319" s="703"/>
      <c r="AH319" s="703"/>
      <c r="AI319" s="703"/>
      <c r="AJ319" s="703"/>
      <c r="AK319" s="703"/>
      <c r="AL319" s="703"/>
      <c r="AM319" s="703"/>
      <c r="AN319" s="704"/>
      <c r="AO319" s="746"/>
      <c r="AP319" s="703"/>
      <c r="AQ319" s="703"/>
      <c r="AR319" s="703"/>
      <c r="AS319" s="703"/>
      <c r="AT319" s="703"/>
      <c r="AU319" s="703"/>
      <c r="AV319" s="703">
        <v>0</v>
      </c>
      <c r="AW319" s="703"/>
      <c r="AX319" s="703"/>
      <c r="AY319" s="703"/>
      <c r="AZ319" s="703"/>
      <c r="BA319" s="703"/>
      <c r="BB319" s="703"/>
      <c r="BC319" s="703"/>
      <c r="BD319" s="703"/>
      <c r="BE319" s="703"/>
      <c r="BF319" s="703"/>
      <c r="BG319" s="703"/>
      <c r="BH319" s="703"/>
      <c r="BI319" s="703"/>
      <c r="BJ319" s="703"/>
      <c r="BK319" s="703"/>
      <c r="BL319" s="703"/>
      <c r="BM319" s="703"/>
      <c r="BN319" s="703"/>
      <c r="BO319" s="703"/>
      <c r="BP319" s="703"/>
      <c r="BQ319" s="703"/>
      <c r="BR319" s="703"/>
      <c r="BS319" s="704"/>
      <c r="BT319" s="14"/>
    </row>
    <row r="320" spans="1:72" s="163" customFormat="1" ht="15.65" customHeight="1">
      <c r="A320" s="743"/>
      <c r="B320" s="743">
        <v>177</v>
      </c>
      <c r="C320" s="743" t="s">
        <v>123</v>
      </c>
      <c r="D320" s="743" t="s">
        <v>740</v>
      </c>
      <c r="E320" s="743"/>
      <c r="F320" s="743"/>
      <c r="G320" s="744">
        <v>2015</v>
      </c>
      <c r="H320" s="745" t="s">
        <v>575</v>
      </c>
      <c r="I320" s="745" t="s">
        <v>580</v>
      </c>
      <c r="J320" s="746"/>
      <c r="K320" s="18"/>
      <c r="L320" s="703"/>
      <c r="M320" s="703"/>
      <c r="N320" s="703"/>
      <c r="O320" s="703"/>
      <c r="P320" s="703"/>
      <c r="Q320" s="703">
        <v>0</v>
      </c>
      <c r="R320" s="703"/>
      <c r="S320" s="703"/>
      <c r="T320" s="703"/>
      <c r="U320" s="703"/>
      <c r="V320" s="703"/>
      <c r="W320" s="703"/>
      <c r="X320" s="703"/>
      <c r="Y320" s="703"/>
      <c r="Z320" s="703"/>
      <c r="AA320" s="703"/>
      <c r="AB320" s="703"/>
      <c r="AC320" s="703"/>
      <c r="AD320" s="703"/>
      <c r="AE320" s="703"/>
      <c r="AF320" s="703"/>
      <c r="AG320" s="703"/>
      <c r="AH320" s="703"/>
      <c r="AI320" s="703"/>
      <c r="AJ320" s="703"/>
      <c r="AK320" s="703"/>
      <c r="AL320" s="703"/>
      <c r="AM320" s="703"/>
      <c r="AN320" s="704"/>
      <c r="AO320" s="746"/>
      <c r="AP320" s="703"/>
      <c r="AQ320" s="703"/>
      <c r="AR320" s="703"/>
      <c r="AS320" s="703"/>
      <c r="AT320" s="703"/>
      <c r="AU320" s="703"/>
      <c r="AV320" s="703">
        <v>0</v>
      </c>
      <c r="AW320" s="703"/>
      <c r="AX320" s="703"/>
      <c r="AY320" s="703"/>
      <c r="AZ320" s="703"/>
      <c r="BA320" s="703"/>
      <c r="BB320" s="703"/>
      <c r="BC320" s="703"/>
      <c r="BD320" s="703"/>
      <c r="BE320" s="703"/>
      <c r="BF320" s="703"/>
      <c r="BG320" s="703"/>
      <c r="BH320" s="703"/>
      <c r="BI320" s="703"/>
      <c r="BJ320" s="703"/>
      <c r="BK320" s="703"/>
      <c r="BL320" s="703"/>
      <c r="BM320" s="703"/>
      <c r="BN320" s="703"/>
      <c r="BO320" s="703"/>
      <c r="BP320" s="703"/>
      <c r="BQ320" s="703"/>
      <c r="BR320" s="703"/>
      <c r="BS320" s="704"/>
      <c r="BT320" s="14"/>
    </row>
    <row r="321" spans="1:72" s="163" customFormat="1" ht="15.65" customHeight="1">
      <c r="A321" s="743"/>
      <c r="B321" s="743">
        <v>178</v>
      </c>
      <c r="C321" s="743" t="s">
        <v>122</v>
      </c>
      <c r="D321" s="743" t="s">
        <v>740</v>
      </c>
      <c r="E321" s="743"/>
      <c r="F321" s="743"/>
      <c r="G321" s="744">
        <v>2015</v>
      </c>
      <c r="H321" s="745" t="s">
        <v>575</v>
      </c>
      <c r="I321" s="745" t="s">
        <v>580</v>
      </c>
      <c r="J321" s="746"/>
      <c r="K321" s="18"/>
      <c r="L321" s="703"/>
      <c r="M321" s="703"/>
      <c r="N321" s="703"/>
      <c r="O321" s="703"/>
      <c r="P321" s="703"/>
      <c r="Q321" s="703">
        <v>0</v>
      </c>
      <c r="R321" s="703"/>
      <c r="S321" s="703"/>
      <c r="T321" s="703"/>
      <c r="U321" s="703"/>
      <c r="V321" s="703"/>
      <c r="W321" s="703"/>
      <c r="X321" s="703"/>
      <c r="Y321" s="703"/>
      <c r="Z321" s="703"/>
      <c r="AA321" s="703"/>
      <c r="AB321" s="703"/>
      <c r="AC321" s="703"/>
      <c r="AD321" s="703"/>
      <c r="AE321" s="703"/>
      <c r="AF321" s="703"/>
      <c r="AG321" s="703"/>
      <c r="AH321" s="703"/>
      <c r="AI321" s="703"/>
      <c r="AJ321" s="703"/>
      <c r="AK321" s="703"/>
      <c r="AL321" s="703"/>
      <c r="AM321" s="703"/>
      <c r="AN321" s="704"/>
      <c r="AO321" s="746"/>
      <c r="AP321" s="703"/>
      <c r="AQ321" s="703"/>
      <c r="AR321" s="703"/>
      <c r="AS321" s="703"/>
      <c r="AT321" s="703"/>
      <c r="AU321" s="703"/>
      <c r="AV321" s="703">
        <v>0</v>
      </c>
      <c r="AW321" s="703"/>
      <c r="AX321" s="703"/>
      <c r="AY321" s="703"/>
      <c r="AZ321" s="703"/>
      <c r="BA321" s="703"/>
      <c r="BB321" s="703"/>
      <c r="BC321" s="703"/>
      <c r="BD321" s="703"/>
      <c r="BE321" s="703"/>
      <c r="BF321" s="703"/>
      <c r="BG321" s="703"/>
      <c r="BH321" s="703"/>
      <c r="BI321" s="703"/>
      <c r="BJ321" s="703"/>
      <c r="BK321" s="703"/>
      <c r="BL321" s="703"/>
      <c r="BM321" s="703"/>
      <c r="BN321" s="703"/>
      <c r="BO321" s="703"/>
      <c r="BP321" s="703"/>
      <c r="BQ321" s="703"/>
      <c r="BR321" s="703"/>
      <c r="BS321" s="704"/>
      <c r="BT321" s="14"/>
    </row>
    <row r="322" spans="1:72" s="163" customFormat="1" ht="15.65" customHeight="1">
      <c r="A322" s="743"/>
      <c r="B322" s="743">
        <v>179</v>
      </c>
      <c r="C322" s="743" t="s">
        <v>689</v>
      </c>
      <c r="D322" s="743" t="s">
        <v>740</v>
      </c>
      <c r="E322" s="743"/>
      <c r="F322" s="743"/>
      <c r="G322" s="744">
        <v>2015</v>
      </c>
      <c r="H322" s="745" t="s">
        <v>575</v>
      </c>
      <c r="I322" s="745" t="s">
        <v>580</v>
      </c>
      <c r="J322" s="746"/>
      <c r="K322" s="18"/>
      <c r="L322" s="703"/>
      <c r="M322" s="703"/>
      <c r="N322" s="703"/>
      <c r="O322" s="703"/>
      <c r="P322" s="703"/>
      <c r="Q322" s="703">
        <v>0</v>
      </c>
      <c r="R322" s="703"/>
      <c r="S322" s="703"/>
      <c r="T322" s="703"/>
      <c r="U322" s="703"/>
      <c r="V322" s="703"/>
      <c r="W322" s="703"/>
      <c r="X322" s="703"/>
      <c r="Y322" s="703"/>
      <c r="Z322" s="703"/>
      <c r="AA322" s="703"/>
      <c r="AB322" s="703"/>
      <c r="AC322" s="703"/>
      <c r="AD322" s="703"/>
      <c r="AE322" s="703"/>
      <c r="AF322" s="703"/>
      <c r="AG322" s="703"/>
      <c r="AH322" s="703"/>
      <c r="AI322" s="703"/>
      <c r="AJ322" s="703"/>
      <c r="AK322" s="703"/>
      <c r="AL322" s="703"/>
      <c r="AM322" s="703"/>
      <c r="AN322" s="704"/>
      <c r="AO322" s="746"/>
      <c r="AP322" s="703"/>
      <c r="AQ322" s="703"/>
      <c r="AR322" s="703"/>
      <c r="AS322" s="703"/>
      <c r="AT322" s="703"/>
      <c r="AU322" s="703"/>
      <c r="AV322" s="703">
        <v>0</v>
      </c>
      <c r="AW322" s="703"/>
      <c r="AX322" s="703"/>
      <c r="AY322" s="703"/>
      <c r="AZ322" s="703"/>
      <c r="BA322" s="703"/>
      <c r="BB322" s="703"/>
      <c r="BC322" s="703"/>
      <c r="BD322" s="703"/>
      <c r="BE322" s="703"/>
      <c r="BF322" s="703"/>
      <c r="BG322" s="703"/>
      <c r="BH322" s="703"/>
      <c r="BI322" s="703"/>
      <c r="BJ322" s="703"/>
      <c r="BK322" s="703"/>
      <c r="BL322" s="703"/>
      <c r="BM322" s="703"/>
      <c r="BN322" s="703"/>
      <c r="BO322" s="703"/>
      <c r="BP322" s="703"/>
      <c r="BQ322" s="703"/>
      <c r="BR322" s="703"/>
      <c r="BS322" s="704"/>
      <c r="BT322" s="14"/>
    </row>
    <row r="323" spans="1:72" s="163" customFormat="1" ht="15.65" customHeight="1">
      <c r="A323" s="743"/>
      <c r="B323" s="743">
        <v>180</v>
      </c>
      <c r="C323" s="743" t="s">
        <v>690</v>
      </c>
      <c r="D323" s="743" t="s">
        <v>740</v>
      </c>
      <c r="E323" s="743"/>
      <c r="F323" s="743"/>
      <c r="G323" s="744">
        <v>2015</v>
      </c>
      <c r="H323" s="745" t="s">
        <v>575</v>
      </c>
      <c r="I323" s="745" t="s">
        <v>580</v>
      </c>
      <c r="J323" s="746"/>
      <c r="K323" s="18"/>
      <c r="L323" s="703"/>
      <c r="M323" s="703"/>
      <c r="N323" s="703"/>
      <c r="O323" s="703"/>
      <c r="P323" s="703"/>
      <c r="Q323" s="703">
        <v>0</v>
      </c>
      <c r="R323" s="703"/>
      <c r="S323" s="703"/>
      <c r="T323" s="703"/>
      <c r="U323" s="703"/>
      <c r="V323" s="703"/>
      <c r="W323" s="703"/>
      <c r="X323" s="703"/>
      <c r="Y323" s="703"/>
      <c r="Z323" s="703"/>
      <c r="AA323" s="703"/>
      <c r="AB323" s="703"/>
      <c r="AC323" s="703"/>
      <c r="AD323" s="703"/>
      <c r="AE323" s="703"/>
      <c r="AF323" s="703"/>
      <c r="AG323" s="703"/>
      <c r="AH323" s="703"/>
      <c r="AI323" s="703"/>
      <c r="AJ323" s="703"/>
      <c r="AK323" s="703"/>
      <c r="AL323" s="703"/>
      <c r="AM323" s="703"/>
      <c r="AN323" s="704"/>
      <c r="AO323" s="746"/>
      <c r="AP323" s="703"/>
      <c r="AQ323" s="703"/>
      <c r="AR323" s="703"/>
      <c r="AS323" s="703"/>
      <c r="AT323" s="703"/>
      <c r="AU323" s="703"/>
      <c r="AV323" s="703">
        <v>0</v>
      </c>
      <c r="AW323" s="703"/>
      <c r="AX323" s="703"/>
      <c r="AY323" s="703"/>
      <c r="AZ323" s="703"/>
      <c r="BA323" s="703"/>
      <c r="BB323" s="703"/>
      <c r="BC323" s="703"/>
      <c r="BD323" s="703"/>
      <c r="BE323" s="703"/>
      <c r="BF323" s="703"/>
      <c r="BG323" s="703"/>
      <c r="BH323" s="703"/>
      <c r="BI323" s="703"/>
      <c r="BJ323" s="703"/>
      <c r="BK323" s="703"/>
      <c r="BL323" s="703"/>
      <c r="BM323" s="703"/>
      <c r="BN323" s="703"/>
      <c r="BO323" s="703"/>
      <c r="BP323" s="703"/>
      <c r="BQ323" s="703"/>
      <c r="BR323" s="703"/>
      <c r="BS323" s="704"/>
      <c r="BT323" s="14"/>
    </row>
    <row r="324" spans="1:72" s="163" customFormat="1" ht="15.65" customHeight="1">
      <c r="A324" s="743"/>
      <c r="B324" s="743">
        <v>181</v>
      </c>
      <c r="C324" s="743" t="s">
        <v>691</v>
      </c>
      <c r="D324" s="743" t="s">
        <v>740</v>
      </c>
      <c r="E324" s="743"/>
      <c r="F324" s="743"/>
      <c r="G324" s="744">
        <v>2015</v>
      </c>
      <c r="H324" s="745" t="s">
        <v>575</v>
      </c>
      <c r="I324" s="745" t="s">
        <v>580</v>
      </c>
      <c r="J324" s="746"/>
      <c r="K324" s="18"/>
      <c r="L324" s="703"/>
      <c r="M324" s="703"/>
      <c r="N324" s="703"/>
      <c r="O324" s="703"/>
      <c r="P324" s="703"/>
      <c r="Q324" s="703">
        <v>0</v>
      </c>
      <c r="R324" s="703"/>
      <c r="S324" s="703"/>
      <c r="T324" s="703"/>
      <c r="U324" s="703"/>
      <c r="V324" s="703"/>
      <c r="W324" s="703"/>
      <c r="X324" s="703"/>
      <c r="Y324" s="703"/>
      <c r="Z324" s="703"/>
      <c r="AA324" s="703"/>
      <c r="AB324" s="703"/>
      <c r="AC324" s="703"/>
      <c r="AD324" s="703"/>
      <c r="AE324" s="703"/>
      <c r="AF324" s="703"/>
      <c r="AG324" s="703"/>
      <c r="AH324" s="703"/>
      <c r="AI324" s="703"/>
      <c r="AJ324" s="703"/>
      <c r="AK324" s="703"/>
      <c r="AL324" s="703"/>
      <c r="AM324" s="703"/>
      <c r="AN324" s="704"/>
      <c r="AO324" s="746"/>
      <c r="AP324" s="703"/>
      <c r="AQ324" s="703"/>
      <c r="AR324" s="703"/>
      <c r="AS324" s="703"/>
      <c r="AT324" s="703"/>
      <c r="AU324" s="703"/>
      <c r="AV324" s="703">
        <v>0</v>
      </c>
      <c r="AW324" s="703"/>
      <c r="AX324" s="703"/>
      <c r="AY324" s="703"/>
      <c r="AZ324" s="703"/>
      <c r="BA324" s="703"/>
      <c r="BB324" s="703"/>
      <c r="BC324" s="703"/>
      <c r="BD324" s="703"/>
      <c r="BE324" s="703"/>
      <c r="BF324" s="703"/>
      <c r="BG324" s="703"/>
      <c r="BH324" s="703"/>
      <c r="BI324" s="703"/>
      <c r="BJ324" s="703"/>
      <c r="BK324" s="703"/>
      <c r="BL324" s="703"/>
      <c r="BM324" s="703"/>
      <c r="BN324" s="703"/>
      <c r="BO324" s="703"/>
      <c r="BP324" s="703"/>
      <c r="BQ324" s="703"/>
      <c r="BR324" s="703"/>
      <c r="BS324" s="704"/>
      <c r="BT324" s="14"/>
    </row>
    <row r="325" spans="1:72" s="163" customFormat="1" ht="15.65" customHeight="1">
      <c r="A325" s="743"/>
      <c r="B325" s="743">
        <v>182</v>
      </c>
      <c r="C325" s="743" t="s">
        <v>692</v>
      </c>
      <c r="D325" s="743" t="s">
        <v>740</v>
      </c>
      <c r="E325" s="743"/>
      <c r="F325" s="743"/>
      <c r="G325" s="744">
        <v>2015</v>
      </c>
      <c r="H325" s="745" t="s">
        <v>575</v>
      </c>
      <c r="I325" s="745" t="s">
        <v>580</v>
      </c>
      <c r="J325" s="746"/>
      <c r="K325" s="18"/>
      <c r="L325" s="703"/>
      <c r="M325" s="703"/>
      <c r="N325" s="703"/>
      <c r="O325" s="703"/>
      <c r="P325" s="703"/>
      <c r="Q325" s="703">
        <v>0</v>
      </c>
      <c r="R325" s="703"/>
      <c r="S325" s="703"/>
      <c r="T325" s="703"/>
      <c r="U325" s="703"/>
      <c r="V325" s="703"/>
      <c r="W325" s="703"/>
      <c r="X325" s="703"/>
      <c r="Y325" s="703"/>
      <c r="Z325" s="703"/>
      <c r="AA325" s="703"/>
      <c r="AB325" s="703"/>
      <c r="AC325" s="703"/>
      <c r="AD325" s="703"/>
      <c r="AE325" s="703"/>
      <c r="AF325" s="703"/>
      <c r="AG325" s="703"/>
      <c r="AH325" s="703"/>
      <c r="AI325" s="703"/>
      <c r="AJ325" s="703"/>
      <c r="AK325" s="703"/>
      <c r="AL325" s="703"/>
      <c r="AM325" s="703"/>
      <c r="AN325" s="704"/>
      <c r="AO325" s="746"/>
      <c r="AP325" s="703"/>
      <c r="AQ325" s="703"/>
      <c r="AR325" s="703"/>
      <c r="AS325" s="703"/>
      <c r="AT325" s="703"/>
      <c r="AU325" s="703"/>
      <c r="AV325" s="703">
        <v>0</v>
      </c>
      <c r="AW325" s="703"/>
      <c r="AX325" s="703"/>
      <c r="AY325" s="703"/>
      <c r="AZ325" s="703"/>
      <c r="BA325" s="703"/>
      <c r="BB325" s="703"/>
      <c r="BC325" s="703"/>
      <c r="BD325" s="703"/>
      <c r="BE325" s="703"/>
      <c r="BF325" s="703"/>
      <c r="BG325" s="703"/>
      <c r="BH325" s="703"/>
      <c r="BI325" s="703"/>
      <c r="BJ325" s="703"/>
      <c r="BK325" s="703"/>
      <c r="BL325" s="703"/>
      <c r="BM325" s="703"/>
      <c r="BN325" s="703"/>
      <c r="BO325" s="703"/>
      <c r="BP325" s="703"/>
      <c r="BQ325" s="703"/>
      <c r="BR325" s="703"/>
      <c r="BS325" s="704"/>
      <c r="BT325" s="14"/>
    </row>
    <row r="326" spans="1:72" s="163" customFormat="1" ht="15.65" customHeight="1">
      <c r="A326" s="743"/>
      <c r="B326" s="743">
        <v>183</v>
      </c>
      <c r="C326" s="743" t="s">
        <v>693</v>
      </c>
      <c r="D326" s="743" t="s">
        <v>740</v>
      </c>
      <c r="E326" s="743"/>
      <c r="F326" s="743"/>
      <c r="G326" s="744">
        <v>2015</v>
      </c>
      <c r="H326" s="745" t="s">
        <v>575</v>
      </c>
      <c r="I326" s="745" t="s">
        <v>580</v>
      </c>
      <c r="J326" s="746"/>
      <c r="K326" s="18"/>
      <c r="L326" s="703"/>
      <c r="M326" s="703"/>
      <c r="N326" s="703"/>
      <c r="O326" s="703"/>
      <c r="P326" s="703"/>
      <c r="Q326" s="703">
        <v>0</v>
      </c>
      <c r="R326" s="703"/>
      <c r="S326" s="703"/>
      <c r="T326" s="703"/>
      <c r="U326" s="703"/>
      <c r="V326" s="703"/>
      <c r="W326" s="703"/>
      <c r="X326" s="703"/>
      <c r="Y326" s="703"/>
      <c r="Z326" s="703"/>
      <c r="AA326" s="703"/>
      <c r="AB326" s="703"/>
      <c r="AC326" s="703"/>
      <c r="AD326" s="703"/>
      <c r="AE326" s="703"/>
      <c r="AF326" s="703"/>
      <c r="AG326" s="703"/>
      <c r="AH326" s="703"/>
      <c r="AI326" s="703"/>
      <c r="AJ326" s="703"/>
      <c r="AK326" s="703"/>
      <c r="AL326" s="703"/>
      <c r="AM326" s="703"/>
      <c r="AN326" s="704"/>
      <c r="AO326" s="746"/>
      <c r="AP326" s="703"/>
      <c r="AQ326" s="703"/>
      <c r="AR326" s="703"/>
      <c r="AS326" s="703"/>
      <c r="AT326" s="703"/>
      <c r="AU326" s="703"/>
      <c r="AV326" s="703">
        <v>0</v>
      </c>
      <c r="AW326" s="703"/>
      <c r="AX326" s="703"/>
      <c r="AY326" s="703"/>
      <c r="AZ326" s="703"/>
      <c r="BA326" s="703"/>
      <c r="BB326" s="703"/>
      <c r="BC326" s="703"/>
      <c r="BD326" s="703"/>
      <c r="BE326" s="703"/>
      <c r="BF326" s="703"/>
      <c r="BG326" s="703"/>
      <c r="BH326" s="703"/>
      <c r="BI326" s="703"/>
      <c r="BJ326" s="703"/>
      <c r="BK326" s="703"/>
      <c r="BL326" s="703"/>
      <c r="BM326" s="703"/>
      <c r="BN326" s="703"/>
      <c r="BO326" s="703"/>
      <c r="BP326" s="703"/>
      <c r="BQ326" s="703"/>
      <c r="BR326" s="703"/>
      <c r="BS326" s="704"/>
      <c r="BT326" s="14"/>
    </row>
    <row r="327" spans="1:72" s="163" customFormat="1" ht="15.65" customHeight="1">
      <c r="A327" s="743"/>
      <c r="B327" s="743">
        <v>184</v>
      </c>
      <c r="C327" s="743" t="s">
        <v>694</v>
      </c>
      <c r="D327" s="743" t="s">
        <v>740</v>
      </c>
      <c r="E327" s="743"/>
      <c r="F327" s="743"/>
      <c r="G327" s="744">
        <v>2015</v>
      </c>
      <c r="H327" s="745" t="s">
        <v>575</v>
      </c>
      <c r="I327" s="745" t="s">
        <v>580</v>
      </c>
      <c r="J327" s="746"/>
      <c r="K327" s="18"/>
      <c r="L327" s="703"/>
      <c r="M327" s="703"/>
      <c r="N327" s="703"/>
      <c r="O327" s="703"/>
      <c r="P327" s="703"/>
      <c r="Q327" s="703">
        <v>0</v>
      </c>
      <c r="R327" s="703"/>
      <c r="S327" s="703"/>
      <c r="T327" s="703"/>
      <c r="U327" s="703"/>
      <c r="V327" s="703"/>
      <c r="W327" s="703"/>
      <c r="X327" s="703"/>
      <c r="Y327" s="703"/>
      <c r="Z327" s="703"/>
      <c r="AA327" s="703"/>
      <c r="AB327" s="703"/>
      <c r="AC327" s="703"/>
      <c r="AD327" s="703"/>
      <c r="AE327" s="703"/>
      <c r="AF327" s="703"/>
      <c r="AG327" s="703"/>
      <c r="AH327" s="703"/>
      <c r="AI327" s="703"/>
      <c r="AJ327" s="703"/>
      <c r="AK327" s="703"/>
      <c r="AL327" s="703"/>
      <c r="AM327" s="703"/>
      <c r="AN327" s="704"/>
      <c r="AO327" s="746"/>
      <c r="AP327" s="703"/>
      <c r="AQ327" s="703"/>
      <c r="AR327" s="703"/>
      <c r="AS327" s="703"/>
      <c r="AT327" s="703"/>
      <c r="AU327" s="703"/>
      <c r="AV327" s="703">
        <v>0</v>
      </c>
      <c r="AW327" s="703"/>
      <c r="AX327" s="703"/>
      <c r="AY327" s="703"/>
      <c r="AZ327" s="703"/>
      <c r="BA327" s="703"/>
      <c r="BB327" s="703"/>
      <c r="BC327" s="703"/>
      <c r="BD327" s="703"/>
      <c r="BE327" s="703"/>
      <c r="BF327" s="703"/>
      <c r="BG327" s="703"/>
      <c r="BH327" s="703"/>
      <c r="BI327" s="703"/>
      <c r="BJ327" s="703"/>
      <c r="BK327" s="703"/>
      <c r="BL327" s="703"/>
      <c r="BM327" s="703"/>
      <c r="BN327" s="703"/>
      <c r="BO327" s="703"/>
      <c r="BP327" s="703"/>
      <c r="BQ327" s="703"/>
      <c r="BR327" s="703"/>
      <c r="BS327" s="704"/>
      <c r="BT327" s="14"/>
    </row>
    <row r="328" spans="1:72" s="163" customFormat="1" ht="15.65" customHeight="1">
      <c r="A328" s="743"/>
      <c r="B328" s="743">
        <v>185</v>
      </c>
      <c r="C328" s="743" t="s">
        <v>695</v>
      </c>
      <c r="D328" s="743" t="s">
        <v>740</v>
      </c>
      <c r="E328" s="743"/>
      <c r="F328" s="743"/>
      <c r="G328" s="744">
        <v>2015</v>
      </c>
      <c r="H328" s="745" t="s">
        <v>575</v>
      </c>
      <c r="I328" s="745" t="s">
        <v>580</v>
      </c>
      <c r="J328" s="746"/>
      <c r="K328" s="18"/>
      <c r="L328" s="703"/>
      <c r="M328" s="703"/>
      <c r="N328" s="703"/>
      <c r="O328" s="703"/>
      <c r="P328" s="703"/>
      <c r="Q328" s="703">
        <v>0</v>
      </c>
      <c r="R328" s="703"/>
      <c r="S328" s="703"/>
      <c r="T328" s="703"/>
      <c r="U328" s="703"/>
      <c r="V328" s="703"/>
      <c r="W328" s="703"/>
      <c r="X328" s="703"/>
      <c r="Y328" s="703"/>
      <c r="Z328" s="703"/>
      <c r="AA328" s="703"/>
      <c r="AB328" s="703"/>
      <c r="AC328" s="703"/>
      <c r="AD328" s="703"/>
      <c r="AE328" s="703"/>
      <c r="AF328" s="703"/>
      <c r="AG328" s="703"/>
      <c r="AH328" s="703"/>
      <c r="AI328" s="703"/>
      <c r="AJ328" s="703"/>
      <c r="AK328" s="703"/>
      <c r="AL328" s="703"/>
      <c r="AM328" s="703"/>
      <c r="AN328" s="704"/>
      <c r="AO328" s="746"/>
      <c r="AP328" s="703"/>
      <c r="AQ328" s="703"/>
      <c r="AR328" s="703"/>
      <c r="AS328" s="703"/>
      <c r="AT328" s="703"/>
      <c r="AU328" s="703"/>
      <c r="AV328" s="703">
        <v>0</v>
      </c>
      <c r="AW328" s="703"/>
      <c r="AX328" s="703"/>
      <c r="AY328" s="703"/>
      <c r="AZ328" s="703"/>
      <c r="BA328" s="703"/>
      <c r="BB328" s="703"/>
      <c r="BC328" s="703"/>
      <c r="BD328" s="703"/>
      <c r="BE328" s="703"/>
      <c r="BF328" s="703"/>
      <c r="BG328" s="703"/>
      <c r="BH328" s="703"/>
      <c r="BI328" s="703"/>
      <c r="BJ328" s="703"/>
      <c r="BK328" s="703"/>
      <c r="BL328" s="703"/>
      <c r="BM328" s="703"/>
      <c r="BN328" s="703"/>
      <c r="BO328" s="703"/>
      <c r="BP328" s="703"/>
      <c r="BQ328" s="703"/>
      <c r="BR328" s="703"/>
      <c r="BS328" s="704"/>
      <c r="BT328" s="14"/>
    </row>
    <row r="329" spans="1:72" s="163" customFormat="1" ht="15.65" customHeight="1">
      <c r="A329" s="743"/>
      <c r="B329" s="743">
        <v>186</v>
      </c>
      <c r="C329" s="743" t="s">
        <v>696</v>
      </c>
      <c r="D329" s="743" t="s">
        <v>740</v>
      </c>
      <c r="E329" s="743"/>
      <c r="F329" s="743"/>
      <c r="G329" s="744">
        <v>2015</v>
      </c>
      <c r="H329" s="745" t="s">
        <v>575</v>
      </c>
      <c r="I329" s="745" t="s">
        <v>580</v>
      </c>
      <c r="J329" s="746"/>
      <c r="K329" s="18"/>
      <c r="L329" s="703"/>
      <c r="M329" s="703"/>
      <c r="N329" s="703"/>
      <c r="O329" s="703"/>
      <c r="P329" s="703"/>
      <c r="Q329" s="703">
        <v>0</v>
      </c>
      <c r="R329" s="703"/>
      <c r="S329" s="703"/>
      <c r="T329" s="703"/>
      <c r="U329" s="703"/>
      <c r="V329" s="703"/>
      <c r="W329" s="703"/>
      <c r="X329" s="703"/>
      <c r="Y329" s="703"/>
      <c r="Z329" s="703"/>
      <c r="AA329" s="703"/>
      <c r="AB329" s="703"/>
      <c r="AC329" s="703"/>
      <c r="AD329" s="703"/>
      <c r="AE329" s="703"/>
      <c r="AF329" s="703"/>
      <c r="AG329" s="703"/>
      <c r="AH329" s="703"/>
      <c r="AI329" s="703"/>
      <c r="AJ329" s="703"/>
      <c r="AK329" s="703"/>
      <c r="AL329" s="703"/>
      <c r="AM329" s="703"/>
      <c r="AN329" s="704"/>
      <c r="AO329" s="746"/>
      <c r="AP329" s="703"/>
      <c r="AQ329" s="703"/>
      <c r="AR329" s="703"/>
      <c r="AS329" s="703"/>
      <c r="AT329" s="703"/>
      <c r="AU329" s="703"/>
      <c r="AV329" s="703">
        <v>0</v>
      </c>
      <c r="AW329" s="703"/>
      <c r="AX329" s="703"/>
      <c r="AY329" s="703"/>
      <c r="AZ329" s="703"/>
      <c r="BA329" s="703"/>
      <c r="BB329" s="703"/>
      <c r="BC329" s="703"/>
      <c r="BD329" s="703"/>
      <c r="BE329" s="703"/>
      <c r="BF329" s="703"/>
      <c r="BG329" s="703"/>
      <c r="BH329" s="703"/>
      <c r="BI329" s="703"/>
      <c r="BJ329" s="703"/>
      <c r="BK329" s="703"/>
      <c r="BL329" s="703"/>
      <c r="BM329" s="703"/>
      <c r="BN329" s="703"/>
      <c r="BO329" s="703"/>
      <c r="BP329" s="703"/>
      <c r="BQ329" s="703"/>
      <c r="BR329" s="703"/>
      <c r="BS329" s="704"/>
      <c r="BT329" s="14"/>
    </row>
    <row r="330" spans="1:72" s="163" customFormat="1" ht="15.65" customHeight="1">
      <c r="A330" s="743"/>
      <c r="B330" s="743">
        <v>187</v>
      </c>
      <c r="C330" s="743" t="s">
        <v>697</v>
      </c>
      <c r="D330" s="743" t="s">
        <v>740</v>
      </c>
      <c r="E330" s="743"/>
      <c r="F330" s="743"/>
      <c r="G330" s="744">
        <v>2015</v>
      </c>
      <c r="H330" s="745" t="s">
        <v>575</v>
      </c>
      <c r="I330" s="745" t="s">
        <v>580</v>
      </c>
      <c r="J330" s="746"/>
      <c r="K330" s="18"/>
      <c r="L330" s="703"/>
      <c r="M330" s="703"/>
      <c r="N330" s="703"/>
      <c r="O330" s="703"/>
      <c r="P330" s="703"/>
      <c r="Q330" s="703">
        <v>0</v>
      </c>
      <c r="R330" s="703"/>
      <c r="S330" s="703"/>
      <c r="T330" s="703"/>
      <c r="U330" s="703"/>
      <c r="V330" s="703"/>
      <c r="W330" s="703"/>
      <c r="X330" s="703"/>
      <c r="Y330" s="703"/>
      <c r="Z330" s="703"/>
      <c r="AA330" s="703"/>
      <c r="AB330" s="703"/>
      <c r="AC330" s="703"/>
      <c r="AD330" s="703"/>
      <c r="AE330" s="703"/>
      <c r="AF330" s="703"/>
      <c r="AG330" s="703"/>
      <c r="AH330" s="703"/>
      <c r="AI330" s="703"/>
      <c r="AJ330" s="703"/>
      <c r="AK330" s="703"/>
      <c r="AL330" s="703"/>
      <c r="AM330" s="703"/>
      <c r="AN330" s="704"/>
      <c r="AO330" s="746"/>
      <c r="AP330" s="703"/>
      <c r="AQ330" s="703"/>
      <c r="AR330" s="703"/>
      <c r="AS330" s="703"/>
      <c r="AT330" s="703"/>
      <c r="AU330" s="703"/>
      <c r="AV330" s="703">
        <v>0</v>
      </c>
      <c r="AW330" s="703"/>
      <c r="AX330" s="703"/>
      <c r="AY330" s="703"/>
      <c r="AZ330" s="703"/>
      <c r="BA330" s="703"/>
      <c r="BB330" s="703"/>
      <c r="BC330" s="703"/>
      <c r="BD330" s="703"/>
      <c r="BE330" s="703"/>
      <c r="BF330" s="703"/>
      <c r="BG330" s="703"/>
      <c r="BH330" s="703"/>
      <c r="BI330" s="703"/>
      <c r="BJ330" s="703"/>
      <c r="BK330" s="703"/>
      <c r="BL330" s="703"/>
      <c r="BM330" s="703"/>
      <c r="BN330" s="703"/>
      <c r="BO330" s="703"/>
      <c r="BP330" s="703"/>
      <c r="BQ330" s="703"/>
      <c r="BR330" s="703"/>
      <c r="BS330" s="704"/>
      <c r="BT330" s="14"/>
    </row>
    <row r="331" spans="1:72" s="163" customFormat="1" ht="15.65" customHeight="1">
      <c r="A331" s="743"/>
      <c r="B331" s="743">
        <v>188</v>
      </c>
      <c r="C331" s="743" t="s">
        <v>698</v>
      </c>
      <c r="D331" s="743" t="s">
        <v>740</v>
      </c>
      <c r="E331" s="743"/>
      <c r="F331" s="743"/>
      <c r="G331" s="744">
        <v>2015</v>
      </c>
      <c r="H331" s="745" t="s">
        <v>575</v>
      </c>
      <c r="I331" s="745" t="s">
        <v>580</v>
      </c>
      <c r="J331" s="746"/>
      <c r="K331" s="18"/>
      <c r="L331" s="703"/>
      <c r="M331" s="703"/>
      <c r="N331" s="703"/>
      <c r="O331" s="703"/>
      <c r="P331" s="703"/>
      <c r="Q331" s="703">
        <v>0</v>
      </c>
      <c r="R331" s="703"/>
      <c r="S331" s="703"/>
      <c r="T331" s="703"/>
      <c r="U331" s="703"/>
      <c r="V331" s="703"/>
      <c r="W331" s="703"/>
      <c r="X331" s="703"/>
      <c r="Y331" s="703"/>
      <c r="Z331" s="703"/>
      <c r="AA331" s="703"/>
      <c r="AB331" s="703"/>
      <c r="AC331" s="703"/>
      <c r="AD331" s="703"/>
      <c r="AE331" s="703"/>
      <c r="AF331" s="703"/>
      <c r="AG331" s="703"/>
      <c r="AH331" s="703"/>
      <c r="AI331" s="703"/>
      <c r="AJ331" s="703"/>
      <c r="AK331" s="703"/>
      <c r="AL331" s="703"/>
      <c r="AM331" s="703"/>
      <c r="AN331" s="704"/>
      <c r="AO331" s="746"/>
      <c r="AP331" s="703"/>
      <c r="AQ331" s="703"/>
      <c r="AR331" s="703"/>
      <c r="AS331" s="703"/>
      <c r="AT331" s="703"/>
      <c r="AU331" s="703"/>
      <c r="AV331" s="703">
        <v>0</v>
      </c>
      <c r="AW331" s="703"/>
      <c r="AX331" s="703"/>
      <c r="AY331" s="703"/>
      <c r="AZ331" s="703"/>
      <c r="BA331" s="703"/>
      <c r="BB331" s="703"/>
      <c r="BC331" s="703"/>
      <c r="BD331" s="703"/>
      <c r="BE331" s="703"/>
      <c r="BF331" s="703"/>
      <c r="BG331" s="703"/>
      <c r="BH331" s="703"/>
      <c r="BI331" s="703"/>
      <c r="BJ331" s="703"/>
      <c r="BK331" s="703"/>
      <c r="BL331" s="703"/>
      <c r="BM331" s="703"/>
      <c r="BN331" s="703"/>
      <c r="BO331" s="703"/>
      <c r="BP331" s="703"/>
      <c r="BQ331" s="703"/>
      <c r="BR331" s="703"/>
      <c r="BS331" s="704"/>
      <c r="BT331" s="14"/>
    </row>
    <row r="332" spans="1:72" s="163" customFormat="1" ht="15.65" customHeight="1">
      <c r="A332" s="743"/>
      <c r="B332" s="743">
        <v>189</v>
      </c>
      <c r="C332" s="743" t="s">
        <v>699</v>
      </c>
      <c r="D332" s="743" t="s">
        <v>740</v>
      </c>
      <c r="E332" s="743"/>
      <c r="F332" s="743"/>
      <c r="G332" s="744">
        <v>2015</v>
      </c>
      <c r="H332" s="745" t="s">
        <v>575</v>
      </c>
      <c r="I332" s="745" t="s">
        <v>580</v>
      </c>
      <c r="J332" s="746"/>
      <c r="K332" s="18"/>
      <c r="L332" s="703"/>
      <c r="M332" s="703"/>
      <c r="N332" s="703"/>
      <c r="O332" s="703"/>
      <c r="P332" s="703"/>
      <c r="Q332" s="703">
        <v>0</v>
      </c>
      <c r="R332" s="703"/>
      <c r="S332" s="703"/>
      <c r="T332" s="703"/>
      <c r="U332" s="703"/>
      <c r="V332" s="703"/>
      <c r="W332" s="703"/>
      <c r="X332" s="703"/>
      <c r="Y332" s="703"/>
      <c r="Z332" s="703"/>
      <c r="AA332" s="703"/>
      <c r="AB332" s="703"/>
      <c r="AC332" s="703"/>
      <c r="AD332" s="703"/>
      <c r="AE332" s="703"/>
      <c r="AF332" s="703"/>
      <c r="AG332" s="703"/>
      <c r="AH332" s="703"/>
      <c r="AI332" s="703"/>
      <c r="AJ332" s="703"/>
      <c r="AK332" s="703"/>
      <c r="AL332" s="703"/>
      <c r="AM332" s="703"/>
      <c r="AN332" s="704"/>
      <c r="AO332" s="746"/>
      <c r="AP332" s="703"/>
      <c r="AQ332" s="703"/>
      <c r="AR332" s="703"/>
      <c r="AS332" s="703"/>
      <c r="AT332" s="703"/>
      <c r="AU332" s="703"/>
      <c r="AV332" s="703">
        <v>0</v>
      </c>
      <c r="AW332" s="703"/>
      <c r="AX332" s="703"/>
      <c r="AY332" s="703"/>
      <c r="AZ332" s="703"/>
      <c r="BA332" s="703"/>
      <c r="BB332" s="703"/>
      <c r="BC332" s="703"/>
      <c r="BD332" s="703"/>
      <c r="BE332" s="703"/>
      <c r="BF332" s="703"/>
      <c r="BG332" s="703"/>
      <c r="BH332" s="703"/>
      <c r="BI332" s="703"/>
      <c r="BJ332" s="703"/>
      <c r="BK332" s="703"/>
      <c r="BL332" s="703"/>
      <c r="BM332" s="703"/>
      <c r="BN332" s="703"/>
      <c r="BO332" s="703"/>
      <c r="BP332" s="703"/>
      <c r="BQ332" s="703"/>
      <c r="BR332" s="703"/>
      <c r="BS332" s="704"/>
      <c r="BT332" s="14"/>
    </row>
    <row r="333" spans="1:72" s="163" customFormat="1" ht="15.65" customHeight="1">
      <c r="A333" s="743"/>
      <c r="B333" s="743">
        <v>190</v>
      </c>
      <c r="C333" s="743" t="s">
        <v>700</v>
      </c>
      <c r="D333" s="743" t="s">
        <v>740</v>
      </c>
      <c r="E333" s="743"/>
      <c r="F333" s="743"/>
      <c r="G333" s="744">
        <v>2015</v>
      </c>
      <c r="H333" s="745" t="s">
        <v>575</v>
      </c>
      <c r="I333" s="745" t="s">
        <v>580</v>
      </c>
      <c r="J333" s="746"/>
      <c r="K333" s="18"/>
      <c r="L333" s="703"/>
      <c r="M333" s="703"/>
      <c r="N333" s="703"/>
      <c r="O333" s="703"/>
      <c r="P333" s="703"/>
      <c r="Q333" s="703">
        <v>0</v>
      </c>
      <c r="R333" s="703"/>
      <c r="S333" s="703"/>
      <c r="T333" s="703"/>
      <c r="U333" s="703"/>
      <c r="V333" s="703"/>
      <c r="W333" s="703"/>
      <c r="X333" s="703"/>
      <c r="Y333" s="703"/>
      <c r="Z333" s="703"/>
      <c r="AA333" s="703"/>
      <c r="AB333" s="703"/>
      <c r="AC333" s="703"/>
      <c r="AD333" s="703"/>
      <c r="AE333" s="703"/>
      <c r="AF333" s="703"/>
      <c r="AG333" s="703"/>
      <c r="AH333" s="703"/>
      <c r="AI333" s="703"/>
      <c r="AJ333" s="703"/>
      <c r="AK333" s="703"/>
      <c r="AL333" s="703"/>
      <c r="AM333" s="703"/>
      <c r="AN333" s="704"/>
      <c r="AO333" s="746"/>
      <c r="AP333" s="703"/>
      <c r="AQ333" s="703"/>
      <c r="AR333" s="703"/>
      <c r="AS333" s="703"/>
      <c r="AT333" s="703"/>
      <c r="AU333" s="703"/>
      <c r="AV333" s="703">
        <v>0</v>
      </c>
      <c r="AW333" s="703"/>
      <c r="AX333" s="703"/>
      <c r="AY333" s="703"/>
      <c r="AZ333" s="703"/>
      <c r="BA333" s="703"/>
      <c r="BB333" s="703"/>
      <c r="BC333" s="703"/>
      <c r="BD333" s="703"/>
      <c r="BE333" s="703"/>
      <c r="BF333" s="703"/>
      <c r="BG333" s="703"/>
      <c r="BH333" s="703"/>
      <c r="BI333" s="703"/>
      <c r="BJ333" s="703"/>
      <c r="BK333" s="703"/>
      <c r="BL333" s="703"/>
      <c r="BM333" s="703"/>
      <c r="BN333" s="703"/>
      <c r="BO333" s="703"/>
      <c r="BP333" s="703"/>
      <c r="BQ333" s="703"/>
      <c r="BR333" s="703"/>
      <c r="BS333" s="704"/>
      <c r="BT333" s="14"/>
    </row>
    <row r="334" spans="1:72" s="163" customFormat="1" ht="15.65" customHeight="1">
      <c r="A334" s="743"/>
      <c r="B334" s="743">
        <v>191</v>
      </c>
      <c r="C334" s="743" t="s">
        <v>701</v>
      </c>
      <c r="D334" s="743" t="s">
        <v>740</v>
      </c>
      <c r="E334" s="743"/>
      <c r="F334" s="743"/>
      <c r="G334" s="744">
        <v>2015</v>
      </c>
      <c r="H334" s="745" t="s">
        <v>575</v>
      </c>
      <c r="I334" s="745" t="s">
        <v>580</v>
      </c>
      <c r="J334" s="746"/>
      <c r="K334" s="18"/>
      <c r="L334" s="703"/>
      <c r="M334" s="703"/>
      <c r="N334" s="703"/>
      <c r="O334" s="703"/>
      <c r="P334" s="703"/>
      <c r="Q334" s="703">
        <v>0</v>
      </c>
      <c r="R334" s="703"/>
      <c r="S334" s="703"/>
      <c r="T334" s="703"/>
      <c r="U334" s="703"/>
      <c r="V334" s="703"/>
      <c r="W334" s="703"/>
      <c r="X334" s="703"/>
      <c r="Y334" s="703"/>
      <c r="Z334" s="703"/>
      <c r="AA334" s="703"/>
      <c r="AB334" s="703"/>
      <c r="AC334" s="703"/>
      <c r="AD334" s="703"/>
      <c r="AE334" s="703"/>
      <c r="AF334" s="703"/>
      <c r="AG334" s="703"/>
      <c r="AH334" s="703"/>
      <c r="AI334" s="703"/>
      <c r="AJ334" s="703"/>
      <c r="AK334" s="703"/>
      <c r="AL334" s="703"/>
      <c r="AM334" s="703"/>
      <c r="AN334" s="704"/>
      <c r="AO334" s="746"/>
      <c r="AP334" s="703"/>
      <c r="AQ334" s="703"/>
      <c r="AR334" s="703"/>
      <c r="AS334" s="703"/>
      <c r="AT334" s="703"/>
      <c r="AU334" s="703"/>
      <c r="AV334" s="703">
        <v>0</v>
      </c>
      <c r="AW334" s="703"/>
      <c r="AX334" s="703"/>
      <c r="AY334" s="703"/>
      <c r="AZ334" s="703"/>
      <c r="BA334" s="703"/>
      <c r="BB334" s="703"/>
      <c r="BC334" s="703"/>
      <c r="BD334" s="703"/>
      <c r="BE334" s="703"/>
      <c r="BF334" s="703"/>
      <c r="BG334" s="703"/>
      <c r="BH334" s="703"/>
      <c r="BI334" s="703"/>
      <c r="BJ334" s="703"/>
      <c r="BK334" s="703"/>
      <c r="BL334" s="703"/>
      <c r="BM334" s="703"/>
      <c r="BN334" s="703"/>
      <c r="BO334" s="703"/>
      <c r="BP334" s="703"/>
      <c r="BQ334" s="703"/>
      <c r="BR334" s="703"/>
      <c r="BS334" s="704"/>
      <c r="BT334" s="14"/>
    </row>
    <row r="335" spans="1:72" s="163" customFormat="1" ht="15.65" customHeight="1">
      <c r="A335" s="743"/>
      <c r="B335" s="743">
        <v>192</v>
      </c>
      <c r="C335" s="743" t="s">
        <v>126</v>
      </c>
      <c r="D335" s="743" t="s">
        <v>740</v>
      </c>
      <c r="E335" s="743"/>
      <c r="F335" s="743"/>
      <c r="G335" s="744">
        <v>2015</v>
      </c>
      <c r="H335" s="745" t="s">
        <v>575</v>
      </c>
      <c r="I335" s="745" t="s">
        <v>580</v>
      </c>
      <c r="J335" s="746"/>
      <c r="K335" s="18"/>
      <c r="L335" s="703"/>
      <c r="M335" s="703"/>
      <c r="N335" s="703"/>
      <c r="O335" s="703"/>
      <c r="P335" s="703"/>
      <c r="Q335" s="703">
        <v>0</v>
      </c>
      <c r="R335" s="703"/>
      <c r="S335" s="703"/>
      <c r="T335" s="703"/>
      <c r="U335" s="703"/>
      <c r="V335" s="703"/>
      <c r="W335" s="703"/>
      <c r="X335" s="703"/>
      <c r="Y335" s="703"/>
      <c r="Z335" s="703"/>
      <c r="AA335" s="703"/>
      <c r="AB335" s="703"/>
      <c r="AC335" s="703"/>
      <c r="AD335" s="703"/>
      <c r="AE335" s="703"/>
      <c r="AF335" s="703"/>
      <c r="AG335" s="703"/>
      <c r="AH335" s="703"/>
      <c r="AI335" s="703"/>
      <c r="AJ335" s="703"/>
      <c r="AK335" s="703"/>
      <c r="AL335" s="703"/>
      <c r="AM335" s="703"/>
      <c r="AN335" s="704"/>
      <c r="AO335" s="746"/>
      <c r="AP335" s="703"/>
      <c r="AQ335" s="703"/>
      <c r="AR335" s="703"/>
      <c r="AS335" s="703"/>
      <c r="AT335" s="703"/>
      <c r="AU335" s="703"/>
      <c r="AV335" s="703">
        <v>0</v>
      </c>
      <c r="AW335" s="703"/>
      <c r="AX335" s="703"/>
      <c r="AY335" s="703"/>
      <c r="AZ335" s="703"/>
      <c r="BA335" s="703"/>
      <c r="BB335" s="703"/>
      <c r="BC335" s="703"/>
      <c r="BD335" s="703"/>
      <c r="BE335" s="703"/>
      <c r="BF335" s="703"/>
      <c r="BG335" s="703"/>
      <c r="BH335" s="703"/>
      <c r="BI335" s="703"/>
      <c r="BJ335" s="703"/>
      <c r="BK335" s="703"/>
      <c r="BL335" s="703"/>
      <c r="BM335" s="703"/>
      <c r="BN335" s="703"/>
      <c r="BO335" s="703"/>
      <c r="BP335" s="703"/>
      <c r="BQ335" s="703"/>
      <c r="BR335" s="703"/>
      <c r="BS335" s="704"/>
      <c r="BT335" s="14"/>
    </row>
    <row r="336" spans="1:72" s="163" customFormat="1" ht="15.65" customHeight="1">
      <c r="A336" s="743"/>
      <c r="B336" s="743">
        <v>193</v>
      </c>
      <c r="C336" s="743" t="s">
        <v>702</v>
      </c>
      <c r="D336" s="743" t="s">
        <v>740</v>
      </c>
      <c r="E336" s="743"/>
      <c r="F336" s="743"/>
      <c r="G336" s="744">
        <v>2015</v>
      </c>
      <c r="H336" s="745" t="s">
        <v>575</v>
      </c>
      <c r="I336" s="745" t="s">
        <v>580</v>
      </c>
      <c r="J336" s="746"/>
      <c r="K336" s="18"/>
      <c r="L336" s="703"/>
      <c r="M336" s="703"/>
      <c r="N336" s="703"/>
      <c r="O336" s="703"/>
      <c r="P336" s="703"/>
      <c r="Q336" s="703">
        <v>0</v>
      </c>
      <c r="R336" s="703"/>
      <c r="S336" s="703"/>
      <c r="T336" s="703"/>
      <c r="U336" s="703"/>
      <c r="V336" s="703"/>
      <c r="W336" s="703"/>
      <c r="X336" s="703"/>
      <c r="Y336" s="703"/>
      <c r="Z336" s="703"/>
      <c r="AA336" s="703"/>
      <c r="AB336" s="703"/>
      <c r="AC336" s="703"/>
      <c r="AD336" s="703"/>
      <c r="AE336" s="703"/>
      <c r="AF336" s="703"/>
      <c r="AG336" s="703"/>
      <c r="AH336" s="703"/>
      <c r="AI336" s="703"/>
      <c r="AJ336" s="703"/>
      <c r="AK336" s="703"/>
      <c r="AL336" s="703"/>
      <c r="AM336" s="703"/>
      <c r="AN336" s="704"/>
      <c r="AO336" s="746"/>
      <c r="AP336" s="703"/>
      <c r="AQ336" s="703"/>
      <c r="AR336" s="703"/>
      <c r="AS336" s="703"/>
      <c r="AT336" s="703"/>
      <c r="AU336" s="703"/>
      <c r="AV336" s="703">
        <v>0</v>
      </c>
      <c r="AW336" s="703"/>
      <c r="AX336" s="703"/>
      <c r="AY336" s="703"/>
      <c r="AZ336" s="703"/>
      <c r="BA336" s="703"/>
      <c r="BB336" s="703"/>
      <c r="BC336" s="703"/>
      <c r="BD336" s="703"/>
      <c r="BE336" s="703"/>
      <c r="BF336" s="703"/>
      <c r="BG336" s="703"/>
      <c r="BH336" s="703"/>
      <c r="BI336" s="703"/>
      <c r="BJ336" s="703"/>
      <c r="BK336" s="703"/>
      <c r="BL336" s="703"/>
      <c r="BM336" s="703"/>
      <c r="BN336" s="703"/>
      <c r="BO336" s="703"/>
      <c r="BP336" s="703"/>
      <c r="BQ336" s="703"/>
      <c r="BR336" s="703"/>
      <c r="BS336" s="704"/>
      <c r="BT336" s="14"/>
    </row>
    <row r="337" spans="1:72" s="163" customFormat="1" ht="15.65" customHeight="1">
      <c r="A337" s="743"/>
      <c r="B337" s="743">
        <v>194</v>
      </c>
      <c r="C337" s="743" t="s">
        <v>703</v>
      </c>
      <c r="D337" s="743" t="s">
        <v>740</v>
      </c>
      <c r="E337" s="743"/>
      <c r="F337" s="743"/>
      <c r="G337" s="744">
        <v>2015</v>
      </c>
      <c r="H337" s="745" t="s">
        <v>575</v>
      </c>
      <c r="I337" s="745" t="s">
        <v>580</v>
      </c>
      <c r="J337" s="746"/>
      <c r="K337" s="18"/>
      <c r="L337" s="703"/>
      <c r="M337" s="703"/>
      <c r="N337" s="703"/>
      <c r="O337" s="703"/>
      <c r="P337" s="703"/>
      <c r="Q337" s="703">
        <v>0</v>
      </c>
      <c r="R337" s="703"/>
      <c r="S337" s="703"/>
      <c r="T337" s="703"/>
      <c r="U337" s="703"/>
      <c r="V337" s="703"/>
      <c r="W337" s="703"/>
      <c r="X337" s="703"/>
      <c r="Y337" s="703"/>
      <c r="Z337" s="703"/>
      <c r="AA337" s="703"/>
      <c r="AB337" s="703"/>
      <c r="AC337" s="703"/>
      <c r="AD337" s="703"/>
      <c r="AE337" s="703"/>
      <c r="AF337" s="703"/>
      <c r="AG337" s="703"/>
      <c r="AH337" s="703"/>
      <c r="AI337" s="703"/>
      <c r="AJ337" s="703"/>
      <c r="AK337" s="703"/>
      <c r="AL337" s="703"/>
      <c r="AM337" s="703"/>
      <c r="AN337" s="704"/>
      <c r="AO337" s="746"/>
      <c r="AP337" s="703"/>
      <c r="AQ337" s="703"/>
      <c r="AR337" s="703"/>
      <c r="AS337" s="703"/>
      <c r="AT337" s="703"/>
      <c r="AU337" s="703"/>
      <c r="AV337" s="703">
        <v>0</v>
      </c>
      <c r="AW337" s="703"/>
      <c r="AX337" s="703"/>
      <c r="AY337" s="703"/>
      <c r="AZ337" s="703"/>
      <c r="BA337" s="703"/>
      <c r="BB337" s="703"/>
      <c r="BC337" s="703"/>
      <c r="BD337" s="703"/>
      <c r="BE337" s="703"/>
      <c r="BF337" s="703"/>
      <c r="BG337" s="703"/>
      <c r="BH337" s="703"/>
      <c r="BI337" s="703"/>
      <c r="BJ337" s="703"/>
      <c r="BK337" s="703"/>
      <c r="BL337" s="703"/>
      <c r="BM337" s="703"/>
      <c r="BN337" s="703"/>
      <c r="BO337" s="703"/>
      <c r="BP337" s="703"/>
      <c r="BQ337" s="703"/>
      <c r="BR337" s="703"/>
      <c r="BS337" s="704"/>
      <c r="BT337" s="14"/>
    </row>
    <row r="338" spans="1:72" s="163" customFormat="1" ht="15.65" customHeight="1">
      <c r="A338" s="743"/>
      <c r="B338" s="743">
        <v>195</v>
      </c>
      <c r="C338" s="743" t="s">
        <v>704</v>
      </c>
      <c r="D338" s="743" t="s">
        <v>740</v>
      </c>
      <c r="E338" s="743"/>
      <c r="F338" s="743"/>
      <c r="G338" s="744">
        <v>2015</v>
      </c>
      <c r="H338" s="745" t="s">
        <v>575</v>
      </c>
      <c r="I338" s="745" t="s">
        <v>580</v>
      </c>
      <c r="J338" s="746"/>
      <c r="K338" s="18"/>
      <c r="L338" s="703"/>
      <c r="M338" s="703"/>
      <c r="N338" s="703"/>
      <c r="O338" s="703"/>
      <c r="P338" s="703"/>
      <c r="Q338" s="703">
        <v>0</v>
      </c>
      <c r="R338" s="703"/>
      <c r="S338" s="703"/>
      <c r="T338" s="703"/>
      <c r="U338" s="703"/>
      <c r="V338" s="703"/>
      <c r="W338" s="703"/>
      <c r="X338" s="703"/>
      <c r="Y338" s="703"/>
      <c r="Z338" s="703"/>
      <c r="AA338" s="703"/>
      <c r="AB338" s="703"/>
      <c r="AC338" s="703"/>
      <c r="AD338" s="703"/>
      <c r="AE338" s="703"/>
      <c r="AF338" s="703"/>
      <c r="AG338" s="703"/>
      <c r="AH338" s="703"/>
      <c r="AI338" s="703"/>
      <c r="AJ338" s="703"/>
      <c r="AK338" s="703"/>
      <c r="AL338" s="703"/>
      <c r="AM338" s="703"/>
      <c r="AN338" s="704"/>
      <c r="AO338" s="746"/>
      <c r="AP338" s="703"/>
      <c r="AQ338" s="703"/>
      <c r="AR338" s="703"/>
      <c r="AS338" s="703"/>
      <c r="AT338" s="703"/>
      <c r="AU338" s="703"/>
      <c r="AV338" s="703">
        <v>0</v>
      </c>
      <c r="AW338" s="703"/>
      <c r="AX338" s="703"/>
      <c r="AY338" s="703"/>
      <c r="AZ338" s="703"/>
      <c r="BA338" s="703"/>
      <c r="BB338" s="703"/>
      <c r="BC338" s="703"/>
      <c r="BD338" s="703"/>
      <c r="BE338" s="703"/>
      <c r="BF338" s="703"/>
      <c r="BG338" s="703"/>
      <c r="BH338" s="703"/>
      <c r="BI338" s="703"/>
      <c r="BJ338" s="703"/>
      <c r="BK338" s="703"/>
      <c r="BL338" s="703"/>
      <c r="BM338" s="703"/>
      <c r="BN338" s="703"/>
      <c r="BO338" s="703"/>
      <c r="BP338" s="703"/>
      <c r="BQ338" s="703"/>
      <c r="BR338" s="703"/>
      <c r="BS338" s="704"/>
      <c r="BT338" s="14"/>
    </row>
    <row r="339" spans="1:72" s="163" customFormat="1" ht="15.65" customHeight="1">
      <c r="A339" s="743"/>
      <c r="B339" s="743">
        <v>196</v>
      </c>
      <c r="C339" s="743" t="s">
        <v>705</v>
      </c>
      <c r="D339" s="743" t="s">
        <v>740</v>
      </c>
      <c r="E339" s="743"/>
      <c r="F339" s="743"/>
      <c r="G339" s="744">
        <v>2015</v>
      </c>
      <c r="H339" s="745" t="s">
        <v>575</v>
      </c>
      <c r="I339" s="745" t="s">
        <v>580</v>
      </c>
      <c r="J339" s="746"/>
      <c r="K339" s="18"/>
      <c r="L339" s="703"/>
      <c r="M339" s="703"/>
      <c r="N339" s="703"/>
      <c r="O339" s="703"/>
      <c r="P339" s="703"/>
      <c r="Q339" s="703">
        <v>0</v>
      </c>
      <c r="R339" s="703"/>
      <c r="S339" s="703"/>
      <c r="T339" s="703"/>
      <c r="U339" s="703"/>
      <c r="V339" s="703"/>
      <c r="W339" s="703"/>
      <c r="X339" s="703"/>
      <c r="Y339" s="703"/>
      <c r="Z339" s="703"/>
      <c r="AA339" s="703"/>
      <c r="AB339" s="703"/>
      <c r="AC339" s="703"/>
      <c r="AD339" s="703"/>
      <c r="AE339" s="703"/>
      <c r="AF339" s="703"/>
      <c r="AG339" s="703"/>
      <c r="AH339" s="703"/>
      <c r="AI339" s="703"/>
      <c r="AJ339" s="703"/>
      <c r="AK339" s="703"/>
      <c r="AL339" s="703"/>
      <c r="AM339" s="703"/>
      <c r="AN339" s="704"/>
      <c r="AO339" s="746"/>
      <c r="AP339" s="703"/>
      <c r="AQ339" s="703"/>
      <c r="AR339" s="703"/>
      <c r="AS339" s="703"/>
      <c r="AT339" s="703"/>
      <c r="AU339" s="703"/>
      <c r="AV339" s="703">
        <v>0</v>
      </c>
      <c r="AW339" s="703"/>
      <c r="AX339" s="703"/>
      <c r="AY339" s="703"/>
      <c r="AZ339" s="703"/>
      <c r="BA339" s="703"/>
      <c r="BB339" s="703"/>
      <c r="BC339" s="703"/>
      <c r="BD339" s="703"/>
      <c r="BE339" s="703"/>
      <c r="BF339" s="703"/>
      <c r="BG339" s="703"/>
      <c r="BH339" s="703"/>
      <c r="BI339" s="703"/>
      <c r="BJ339" s="703"/>
      <c r="BK339" s="703"/>
      <c r="BL339" s="703"/>
      <c r="BM339" s="703"/>
      <c r="BN339" s="703"/>
      <c r="BO339" s="703"/>
      <c r="BP339" s="703"/>
      <c r="BQ339" s="703"/>
      <c r="BR339" s="703"/>
      <c r="BS339" s="704"/>
      <c r="BT339" s="14"/>
    </row>
    <row r="340" spans="1:72" s="163" customFormat="1" ht="15.65" customHeight="1">
      <c r="A340" s="743"/>
      <c r="B340" s="743">
        <v>197</v>
      </c>
      <c r="C340" s="743" t="s">
        <v>706</v>
      </c>
      <c r="D340" s="743" t="s">
        <v>740</v>
      </c>
      <c r="E340" s="743"/>
      <c r="F340" s="743"/>
      <c r="G340" s="744">
        <v>2015</v>
      </c>
      <c r="H340" s="745" t="s">
        <v>575</v>
      </c>
      <c r="I340" s="745" t="s">
        <v>580</v>
      </c>
      <c r="J340" s="746"/>
      <c r="K340" s="18"/>
      <c r="L340" s="703"/>
      <c r="M340" s="703"/>
      <c r="N340" s="703"/>
      <c r="O340" s="703"/>
      <c r="P340" s="703"/>
      <c r="Q340" s="703">
        <v>0</v>
      </c>
      <c r="R340" s="703"/>
      <c r="S340" s="703"/>
      <c r="T340" s="703"/>
      <c r="U340" s="703"/>
      <c r="V340" s="703"/>
      <c r="W340" s="703"/>
      <c r="X340" s="703"/>
      <c r="Y340" s="703"/>
      <c r="Z340" s="703"/>
      <c r="AA340" s="703"/>
      <c r="AB340" s="703"/>
      <c r="AC340" s="703"/>
      <c r="AD340" s="703"/>
      <c r="AE340" s="703"/>
      <c r="AF340" s="703"/>
      <c r="AG340" s="703"/>
      <c r="AH340" s="703"/>
      <c r="AI340" s="703"/>
      <c r="AJ340" s="703"/>
      <c r="AK340" s="703"/>
      <c r="AL340" s="703"/>
      <c r="AM340" s="703"/>
      <c r="AN340" s="704"/>
      <c r="AO340" s="746"/>
      <c r="AP340" s="703"/>
      <c r="AQ340" s="703"/>
      <c r="AR340" s="703"/>
      <c r="AS340" s="703"/>
      <c r="AT340" s="703"/>
      <c r="AU340" s="703"/>
      <c r="AV340" s="703">
        <v>0</v>
      </c>
      <c r="AW340" s="703"/>
      <c r="AX340" s="703"/>
      <c r="AY340" s="703"/>
      <c r="AZ340" s="703"/>
      <c r="BA340" s="703"/>
      <c r="BB340" s="703"/>
      <c r="BC340" s="703"/>
      <c r="BD340" s="703"/>
      <c r="BE340" s="703"/>
      <c r="BF340" s="703"/>
      <c r="BG340" s="703"/>
      <c r="BH340" s="703"/>
      <c r="BI340" s="703"/>
      <c r="BJ340" s="703"/>
      <c r="BK340" s="703"/>
      <c r="BL340" s="703"/>
      <c r="BM340" s="703"/>
      <c r="BN340" s="703"/>
      <c r="BO340" s="703"/>
      <c r="BP340" s="703"/>
      <c r="BQ340" s="703"/>
      <c r="BR340" s="703"/>
      <c r="BS340" s="704"/>
      <c r="BT340" s="14"/>
    </row>
    <row r="341" spans="1:72" s="163" customFormat="1" ht="15.65" customHeight="1">
      <c r="A341" s="743"/>
      <c r="B341" s="743">
        <v>198</v>
      </c>
      <c r="C341" s="743" t="s">
        <v>707</v>
      </c>
      <c r="D341" s="743" t="s">
        <v>740</v>
      </c>
      <c r="E341" s="743"/>
      <c r="F341" s="743"/>
      <c r="G341" s="744">
        <v>2015</v>
      </c>
      <c r="H341" s="745" t="s">
        <v>575</v>
      </c>
      <c r="I341" s="745" t="s">
        <v>580</v>
      </c>
      <c r="J341" s="746"/>
      <c r="K341" s="18"/>
      <c r="L341" s="703"/>
      <c r="M341" s="703"/>
      <c r="N341" s="703"/>
      <c r="O341" s="703"/>
      <c r="P341" s="703"/>
      <c r="Q341" s="703">
        <v>0</v>
      </c>
      <c r="R341" s="703"/>
      <c r="S341" s="703"/>
      <c r="T341" s="703"/>
      <c r="U341" s="703"/>
      <c r="V341" s="703"/>
      <c r="W341" s="703"/>
      <c r="X341" s="703"/>
      <c r="Y341" s="703"/>
      <c r="Z341" s="703"/>
      <c r="AA341" s="703"/>
      <c r="AB341" s="703"/>
      <c r="AC341" s="703"/>
      <c r="AD341" s="703"/>
      <c r="AE341" s="703"/>
      <c r="AF341" s="703"/>
      <c r="AG341" s="703"/>
      <c r="AH341" s="703"/>
      <c r="AI341" s="703"/>
      <c r="AJ341" s="703"/>
      <c r="AK341" s="703"/>
      <c r="AL341" s="703"/>
      <c r="AM341" s="703"/>
      <c r="AN341" s="704"/>
      <c r="AO341" s="746"/>
      <c r="AP341" s="703"/>
      <c r="AQ341" s="703"/>
      <c r="AR341" s="703"/>
      <c r="AS341" s="703"/>
      <c r="AT341" s="703"/>
      <c r="AU341" s="703"/>
      <c r="AV341" s="703">
        <v>0</v>
      </c>
      <c r="AW341" s="703"/>
      <c r="AX341" s="703"/>
      <c r="AY341" s="703"/>
      <c r="AZ341" s="703"/>
      <c r="BA341" s="703"/>
      <c r="BB341" s="703"/>
      <c r="BC341" s="703"/>
      <c r="BD341" s="703"/>
      <c r="BE341" s="703"/>
      <c r="BF341" s="703"/>
      <c r="BG341" s="703"/>
      <c r="BH341" s="703"/>
      <c r="BI341" s="703"/>
      <c r="BJ341" s="703"/>
      <c r="BK341" s="703"/>
      <c r="BL341" s="703"/>
      <c r="BM341" s="703"/>
      <c r="BN341" s="703"/>
      <c r="BO341" s="703"/>
      <c r="BP341" s="703"/>
      <c r="BQ341" s="703"/>
      <c r="BR341" s="703"/>
      <c r="BS341" s="704"/>
      <c r="BT341" s="14"/>
    </row>
    <row r="342" spans="1:72" s="163" customFormat="1" ht="15.65" customHeight="1">
      <c r="A342" s="743"/>
      <c r="B342" s="743">
        <v>199</v>
      </c>
      <c r="C342" s="743" t="s">
        <v>708</v>
      </c>
      <c r="D342" s="743" t="s">
        <v>740</v>
      </c>
      <c r="E342" s="743"/>
      <c r="F342" s="743"/>
      <c r="G342" s="744">
        <v>2015</v>
      </c>
      <c r="H342" s="745" t="s">
        <v>575</v>
      </c>
      <c r="I342" s="745" t="s">
        <v>580</v>
      </c>
      <c r="J342" s="746"/>
      <c r="K342" s="18"/>
      <c r="L342" s="703"/>
      <c r="M342" s="703"/>
      <c r="N342" s="703"/>
      <c r="O342" s="703"/>
      <c r="P342" s="703"/>
      <c r="Q342" s="703">
        <v>0</v>
      </c>
      <c r="R342" s="703"/>
      <c r="S342" s="703"/>
      <c r="T342" s="703"/>
      <c r="U342" s="703"/>
      <c r="V342" s="703"/>
      <c r="W342" s="703"/>
      <c r="X342" s="703"/>
      <c r="Y342" s="703"/>
      <c r="Z342" s="703"/>
      <c r="AA342" s="703"/>
      <c r="AB342" s="703"/>
      <c r="AC342" s="703"/>
      <c r="AD342" s="703"/>
      <c r="AE342" s="703"/>
      <c r="AF342" s="703"/>
      <c r="AG342" s="703"/>
      <c r="AH342" s="703"/>
      <c r="AI342" s="703"/>
      <c r="AJ342" s="703"/>
      <c r="AK342" s="703"/>
      <c r="AL342" s="703"/>
      <c r="AM342" s="703"/>
      <c r="AN342" s="704"/>
      <c r="AO342" s="746"/>
      <c r="AP342" s="703"/>
      <c r="AQ342" s="703"/>
      <c r="AR342" s="703"/>
      <c r="AS342" s="703"/>
      <c r="AT342" s="703"/>
      <c r="AU342" s="703"/>
      <c r="AV342" s="703">
        <v>0</v>
      </c>
      <c r="AW342" s="703"/>
      <c r="AX342" s="703"/>
      <c r="AY342" s="703"/>
      <c r="AZ342" s="703"/>
      <c r="BA342" s="703"/>
      <c r="BB342" s="703"/>
      <c r="BC342" s="703"/>
      <c r="BD342" s="703"/>
      <c r="BE342" s="703"/>
      <c r="BF342" s="703"/>
      <c r="BG342" s="703"/>
      <c r="BH342" s="703"/>
      <c r="BI342" s="703"/>
      <c r="BJ342" s="703"/>
      <c r="BK342" s="703"/>
      <c r="BL342" s="703"/>
      <c r="BM342" s="703"/>
      <c r="BN342" s="703"/>
      <c r="BO342" s="703"/>
      <c r="BP342" s="703"/>
      <c r="BQ342" s="703"/>
      <c r="BR342" s="703"/>
      <c r="BS342" s="704"/>
      <c r="BT342" s="14"/>
    </row>
    <row r="343" spans="1:72" s="163" customFormat="1" ht="15.65" customHeight="1">
      <c r="A343" s="743"/>
      <c r="B343" s="743">
        <v>200</v>
      </c>
      <c r="C343" s="743" t="s">
        <v>709</v>
      </c>
      <c r="D343" s="743" t="s">
        <v>740</v>
      </c>
      <c r="E343" s="743"/>
      <c r="F343" s="743"/>
      <c r="G343" s="744">
        <v>2015</v>
      </c>
      <c r="H343" s="745" t="s">
        <v>575</v>
      </c>
      <c r="I343" s="745" t="s">
        <v>580</v>
      </c>
      <c r="J343" s="746"/>
      <c r="K343" s="18"/>
      <c r="L343" s="703"/>
      <c r="M343" s="703"/>
      <c r="N343" s="703"/>
      <c r="O343" s="703"/>
      <c r="P343" s="703"/>
      <c r="Q343" s="703">
        <v>0</v>
      </c>
      <c r="R343" s="703"/>
      <c r="S343" s="703"/>
      <c r="T343" s="703"/>
      <c r="U343" s="703"/>
      <c r="V343" s="703"/>
      <c r="W343" s="703"/>
      <c r="X343" s="703"/>
      <c r="Y343" s="703"/>
      <c r="Z343" s="703"/>
      <c r="AA343" s="703"/>
      <c r="AB343" s="703"/>
      <c r="AC343" s="703"/>
      <c r="AD343" s="703"/>
      <c r="AE343" s="703"/>
      <c r="AF343" s="703"/>
      <c r="AG343" s="703"/>
      <c r="AH343" s="703"/>
      <c r="AI343" s="703"/>
      <c r="AJ343" s="703"/>
      <c r="AK343" s="703"/>
      <c r="AL343" s="703"/>
      <c r="AM343" s="703"/>
      <c r="AN343" s="704"/>
      <c r="AO343" s="746"/>
      <c r="AP343" s="703"/>
      <c r="AQ343" s="703"/>
      <c r="AR343" s="703"/>
      <c r="AS343" s="703"/>
      <c r="AT343" s="703"/>
      <c r="AU343" s="703"/>
      <c r="AV343" s="703">
        <v>0</v>
      </c>
      <c r="AW343" s="703"/>
      <c r="AX343" s="703"/>
      <c r="AY343" s="703"/>
      <c r="AZ343" s="703"/>
      <c r="BA343" s="703"/>
      <c r="BB343" s="703"/>
      <c r="BC343" s="703"/>
      <c r="BD343" s="703"/>
      <c r="BE343" s="703"/>
      <c r="BF343" s="703"/>
      <c r="BG343" s="703"/>
      <c r="BH343" s="703"/>
      <c r="BI343" s="703"/>
      <c r="BJ343" s="703"/>
      <c r="BK343" s="703"/>
      <c r="BL343" s="703"/>
      <c r="BM343" s="703"/>
      <c r="BN343" s="703"/>
      <c r="BO343" s="703"/>
      <c r="BP343" s="703"/>
      <c r="BQ343" s="703"/>
      <c r="BR343" s="703"/>
      <c r="BS343" s="704"/>
      <c r="BT343" s="14"/>
    </row>
    <row r="344" spans="1:72" s="163" customFormat="1" ht="15.65" customHeight="1">
      <c r="A344" s="743"/>
      <c r="B344" s="743">
        <v>201</v>
      </c>
      <c r="C344" s="743" t="s">
        <v>710</v>
      </c>
      <c r="D344" s="743" t="s">
        <v>740</v>
      </c>
      <c r="E344" s="743"/>
      <c r="F344" s="743"/>
      <c r="G344" s="744">
        <v>2015</v>
      </c>
      <c r="H344" s="745" t="s">
        <v>575</v>
      </c>
      <c r="I344" s="745" t="s">
        <v>580</v>
      </c>
      <c r="J344" s="746"/>
      <c r="K344" s="18"/>
      <c r="L344" s="703"/>
      <c r="M344" s="703"/>
      <c r="N344" s="703"/>
      <c r="O344" s="703"/>
      <c r="P344" s="703"/>
      <c r="Q344" s="703">
        <v>0</v>
      </c>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4"/>
      <c r="AO344" s="746"/>
      <c r="AP344" s="703"/>
      <c r="AQ344" s="703"/>
      <c r="AR344" s="703"/>
      <c r="AS344" s="703"/>
      <c r="AT344" s="703"/>
      <c r="AU344" s="703"/>
      <c r="AV344" s="703">
        <v>0</v>
      </c>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4"/>
      <c r="BT344" s="14"/>
    </row>
    <row r="345" spans="1:72" s="163" customFormat="1" ht="15.65" customHeight="1">
      <c r="A345" s="743"/>
      <c r="B345" s="743">
        <v>202</v>
      </c>
      <c r="C345" s="743" t="s">
        <v>711</v>
      </c>
      <c r="D345" s="743" t="s">
        <v>740</v>
      </c>
      <c r="E345" s="743"/>
      <c r="F345" s="743"/>
      <c r="G345" s="744">
        <v>2015</v>
      </c>
      <c r="H345" s="745" t="s">
        <v>575</v>
      </c>
      <c r="I345" s="745" t="s">
        <v>580</v>
      </c>
      <c r="J345" s="746"/>
      <c r="K345" s="18"/>
      <c r="L345" s="703"/>
      <c r="M345" s="703"/>
      <c r="N345" s="703"/>
      <c r="O345" s="703"/>
      <c r="P345" s="703"/>
      <c r="Q345" s="703">
        <v>0</v>
      </c>
      <c r="R345" s="703"/>
      <c r="S345" s="703"/>
      <c r="T345" s="703"/>
      <c r="U345" s="703"/>
      <c r="V345" s="703"/>
      <c r="W345" s="703"/>
      <c r="X345" s="703"/>
      <c r="Y345" s="703"/>
      <c r="Z345" s="703"/>
      <c r="AA345" s="703"/>
      <c r="AB345" s="703"/>
      <c r="AC345" s="703"/>
      <c r="AD345" s="703"/>
      <c r="AE345" s="703"/>
      <c r="AF345" s="703"/>
      <c r="AG345" s="703"/>
      <c r="AH345" s="703"/>
      <c r="AI345" s="703"/>
      <c r="AJ345" s="703"/>
      <c r="AK345" s="703"/>
      <c r="AL345" s="703"/>
      <c r="AM345" s="703"/>
      <c r="AN345" s="704"/>
      <c r="AO345" s="746"/>
      <c r="AP345" s="703"/>
      <c r="AQ345" s="703"/>
      <c r="AR345" s="703"/>
      <c r="AS345" s="703"/>
      <c r="AT345" s="703"/>
      <c r="AU345" s="703"/>
      <c r="AV345" s="703">
        <v>0</v>
      </c>
      <c r="AW345" s="703"/>
      <c r="AX345" s="703"/>
      <c r="AY345" s="703"/>
      <c r="AZ345" s="703"/>
      <c r="BA345" s="703"/>
      <c r="BB345" s="703"/>
      <c r="BC345" s="703"/>
      <c r="BD345" s="703"/>
      <c r="BE345" s="703"/>
      <c r="BF345" s="703"/>
      <c r="BG345" s="703"/>
      <c r="BH345" s="703"/>
      <c r="BI345" s="703"/>
      <c r="BJ345" s="703"/>
      <c r="BK345" s="703"/>
      <c r="BL345" s="703"/>
      <c r="BM345" s="703"/>
      <c r="BN345" s="703"/>
      <c r="BO345" s="703"/>
      <c r="BP345" s="703"/>
      <c r="BQ345" s="703"/>
      <c r="BR345" s="703"/>
      <c r="BS345" s="704"/>
      <c r="BT345" s="14"/>
    </row>
    <row r="346" spans="1:72" s="163" customFormat="1" ht="15.65" customHeight="1">
      <c r="A346" s="743"/>
      <c r="B346" s="743">
        <v>203</v>
      </c>
      <c r="C346" s="743" t="s">
        <v>712</v>
      </c>
      <c r="D346" s="743" t="s">
        <v>740</v>
      </c>
      <c r="E346" s="743"/>
      <c r="F346" s="743"/>
      <c r="G346" s="744">
        <v>2015</v>
      </c>
      <c r="H346" s="745" t="s">
        <v>575</v>
      </c>
      <c r="I346" s="745" t="s">
        <v>580</v>
      </c>
      <c r="J346" s="746"/>
      <c r="K346" s="18"/>
      <c r="L346" s="703"/>
      <c r="M346" s="703"/>
      <c r="N346" s="703"/>
      <c r="O346" s="703"/>
      <c r="P346" s="703"/>
      <c r="Q346" s="703">
        <v>0</v>
      </c>
      <c r="R346" s="703"/>
      <c r="S346" s="703"/>
      <c r="T346" s="703"/>
      <c r="U346" s="703"/>
      <c r="V346" s="703"/>
      <c r="W346" s="703"/>
      <c r="X346" s="703"/>
      <c r="Y346" s="703"/>
      <c r="Z346" s="703"/>
      <c r="AA346" s="703"/>
      <c r="AB346" s="703"/>
      <c r="AC346" s="703"/>
      <c r="AD346" s="703"/>
      <c r="AE346" s="703"/>
      <c r="AF346" s="703"/>
      <c r="AG346" s="703"/>
      <c r="AH346" s="703"/>
      <c r="AI346" s="703"/>
      <c r="AJ346" s="703"/>
      <c r="AK346" s="703"/>
      <c r="AL346" s="703"/>
      <c r="AM346" s="703"/>
      <c r="AN346" s="704"/>
      <c r="AO346" s="746"/>
      <c r="AP346" s="703"/>
      <c r="AQ346" s="703"/>
      <c r="AR346" s="703"/>
      <c r="AS346" s="703"/>
      <c r="AT346" s="703"/>
      <c r="AU346" s="703"/>
      <c r="AV346" s="703">
        <v>0</v>
      </c>
      <c r="AW346" s="703"/>
      <c r="AX346" s="703"/>
      <c r="AY346" s="703"/>
      <c r="AZ346" s="703"/>
      <c r="BA346" s="703"/>
      <c r="BB346" s="703"/>
      <c r="BC346" s="703"/>
      <c r="BD346" s="703"/>
      <c r="BE346" s="703"/>
      <c r="BF346" s="703"/>
      <c r="BG346" s="703"/>
      <c r="BH346" s="703"/>
      <c r="BI346" s="703"/>
      <c r="BJ346" s="703"/>
      <c r="BK346" s="703"/>
      <c r="BL346" s="703"/>
      <c r="BM346" s="703"/>
      <c r="BN346" s="703"/>
      <c r="BO346" s="703"/>
      <c r="BP346" s="703"/>
      <c r="BQ346" s="703"/>
      <c r="BR346" s="703"/>
      <c r="BS346" s="704"/>
      <c r="BT346" s="14"/>
    </row>
    <row r="347" spans="1:72" s="163" customFormat="1" ht="15.65" customHeight="1">
      <c r="A347" s="743"/>
      <c r="B347" s="743">
        <v>204</v>
      </c>
      <c r="C347" s="743" t="s">
        <v>713</v>
      </c>
      <c r="D347" s="743" t="s">
        <v>740</v>
      </c>
      <c r="E347" s="743"/>
      <c r="F347" s="743"/>
      <c r="G347" s="744">
        <v>2015</v>
      </c>
      <c r="H347" s="745" t="s">
        <v>575</v>
      </c>
      <c r="I347" s="745" t="s">
        <v>580</v>
      </c>
      <c r="J347" s="746"/>
      <c r="K347" s="18"/>
      <c r="L347" s="703"/>
      <c r="M347" s="703"/>
      <c r="N347" s="703"/>
      <c r="O347" s="703"/>
      <c r="P347" s="703"/>
      <c r="Q347" s="703">
        <v>0</v>
      </c>
      <c r="R347" s="703"/>
      <c r="S347" s="703"/>
      <c r="T347" s="703"/>
      <c r="U347" s="703"/>
      <c r="V347" s="703"/>
      <c r="W347" s="703"/>
      <c r="X347" s="703"/>
      <c r="Y347" s="703"/>
      <c r="Z347" s="703"/>
      <c r="AA347" s="703"/>
      <c r="AB347" s="703"/>
      <c r="AC347" s="703"/>
      <c r="AD347" s="703"/>
      <c r="AE347" s="703"/>
      <c r="AF347" s="703"/>
      <c r="AG347" s="703"/>
      <c r="AH347" s="703"/>
      <c r="AI347" s="703"/>
      <c r="AJ347" s="703"/>
      <c r="AK347" s="703"/>
      <c r="AL347" s="703"/>
      <c r="AM347" s="703"/>
      <c r="AN347" s="704"/>
      <c r="AO347" s="746"/>
      <c r="AP347" s="703"/>
      <c r="AQ347" s="703"/>
      <c r="AR347" s="703"/>
      <c r="AS347" s="703"/>
      <c r="AT347" s="703"/>
      <c r="AU347" s="703"/>
      <c r="AV347" s="703">
        <v>0</v>
      </c>
      <c r="AW347" s="703"/>
      <c r="AX347" s="703"/>
      <c r="AY347" s="703"/>
      <c r="AZ347" s="703"/>
      <c r="BA347" s="703"/>
      <c r="BB347" s="703"/>
      <c r="BC347" s="703"/>
      <c r="BD347" s="703"/>
      <c r="BE347" s="703"/>
      <c r="BF347" s="703"/>
      <c r="BG347" s="703"/>
      <c r="BH347" s="703"/>
      <c r="BI347" s="703"/>
      <c r="BJ347" s="703"/>
      <c r="BK347" s="703"/>
      <c r="BL347" s="703"/>
      <c r="BM347" s="703"/>
      <c r="BN347" s="703"/>
      <c r="BO347" s="703"/>
      <c r="BP347" s="703"/>
      <c r="BQ347" s="703"/>
      <c r="BR347" s="703"/>
      <c r="BS347" s="704"/>
      <c r="BT347" s="14"/>
    </row>
    <row r="348" spans="1:72" s="163" customFormat="1" ht="15.65" customHeight="1">
      <c r="A348" s="743"/>
      <c r="B348" s="743">
        <v>205</v>
      </c>
      <c r="C348" s="743" t="s">
        <v>714</v>
      </c>
      <c r="D348" s="743" t="s">
        <v>740</v>
      </c>
      <c r="E348" s="743"/>
      <c r="F348" s="743"/>
      <c r="G348" s="744">
        <v>2015</v>
      </c>
      <c r="H348" s="745" t="s">
        <v>575</v>
      </c>
      <c r="I348" s="745" t="s">
        <v>580</v>
      </c>
      <c r="J348" s="746"/>
      <c r="K348" s="18"/>
      <c r="L348" s="703"/>
      <c r="M348" s="703"/>
      <c r="N348" s="703"/>
      <c r="O348" s="703"/>
      <c r="P348" s="703"/>
      <c r="Q348" s="703">
        <v>0</v>
      </c>
      <c r="R348" s="703"/>
      <c r="S348" s="703"/>
      <c r="T348" s="703"/>
      <c r="U348" s="703"/>
      <c r="V348" s="703"/>
      <c r="W348" s="703"/>
      <c r="X348" s="703"/>
      <c r="Y348" s="703"/>
      <c r="Z348" s="703"/>
      <c r="AA348" s="703"/>
      <c r="AB348" s="703"/>
      <c r="AC348" s="703"/>
      <c r="AD348" s="703"/>
      <c r="AE348" s="703"/>
      <c r="AF348" s="703"/>
      <c r="AG348" s="703"/>
      <c r="AH348" s="703"/>
      <c r="AI348" s="703"/>
      <c r="AJ348" s="703"/>
      <c r="AK348" s="703"/>
      <c r="AL348" s="703"/>
      <c r="AM348" s="703"/>
      <c r="AN348" s="704"/>
      <c r="AO348" s="746"/>
      <c r="AP348" s="703"/>
      <c r="AQ348" s="703"/>
      <c r="AR348" s="703"/>
      <c r="AS348" s="703"/>
      <c r="AT348" s="703"/>
      <c r="AU348" s="703"/>
      <c r="AV348" s="703">
        <v>0</v>
      </c>
      <c r="AW348" s="703"/>
      <c r="AX348" s="703"/>
      <c r="AY348" s="703"/>
      <c r="AZ348" s="703"/>
      <c r="BA348" s="703"/>
      <c r="BB348" s="703"/>
      <c r="BC348" s="703"/>
      <c r="BD348" s="703"/>
      <c r="BE348" s="703"/>
      <c r="BF348" s="703"/>
      <c r="BG348" s="703"/>
      <c r="BH348" s="703"/>
      <c r="BI348" s="703"/>
      <c r="BJ348" s="703"/>
      <c r="BK348" s="703"/>
      <c r="BL348" s="703"/>
      <c r="BM348" s="703"/>
      <c r="BN348" s="703"/>
      <c r="BO348" s="703"/>
      <c r="BP348" s="703"/>
      <c r="BQ348" s="703"/>
      <c r="BR348" s="703"/>
      <c r="BS348" s="704"/>
      <c r="BT348" s="14"/>
    </row>
    <row r="349" spans="1:72" s="163" customFormat="1" ht="15.65" customHeight="1">
      <c r="A349" s="743"/>
      <c r="B349" s="743">
        <v>206</v>
      </c>
      <c r="C349" s="743" t="s">
        <v>715</v>
      </c>
      <c r="D349" s="743" t="s">
        <v>740</v>
      </c>
      <c r="E349" s="743"/>
      <c r="F349" s="743"/>
      <c r="G349" s="744">
        <v>2015</v>
      </c>
      <c r="H349" s="745" t="s">
        <v>575</v>
      </c>
      <c r="I349" s="745" t="s">
        <v>580</v>
      </c>
      <c r="J349" s="746"/>
      <c r="K349" s="18"/>
      <c r="L349" s="703"/>
      <c r="M349" s="703"/>
      <c r="N349" s="703"/>
      <c r="O349" s="703"/>
      <c r="P349" s="703"/>
      <c r="Q349" s="703">
        <v>0</v>
      </c>
      <c r="R349" s="703"/>
      <c r="S349" s="703"/>
      <c r="T349" s="703"/>
      <c r="U349" s="703"/>
      <c r="V349" s="703"/>
      <c r="W349" s="703"/>
      <c r="X349" s="703"/>
      <c r="Y349" s="703"/>
      <c r="Z349" s="703"/>
      <c r="AA349" s="703"/>
      <c r="AB349" s="703"/>
      <c r="AC349" s="703"/>
      <c r="AD349" s="703"/>
      <c r="AE349" s="703"/>
      <c r="AF349" s="703"/>
      <c r="AG349" s="703"/>
      <c r="AH349" s="703"/>
      <c r="AI349" s="703"/>
      <c r="AJ349" s="703"/>
      <c r="AK349" s="703"/>
      <c r="AL349" s="703"/>
      <c r="AM349" s="703"/>
      <c r="AN349" s="704"/>
      <c r="AO349" s="746"/>
      <c r="AP349" s="703"/>
      <c r="AQ349" s="703"/>
      <c r="AR349" s="703"/>
      <c r="AS349" s="703"/>
      <c r="AT349" s="703"/>
      <c r="AU349" s="703"/>
      <c r="AV349" s="703">
        <v>0</v>
      </c>
      <c r="AW349" s="703"/>
      <c r="AX349" s="703"/>
      <c r="AY349" s="703"/>
      <c r="AZ349" s="703"/>
      <c r="BA349" s="703"/>
      <c r="BB349" s="703"/>
      <c r="BC349" s="703"/>
      <c r="BD349" s="703"/>
      <c r="BE349" s="703"/>
      <c r="BF349" s="703"/>
      <c r="BG349" s="703"/>
      <c r="BH349" s="703"/>
      <c r="BI349" s="703"/>
      <c r="BJ349" s="703"/>
      <c r="BK349" s="703"/>
      <c r="BL349" s="703"/>
      <c r="BM349" s="703"/>
      <c r="BN349" s="703"/>
      <c r="BO349" s="703"/>
      <c r="BP349" s="703"/>
      <c r="BQ349" s="703"/>
      <c r="BR349" s="703"/>
      <c r="BS349" s="704"/>
      <c r="BT349" s="14"/>
    </row>
    <row r="350" spans="1:72" s="163" customFormat="1" ht="15.65" customHeight="1">
      <c r="A350" s="743"/>
      <c r="B350" s="743">
        <v>207</v>
      </c>
      <c r="C350" s="743" t="s">
        <v>716</v>
      </c>
      <c r="D350" s="743" t="s">
        <v>740</v>
      </c>
      <c r="E350" s="743"/>
      <c r="F350" s="743"/>
      <c r="G350" s="744">
        <v>2015</v>
      </c>
      <c r="H350" s="745" t="s">
        <v>575</v>
      </c>
      <c r="I350" s="745" t="s">
        <v>580</v>
      </c>
      <c r="J350" s="746"/>
      <c r="K350" s="18"/>
      <c r="L350" s="703"/>
      <c r="M350" s="703"/>
      <c r="N350" s="703"/>
      <c r="O350" s="703"/>
      <c r="P350" s="703"/>
      <c r="Q350" s="703">
        <v>0</v>
      </c>
      <c r="R350" s="703"/>
      <c r="S350" s="703"/>
      <c r="T350" s="703"/>
      <c r="U350" s="703"/>
      <c r="V350" s="703"/>
      <c r="W350" s="703"/>
      <c r="X350" s="703"/>
      <c r="Y350" s="703"/>
      <c r="Z350" s="703"/>
      <c r="AA350" s="703"/>
      <c r="AB350" s="703"/>
      <c r="AC350" s="703"/>
      <c r="AD350" s="703"/>
      <c r="AE350" s="703"/>
      <c r="AF350" s="703"/>
      <c r="AG350" s="703"/>
      <c r="AH350" s="703"/>
      <c r="AI350" s="703"/>
      <c r="AJ350" s="703"/>
      <c r="AK350" s="703"/>
      <c r="AL350" s="703"/>
      <c r="AM350" s="703"/>
      <c r="AN350" s="704"/>
      <c r="AO350" s="746"/>
      <c r="AP350" s="703"/>
      <c r="AQ350" s="703"/>
      <c r="AR350" s="703"/>
      <c r="AS350" s="703"/>
      <c r="AT350" s="703"/>
      <c r="AU350" s="703"/>
      <c r="AV350" s="703">
        <v>0</v>
      </c>
      <c r="AW350" s="703"/>
      <c r="AX350" s="703"/>
      <c r="AY350" s="703"/>
      <c r="AZ350" s="703"/>
      <c r="BA350" s="703"/>
      <c r="BB350" s="703"/>
      <c r="BC350" s="703"/>
      <c r="BD350" s="703"/>
      <c r="BE350" s="703"/>
      <c r="BF350" s="703"/>
      <c r="BG350" s="703"/>
      <c r="BH350" s="703"/>
      <c r="BI350" s="703"/>
      <c r="BJ350" s="703"/>
      <c r="BK350" s="703"/>
      <c r="BL350" s="703"/>
      <c r="BM350" s="703"/>
      <c r="BN350" s="703"/>
      <c r="BO350" s="703"/>
      <c r="BP350" s="703"/>
      <c r="BQ350" s="703"/>
      <c r="BR350" s="703"/>
      <c r="BS350" s="704"/>
      <c r="BT350" s="14"/>
    </row>
    <row r="351" spans="1:72" s="163" customFormat="1" ht="15.65" customHeight="1">
      <c r="A351" s="743"/>
      <c r="B351" s="743">
        <v>208</v>
      </c>
      <c r="C351" s="743" t="s">
        <v>717</v>
      </c>
      <c r="D351" s="743" t="s">
        <v>740</v>
      </c>
      <c r="E351" s="743"/>
      <c r="F351" s="743"/>
      <c r="G351" s="744">
        <v>2015</v>
      </c>
      <c r="H351" s="745" t="s">
        <v>575</v>
      </c>
      <c r="I351" s="745" t="s">
        <v>580</v>
      </c>
      <c r="J351" s="746"/>
      <c r="K351" s="18"/>
      <c r="L351" s="703"/>
      <c r="M351" s="703"/>
      <c r="N351" s="703"/>
      <c r="O351" s="703"/>
      <c r="P351" s="703"/>
      <c r="Q351" s="703">
        <v>0</v>
      </c>
      <c r="R351" s="703"/>
      <c r="S351" s="703"/>
      <c r="T351" s="703"/>
      <c r="U351" s="703"/>
      <c r="V351" s="703"/>
      <c r="W351" s="703"/>
      <c r="X351" s="703"/>
      <c r="Y351" s="703"/>
      <c r="Z351" s="703"/>
      <c r="AA351" s="703"/>
      <c r="AB351" s="703"/>
      <c r="AC351" s="703"/>
      <c r="AD351" s="703"/>
      <c r="AE351" s="703"/>
      <c r="AF351" s="703"/>
      <c r="AG351" s="703"/>
      <c r="AH351" s="703"/>
      <c r="AI351" s="703"/>
      <c r="AJ351" s="703"/>
      <c r="AK351" s="703"/>
      <c r="AL351" s="703"/>
      <c r="AM351" s="703"/>
      <c r="AN351" s="704"/>
      <c r="AO351" s="746"/>
      <c r="AP351" s="703"/>
      <c r="AQ351" s="703"/>
      <c r="AR351" s="703"/>
      <c r="AS351" s="703"/>
      <c r="AT351" s="703"/>
      <c r="AU351" s="703"/>
      <c r="AV351" s="703">
        <v>0</v>
      </c>
      <c r="AW351" s="703"/>
      <c r="AX351" s="703"/>
      <c r="AY351" s="703"/>
      <c r="AZ351" s="703"/>
      <c r="BA351" s="703"/>
      <c r="BB351" s="703"/>
      <c r="BC351" s="703"/>
      <c r="BD351" s="703"/>
      <c r="BE351" s="703"/>
      <c r="BF351" s="703"/>
      <c r="BG351" s="703"/>
      <c r="BH351" s="703"/>
      <c r="BI351" s="703"/>
      <c r="BJ351" s="703"/>
      <c r="BK351" s="703"/>
      <c r="BL351" s="703"/>
      <c r="BM351" s="703"/>
      <c r="BN351" s="703"/>
      <c r="BO351" s="703"/>
      <c r="BP351" s="703"/>
      <c r="BQ351" s="703"/>
      <c r="BR351" s="703"/>
      <c r="BS351" s="704"/>
      <c r="BT351" s="14"/>
    </row>
    <row r="352" spans="1:72" s="163" customFormat="1" ht="15.65" customHeight="1">
      <c r="A352" s="743"/>
      <c r="B352" s="743">
        <v>209</v>
      </c>
      <c r="C352" s="743" t="s">
        <v>718</v>
      </c>
      <c r="D352" s="743" t="s">
        <v>740</v>
      </c>
      <c r="E352" s="743"/>
      <c r="F352" s="743"/>
      <c r="G352" s="744">
        <v>2015</v>
      </c>
      <c r="H352" s="745" t="s">
        <v>575</v>
      </c>
      <c r="I352" s="745" t="s">
        <v>580</v>
      </c>
      <c r="J352" s="746"/>
      <c r="K352" s="18"/>
      <c r="L352" s="703"/>
      <c r="M352" s="703"/>
      <c r="N352" s="703"/>
      <c r="O352" s="703"/>
      <c r="P352" s="703"/>
      <c r="Q352" s="703">
        <v>0</v>
      </c>
      <c r="R352" s="703"/>
      <c r="S352" s="703"/>
      <c r="T352" s="703"/>
      <c r="U352" s="703"/>
      <c r="V352" s="703"/>
      <c r="W352" s="703"/>
      <c r="X352" s="703"/>
      <c r="Y352" s="703"/>
      <c r="Z352" s="703"/>
      <c r="AA352" s="703"/>
      <c r="AB352" s="703"/>
      <c r="AC352" s="703"/>
      <c r="AD352" s="703"/>
      <c r="AE352" s="703"/>
      <c r="AF352" s="703"/>
      <c r="AG352" s="703"/>
      <c r="AH352" s="703"/>
      <c r="AI352" s="703"/>
      <c r="AJ352" s="703"/>
      <c r="AK352" s="703"/>
      <c r="AL352" s="703"/>
      <c r="AM352" s="703"/>
      <c r="AN352" s="704"/>
      <c r="AO352" s="746"/>
      <c r="AP352" s="703"/>
      <c r="AQ352" s="703"/>
      <c r="AR352" s="703"/>
      <c r="AS352" s="703"/>
      <c r="AT352" s="703"/>
      <c r="AU352" s="703"/>
      <c r="AV352" s="703">
        <v>0</v>
      </c>
      <c r="AW352" s="703"/>
      <c r="AX352" s="703"/>
      <c r="AY352" s="703"/>
      <c r="AZ352" s="703"/>
      <c r="BA352" s="703"/>
      <c r="BB352" s="703"/>
      <c r="BC352" s="703"/>
      <c r="BD352" s="703"/>
      <c r="BE352" s="703"/>
      <c r="BF352" s="703"/>
      <c r="BG352" s="703"/>
      <c r="BH352" s="703"/>
      <c r="BI352" s="703"/>
      <c r="BJ352" s="703"/>
      <c r="BK352" s="703"/>
      <c r="BL352" s="703"/>
      <c r="BM352" s="703"/>
      <c r="BN352" s="703"/>
      <c r="BO352" s="703"/>
      <c r="BP352" s="703"/>
      <c r="BQ352" s="703"/>
      <c r="BR352" s="703"/>
      <c r="BS352" s="704"/>
      <c r="BT352" s="14"/>
    </row>
    <row r="353" spans="1:72" s="163" customFormat="1" ht="15.65" customHeight="1">
      <c r="A353" s="743"/>
      <c r="B353" s="743">
        <v>210</v>
      </c>
      <c r="C353" s="743" t="s">
        <v>719</v>
      </c>
      <c r="D353" s="743" t="s">
        <v>740</v>
      </c>
      <c r="E353" s="743"/>
      <c r="F353" s="743"/>
      <c r="G353" s="744">
        <v>2015</v>
      </c>
      <c r="H353" s="745" t="s">
        <v>575</v>
      </c>
      <c r="I353" s="745" t="s">
        <v>580</v>
      </c>
      <c r="J353" s="746"/>
      <c r="K353" s="18"/>
      <c r="L353" s="703"/>
      <c r="M353" s="703"/>
      <c r="N353" s="703"/>
      <c r="O353" s="703"/>
      <c r="P353" s="703"/>
      <c r="Q353" s="703">
        <v>0</v>
      </c>
      <c r="R353" s="703"/>
      <c r="S353" s="703"/>
      <c r="T353" s="703"/>
      <c r="U353" s="703"/>
      <c r="V353" s="703"/>
      <c r="W353" s="703"/>
      <c r="X353" s="703"/>
      <c r="Y353" s="703"/>
      <c r="Z353" s="703"/>
      <c r="AA353" s="703"/>
      <c r="AB353" s="703"/>
      <c r="AC353" s="703"/>
      <c r="AD353" s="703"/>
      <c r="AE353" s="703"/>
      <c r="AF353" s="703"/>
      <c r="AG353" s="703"/>
      <c r="AH353" s="703"/>
      <c r="AI353" s="703"/>
      <c r="AJ353" s="703"/>
      <c r="AK353" s="703"/>
      <c r="AL353" s="703"/>
      <c r="AM353" s="703"/>
      <c r="AN353" s="704"/>
      <c r="AO353" s="746"/>
      <c r="AP353" s="703"/>
      <c r="AQ353" s="703"/>
      <c r="AR353" s="703"/>
      <c r="AS353" s="703"/>
      <c r="AT353" s="703"/>
      <c r="AU353" s="703"/>
      <c r="AV353" s="703">
        <v>0</v>
      </c>
      <c r="AW353" s="703"/>
      <c r="AX353" s="703"/>
      <c r="AY353" s="703"/>
      <c r="AZ353" s="703"/>
      <c r="BA353" s="703"/>
      <c r="BB353" s="703"/>
      <c r="BC353" s="703"/>
      <c r="BD353" s="703"/>
      <c r="BE353" s="703"/>
      <c r="BF353" s="703"/>
      <c r="BG353" s="703"/>
      <c r="BH353" s="703"/>
      <c r="BI353" s="703"/>
      <c r="BJ353" s="703"/>
      <c r="BK353" s="703"/>
      <c r="BL353" s="703"/>
      <c r="BM353" s="703"/>
      <c r="BN353" s="703"/>
      <c r="BO353" s="703"/>
      <c r="BP353" s="703"/>
      <c r="BQ353" s="703"/>
      <c r="BR353" s="703"/>
      <c r="BS353" s="704"/>
      <c r="BT353" s="14"/>
    </row>
    <row r="354" spans="1:72" s="163" customFormat="1" ht="15.65" customHeight="1">
      <c r="A354" s="743"/>
      <c r="B354" s="743">
        <v>211</v>
      </c>
      <c r="C354" s="743" t="s">
        <v>720</v>
      </c>
      <c r="D354" s="743" t="s">
        <v>740</v>
      </c>
      <c r="E354" s="743"/>
      <c r="F354" s="743"/>
      <c r="G354" s="744">
        <v>2015</v>
      </c>
      <c r="H354" s="745" t="s">
        <v>575</v>
      </c>
      <c r="I354" s="745" t="s">
        <v>580</v>
      </c>
      <c r="J354" s="746"/>
      <c r="K354" s="18"/>
      <c r="L354" s="703"/>
      <c r="M354" s="703"/>
      <c r="N354" s="703"/>
      <c r="O354" s="703"/>
      <c r="P354" s="703"/>
      <c r="Q354" s="703">
        <v>0</v>
      </c>
      <c r="R354" s="703"/>
      <c r="S354" s="703"/>
      <c r="T354" s="703"/>
      <c r="U354" s="703"/>
      <c r="V354" s="703"/>
      <c r="W354" s="703"/>
      <c r="X354" s="703"/>
      <c r="Y354" s="703"/>
      <c r="Z354" s="703"/>
      <c r="AA354" s="703"/>
      <c r="AB354" s="703"/>
      <c r="AC354" s="703"/>
      <c r="AD354" s="703"/>
      <c r="AE354" s="703"/>
      <c r="AF354" s="703"/>
      <c r="AG354" s="703"/>
      <c r="AH354" s="703"/>
      <c r="AI354" s="703"/>
      <c r="AJ354" s="703"/>
      <c r="AK354" s="703"/>
      <c r="AL354" s="703"/>
      <c r="AM354" s="703"/>
      <c r="AN354" s="704"/>
      <c r="AO354" s="746"/>
      <c r="AP354" s="703"/>
      <c r="AQ354" s="703"/>
      <c r="AR354" s="703"/>
      <c r="AS354" s="703"/>
      <c r="AT354" s="703"/>
      <c r="AU354" s="703"/>
      <c r="AV354" s="703">
        <v>0</v>
      </c>
      <c r="AW354" s="703"/>
      <c r="AX354" s="703"/>
      <c r="AY354" s="703"/>
      <c r="AZ354" s="703"/>
      <c r="BA354" s="703"/>
      <c r="BB354" s="703"/>
      <c r="BC354" s="703"/>
      <c r="BD354" s="703"/>
      <c r="BE354" s="703"/>
      <c r="BF354" s="703"/>
      <c r="BG354" s="703"/>
      <c r="BH354" s="703"/>
      <c r="BI354" s="703"/>
      <c r="BJ354" s="703"/>
      <c r="BK354" s="703"/>
      <c r="BL354" s="703"/>
      <c r="BM354" s="703"/>
      <c r="BN354" s="703"/>
      <c r="BO354" s="703"/>
      <c r="BP354" s="703"/>
      <c r="BQ354" s="703"/>
      <c r="BR354" s="703"/>
      <c r="BS354" s="704"/>
      <c r="BT354" s="14"/>
    </row>
    <row r="355" spans="1:72" s="163" customFormat="1" ht="15.65" customHeight="1">
      <c r="A355" s="743"/>
      <c r="B355" s="743">
        <v>212</v>
      </c>
      <c r="C355" s="743" t="s">
        <v>721</v>
      </c>
      <c r="D355" s="743" t="s">
        <v>740</v>
      </c>
      <c r="E355" s="743"/>
      <c r="F355" s="743"/>
      <c r="G355" s="744">
        <v>2015</v>
      </c>
      <c r="H355" s="745" t="s">
        <v>575</v>
      </c>
      <c r="I355" s="745" t="s">
        <v>580</v>
      </c>
      <c r="J355" s="746"/>
      <c r="K355" s="18"/>
      <c r="L355" s="703"/>
      <c r="M355" s="703"/>
      <c r="N355" s="703"/>
      <c r="O355" s="703"/>
      <c r="P355" s="703"/>
      <c r="Q355" s="703">
        <v>0</v>
      </c>
      <c r="R355" s="703"/>
      <c r="S355" s="703"/>
      <c r="T355" s="703"/>
      <c r="U355" s="703"/>
      <c r="V355" s="703"/>
      <c r="W355" s="703"/>
      <c r="X355" s="703"/>
      <c r="Y355" s="703"/>
      <c r="Z355" s="703"/>
      <c r="AA355" s="703"/>
      <c r="AB355" s="703"/>
      <c r="AC355" s="703"/>
      <c r="AD355" s="703"/>
      <c r="AE355" s="703"/>
      <c r="AF355" s="703"/>
      <c r="AG355" s="703"/>
      <c r="AH355" s="703"/>
      <c r="AI355" s="703"/>
      <c r="AJ355" s="703"/>
      <c r="AK355" s="703"/>
      <c r="AL355" s="703"/>
      <c r="AM355" s="703"/>
      <c r="AN355" s="704"/>
      <c r="AO355" s="746"/>
      <c r="AP355" s="703"/>
      <c r="AQ355" s="703"/>
      <c r="AR355" s="703"/>
      <c r="AS355" s="703"/>
      <c r="AT355" s="703"/>
      <c r="AU355" s="703"/>
      <c r="AV355" s="703">
        <v>0</v>
      </c>
      <c r="AW355" s="703"/>
      <c r="AX355" s="703"/>
      <c r="AY355" s="703"/>
      <c r="AZ355" s="703"/>
      <c r="BA355" s="703"/>
      <c r="BB355" s="703"/>
      <c r="BC355" s="703"/>
      <c r="BD355" s="703"/>
      <c r="BE355" s="703"/>
      <c r="BF355" s="703"/>
      <c r="BG355" s="703"/>
      <c r="BH355" s="703"/>
      <c r="BI355" s="703"/>
      <c r="BJ355" s="703"/>
      <c r="BK355" s="703"/>
      <c r="BL355" s="703"/>
      <c r="BM355" s="703"/>
      <c r="BN355" s="703"/>
      <c r="BO355" s="703"/>
      <c r="BP355" s="703"/>
      <c r="BQ355" s="703"/>
      <c r="BR355" s="703"/>
      <c r="BS355" s="704"/>
      <c r="BT355" s="14"/>
    </row>
    <row r="356" spans="1:72" s="163" customFormat="1" ht="15.65" customHeight="1">
      <c r="A356" s="743"/>
      <c r="B356" s="743">
        <v>213</v>
      </c>
      <c r="C356" s="743" t="s">
        <v>722</v>
      </c>
      <c r="D356" s="743" t="s">
        <v>740</v>
      </c>
      <c r="E356" s="743"/>
      <c r="F356" s="743"/>
      <c r="G356" s="744">
        <v>2015</v>
      </c>
      <c r="H356" s="745" t="s">
        <v>575</v>
      </c>
      <c r="I356" s="745" t="s">
        <v>580</v>
      </c>
      <c r="J356" s="746"/>
      <c r="K356" s="18"/>
      <c r="L356" s="703"/>
      <c r="M356" s="703"/>
      <c r="N356" s="703"/>
      <c r="O356" s="703"/>
      <c r="P356" s="703"/>
      <c r="Q356" s="703">
        <v>0</v>
      </c>
      <c r="R356" s="703"/>
      <c r="S356" s="703"/>
      <c r="T356" s="703"/>
      <c r="U356" s="703"/>
      <c r="V356" s="703"/>
      <c r="W356" s="703"/>
      <c r="X356" s="703"/>
      <c r="Y356" s="703"/>
      <c r="Z356" s="703"/>
      <c r="AA356" s="703"/>
      <c r="AB356" s="703"/>
      <c r="AC356" s="703"/>
      <c r="AD356" s="703"/>
      <c r="AE356" s="703"/>
      <c r="AF356" s="703"/>
      <c r="AG356" s="703"/>
      <c r="AH356" s="703"/>
      <c r="AI356" s="703"/>
      <c r="AJ356" s="703"/>
      <c r="AK356" s="703"/>
      <c r="AL356" s="703"/>
      <c r="AM356" s="703"/>
      <c r="AN356" s="704"/>
      <c r="AO356" s="746"/>
      <c r="AP356" s="703"/>
      <c r="AQ356" s="703"/>
      <c r="AR356" s="703"/>
      <c r="AS356" s="703"/>
      <c r="AT356" s="703"/>
      <c r="AU356" s="703"/>
      <c r="AV356" s="703">
        <v>0</v>
      </c>
      <c r="AW356" s="703"/>
      <c r="AX356" s="703"/>
      <c r="AY356" s="703"/>
      <c r="AZ356" s="703"/>
      <c r="BA356" s="703"/>
      <c r="BB356" s="703"/>
      <c r="BC356" s="703"/>
      <c r="BD356" s="703"/>
      <c r="BE356" s="703"/>
      <c r="BF356" s="703"/>
      <c r="BG356" s="703"/>
      <c r="BH356" s="703"/>
      <c r="BI356" s="703"/>
      <c r="BJ356" s="703"/>
      <c r="BK356" s="703"/>
      <c r="BL356" s="703"/>
      <c r="BM356" s="703"/>
      <c r="BN356" s="703"/>
      <c r="BO356" s="703"/>
      <c r="BP356" s="703"/>
      <c r="BQ356" s="703"/>
      <c r="BR356" s="703"/>
      <c r="BS356" s="704"/>
      <c r="BT356" s="14"/>
    </row>
    <row r="357" spans="1:72" s="163" customFormat="1" ht="15.65" customHeight="1">
      <c r="A357" s="743"/>
      <c r="B357" s="743">
        <v>214</v>
      </c>
      <c r="C357" s="743" t="s">
        <v>723</v>
      </c>
      <c r="D357" s="743" t="s">
        <v>740</v>
      </c>
      <c r="E357" s="743"/>
      <c r="F357" s="743"/>
      <c r="G357" s="744">
        <v>2015</v>
      </c>
      <c r="H357" s="745" t="s">
        <v>575</v>
      </c>
      <c r="I357" s="745" t="s">
        <v>580</v>
      </c>
      <c r="J357" s="746"/>
      <c r="K357" s="18"/>
      <c r="L357" s="703"/>
      <c r="M357" s="703"/>
      <c r="N357" s="703"/>
      <c r="O357" s="703"/>
      <c r="P357" s="703"/>
      <c r="Q357" s="703">
        <v>0</v>
      </c>
      <c r="R357" s="703"/>
      <c r="S357" s="703"/>
      <c r="T357" s="703"/>
      <c r="U357" s="703"/>
      <c r="V357" s="703"/>
      <c r="W357" s="703"/>
      <c r="X357" s="703"/>
      <c r="Y357" s="703"/>
      <c r="Z357" s="703"/>
      <c r="AA357" s="703"/>
      <c r="AB357" s="703"/>
      <c r="AC357" s="703"/>
      <c r="AD357" s="703"/>
      <c r="AE357" s="703"/>
      <c r="AF357" s="703"/>
      <c r="AG357" s="703"/>
      <c r="AH357" s="703"/>
      <c r="AI357" s="703"/>
      <c r="AJ357" s="703"/>
      <c r="AK357" s="703"/>
      <c r="AL357" s="703"/>
      <c r="AM357" s="703"/>
      <c r="AN357" s="704"/>
      <c r="AO357" s="746"/>
      <c r="AP357" s="703"/>
      <c r="AQ357" s="703"/>
      <c r="AR357" s="703"/>
      <c r="AS357" s="703"/>
      <c r="AT357" s="703"/>
      <c r="AU357" s="703"/>
      <c r="AV357" s="703">
        <v>0</v>
      </c>
      <c r="AW357" s="703"/>
      <c r="AX357" s="703"/>
      <c r="AY357" s="703"/>
      <c r="AZ357" s="703"/>
      <c r="BA357" s="703"/>
      <c r="BB357" s="703"/>
      <c r="BC357" s="703"/>
      <c r="BD357" s="703"/>
      <c r="BE357" s="703"/>
      <c r="BF357" s="703"/>
      <c r="BG357" s="703"/>
      <c r="BH357" s="703"/>
      <c r="BI357" s="703"/>
      <c r="BJ357" s="703"/>
      <c r="BK357" s="703"/>
      <c r="BL357" s="703"/>
      <c r="BM357" s="703"/>
      <c r="BN357" s="703"/>
      <c r="BO357" s="703"/>
      <c r="BP357" s="703"/>
      <c r="BQ357" s="703"/>
      <c r="BR357" s="703"/>
      <c r="BS357" s="704"/>
      <c r="BT357" s="14"/>
    </row>
    <row r="358" spans="1:72" s="163" customFormat="1" ht="15.65" customHeight="1">
      <c r="A358" s="743"/>
      <c r="B358" s="743">
        <v>215</v>
      </c>
      <c r="C358" s="743" t="s">
        <v>724</v>
      </c>
      <c r="D358" s="743" t="s">
        <v>740</v>
      </c>
      <c r="E358" s="743"/>
      <c r="F358" s="743"/>
      <c r="G358" s="744">
        <v>2015</v>
      </c>
      <c r="H358" s="745" t="s">
        <v>575</v>
      </c>
      <c r="I358" s="745" t="s">
        <v>580</v>
      </c>
      <c r="J358" s="746"/>
      <c r="K358" s="18"/>
      <c r="L358" s="703"/>
      <c r="M358" s="703"/>
      <c r="N358" s="703"/>
      <c r="O358" s="703"/>
      <c r="P358" s="703"/>
      <c r="Q358" s="703">
        <v>0</v>
      </c>
      <c r="R358" s="703"/>
      <c r="S358" s="703"/>
      <c r="T358" s="703"/>
      <c r="U358" s="703"/>
      <c r="V358" s="703"/>
      <c r="W358" s="703"/>
      <c r="X358" s="703"/>
      <c r="Y358" s="703"/>
      <c r="Z358" s="703"/>
      <c r="AA358" s="703"/>
      <c r="AB358" s="703"/>
      <c r="AC358" s="703"/>
      <c r="AD358" s="703"/>
      <c r="AE358" s="703"/>
      <c r="AF358" s="703"/>
      <c r="AG358" s="703"/>
      <c r="AH358" s="703"/>
      <c r="AI358" s="703"/>
      <c r="AJ358" s="703"/>
      <c r="AK358" s="703"/>
      <c r="AL358" s="703"/>
      <c r="AM358" s="703"/>
      <c r="AN358" s="704"/>
      <c r="AO358" s="746"/>
      <c r="AP358" s="703"/>
      <c r="AQ358" s="703"/>
      <c r="AR358" s="703"/>
      <c r="AS358" s="703"/>
      <c r="AT358" s="703"/>
      <c r="AU358" s="703"/>
      <c r="AV358" s="703">
        <v>0</v>
      </c>
      <c r="AW358" s="703"/>
      <c r="AX358" s="703"/>
      <c r="AY358" s="703"/>
      <c r="AZ358" s="703"/>
      <c r="BA358" s="703"/>
      <c r="BB358" s="703"/>
      <c r="BC358" s="703"/>
      <c r="BD358" s="703"/>
      <c r="BE358" s="703"/>
      <c r="BF358" s="703"/>
      <c r="BG358" s="703"/>
      <c r="BH358" s="703"/>
      <c r="BI358" s="703"/>
      <c r="BJ358" s="703"/>
      <c r="BK358" s="703"/>
      <c r="BL358" s="703"/>
      <c r="BM358" s="703"/>
      <c r="BN358" s="703"/>
      <c r="BO358" s="703"/>
      <c r="BP358" s="703"/>
      <c r="BQ358" s="703"/>
      <c r="BR358" s="703"/>
      <c r="BS358" s="704"/>
      <c r="BT358" s="14"/>
    </row>
    <row r="359" spans="1:72" s="163" customFormat="1" ht="15.65" customHeight="1">
      <c r="A359" s="743"/>
      <c r="B359" s="743">
        <v>216</v>
      </c>
      <c r="C359" s="743" t="s">
        <v>725</v>
      </c>
      <c r="D359" s="743" t="s">
        <v>740</v>
      </c>
      <c r="E359" s="743"/>
      <c r="F359" s="743"/>
      <c r="G359" s="744">
        <v>2015</v>
      </c>
      <c r="H359" s="745" t="s">
        <v>575</v>
      </c>
      <c r="I359" s="745" t="s">
        <v>580</v>
      </c>
      <c r="J359" s="746"/>
      <c r="K359" s="18"/>
      <c r="L359" s="703"/>
      <c r="M359" s="703"/>
      <c r="N359" s="703"/>
      <c r="O359" s="703"/>
      <c r="P359" s="703"/>
      <c r="Q359" s="703">
        <v>0</v>
      </c>
      <c r="R359" s="703"/>
      <c r="S359" s="703"/>
      <c r="T359" s="703"/>
      <c r="U359" s="703"/>
      <c r="V359" s="703"/>
      <c r="W359" s="703"/>
      <c r="X359" s="703"/>
      <c r="Y359" s="703"/>
      <c r="Z359" s="703"/>
      <c r="AA359" s="703"/>
      <c r="AB359" s="703"/>
      <c r="AC359" s="703"/>
      <c r="AD359" s="703"/>
      <c r="AE359" s="703"/>
      <c r="AF359" s="703"/>
      <c r="AG359" s="703"/>
      <c r="AH359" s="703"/>
      <c r="AI359" s="703"/>
      <c r="AJ359" s="703"/>
      <c r="AK359" s="703"/>
      <c r="AL359" s="703"/>
      <c r="AM359" s="703"/>
      <c r="AN359" s="704"/>
      <c r="AO359" s="746"/>
      <c r="AP359" s="703"/>
      <c r="AQ359" s="703"/>
      <c r="AR359" s="703"/>
      <c r="AS359" s="703"/>
      <c r="AT359" s="703"/>
      <c r="AU359" s="703"/>
      <c r="AV359" s="703">
        <v>0</v>
      </c>
      <c r="AW359" s="703"/>
      <c r="AX359" s="703"/>
      <c r="AY359" s="703"/>
      <c r="AZ359" s="703"/>
      <c r="BA359" s="703"/>
      <c r="BB359" s="703"/>
      <c r="BC359" s="703"/>
      <c r="BD359" s="703"/>
      <c r="BE359" s="703"/>
      <c r="BF359" s="703"/>
      <c r="BG359" s="703"/>
      <c r="BH359" s="703"/>
      <c r="BI359" s="703"/>
      <c r="BJ359" s="703"/>
      <c r="BK359" s="703"/>
      <c r="BL359" s="703"/>
      <c r="BM359" s="703"/>
      <c r="BN359" s="703"/>
      <c r="BO359" s="703"/>
      <c r="BP359" s="703"/>
      <c r="BQ359" s="703"/>
      <c r="BR359" s="703"/>
      <c r="BS359" s="704"/>
      <c r="BT359" s="14"/>
    </row>
    <row r="360" spans="1:72" s="163" customFormat="1" ht="15.65" customHeight="1">
      <c r="A360" s="743"/>
      <c r="B360" s="743">
        <v>217</v>
      </c>
      <c r="C360" s="743" t="s">
        <v>726</v>
      </c>
      <c r="D360" s="743" t="s">
        <v>740</v>
      </c>
      <c r="E360" s="743"/>
      <c r="F360" s="743"/>
      <c r="G360" s="744">
        <v>2015</v>
      </c>
      <c r="H360" s="745" t="s">
        <v>575</v>
      </c>
      <c r="I360" s="745" t="s">
        <v>580</v>
      </c>
      <c r="J360" s="746"/>
      <c r="K360" s="18"/>
      <c r="L360" s="703"/>
      <c r="M360" s="703"/>
      <c r="N360" s="703"/>
      <c r="O360" s="703"/>
      <c r="P360" s="703"/>
      <c r="Q360" s="703">
        <v>0</v>
      </c>
      <c r="R360" s="703"/>
      <c r="S360" s="703"/>
      <c r="T360" s="703"/>
      <c r="U360" s="703"/>
      <c r="V360" s="703"/>
      <c r="W360" s="703"/>
      <c r="X360" s="703"/>
      <c r="Y360" s="703"/>
      <c r="Z360" s="703"/>
      <c r="AA360" s="703"/>
      <c r="AB360" s="703"/>
      <c r="AC360" s="703"/>
      <c r="AD360" s="703"/>
      <c r="AE360" s="703"/>
      <c r="AF360" s="703"/>
      <c r="AG360" s="703"/>
      <c r="AH360" s="703"/>
      <c r="AI360" s="703"/>
      <c r="AJ360" s="703"/>
      <c r="AK360" s="703"/>
      <c r="AL360" s="703"/>
      <c r="AM360" s="703"/>
      <c r="AN360" s="704"/>
      <c r="AO360" s="746"/>
      <c r="AP360" s="703"/>
      <c r="AQ360" s="703"/>
      <c r="AR360" s="703"/>
      <c r="AS360" s="703"/>
      <c r="AT360" s="703"/>
      <c r="AU360" s="703"/>
      <c r="AV360" s="703">
        <v>0</v>
      </c>
      <c r="AW360" s="703"/>
      <c r="AX360" s="703"/>
      <c r="AY360" s="703"/>
      <c r="AZ360" s="703"/>
      <c r="BA360" s="703"/>
      <c r="BB360" s="703"/>
      <c r="BC360" s="703"/>
      <c r="BD360" s="703"/>
      <c r="BE360" s="703"/>
      <c r="BF360" s="703"/>
      <c r="BG360" s="703"/>
      <c r="BH360" s="703"/>
      <c r="BI360" s="703"/>
      <c r="BJ360" s="703"/>
      <c r="BK360" s="703"/>
      <c r="BL360" s="703"/>
      <c r="BM360" s="703"/>
      <c r="BN360" s="703"/>
      <c r="BO360" s="703"/>
      <c r="BP360" s="703"/>
      <c r="BQ360" s="703"/>
      <c r="BR360" s="703"/>
      <c r="BS360" s="704"/>
      <c r="BT360" s="14"/>
    </row>
    <row r="361" spans="1:72" s="163" customFormat="1" ht="15.65" customHeight="1">
      <c r="A361" s="743"/>
      <c r="B361" s="743">
        <v>218</v>
      </c>
      <c r="C361" s="743" t="s">
        <v>727</v>
      </c>
      <c r="D361" s="743" t="s">
        <v>740</v>
      </c>
      <c r="E361" s="743"/>
      <c r="F361" s="743"/>
      <c r="G361" s="744">
        <v>2015</v>
      </c>
      <c r="H361" s="745" t="s">
        <v>575</v>
      </c>
      <c r="I361" s="745" t="s">
        <v>580</v>
      </c>
      <c r="J361" s="746"/>
      <c r="K361" s="18"/>
      <c r="L361" s="703"/>
      <c r="M361" s="703"/>
      <c r="N361" s="703"/>
      <c r="O361" s="703"/>
      <c r="P361" s="703"/>
      <c r="Q361" s="703">
        <v>0</v>
      </c>
      <c r="R361" s="703"/>
      <c r="S361" s="703"/>
      <c r="T361" s="703"/>
      <c r="U361" s="703"/>
      <c r="V361" s="703"/>
      <c r="W361" s="703"/>
      <c r="X361" s="703"/>
      <c r="Y361" s="703"/>
      <c r="Z361" s="703"/>
      <c r="AA361" s="703"/>
      <c r="AB361" s="703"/>
      <c r="AC361" s="703"/>
      <c r="AD361" s="703"/>
      <c r="AE361" s="703"/>
      <c r="AF361" s="703"/>
      <c r="AG361" s="703"/>
      <c r="AH361" s="703"/>
      <c r="AI361" s="703"/>
      <c r="AJ361" s="703"/>
      <c r="AK361" s="703"/>
      <c r="AL361" s="703"/>
      <c r="AM361" s="703"/>
      <c r="AN361" s="704"/>
      <c r="AO361" s="746"/>
      <c r="AP361" s="703"/>
      <c r="AQ361" s="703"/>
      <c r="AR361" s="703"/>
      <c r="AS361" s="703"/>
      <c r="AT361" s="703"/>
      <c r="AU361" s="703"/>
      <c r="AV361" s="703">
        <v>0</v>
      </c>
      <c r="AW361" s="703"/>
      <c r="AX361" s="703"/>
      <c r="AY361" s="703"/>
      <c r="AZ361" s="703"/>
      <c r="BA361" s="703"/>
      <c r="BB361" s="703"/>
      <c r="BC361" s="703"/>
      <c r="BD361" s="703"/>
      <c r="BE361" s="703"/>
      <c r="BF361" s="703"/>
      <c r="BG361" s="703"/>
      <c r="BH361" s="703"/>
      <c r="BI361" s="703"/>
      <c r="BJ361" s="703"/>
      <c r="BK361" s="703"/>
      <c r="BL361" s="703"/>
      <c r="BM361" s="703"/>
      <c r="BN361" s="703"/>
      <c r="BO361" s="703"/>
      <c r="BP361" s="703"/>
      <c r="BQ361" s="703"/>
      <c r="BR361" s="703"/>
      <c r="BS361" s="704"/>
      <c r="BT361" s="14"/>
    </row>
    <row r="362" spans="1:72" s="163" customFormat="1" ht="15.65" customHeight="1">
      <c r="A362" s="743"/>
      <c r="B362" s="743">
        <v>219</v>
      </c>
      <c r="C362" s="743" t="s">
        <v>728</v>
      </c>
      <c r="D362" s="743" t="s">
        <v>740</v>
      </c>
      <c r="E362" s="743"/>
      <c r="F362" s="743"/>
      <c r="G362" s="744">
        <v>2015</v>
      </c>
      <c r="H362" s="745" t="s">
        <v>575</v>
      </c>
      <c r="I362" s="745" t="s">
        <v>580</v>
      </c>
      <c r="J362" s="746"/>
      <c r="K362" s="18"/>
      <c r="L362" s="703"/>
      <c r="M362" s="703"/>
      <c r="N362" s="703"/>
      <c r="O362" s="703"/>
      <c r="P362" s="703"/>
      <c r="Q362" s="703">
        <v>0</v>
      </c>
      <c r="R362" s="703"/>
      <c r="S362" s="703"/>
      <c r="T362" s="703"/>
      <c r="U362" s="703"/>
      <c r="V362" s="703"/>
      <c r="W362" s="703"/>
      <c r="X362" s="703"/>
      <c r="Y362" s="703"/>
      <c r="Z362" s="703"/>
      <c r="AA362" s="703"/>
      <c r="AB362" s="703"/>
      <c r="AC362" s="703"/>
      <c r="AD362" s="703"/>
      <c r="AE362" s="703"/>
      <c r="AF362" s="703"/>
      <c r="AG362" s="703"/>
      <c r="AH362" s="703"/>
      <c r="AI362" s="703"/>
      <c r="AJ362" s="703"/>
      <c r="AK362" s="703"/>
      <c r="AL362" s="703"/>
      <c r="AM362" s="703"/>
      <c r="AN362" s="704"/>
      <c r="AO362" s="746"/>
      <c r="AP362" s="703"/>
      <c r="AQ362" s="703"/>
      <c r="AR362" s="703"/>
      <c r="AS362" s="703"/>
      <c r="AT362" s="703"/>
      <c r="AU362" s="703"/>
      <c r="AV362" s="703">
        <v>0</v>
      </c>
      <c r="AW362" s="703"/>
      <c r="AX362" s="703"/>
      <c r="AY362" s="703"/>
      <c r="AZ362" s="703"/>
      <c r="BA362" s="703"/>
      <c r="BB362" s="703"/>
      <c r="BC362" s="703"/>
      <c r="BD362" s="703"/>
      <c r="BE362" s="703"/>
      <c r="BF362" s="703"/>
      <c r="BG362" s="703"/>
      <c r="BH362" s="703"/>
      <c r="BI362" s="703"/>
      <c r="BJ362" s="703"/>
      <c r="BK362" s="703"/>
      <c r="BL362" s="703"/>
      <c r="BM362" s="703"/>
      <c r="BN362" s="703"/>
      <c r="BO362" s="703"/>
      <c r="BP362" s="703"/>
      <c r="BQ362" s="703"/>
      <c r="BR362" s="703"/>
      <c r="BS362" s="704"/>
      <c r="BT362" s="14"/>
    </row>
    <row r="363" spans="1:72" s="163" customFormat="1" ht="15.65" customHeight="1">
      <c r="A363" s="743"/>
      <c r="B363" s="743">
        <v>220</v>
      </c>
      <c r="C363" s="743" t="s">
        <v>729</v>
      </c>
      <c r="D363" s="743" t="s">
        <v>740</v>
      </c>
      <c r="E363" s="743"/>
      <c r="F363" s="743"/>
      <c r="G363" s="744">
        <v>2015</v>
      </c>
      <c r="H363" s="745" t="s">
        <v>575</v>
      </c>
      <c r="I363" s="745" t="s">
        <v>580</v>
      </c>
      <c r="J363" s="746"/>
      <c r="K363" s="18"/>
      <c r="L363" s="703"/>
      <c r="M363" s="703"/>
      <c r="N363" s="703"/>
      <c r="O363" s="703"/>
      <c r="P363" s="703"/>
      <c r="Q363" s="703">
        <v>0</v>
      </c>
      <c r="R363" s="703"/>
      <c r="S363" s="703"/>
      <c r="T363" s="703"/>
      <c r="U363" s="703"/>
      <c r="V363" s="703"/>
      <c r="W363" s="703"/>
      <c r="X363" s="703"/>
      <c r="Y363" s="703"/>
      <c r="Z363" s="703"/>
      <c r="AA363" s="703"/>
      <c r="AB363" s="703"/>
      <c r="AC363" s="703"/>
      <c r="AD363" s="703"/>
      <c r="AE363" s="703"/>
      <c r="AF363" s="703"/>
      <c r="AG363" s="703"/>
      <c r="AH363" s="703"/>
      <c r="AI363" s="703"/>
      <c r="AJ363" s="703"/>
      <c r="AK363" s="703"/>
      <c r="AL363" s="703"/>
      <c r="AM363" s="703"/>
      <c r="AN363" s="704"/>
      <c r="AO363" s="746"/>
      <c r="AP363" s="703"/>
      <c r="AQ363" s="703"/>
      <c r="AR363" s="703"/>
      <c r="AS363" s="703"/>
      <c r="AT363" s="703"/>
      <c r="AU363" s="703"/>
      <c r="AV363" s="703">
        <v>0</v>
      </c>
      <c r="AW363" s="703"/>
      <c r="AX363" s="703"/>
      <c r="AY363" s="703"/>
      <c r="AZ363" s="703"/>
      <c r="BA363" s="703"/>
      <c r="BB363" s="703"/>
      <c r="BC363" s="703"/>
      <c r="BD363" s="703"/>
      <c r="BE363" s="703"/>
      <c r="BF363" s="703"/>
      <c r="BG363" s="703"/>
      <c r="BH363" s="703"/>
      <c r="BI363" s="703"/>
      <c r="BJ363" s="703"/>
      <c r="BK363" s="703"/>
      <c r="BL363" s="703"/>
      <c r="BM363" s="703"/>
      <c r="BN363" s="703"/>
      <c r="BO363" s="703"/>
      <c r="BP363" s="703"/>
      <c r="BQ363" s="703"/>
      <c r="BR363" s="703"/>
      <c r="BS363" s="704"/>
      <c r="BT363" s="14"/>
    </row>
    <row r="364" spans="1:72" s="163" customFormat="1" ht="15.65" customHeight="1">
      <c r="A364" s="743"/>
      <c r="B364" s="743">
        <v>221</v>
      </c>
      <c r="C364" s="743" t="s">
        <v>730</v>
      </c>
      <c r="D364" s="743" t="s">
        <v>740</v>
      </c>
      <c r="E364" s="743"/>
      <c r="F364" s="743"/>
      <c r="G364" s="744">
        <v>2015</v>
      </c>
      <c r="H364" s="745" t="s">
        <v>575</v>
      </c>
      <c r="I364" s="745" t="s">
        <v>580</v>
      </c>
      <c r="J364" s="746"/>
      <c r="K364" s="18"/>
      <c r="L364" s="703"/>
      <c r="M364" s="703"/>
      <c r="N364" s="703"/>
      <c r="O364" s="703"/>
      <c r="P364" s="703"/>
      <c r="Q364" s="703">
        <v>0</v>
      </c>
      <c r="R364" s="703"/>
      <c r="S364" s="703"/>
      <c r="T364" s="703"/>
      <c r="U364" s="703"/>
      <c r="V364" s="703"/>
      <c r="W364" s="703"/>
      <c r="X364" s="703"/>
      <c r="Y364" s="703"/>
      <c r="Z364" s="703"/>
      <c r="AA364" s="703"/>
      <c r="AB364" s="703"/>
      <c r="AC364" s="703"/>
      <c r="AD364" s="703"/>
      <c r="AE364" s="703"/>
      <c r="AF364" s="703"/>
      <c r="AG364" s="703"/>
      <c r="AH364" s="703"/>
      <c r="AI364" s="703"/>
      <c r="AJ364" s="703"/>
      <c r="AK364" s="703"/>
      <c r="AL364" s="703"/>
      <c r="AM364" s="703"/>
      <c r="AN364" s="704"/>
      <c r="AO364" s="746"/>
      <c r="AP364" s="703"/>
      <c r="AQ364" s="703"/>
      <c r="AR364" s="703"/>
      <c r="AS364" s="703"/>
      <c r="AT364" s="703"/>
      <c r="AU364" s="703"/>
      <c r="AV364" s="703">
        <v>0</v>
      </c>
      <c r="AW364" s="703"/>
      <c r="AX364" s="703"/>
      <c r="AY364" s="703"/>
      <c r="AZ364" s="703"/>
      <c r="BA364" s="703"/>
      <c r="BB364" s="703"/>
      <c r="BC364" s="703"/>
      <c r="BD364" s="703"/>
      <c r="BE364" s="703"/>
      <c r="BF364" s="703"/>
      <c r="BG364" s="703"/>
      <c r="BH364" s="703"/>
      <c r="BI364" s="703"/>
      <c r="BJ364" s="703"/>
      <c r="BK364" s="703"/>
      <c r="BL364" s="703"/>
      <c r="BM364" s="703"/>
      <c r="BN364" s="703"/>
      <c r="BO364" s="703"/>
      <c r="BP364" s="703"/>
      <c r="BQ364" s="703"/>
      <c r="BR364" s="703"/>
      <c r="BS364" s="704"/>
      <c r="BT364" s="14"/>
    </row>
    <row r="365" spans="1:72" s="163" customFormat="1" ht="15.65" customHeight="1">
      <c r="A365" s="743"/>
      <c r="B365" s="743">
        <v>222</v>
      </c>
      <c r="C365" s="743" t="s">
        <v>731</v>
      </c>
      <c r="D365" s="743" t="s">
        <v>740</v>
      </c>
      <c r="E365" s="743"/>
      <c r="F365" s="743"/>
      <c r="G365" s="744">
        <v>2015</v>
      </c>
      <c r="H365" s="745" t="s">
        <v>575</v>
      </c>
      <c r="I365" s="745" t="s">
        <v>580</v>
      </c>
      <c r="J365" s="746"/>
      <c r="K365" s="18"/>
      <c r="L365" s="703"/>
      <c r="M365" s="703"/>
      <c r="N365" s="703"/>
      <c r="O365" s="703"/>
      <c r="P365" s="703"/>
      <c r="Q365" s="703">
        <v>0</v>
      </c>
      <c r="R365" s="703"/>
      <c r="S365" s="703"/>
      <c r="T365" s="703"/>
      <c r="U365" s="703"/>
      <c r="V365" s="703"/>
      <c r="W365" s="703"/>
      <c r="X365" s="703"/>
      <c r="Y365" s="703"/>
      <c r="Z365" s="703"/>
      <c r="AA365" s="703"/>
      <c r="AB365" s="703"/>
      <c r="AC365" s="703"/>
      <c r="AD365" s="703"/>
      <c r="AE365" s="703"/>
      <c r="AF365" s="703"/>
      <c r="AG365" s="703"/>
      <c r="AH365" s="703"/>
      <c r="AI365" s="703"/>
      <c r="AJ365" s="703"/>
      <c r="AK365" s="703"/>
      <c r="AL365" s="703"/>
      <c r="AM365" s="703"/>
      <c r="AN365" s="704"/>
      <c r="AO365" s="746"/>
      <c r="AP365" s="703"/>
      <c r="AQ365" s="703"/>
      <c r="AR365" s="703"/>
      <c r="AS365" s="703"/>
      <c r="AT365" s="703"/>
      <c r="AU365" s="703"/>
      <c r="AV365" s="703">
        <v>0</v>
      </c>
      <c r="AW365" s="703"/>
      <c r="AX365" s="703"/>
      <c r="AY365" s="703"/>
      <c r="AZ365" s="703"/>
      <c r="BA365" s="703"/>
      <c r="BB365" s="703"/>
      <c r="BC365" s="703"/>
      <c r="BD365" s="703"/>
      <c r="BE365" s="703"/>
      <c r="BF365" s="703"/>
      <c r="BG365" s="703"/>
      <c r="BH365" s="703"/>
      <c r="BI365" s="703"/>
      <c r="BJ365" s="703"/>
      <c r="BK365" s="703"/>
      <c r="BL365" s="703"/>
      <c r="BM365" s="703"/>
      <c r="BN365" s="703"/>
      <c r="BO365" s="703"/>
      <c r="BP365" s="703"/>
      <c r="BQ365" s="703"/>
      <c r="BR365" s="703"/>
      <c r="BS365" s="704"/>
      <c r="BT365" s="14"/>
    </row>
    <row r="366" spans="1:72" s="163" customFormat="1" ht="15.65" customHeight="1">
      <c r="A366" s="743"/>
      <c r="B366" s="743">
        <v>223</v>
      </c>
      <c r="C366" s="743" t="s">
        <v>732</v>
      </c>
      <c r="D366" s="743" t="s">
        <v>740</v>
      </c>
      <c r="E366" s="743"/>
      <c r="F366" s="743"/>
      <c r="G366" s="744">
        <v>2015</v>
      </c>
      <c r="H366" s="745" t="s">
        <v>575</v>
      </c>
      <c r="I366" s="745" t="s">
        <v>580</v>
      </c>
      <c r="J366" s="746"/>
      <c r="K366" s="18"/>
      <c r="L366" s="703"/>
      <c r="M366" s="703"/>
      <c r="N366" s="703"/>
      <c r="O366" s="703"/>
      <c r="P366" s="703"/>
      <c r="Q366" s="703">
        <v>0</v>
      </c>
      <c r="R366" s="703"/>
      <c r="S366" s="703"/>
      <c r="T366" s="703"/>
      <c r="U366" s="703"/>
      <c r="V366" s="703"/>
      <c r="W366" s="703"/>
      <c r="X366" s="703"/>
      <c r="Y366" s="703"/>
      <c r="Z366" s="703"/>
      <c r="AA366" s="703"/>
      <c r="AB366" s="703"/>
      <c r="AC366" s="703"/>
      <c r="AD366" s="703"/>
      <c r="AE366" s="703"/>
      <c r="AF366" s="703"/>
      <c r="AG366" s="703"/>
      <c r="AH366" s="703"/>
      <c r="AI366" s="703"/>
      <c r="AJ366" s="703"/>
      <c r="AK366" s="703"/>
      <c r="AL366" s="703"/>
      <c r="AM366" s="703"/>
      <c r="AN366" s="704"/>
      <c r="AO366" s="746"/>
      <c r="AP366" s="703"/>
      <c r="AQ366" s="703"/>
      <c r="AR366" s="703"/>
      <c r="AS366" s="703"/>
      <c r="AT366" s="703"/>
      <c r="AU366" s="703"/>
      <c r="AV366" s="703">
        <v>0</v>
      </c>
      <c r="AW366" s="703"/>
      <c r="AX366" s="703"/>
      <c r="AY366" s="703"/>
      <c r="AZ366" s="703"/>
      <c r="BA366" s="703"/>
      <c r="BB366" s="703"/>
      <c r="BC366" s="703"/>
      <c r="BD366" s="703"/>
      <c r="BE366" s="703"/>
      <c r="BF366" s="703"/>
      <c r="BG366" s="703"/>
      <c r="BH366" s="703"/>
      <c r="BI366" s="703"/>
      <c r="BJ366" s="703"/>
      <c r="BK366" s="703"/>
      <c r="BL366" s="703"/>
      <c r="BM366" s="703"/>
      <c r="BN366" s="703"/>
      <c r="BO366" s="703"/>
      <c r="BP366" s="703"/>
      <c r="BQ366" s="703"/>
      <c r="BR366" s="703"/>
      <c r="BS366" s="704"/>
      <c r="BT366" s="14"/>
    </row>
    <row r="367" spans="1:72" s="163" customFormat="1" ht="15.65" customHeight="1">
      <c r="A367" s="743"/>
      <c r="B367" s="743">
        <v>224</v>
      </c>
      <c r="C367" s="743" t="s">
        <v>733</v>
      </c>
      <c r="D367" s="743" t="s">
        <v>740</v>
      </c>
      <c r="E367" s="743"/>
      <c r="F367" s="743"/>
      <c r="G367" s="744">
        <v>2015</v>
      </c>
      <c r="H367" s="745" t="s">
        <v>575</v>
      </c>
      <c r="I367" s="745" t="s">
        <v>580</v>
      </c>
      <c r="J367" s="746"/>
      <c r="K367" s="18"/>
      <c r="L367" s="703"/>
      <c r="M367" s="703"/>
      <c r="N367" s="703"/>
      <c r="O367" s="703"/>
      <c r="P367" s="703"/>
      <c r="Q367" s="703">
        <v>0</v>
      </c>
      <c r="R367" s="703"/>
      <c r="S367" s="703"/>
      <c r="T367" s="703"/>
      <c r="U367" s="703"/>
      <c r="V367" s="703"/>
      <c r="W367" s="703"/>
      <c r="X367" s="703"/>
      <c r="Y367" s="703"/>
      <c r="Z367" s="703"/>
      <c r="AA367" s="703"/>
      <c r="AB367" s="703"/>
      <c r="AC367" s="703"/>
      <c r="AD367" s="703"/>
      <c r="AE367" s="703"/>
      <c r="AF367" s="703"/>
      <c r="AG367" s="703"/>
      <c r="AH367" s="703"/>
      <c r="AI367" s="703"/>
      <c r="AJ367" s="703"/>
      <c r="AK367" s="703"/>
      <c r="AL367" s="703"/>
      <c r="AM367" s="703"/>
      <c r="AN367" s="704"/>
      <c r="AO367" s="746"/>
      <c r="AP367" s="703"/>
      <c r="AQ367" s="703"/>
      <c r="AR367" s="703"/>
      <c r="AS367" s="703"/>
      <c r="AT367" s="703"/>
      <c r="AU367" s="703"/>
      <c r="AV367" s="703">
        <v>0</v>
      </c>
      <c r="AW367" s="703"/>
      <c r="AX367" s="703"/>
      <c r="AY367" s="703"/>
      <c r="AZ367" s="703"/>
      <c r="BA367" s="703"/>
      <c r="BB367" s="703"/>
      <c r="BC367" s="703"/>
      <c r="BD367" s="703"/>
      <c r="BE367" s="703"/>
      <c r="BF367" s="703"/>
      <c r="BG367" s="703"/>
      <c r="BH367" s="703"/>
      <c r="BI367" s="703"/>
      <c r="BJ367" s="703"/>
      <c r="BK367" s="703"/>
      <c r="BL367" s="703"/>
      <c r="BM367" s="703"/>
      <c r="BN367" s="703"/>
      <c r="BO367" s="703"/>
      <c r="BP367" s="703"/>
      <c r="BQ367" s="703"/>
      <c r="BR367" s="703"/>
      <c r="BS367" s="704"/>
      <c r="BT367" s="14"/>
    </row>
    <row r="368" spans="1:72" s="163" customFormat="1" ht="15.65" customHeight="1">
      <c r="A368" s="743"/>
      <c r="B368" s="743">
        <v>225</v>
      </c>
      <c r="C368" s="743" t="s">
        <v>734</v>
      </c>
      <c r="D368" s="743" t="s">
        <v>740</v>
      </c>
      <c r="E368" s="743"/>
      <c r="F368" s="743"/>
      <c r="G368" s="744">
        <v>2015</v>
      </c>
      <c r="H368" s="745" t="s">
        <v>575</v>
      </c>
      <c r="I368" s="745" t="s">
        <v>580</v>
      </c>
      <c r="J368" s="746"/>
      <c r="K368" s="18"/>
      <c r="L368" s="703"/>
      <c r="M368" s="703"/>
      <c r="N368" s="703"/>
      <c r="O368" s="703"/>
      <c r="P368" s="703"/>
      <c r="Q368" s="703">
        <v>0</v>
      </c>
      <c r="R368" s="703"/>
      <c r="S368" s="703"/>
      <c r="T368" s="703"/>
      <c r="U368" s="703"/>
      <c r="V368" s="703"/>
      <c r="W368" s="703"/>
      <c r="X368" s="703"/>
      <c r="Y368" s="703"/>
      <c r="Z368" s="703"/>
      <c r="AA368" s="703"/>
      <c r="AB368" s="703"/>
      <c r="AC368" s="703"/>
      <c r="AD368" s="703"/>
      <c r="AE368" s="703"/>
      <c r="AF368" s="703"/>
      <c r="AG368" s="703"/>
      <c r="AH368" s="703"/>
      <c r="AI368" s="703"/>
      <c r="AJ368" s="703"/>
      <c r="AK368" s="703"/>
      <c r="AL368" s="703"/>
      <c r="AM368" s="703"/>
      <c r="AN368" s="704"/>
      <c r="AO368" s="746"/>
      <c r="AP368" s="703"/>
      <c r="AQ368" s="703"/>
      <c r="AR368" s="703"/>
      <c r="AS368" s="703"/>
      <c r="AT368" s="703"/>
      <c r="AU368" s="703"/>
      <c r="AV368" s="703">
        <v>0</v>
      </c>
      <c r="AW368" s="703"/>
      <c r="AX368" s="703"/>
      <c r="AY368" s="703"/>
      <c r="AZ368" s="703"/>
      <c r="BA368" s="703"/>
      <c r="BB368" s="703"/>
      <c r="BC368" s="703"/>
      <c r="BD368" s="703"/>
      <c r="BE368" s="703"/>
      <c r="BF368" s="703"/>
      <c r="BG368" s="703"/>
      <c r="BH368" s="703"/>
      <c r="BI368" s="703"/>
      <c r="BJ368" s="703"/>
      <c r="BK368" s="703"/>
      <c r="BL368" s="703"/>
      <c r="BM368" s="703"/>
      <c r="BN368" s="703"/>
      <c r="BO368" s="703"/>
      <c r="BP368" s="703"/>
      <c r="BQ368" s="703"/>
      <c r="BR368" s="703"/>
      <c r="BS368" s="704"/>
      <c r="BT368" s="14"/>
    </row>
    <row r="369" spans="1:72" s="163" customFormat="1" ht="15.65" customHeight="1">
      <c r="A369" s="743"/>
      <c r="B369" s="743">
        <v>226</v>
      </c>
      <c r="C369" s="743" t="s">
        <v>735</v>
      </c>
      <c r="D369" s="743" t="s">
        <v>740</v>
      </c>
      <c r="E369" s="743"/>
      <c r="F369" s="743"/>
      <c r="G369" s="744">
        <v>2015</v>
      </c>
      <c r="H369" s="745" t="s">
        <v>575</v>
      </c>
      <c r="I369" s="745" t="s">
        <v>580</v>
      </c>
      <c r="J369" s="746"/>
      <c r="K369" s="18"/>
      <c r="L369" s="703"/>
      <c r="M369" s="703"/>
      <c r="N369" s="703"/>
      <c r="O369" s="703"/>
      <c r="P369" s="703"/>
      <c r="Q369" s="703">
        <v>0</v>
      </c>
      <c r="R369" s="703"/>
      <c r="S369" s="703"/>
      <c r="T369" s="703"/>
      <c r="U369" s="703"/>
      <c r="V369" s="703"/>
      <c r="W369" s="703"/>
      <c r="X369" s="703"/>
      <c r="Y369" s="703"/>
      <c r="Z369" s="703"/>
      <c r="AA369" s="703"/>
      <c r="AB369" s="703"/>
      <c r="AC369" s="703"/>
      <c r="AD369" s="703"/>
      <c r="AE369" s="703"/>
      <c r="AF369" s="703"/>
      <c r="AG369" s="703"/>
      <c r="AH369" s="703"/>
      <c r="AI369" s="703"/>
      <c r="AJ369" s="703"/>
      <c r="AK369" s="703"/>
      <c r="AL369" s="703"/>
      <c r="AM369" s="703"/>
      <c r="AN369" s="704"/>
      <c r="AO369" s="746"/>
      <c r="AP369" s="703"/>
      <c r="AQ369" s="703"/>
      <c r="AR369" s="703"/>
      <c r="AS369" s="703"/>
      <c r="AT369" s="703"/>
      <c r="AU369" s="703"/>
      <c r="AV369" s="703">
        <v>0</v>
      </c>
      <c r="AW369" s="703"/>
      <c r="AX369" s="703"/>
      <c r="AY369" s="703"/>
      <c r="AZ369" s="703"/>
      <c r="BA369" s="703"/>
      <c r="BB369" s="703"/>
      <c r="BC369" s="703"/>
      <c r="BD369" s="703"/>
      <c r="BE369" s="703"/>
      <c r="BF369" s="703"/>
      <c r="BG369" s="703"/>
      <c r="BH369" s="703"/>
      <c r="BI369" s="703"/>
      <c r="BJ369" s="703"/>
      <c r="BK369" s="703"/>
      <c r="BL369" s="703"/>
      <c r="BM369" s="703"/>
      <c r="BN369" s="703"/>
      <c r="BO369" s="703"/>
      <c r="BP369" s="703"/>
      <c r="BQ369" s="703"/>
      <c r="BR369" s="703"/>
      <c r="BS369" s="704"/>
      <c r="BT369" s="14"/>
    </row>
    <row r="370" spans="1:72" s="163" customFormat="1" ht="15.65" customHeight="1">
      <c r="A370" s="743"/>
      <c r="B370" s="743">
        <v>227</v>
      </c>
      <c r="C370" s="743" t="s">
        <v>736</v>
      </c>
      <c r="D370" s="743" t="s">
        <v>740</v>
      </c>
      <c r="E370" s="743"/>
      <c r="F370" s="743"/>
      <c r="G370" s="744">
        <v>2015</v>
      </c>
      <c r="H370" s="745" t="s">
        <v>575</v>
      </c>
      <c r="I370" s="745" t="s">
        <v>580</v>
      </c>
      <c r="J370" s="746"/>
      <c r="K370" s="18"/>
      <c r="L370" s="703"/>
      <c r="M370" s="703"/>
      <c r="N370" s="703"/>
      <c r="O370" s="703"/>
      <c r="P370" s="703"/>
      <c r="Q370" s="703">
        <v>0</v>
      </c>
      <c r="R370" s="703"/>
      <c r="S370" s="703"/>
      <c r="T370" s="703"/>
      <c r="U370" s="703"/>
      <c r="V370" s="703"/>
      <c r="W370" s="703"/>
      <c r="X370" s="703"/>
      <c r="Y370" s="703"/>
      <c r="Z370" s="703"/>
      <c r="AA370" s="703"/>
      <c r="AB370" s="703"/>
      <c r="AC370" s="703"/>
      <c r="AD370" s="703"/>
      <c r="AE370" s="703"/>
      <c r="AF370" s="703"/>
      <c r="AG370" s="703"/>
      <c r="AH370" s="703"/>
      <c r="AI370" s="703"/>
      <c r="AJ370" s="703"/>
      <c r="AK370" s="703"/>
      <c r="AL370" s="703"/>
      <c r="AM370" s="703"/>
      <c r="AN370" s="704"/>
      <c r="AO370" s="746"/>
      <c r="AP370" s="703"/>
      <c r="AQ370" s="703"/>
      <c r="AR370" s="703"/>
      <c r="AS370" s="703"/>
      <c r="AT370" s="703"/>
      <c r="AU370" s="703"/>
      <c r="AV370" s="703">
        <v>0</v>
      </c>
      <c r="AW370" s="703"/>
      <c r="AX370" s="703"/>
      <c r="AY370" s="703"/>
      <c r="AZ370" s="703"/>
      <c r="BA370" s="703"/>
      <c r="BB370" s="703"/>
      <c r="BC370" s="703"/>
      <c r="BD370" s="703"/>
      <c r="BE370" s="703"/>
      <c r="BF370" s="703"/>
      <c r="BG370" s="703"/>
      <c r="BH370" s="703"/>
      <c r="BI370" s="703"/>
      <c r="BJ370" s="703"/>
      <c r="BK370" s="703"/>
      <c r="BL370" s="703"/>
      <c r="BM370" s="703"/>
      <c r="BN370" s="703"/>
      <c r="BO370" s="703"/>
      <c r="BP370" s="703"/>
      <c r="BQ370" s="703"/>
      <c r="BR370" s="703"/>
      <c r="BS370" s="704"/>
      <c r="BT370" s="14"/>
    </row>
    <row r="371" spans="1:72" s="163" customFormat="1" ht="15.65" customHeight="1">
      <c r="A371" s="743"/>
      <c r="B371" s="743">
        <v>228</v>
      </c>
      <c r="C371" s="743" t="s">
        <v>737</v>
      </c>
      <c r="D371" s="743" t="s">
        <v>740</v>
      </c>
      <c r="E371" s="743"/>
      <c r="F371" s="743"/>
      <c r="G371" s="744">
        <v>2015</v>
      </c>
      <c r="H371" s="745" t="s">
        <v>575</v>
      </c>
      <c r="I371" s="745" t="s">
        <v>580</v>
      </c>
      <c r="J371" s="746"/>
      <c r="K371" s="18"/>
      <c r="L371" s="703"/>
      <c r="M371" s="703"/>
      <c r="N371" s="703"/>
      <c r="O371" s="703"/>
      <c r="P371" s="703"/>
      <c r="Q371" s="703">
        <v>0</v>
      </c>
      <c r="R371" s="703"/>
      <c r="S371" s="703"/>
      <c r="T371" s="703"/>
      <c r="U371" s="703"/>
      <c r="V371" s="703"/>
      <c r="W371" s="703"/>
      <c r="X371" s="703"/>
      <c r="Y371" s="703"/>
      <c r="Z371" s="703"/>
      <c r="AA371" s="703"/>
      <c r="AB371" s="703"/>
      <c r="AC371" s="703"/>
      <c r="AD371" s="703"/>
      <c r="AE371" s="703"/>
      <c r="AF371" s="703"/>
      <c r="AG371" s="703"/>
      <c r="AH371" s="703"/>
      <c r="AI371" s="703"/>
      <c r="AJ371" s="703"/>
      <c r="AK371" s="703"/>
      <c r="AL371" s="703"/>
      <c r="AM371" s="703"/>
      <c r="AN371" s="704"/>
      <c r="AO371" s="746"/>
      <c r="AP371" s="703"/>
      <c r="AQ371" s="703"/>
      <c r="AR371" s="703"/>
      <c r="AS371" s="703"/>
      <c r="AT371" s="703"/>
      <c r="AU371" s="703"/>
      <c r="AV371" s="703">
        <v>0</v>
      </c>
      <c r="AW371" s="703"/>
      <c r="AX371" s="703"/>
      <c r="AY371" s="703"/>
      <c r="AZ371" s="703"/>
      <c r="BA371" s="703"/>
      <c r="BB371" s="703"/>
      <c r="BC371" s="703"/>
      <c r="BD371" s="703"/>
      <c r="BE371" s="703"/>
      <c r="BF371" s="703"/>
      <c r="BG371" s="703"/>
      <c r="BH371" s="703"/>
      <c r="BI371" s="703"/>
      <c r="BJ371" s="703"/>
      <c r="BK371" s="703"/>
      <c r="BL371" s="703"/>
      <c r="BM371" s="703"/>
      <c r="BN371" s="703"/>
      <c r="BO371" s="703"/>
      <c r="BP371" s="703"/>
      <c r="BQ371" s="703"/>
      <c r="BR371" s="703"/>
      <c r="BS371" s="704"/>
      <c r="BT371" s="14"/>
    </row>
    <row r="372" spans="1:72" s="163" customFormat="1" ht="15.65" customHeight="1">
      <c r="A372" s="743"/>
      <c r="B372" s="743">
        <v>229</v>
      </c>
      <c r="C372" s="743" t="s">
        <v>738</v>
      </c>
      <c r="D372" s="743" t="s">
        <v>740</v>
      </c>
      <c r="E372" s="743"/>
      <c r="F372" s="743"/>
      <c r="G372" s="744">
        <v>2015</v>
      </c>
      <c r="H372" s="745" t="s">
        <v>575</v>
      </c>
      <c r="I372" s="745" t="s">
        <v>580</v>
      </c>
      <c r="J372" s="746"/>
      <c r="K372" s="18"/>
      <c r="L372" s="703"/>
      <c r="M372" s="703"/>
      <c r="N372" s="703"/>
      <c r="O372" s="703"/>
      <c r="P372" s="703"/>
      <c r="Q372" s="703">
        <v>0</v>
      </c>
      <c r="R372" s="703"/>
      <c r="S372" s="703"/>
      <c r="T372" s="703"/>
      <c r="U372" s="703"/>
      <c r="V372" s="703"/>
      <c r="W372" s="703"/>
      <c r="X372" s="703"/>
      <c r="Y372" s="703"/>
      <c r="Z372" s="703"/>
      <c r="AA372" s="703"/>
      <c r="AB372" s="703"/>
      <c r="AC372" s="703"/>
      <c r="AD372" s="703"/>
      <c r="AE372" s="703"/>
      <c r="AF372" s="703"/>
      <c r="AG372" s="703"/>
      <c r="AH372" s="703"/>
      <c r="AI372" s="703"/>
      <c r="AJ372" s="703"/>
      <c r="AK372" s="703"/>
      <c r="AL372" s="703"/>
      <c r="AM372" s="703"/>
      <c r="AN372" s="704"/>
      <c r="AO372" s="746"/>
      <c r="AP372" s="703"/>
      <c r="AQ372" s="703"/>
      <c r="AR372" s="703"/>
      <c r="AS372" s="703"/>
      <c r="AT372" s="703"/>
      <c r="AU372" s="703"/>
      <c r="AV372" s="703">
        <v>0</v>
      </c>
      <c r="AW372" s="703"/>
      <c r="AX372" s="703"/>
      <c r="AY372" s="703"/>
      <c r="AZ372" s="703"/>
      <c r="BA372" s="703"/>
      <c r="BB372" s="703"/>
      <c r="BC372" s="703"/>
      <c r="BD372" s="703"/>
      <c r="BE372" s="703"/>
      <c r="BF372" s="703"/>
      <c r="BG372" s="703"/>
      <c r="BH372" s="703"/>
      <c r="BI372" s="703"/>
      <c r="BJ372" s="703"/>
      <c r="BK372" s="703"/>
      <c r="BL372" s="703"/>
      <c r="BM372" s="703"/>
      <c r="BN372" s="703"/>
      <c r="BO372" s="703"/>
      <c r="BP372" s="703"/>
      <c r="BQ372" s="703"/>
      <c r="BR372" s="703"/>
      <c r="BS372" s="704"/>
      <c r="BT372" s="14"/>
    </row>
    <row r="373" spans="1:72" s="163" customFormat="1" ht="15.65" customHeight="1">
      <c r="A373" s="743"/>
      <c r="B373" s="743">
        <v>230</v>
      </c>
      <c r="C373" s="743" t="s">
        <v>739</v>
      </c>
      <c r="D373" s="743" t="s">
        <v>740</v>
      </c>
      <c r="E373" s="743"/>
      <c r="F373" s="743"/>
      <c r="G373" s="744">
        <v>2015</v>
      </c>
      <c r="H373" s="745" t="s">
        <v>575</v>
      </c>
      <c r="I373" s="745" t="s">
        <v>580</v>
      </c>
      <c r="J373" s="746"/>
      <c r="K373" s="18"/>
      <c r="L373" s="703"/>
      <c r="M373" s="703"/>
      <c r="N373" s="703"/>
      <c r="O373" s="703"/>
      <c r="P373" s="703"/>
      <c r="Q373" s="703">
        <v>0</v>
      </c>
      <c r="R373" s="703"/>
      <c r="S373" s="703"/>
      <c r="T373" s="703"/>
      <c r="U373" s="703"/>
      <c r="V373" s="703"/>
      <c r="W373" s="703"/>
      <c r="X373" s="703"/>
      <c r="Y373" s="703"/>
      <c r="Z373" s="703"/>
      <c r="AA373" s="703"/>
      <c r="AB373" s="703"/>
      <c r="AC373" s="703"/>
      <c r="AD373" s="703"/>
      <c r="AE373" s="703"/>
      <c r="AF373" s="703"/>
      <c r="AG373" s="703"/>
      <c r="AH373" s="703"/>
      <c r="AI373" s="703"/>
      <c r="AJ373" s="703"/>
      <c r="AK373" s="703"/>
      <c r="AL373" s="703"/>
      <c r="AM373" s="703"/>
      <c r="AN373" s="704"/>
      <c r="AO373" s="746"/>
      <c r="AP373" s="703"/>
      <c r="AQ373" s="703"/>
      <c r="AR373" s="703"/>
      <c r="AS373" s="703"/>
      <c r="AT373" s="703"/>
      <c r="AU373" s="703"/>
      <c r="AV373" s="703">
        <v>0</v>
      </c>
      <c r="AW373" s="703"/>
      <c r="AX373" s="703"/>
      <c r="AY373" s="703"/>
      <c r="AZ373" s="703"/>
      <c r="BA373" s="703"/>
      <c r="BB373" s="703"/>
      <c r="BC373" s="703"/>
      <c r="BD373" s="703"/>
      <c r="BE373" s="703"/>
      <c r="BF373" s="703"/>
      <c r="BG373" s="703"/>
      <c r="BH373" s="703"/>
      <c r="BI373" s="703"/>
      <c r="BJ373" s="703"/>
      <c r="BK373" s="703"/>
      <c r="BL373" s="703"/>
      <c r="BM373" s="703"/>
      <c r="BN373" s="703"/>
      <c r="BO373" s="703"/>
      <c r="BP373" s="703"/>
      <c r="BQ373" s="703"/>
      <c r="BR373" s="703"/>
      <c r="BS373" s="704"/>
      <c r="BT373" s="14"/>
    </row>
    <row r="374" spans="1:72" s="163" customFormat="1" ht="15.65" customHeight="1">
      <c r="A374" s="743"/>
      <c r="B374" s="743">
        <v>231</v>
      </c>
      <c r="C374" s="743" t="s">
        <v>96</v>
      </c>
      <c r="D374" s="743" t="s">
        <v>740</v>
      </c>
      <c r="E374" s="743"/>
      <c r="F374" s="743"/>
      <c r="G374" s="744">
        <v>2015</v>
      </c>
      <c r="H374" s="745" t="s">
        <v>575</v>
      </c>
      <c r="I374" s="745" t="s">
        <v>580</v>
      </c>
      <c r="J374" s="746"/>
      <c r="K374" s="18"/>
      <c r="L374" s="703"/>
      <c r="M374" s="703"/>
      <c r="N374" s="703"/>
      <c r="O374" s="703"/>
      <c r="P374" s="703"/>
      <c r="Q374" s="703">
        <v>0</v>
      </c>
      <c r="R374" s="703"/>
      <c r="S374" s="703"/>
      <c r="T374" s="703"/>
      <c r="U374" s="703"/>
      <c r="V374" s="703"/>
      <c r="W374" s="703"/>
      <c r="X374" s="703"/>
      <c r="Y374" s="703"/>
      <c r="Z374" s="703"/>
      <c r="AA374" s="703"/>
      <c r="AB374" s="703"/>
      <c r="AC374" s="703"/>
      <c r="AD374" s="703"/>
      <c r="AE374" s="703"/>
      <c r="AF374" s="703"/>
      <c r="AG374" s="703"/>
      <c r="AH374" s="703"/>
      <c r="AI374" s="703"/>
      <c r="AJ374" s="703"/>
      <c r="AK374" s="703"/>
      <c r="AL374" s="703"/>
      <c r="AM374" s="703"/>
      <c r="AN374" s="704"/>
      <c r="AO374" s="746"/>
      <c r="AP374" s="703"/>
      <c r="AQ374" s="703"/>
      <c r="AR374" s="703"/>
      <c r="AS374" s="703"/>
      <c r="AT374" s="703"/>
      <c r="AU374" s="703"/>
      <c r="AV374" s="703">
        <v>0</v>
      </c>
      <c r="AW374" s="703"/>
      <c r="AX374" s="703"/>
      <c r="AY374" s="703"/>
      <c r="AZ374" s="703"/>
      <c r="BA374" s="703"/>
      <c r="BB374" s="703"/>
      <c r="BC374" s="703"/>
      <c r="BD374" s="703"/>
      <c r="BE374" s="703"/>
      <c r="BF374" s="703"/>
      <c r="BG374" s="703"/>
      <c r="BH374" s="703"/>
      <c r="BI374" s="703"/>
      <c r="BJ374" s="703"/>
      <c r="BK374" s="703"/>
      <c r="BL374" s="703"/>
      <c r="BM374" s="703"/>
      <c r="BN374" s="703"/>
      <c r="BO374" s="703"/>
      <c r="BP374" s="703"/>
      <c r="BQ374" s="703"/>
      <c r="BR374" s="703"/>
      <c r="BS374" s="704"/>
      <c r="BT374" s="14"/>
    </row>
    <row r="375" spans="1:72" s="163" customFormat="1" ht="15.65" customHeight="1">
      <c r="A375" s="743"/>
      <c r="B375" s="743">
        <v>232</v>
      </c>
      <c r="C375" s="743" t="s">
        <v>94</v>
      </c>
      <c r="D375" s="743" t="s">
        <v>740</v>
      </c>
      <c r="E375" s="743"/>
      <c r="F375" s="743"/>
      <c r="G375" s="744">
        <v>2015</v>
      </c>
      <c r="H375" s="745" t="s">
        <v>575</v>
      </c>
      <c r="I375" s="745" t="s">
        <v>580</v>
      </c>
      <c r="J375" s="746"/>
      <c r="K375" s="18"/>
      <c r="L375" s="703"/>
      <c r="M375" s="703"/>
      <c r="N375" s="703"/>
      <c r="O375" s="703"/>
      <c r="P375" s="703"/>
      <c r="Q375" s="703">
        <v>0</v>
      </c>
      <c r="R375" s="703"/>
      <c r="S375" s="703"/>
      <c r="T375" s="703"/>
      <c r="U375" s="703"/>
      <c r="V375" s="703"/>
      <c r="W375" s="703"/>
      <c r="X375" s="703"/>
      <c r="Y375" s="703"/>
      <c r="Z375" s="703"/>
      <c r="AA375" s="703"/>
      <c r="AB375" s="703"/>
      <c r="AC375" s="703"/>
      <c r="AD375" s="703"/>
      <c r="AE375" s="703"/>
      <c r="AF375" s="703"/>
      <c r="AG375" s="703"/>
      <c r="AH375" s="703"/>
      <c r="AI375" s="703"/>
      <c r="AJ375" s="703"/>
      <c r="AK375" s="703"/>
      <c r="AL375" s="703"/>
      <c r="AM375" s="703"/>
      <c r="AN375" s="704"/>
      <c r="AO375" s="746"/>
      <c r="AP375" s="703"/>
      <c r="AQ375" s="703"/>
      <c r="AR375" s="703"/>
      <c r="AS375" s="703"/>
      <c r="AT375" s="703"/>
      <c r="AU375" s="703"/>
      <c r="AV375" s="703">
        <v>0</v>
      </c>
      <c r="AW375" s="703"/>
      <c r="AX375" s="703"/>
      <c r="AY375" s="703"/>
      <c r="AZ375" s="703"/>
      <c r="BA375" s="703"/>
      <c r="BB375" s="703"/>
      <c r="BC375" s="703"/>
      <c r="BD375" s="703"/>
      <c r="BE375" s="703"/>
      <c r="BF375" s="703"/>
      <c r="BG375" s="703"/>
      <c r="BH375" s="703"/>
      <c r="BI375" s="703"/>
      <c r="BJ375" s="703"/>
      <c r="BK375" s="703"/>
      <c r="BL375" s="703"/>
      <c r="BM375" s="703"/>
      <c r="BN375" s="703"/>
      <c r="BO375" s="703"/>
      <c r="BP375" s="703"/>
      <c r="BQ375" s="703"/>
      <c r="BR375" s="703"/>
      <c r="BS375" s="704"/>
      <c r="BT375" s="14"/>
    </row>
    <row r="376" spans="1:72" s="163" customFormat="1" ht="15.65" customHeight="1">
      <c r="A376" s="743"/>
      <c r="B376" s="743">
        <v>233</v>
      </c>
      <c r="C376" s="743" t="s">
        <v>95</v>
      </c>
      <c r="D376" s="743" t="s">
        <v>740</v>
      </c>
      <c r="E376" s="743"/>
      <c r="F376" s="743"/>
      <c r="G376" s="744">
        <v>2015</v>
      </c>
      <c r="H376" s="745" t="s">
        <v>575</v>
      </c>
      <c r="I376" s="745" t="s">
        <v>580</v>
      </c>
      <c r="J376" s="746"/>
      <c r="K376" s="18"/>
      <c r="L376" s="703"/>
      <c r="M376" s="703"/>
      <c r="N376" s="703"/>
      <c r="O376" s="703"/>
      <c r="P376" s="703"/>
      <c r="Q376" s="703">
        <v>0</v>
      </c>
      <c r="R376" s="703"/>
      <c r="S376" s="703"/>
      <c r="T376" s="703"/>
      <c r="U376" s="703"/>
      <c r="V376" s="703"/>
      <c r="W376" s="703"/>
      <c r="X376" s="703"/>
      <c r="Y376" s="703"/>
      <c r="Z376" s="703"/>
      <c r="AA376" s="703"/>
      <c r="AB376" s="703"/>
      <c r="AC376" s="703"/>
      <c r="AD376" s="703"/>
      <c r="AE376" s="703"/>
      <c r="AF376" s="703"/>
      <c r="AG376" s="703"/>
      <c r="AH376" s="703"/>
      <c r="AI376" s="703"/>
      <c r="AJ376" s="703"/>
      <c r="AK376" s="703"/>
      <c r="AL376" s="703"/>
      <c r="AM376" s="703"/>
      <c r="AN376" s="704"/>
      <c r="AO376" s="746"/>
      <c r="AP376" s="703"/>
      <c r="AQ376" s="703"/>
      <c r="AR376" s="703"/>
      <c r="AS376" s="703"/>
      <c r="AT376" s="703"/>
      <c r="AU376" s="703"/>
      <c r="AV376" s="703">
        <v>0</v>
      </c>
      <c r="AW376" s="703"/>
      <c r="AX376" s="703"/>
      <c r="AY376" s="703"/>
      <c r="AZ376" s="703"/>
      <c r="BA376" s="703"/>
      <c r="BB376" s="703"/>
      <c r="BC376" s="703"/>
      <c r="BD376" s="703"/>
      <c r="BE376" s="703"/>
      <c r="BF376" s="703"/>
      <c r="BG376" s="703"/>
      <c r="BH376" s="703"/>
      <c r="BI376" s="703"/>
      <c r="BJ376" s="703"/>
      <c r="BK376" s="703"/>
      <c r="BL376" s="703"/>
      <c r="BM376" s="703"/>
      <c r="BN376" s="703"/>
      <c r="BO376" s="703"/>
      <c r="BP376" s="703"/>
      <c r="BQ376" s="703"/>
      <c r="BR376" s="703"/>
      <c r="BS376" s="704"/>
      <c r="BT376" s="14"/>
    </row>
    <row r="377" spans="1:72" s="163" customFormat="1" ht="15.65" customHeight="1">
      <c r="A377" s="743"/>
      <c r="B377" s="743">
        <v>234</v>
      </c>
      <c r="C377" s="743" t="s">
        <v>672</v>
      </c>
      <c r="D377" s="743" t="s">
        <v>740</v>
      </c>
      <c r="E377" s="743"/>
      <c r="F377" s="743"/>
      <c r="G377" s="744">
        <v>2015</v>
      </c>
      <c r="H377" s="745" t="s">
        <v>575</v>
      </c>
      <c r="I377" s="745" t="s">
        <v>580</v>
      </c>
      <c r="J377" s="746"/>
      <c r="K377" s="18"/>
      <c r="L377" s="703"/>
      <c r="M377" s="703"/>
      <c r="N377" s="703"/>
      <c r="O377" s="703"/>
      <c r="P377" s="703"/>
      <c r="Q377" s="703">
        <v>0</v>
      </c>
      <c r="R377" s="703"/>
      <c r="S377" s="703"/>
      <c r="T377" s="703"/>
      <c r="U377" s="703"/>
      <c r="V377" s="703"/>
      <c r="W377" s="703"/>
      <c r="X377" s="703"/>
      <c r="Y377" s="703"/>
      <c r="Z377" s="703"/>
      <c r="AA377" s="703"/>
      <c r="AB377" s="703"/>
      <c r="AC377" s="703"/>
      <c r="AD377" s="703"/>
      <c r="AE377" s="703"/>
      <c r="AF377" s="703"/>
      <c r="AG377" s="703"/>
      <c r="AH377" s="703"/>
      <c r="AI377" s="703"/>
      <c r="AJ377" s="703"/>
      <c r="AK377" s="703"/>
      <c r="AL377" s="703"/>
      <c r="AM377" s="703"/>
      <c r="AN377" s="704"/>
      <c r="AO377" s="746"/>
      <c r="AP377" s="703"/>
      <c r="AQ377" s="703"/>
      <c r="AR377" s="703"/>
      <c r="AS377" s="703"/>
      <c r="AT377" s="703"/>
      <c r="AU377" s="703"/>
      <c r="AV377" s="703">
        <v>0</v>
      </c>
      <c r="AW377" s="703"/>
      <c r="AX377" s="703"/>
      <c r="AY377" s="703"/>
      <c r="AZ377" s="703"/>
      <c r="BA377" s="703"/>
      <c r="BB377" s="703"/>
      <c r="BC377" s="703"/>
      <c r="BD377" s="703"/>
      <c r="BE377" s="703"/>
      <c r="BF377" s="703"/>
      <c r="BG377" s="703"/>
      <c r="BH377" s="703"/>
      <c r="BI377" s="703"/>
      <c r="BJ377" s="703"/>
      <c r="BK377" s="703"/>
      <c r="BL377" s="703"/>
      <c r="BM377" s="703"/>
      <c r="BN377" s="703"/>
      <c r="BO377" s="703"/>
      <c r="BP377" s="703"/>
      <c r="BQ377" s="703"/>
      <c r="BR377" s="703"/>
      <c r="BS377" s="704"/>
      <c r="BT377" s="14"/>
    </row>
    <row r="378" spans="1:72" s="163" customFormat="1" ht="15.65" customHeight="1">
      <c r="A378" s="743"/>
      <c r="B378" s="743">
        <v>235</v>
      </c>
      <c r="C378" s="743" t="s">
        <v>97</v>
      </c>
      <c r="D378" s="743" t="s">
        <v>740</v>
      </c>
      <c r="E378" s="743"/>
      <c r="F378" s="743"/>
      <c r="G378" s="744">
        <v>2015</v>
      </c>
      <c r="H378" s="745" t="s">
        <v>575</v>
      </c>
      <c r="I378" s="745" t="s">
        <v>580</v>
      </c>
      <c r="J378" s="746"/>
      <c r="K378" s="18"/>
      <c r="L378" s="703"/>
      <c r="M378" s="703"/>
      <c r="N378" s="703"/>
      <c r="O378" s="703"/>
      <c r="P378" s="703"/>
      <c r="Q378" s="703">
        <v>0</v>
      </c>
      <c r="R378" s="703"/>
      <c r="S378" s="703"/>
      <c r="T378" s="703"/>
      <c r="U378" s="703"/>
      <c r="V378" s="703"/>
      <c r="W378" s="703"/>
      <c r="X378" s="703"/>
      <c r="Y378" s="703"/>
      <c r="Z378" s="703"/>
      <c r="AA378" s="703"/>
      <c r="AB378" s="703"/>
      <c r="AC378" s="703"/>
      <c r="AD378" s="703"/>
      <c r="AE378" s="703"/>
      <c r="AF378" s="703"/>
      <c r="AG378" s="703"/>
      <c r="AH378" s="703"/>
      <c r="AI378" s="703"/>
      <c r="AJ378" s="703"/>
      <c r="AK378" s="703"/>
      <c r="AL378" s="703"/>
      <c r="AM378" s="703"/>
      <c r="AN378" s="704"/>
      <c r="AO378" s="746"/>
      <c r="AP378" s="703"/>
      <c r="AQ378" s="703"/>
      <c r="AR378" s="703"/>
      <c r="AS378" s="703"/>
      <c r="AT378" s="703"/>
      <c r="AU378" s="703"/>
      <c r="AV378" s="703">
        <v>0</v>
      </c>
      <c r="AW378" s="703"/>
      <c r="AX378" s="703"/>
      <c r="AY378" s="703"/>
      <c r="AZ378" s="703"/>
      <c r="BA378" s="703"/>
      <c r="BB378" s="703"/>
      <c r="BC378" s="703"/>
      <c r="BD378" s="703"/>
      <c r="BE378" s="703"/>
      <c r="BF378" s="703"/>
      <c r="BG378" s="703"/>
      <c r="BH378" s="703"/>
      <c r="BI378" s="703"/>
      <c r="BJ378" s="703"/>
      <c r="BK378" s="703"/>
      <c r="BL378" s="703"/>
      <c r="BM378" s="703"/>
      <c r="BN378" s="703"/>
      <c r="BO378" s="703"/>
      <c r="BP378" s="703"/>
      <c r="BQ378" s="703"/>
      <c r="BR378" s="703"/>
      <c r="BS378" s="704"/>
      <c r="BT378" s="14"/>
    </row>
    <row r="379" spans="1:72" s="163" customFormat="1" ht="15.65" customHeight="1">
      <c r="A379" s="743"/>
      <c r="B379" s="743">
        <v>236</v>
      </c>
      <c r="C379" s="743" t="s">
        <v>98</v>
      </c>
      <c r="D379" s="743" t="s">
        <v>740</v>
      </c>
      <c r="E379" s="743"/>
      <c r="F379" s="743"/>
      <c r="G379" s="744">
        <v>2015</v>
      </c>
      <c r="H379" s="745" t="s">
        <v>575</v>
      </c>
      <c r="I379" s="745" t="s">
        <v>580</v>
      </c>
      <c r="J379" s="746"/>
      <c r="K379" s="18"/>
      <c r="L379" s="703"/>
      <c r="M379" s="703"/>
      <c r="N379" s="703"/>
      <c r="O379" s="703"/>
      <c r="P379" s="703"/>
      <c r="Q379" s="703">
        <v>0</v>
      </c>
      <c r="R379" s="703"/>
      <c r="S379" s="703"/>
      <c r="T379" s="703"/>
      <c r="U379" s="703"/>
      <c r="V379" s="703"/>
      <c r="W379" s="703"/>
      <c r="X379" s="703"/>
      <c r="Y379" s="703"/>
      <c r="Z379" s="703"/>
      <c r="AA379" s="703"/>
      <c r="AB379" s="703"/>
      <c r="AC379" s="703"/>
      <c r="AD379" s="703"/>
      <c r="AE379" s="703"/>
      <c r="AF379" s="703"/>
      <c r="AG379" s="703"/>
      <c r="AH379" s="703"/>
      <c r="AI379" s="703"/>
      <c r="AJ379" s="703"/>
      <c r="AK379" s="703"/>
      <c r="AL379" s="703"/>
      <c r="AM379" s="703"/>
      <c r="AN379" s="704"/>
      <c r="AO379" s="746"/>
      <c r="AP379" s="703"/>
      <c r="AQ379" s="703"/>
      <c r="AR379" s="703"/>
      <c r="AS379" s="703"/>
      <c r="AT379" s="703"/>
      <c r="AU379" s="703"/>
      <c r="AV379" s="703">
        <v>0</v>
      </c>
      <c r="AW379" s="703"/>
      <c r="AX379" s="703"/>
      <c r="AY379" s="703"/>
      <c r="AZ379" s="703"/>
      <c r="BA379" s="703"/>
      <c r="BB379" s="703"/>
      <c r="BC379" s="703"/>
      <c r="BD379" s="703"/>
      <c r="BE379" s="703"/>
      <c r="BF379" s="703"/>
      <c r="BG379" s="703"/>
      <c r="BH379" s="703"/>
      <c r="BI379" s="703"/>
      <c r="BJ379" s="703"/>
      <c r="BK379" s="703"/>
      <c r="BL379" s="703"/>
      <c r="BM379" s="703"/>
      <c r="BN379" s="703"/>
      <c r="BO379" s="703"/>
      <c r="BP379" s="703"/>
      <c r="BQ379" s="703"/>
      <c r="BR379" s="703"/>
      <c r="BS379" s="704"/>
      <c r="BT379" s="14"/>
    </row>
    <row r="380" spans="1:72" s="163" customFormat="1" ht="15.65" customHeight="1">
      <c r="A380" s="743"/>
      <c r="B380" s="743">
        <v>237</v>
      </c>
      <c r="C380" s="743" t="s">
        <v>99</v>
      </c>
      <c r="D380" s="743" t="s">
        <v>740</v>
      </c>
      <c r="E380" s="743"/>
      <c r="F380" s="743"/>
      <c r="G380" s="744">
        <v>2015</v>
      </c>
      <c r="H380" s="745" t="s">
        <v>575</v>
      </c>
      <c r="I380" s="745" t="s">
        <v>580</v>
      </c>
      <c r="J380" s="746"/>
      <c r="K380" s="18"/>
      <c r="L380" s="703"/>
      <c r="M380" s="703"/>
      <c r="N380" s="703"/>
      <c r="O380" s="703"/>
      <c r="P380" s="703"/>
      <c r="Q380" s="703">
        <v>12</v>
      </c>
      <c r="R380" s="703"/>
      <c r="S380" s="703"/>
      <c r="T380" s="703"/>
      <c r="U380" s="703"/>
      <c r="V380" s="703"/>
      <c r="W380" s="703"/>
      <c r="X380" s="703"/>
      <c r="Y380" s="703"/>
      <c r="Z380" s="703"/>
      <c r="AA380" s="703"/>
      <c r="AB380" s="703"/>
      <c r="AC380" s="703"/>
      <c r="AD380" s="703"/>
      <c r="AE380" s="703"/>
      <c r="AF380" s="703"/>
      <c r="AG380" s="703"/>
      <c r="AH380" s="703"/>
      <c r="AI380" s="703"/>
      <c r="AJ380" s="703"/>
      <c r="AK380" s="703"/>
      <c r="AL380" s="703"/>
      <c r="AM380" s="703"/>
      <c r="AN380" s="704"/>
      <c r="AO380" s="746"/>
      <c r="AP380" s="703"/>
      <c r="AQ380" s="703"/>
      <c r="AR380" s="703"/>
      <c r="AS380" s="703"/>
      <c r="AT380" s="703"/>
      <c r="AU380" s="703"/>
      <c r="AV380" s="703">
        <v>704430</v>
      </c>
      <c r="AW380" s="703"/>
      <c r="AX380" s="703"/>
      <c r="AY380" s="703"/>
      <c r="AZ380" s="703"/>
      <c r="BA380" s="703"/>
      <c r="BB380" s="703"/>
      <c r="BC380" s="703"/>
      <c r="BD380" s="703"/>
      <c r="BE380" s="703"/>
      <c r="BF380" s="703"/>
      <c r="BG380" s="703"/>
      <c r="BH380" s="703"/>
      <c r="BI380" s="703"/>
      <c r="BJ380" s="703"/>
      <c r="BK380" s="703"/>
      <c r="BL380" s="703"/>
      <c r="BM380" s="703"/>
      <c r="BN380" s="703"/>
      <c r="BO380" s="703"/>
      <c r="BP380" s="703"/>
      <c r="BQ380" s="703"/>
      <c r="BR380" s="703"/>
      <c r="BS380" s="704"/>
      <c r="BT380" s="14"/>
    </row>
    <row r="381" spans="1:72" s="163" customFormat="1" ht="15.65" customHeight="1">
      <c r="A381" s="743"/>
      <c r="B381" s="743">
        <v>238</v>
      </c>
      <c r="C381" s="743" t="s">
        <v>100</v>
      </c>
      <c r="D381" s="743" t="s">
        <v>740</v>
      </c>
      <c r="E381" s="743"/>
      <c r="F381" s="743"/>
      <c r="G381" s="744">
        <v>2015</v>
      </c>
      <c r="H381" s="745" t="s">
        <v>575</v>
      </c>
      <c r="I381" s="745" t="s">
        <v>580</v>
      </c>
      <c r="J381" s="746"/>
      <c r="K381" s="18"/>
      <c r="L381" s="703"/>
      <c r="M381" s="703"/>
      <c r="N381" s="703"/>
      <c r="O381" s="703"/>
      <c r="P381" s="703"/>
      <c r="Q381" s="703">
        <v>-2</v>
      </c>
      <c r="R381" s="703"/>
      <c r="S381" s="703"/>
      <c r="T381" s="703"/>
      <c r="U381" s="703"/>
      <c r="V381" s="703"/>
      <c r="W381" s="703"/>
      <c r="X381" s="703"/>
      <c r="Y381" s="703"/>
      <c r="Z381" s="703"/>
      <c r="AA381" s="703"/>
      <c r="AB381" s="703"/>
      <c r="AC381" s="703"/>
      <c r="AD381" s="703"/>
      <c r="AE381" s="703"/>
      <c r="AF381" s="703"/>
      <c r="AG381" s="703"/>
      <c r="AH381" s="703"/>
      <c r="AI381" s="703"/>
      <c r="AJ381" s="703"/>
      <c r="AK381" s="703"/>
      <c r="AL381" s="703"/>
      <c r="AM381" s="703"/>
      <c r="AN381" s="704"/>
      <c r="AO381" s="746"/>
      <c r="AP381" s="703"/>
      <c r="AQ381" s="703"/>
      <c r="AR381" s="703"/>
      <c r="AS381" s="703"/>
      <c r="AT381" s="703"/>
      <c r="AU381" s="703"/>
      <c r="AV381" s="703">
        <v>-10041</v>
      </c>
      <c r="AW381" s="703"/>
      <c r="AX381" s="703"/>
      <c r="AY381" s="703"/>
      <c r="AZ381" s="703"/>
      <c r="BA381" s="703"/>
      <c r="BB381" s="703"/>
      <c r="BC381" s="703"/>
      <c r="BD381" s="703"/>
      <c r="BE381" s="703"/>
      <c r="BF381" s="703"/>
      <c r="BG381" s="703"/>
      <c r="BH381" s="703"/>
      <c r="BI381" s="703"/>
      <c r="BJ381" s="703"/>
      <c r="BK381" s="703"/>
      <c r="BL381" s="703"/>
      <c r="BM381" s="703"/>
      <c r="BN381" s="703"/>
      <c r="BO381" s="703"/>
      <c r="BP381" s="703"/>
      <c r="BQ381" s="703"/>
      <c r="BR381" s="703"/>
      <c r="BS381" s="704"/>
      <c r="BT381" s="14"/>
    </row>
    <row r="382" spans="1:72" s="163" customFormat="1" ht="15.65" customHeight="1">
      <c r="A382" s="743"/>
      <c r="B382" s="743">
        <v>239</v>
      </c>
      <c r="C382" s="743" t="s">
        <v>101</v>
      </c>
      <c r="D382" s="743" t="s">
        <v>740</v>
      </c>
      <c r="E382" s="743"/>
      <c r="F382" s="743"/>
      <c r="G382" s="744">
        <v>2015</v>
      </c>
      <c r="H382" s="745" t="s">
        <v>575</v>
      </c>
      <c r="I382" s="745" t="s">
        <v>580</v>
      </c>
      <c r="J382" s="746"/>
      <c r="K382" s="18"/>
      <c r="L382" s="703"/>
      <c r="M382" s="703"/>
      <c r="N382" s="703"/>
      <c r="O382" s="703"/>
      <c r="P382" s="703"/>
      <c r="Q382" s="703">
        <v>0</v>
      </c>
      <c r="R382" s="703"/>
      <c r="S382" s="703"/>
      <c r="T382" s="703"/>
      <c r="U382" s="703"/>
      <c r="V382" s="703"/>
      <c r="W382" s="703"/>
      <c r="X382" s="703"/>
      <c r="Y382" s="703"/>
      <c r="Z382" s="703"/>
      <c r="AA382" s="703"/>
      <c r="AB382" s="703"/>
      <c r="AC382" s="703"/>
      <c r="AD382" s="703"/>
      <c r="AE382" s="703"/>
      <c r="AF382" s="703"/>
      <c r="AG382" s="703"/>
      <c r="AH382" s="703"/>
      <c r="AI382" s="703"/>
      <c r="AJ382" s="703"/>
      <c r="AK382" s="703"/>
      <c r="AL382" s="703"/>
      <c r="AM382" s="703"/>
      <c r="AN382" s="704"/>
      <c r="AO382" s="746"/>
      <c r="AP382" s="703"/>
      <c r="AQ382" s="703"/>
      <c r="AR382" s="703"/>
      <c r="AS382" s="703"/>
      <c r="AT382" s="703"/>
      <c r="AU382" s="703"/>
      <c r="AV382" s="703">
        <v>0</v>
      </c>
      <c r="AW382" s="703"/>
      <c r="AX382" s="703"/>
      <c r="AY382" s="703"/>
      <c r="AZ382" s="703"/>
      <c r="BA382" s="703"/>
      <c r="BB382" s="703"/>
      <c r="BC382" s="703"/>
      <c r="BD382" s="703"/>
      <c r="BE382" s="703"/>
      <c r="BF382" s="703"/>
      <c r="BG382" s="703"/>
      <c r="BH382" s="703"/>
      <c r="BI382" s="703"/>
      <c r="BJ382" s="703"/>
      <c r="BK382" s="703"/>
      <c r="BL382" s="703"/>
      <c r="BM382" s="703"/>
      <c r="BN382" s="703"/>
      <c r="BO382" s="703"/>
      <c r="BP382" s="703"/>
      <c r="BQ382" s="703"/>
      <c r="BR382" s="703"/>
      <c r="BS382" s="704"/>
      <c r="BT382" s="14"/>
    </row>
    <row r="383" spans="1:72" s="163" customFormat="1" ht="15.65" customHeight="1">
      <c r="A383" s="743"/>
      <c r="B383" s="743">
        <v>240</v>
      </c>
      <c r="C383" s="743" t="s">
        <v>102</v>
      </c>
      <c r="D383" s="743" t="s">
        <v>740</v>
      </c>
      <c r="E383" s="743"/>
      <c r="F383" s="743"/>
      <c r="G383" s="744">
        <v>2015</v>
      </c>
      <c r="H383" s="745" t="s">
        <v>575</v>
      </c>
      <c r="I383" s="745" t="s">
        <v>580</v>
      </c>
      <c r="J383" s="746"/>
      <c r="K383" s="18"/>
      <c r="L383" s="703"/>
      <c r="M383" s="703"/>
      <c r="N383" s="703"/>
      <c r="O383" s="703"/>
      <c r="P383" s="703"/>
      <c r="Q383" s="703">
        <v>0</v>
      </c>
      <c r="R383" s="703"/>
      <c r="S383" s="703"/>
      <c r="T383" s="703"/>
      <c r="U383" s="703"/>
      <c r="V383" s="703"/>
      <c r="W383" s="703"/>
      <c r="X383" s="703"/>
      <c r="Y383" s="703"/>
      <c r="Z383" s="703"/>
      <c r="AA383" s="703"/>
      <c r="AB383" s="703"/>
      <c r="AC383" s="703"/>
      <c r="AD383" s="703"/>
      <c r="AE383" s="703"/>
      <c r="AF383" s="703"/>
      <c r="AG383" s="703"/>
      <c r="AH383" s="703"/>
      <c r="AI383" s="703"/>
      <c r="AJ383" s="703"/>
      <c r="AK383" s="703"/>
      <c r="AL383" s="703"/>
      <c r="AM383" s="703"/>
      <c r="AN383" s="704"/>
      <c r="AO383" s="746"/>
      <c r="AP383" s="703"/>
      <c r="AQ383" s="703"/>
      <c r="AR383" s="703"/>
      <c r="AS383" s="703"/>
      <c r="AT383" s="703"/>
      <c r="AU383" s="703"/>
      <c r="AV383" s="703">
        <v>0</v>
      </c>
      <c r="AW383" s="703"/>
      <c r="AX383" s="703"/>
      <c r="AY383" s="703"/>
      <c r="AZ383" s="703"/>
      <c r="BA383" s="703"/>
      <c r="BB383" s="703"/>
      <c r="BC383" s="703"/>
      <c r="BD383" s="703"/>
      <c r="BE383" s="703"/>
      <c r="BF383" s="703"/>
      <c r="BG383" s="703"/>
      <c r="BH383" s="703"/>
      <c r="BI383" s="703"/>
      <c r="BJ383" s="703"/>
      <c r="BK383" s="703"/>
      <c r="BL383" s="703"/>
      <c r="BM383" s="703"/>
      <c r="BN383" s="703"/>
      <c r="BO383" s="703"/>
      <c r="BP383" s="703"/>
      <c r="BQ383" s="703"/>
      <c r="BR383" s="703"/>
      <c r="BS383" s="704"/>
      <c r="BT383" s="14"/>
    </row>
    <row r="384" spans="1:72" s="163" customFormat="1" ht="15.65" customHeight="1">
      <c r="A384" s="743"/>
      <c r="B384" s="743">
        <v>241</v>
      </c>
      <c r="C384" s="743" t="s">
        <v>103</v>
      </c>
      <c r="D384" s="743" t="s">
        <v>740</v>
      </c>
      <c r="E384" s="743"/>
      <c r="F384" s="743"/>
      <c r="G384" s="744">
        <v>2015</v>
      </c>
      <c r="H384" s="745" t="s">
        <v>575</v>
      </c>
      <c r="I384" s="745" t="s">
        <v>580</v>
      </c>
      <c r="J384" s="746"/>
      <c r="K384" s="18"/>
      <c r="L384" s="703"/>
      <c r="M384" s="703"/>
      <c r="N384" s="703"/>
      <c r="O384" s="703"/>
      <c r="P384" s="703"/>
      <c r="Q384" s="703">
        <v>0</v>
      </c>
      <c r="R384" s="703"/>
      <c r="S384" s="703"/>
      <c r="T384" s="703"/>
      <c r="U384" s="703"/>
      <c r="V384" s="703"/>
      <c r="W384" s="703"/>
      <c r="X384" s="703"/>
      <c r="Y384" s="703"/>
      <c r="Z384" s="703"/>
      <c r="AA384" s="703"/>
      <c r="AB384" s="703"/>
      <c r="AC384" s="703"/>
      <c r="AD384" s="703"/>
      <c r="AE384" s="703"/>
      <c r="AF384" s="703"/>
      <c r="AG384" s="703"/>
      <c r="AH384" s="703"/>
      <c r="AI384" s="703"/>
      <c r="AJ384" s="703"/>
      <c r="AK384" s="703"/>
      <c r="AL384" s="703"/>
      <c r="AM384" s="703"/>
      <c r="AN384" s="704"/>
      <c r="AO384" s="746"/>
      <c r="AP384" s="703"/>
      <c r="AQ384" s="703"/>
      <c r="AR384" s="703"/>
      <c r="AS384" s="703"/>
      <c r="AT384" s="703"/>
      <c r="AU384" s="703"/>
      <c r="AV384" s="703">
        <v>0</v>
      </c>
      <c r="AW384" s="703"/>
      <c r="AX384" s="703"/>
      <c r="AY384" s="703"/>
      <c r="AZ384" s="703"/>
      <c r="BA384" s="703"/>
      <c r="BB384" s="703"/>
      <c r="BC384" s="703"/>
      <c r="BD384" s="703"/>
      <c r="BE384" s="703"/>
      <c r="BF384" s="703"/>
      <c r="BG384" s="703"/>
      <c r="BH384" s="703"/>
      <c r="BI384" s="703"/>
      <c r="BJ384" s="703"/>
      <c r="BK384" s="703"/>
      <c r="BL384" s="703"/>
      <c r="BM384" s="703"/>
      <c r="BN384" s="703"/>
      <c r="BO384" s="703"/>
      <c r="BP384" s="703"/>
      <c r="BQ384" s="703"/>
      <c r="BR384" s="703"/>
      <c r="BS384" s="704"/>
      <c r="BT384" s="14"/>
    </row>
    <row r="385" spans="1:72" s="163" customFormat="1" ht="15.65" customHeight="1">
      <c r="A385" s="743"/>
      <c r="B385" s="743">
        <v>242</v>
      </c>
      <c r="C385" s="743" t="s">
        <v>105</v>
      </c>
      <c r="D385" s="743" t="s">
        <v>740</v>
      </c>
      <c r="E385" s="743"/>
      <c r="F385" s="743"/>
      <c r="G385" s="744">
        <v>2015</v>
      </c>
      <c r="H385" s="745" t="s">
        <v>575</v>
      </c>
      <c r="I385" s="745" t="s">
        <v>580</v>
      </c>
      <c r="J385" s="746"/>
      <c r="K385" s="18"/>
      <c r="L385" s="703"/>
      <c r="M385" s="703"/>
      <c r="N385" s="703"/>
      <c r="O385" s="703"/>
      <c r="P385" s="703"/>
      <c r="Q385" s="703">
        <v>0</v>
      </c>
      <c r="R385" s="703"/>
      <c r="S385" s="703"/>
      <c r="T385" s="703"/>
      <c r="U385" s="703"/>
      <c r="V385" s="703"/>
      <c r="W385" s="703"/>
      <c r="X385" s="703"/>
      <c r="Y385" s="703"/>
      <c r="Z385" s="703"/>
      <c r="AA385" s="703"/>
      <c r="AB385" s="703"/>
      <c r="AC385" s="703"/>
      <c r="AD385" s="703"/>
      <c r="AE385" s="703"/>
      <c r="AF385" s="703"/>
      <c r="AG385" s="703"/>
      <c r="AH385" s="703"/>
      <c r="AI385" s="703"/>
      <c r="AJ385" s="703"/>
      <c r="AK385" s="703"/>
      <c r="AL385" s="703"/>
      <c r="AM385" s="703"/>
      <c r="AN385" s="704"/>
      <c r="AO385" s="746"/>
      <c r="AP385" s="703"/>
      <c r="AQ385" s="703"/>
      <c r="AR385" s="703"/>
      <c r="AS385" s="703"/>
      <c r="AT385" s="703"/>
      <c r="AU385" s="703"/>
      <c r="AV385" s="703">
        <v>0</v>
      </c>
      <c r="AW385" s="703"/>
      <c r="AX385" s="703"/>
      <c r="AY385" s="703"/>
      <c r="AZ385" s="703"/>
      <c r="BA385" s="703"/>
      <c r="BB385" s="703"/>
      <c r="BC385" s="703"/>
      <c r="BD385" s="703"/>
      <c r="BE385" s="703"/>
      <c r="BF385" s="703"/>
      <c r="BG385" s="703"/>
      <c r="BH385" s="703"/>
      <c r="BI385" s="703"/>
      <c r="BJ385" s="703"/>
      <c r="BK385" s="703"/>
      <c r="BL385" s="703"/>
      <c r="BM385" s="703"/>
      <c r="BN385" s="703"/>
      <c r="BO385" s="703"/>
      <c r="BP385" s="703"/>
      <c r="BQ385" s="703"/>
      <c r="BR385" s="703"/>
      <c r="BS385" s="704"/>
      <c r="BT385" s="14"/>
    </row>
    <row r="386" spans="1:72" s="163" customFormat="1" ht="15.65" customHeight="1">
      <c r="A386" s="743"/>
      <c r="B386" s="743">
        <v>243</v>
      </c>
      <c r="C386" s="743" t="s">
        <v>104</v>
      </c>
      <c r="D386" s="743" t="s">
        <v>740</v>
      </c>
      <c r="E386" s="743"/>
      <c r="F386" s="743"/>
      <c r="G386" s="744">
        <v>2015</v>
      </c>
      <c r="H386" s="745" t="s">
        <v>575</v>
      </c>
      <c r="I386" s="745" t="s">
        <v>580</v>
      </c>
      <c r="J386" s="746"/>
      <c r="K386" s="18"/>
      <c r="L386" s="703"/>
      <c r="M386" s="703"/>
      <c r="N386" s="703"/>
      <c r="O386" s="703"/>
      <c r="P386" s="703"/>
      <c r="Q386" s="703">
        <v>0</v>
      </c>
      <c r="R386" s="703"/>
      <c r="S386" s="703"/>
      <c r="T386" s="703"/>
      <c r="U386" s="703"/>
      <c r="V386" s="703"/>
      <c r="W386" s="703"/>
      <c r="X386" s="703"/>
      <c r="Y386" s="703"/>
      <c r="Z386" s="703"/>
      <c r="AA386" s="703"/>
      <c r="AB386" s="703"/>
      <c r="AC386" s="703"/>
      <c r="AD386" s="703"/>
      <c r="AE386" s="703"/>
      <c r="AF386" s="703"/>
      <c r="AG386" s="703"/>
      <c r="AH386" s="703"/>
      <c r="AI386" s="703"/>
      <c r="AJ386" s="703"/>
      <c r="AK386" s="703"/>
      <c r="AL386" s="703"/>
      <c r="AM386" s="703"/>
      <c r="AN386" s="704"/>
      <c r="AO386" s="746"/>
      <c r="AP386" s="703"/>
      <c r="AQ386" s="703"/>
      <c r="AR386" s="703"/>
      <c r="AS386" s="703"/>
      <c r="AT386" s="703"/>
      <c r="AU386" s="703"/>
      <c r="AV386" s="703">
        <v>0</v>
      </c>
      <c r="AW386" s="703"/>
      <c r="AX386" s="703"/>
      <c r="AY386" s="703"/>
      <c r="AZ386" s="703"/>
      <c r="BA386" s="703"/>
      <c r="BB386" s="703"/>
      <c r="BC386" s="703"/>
      <c r="BD386" s="703"/>
      <c r="BE386" s="703"/>
      <c r="BF386" s="703"/>
      <c r="BG386" s="703"/>
      <c r="BH386" s="703"/>
      <c r="BI386" s="703"/>
      <c r="BJ386" s="703"/>
      <c r="BK386" s="703"/>
      <c r="BL386" s="703"/>
      <c r="BM386" s="703"/>
      <c r="BN386" s="703"/>
      <c r="BO386" s="703"/>
      <c r="BP386" s="703"/>
      <c r="BQ386" s="703"/>
      <c r="BR386" s="703"/>
      <c r="BS386" s="704"/>
      <c r="BT386" s="14"/>
    </row>
    <row r="387" spans="1:72" s="163" customFormat="1" ht="15.65" customHeight="1">
      <c r="A387" s="743"/>
      <c r="B387" s="743">
        <v>244</v>
      </c>
      <c r="C387" s="743" t="s">
        <v>107</v>
      </c>
      <c r="D387" s="743" t="s">
        <v>740</v>
      </c>
      <c r="E387" s="743"/>
      <c r="F387" s="743"/>
      <c r="G387" s="744">
        <v>2015</v>
      </c>
      <c r="H387" s="745" t="s">
        <v>575</v>
      </c>
      <c r="I387" s="745" t="s">
        <v>580</v>
      </c>
      <c r="J387" s="746"/>
      <c r="K387" s="18"/>
      <c r="L387" s="703"/>
      <c r="M387" s="703"/>
      <c r="N387" s="703"/>
      <c r="O387" s="703"/>
      <c r="P387" s="703"/>
      <c r="Q387" s="703">
        <v>0</v>
      </c>
      <c r="R387" s="703"/>
      <c r="S387" s="703"/>
      <c r="T387" s="703"/>
      <c r="U387" s="703"/>
      <c r="V387" s="703"/>
      <c r="W387" s="703"/>
      <c r="X387" s="703"/>
      <c r="Y387" s="703"/>
      <c r="Z387" s="703"/>
      <c r="AA387" s="703"/>
      <c r="AB387" s="703"/>
      <c r="AC387" s="703"/>
      <c r="AD387" s="703"/>
      <c r="AE387" s="703"/>
      <c r="AF387" s="703"/>
      <c r="AG387" s="703"/>
      <c r="AH387" s="703"/>
      <c r="AI387" s="703"/>
      <c r="AJ387" s="703"/>
      <c r="AK387" s="703"/>
      <c r="AL387" s="703"/>
      <c r="AM387" s="703"/>
      <c r="AN387" s="704"/>
      <c r="AO387" s="746"/>
      <c r="AP387" s="703"/>
      <c r="AQ387" s="703"/>
      <c r="AR387" s="703"/>
      <c r="AS387" s="703"/>
      <c r="AT387" s="703"/>
      <c r="AU387" s="703"/>
      <c r="AV387" s="703">
        <v>0</v>
      </c>
      <c r="AW387" s="703"/>
      <c r="AX387" s="703"/>
      <c r="AY387" s="703"/>
      <c r="AZ387" s="703"/>
      <c r="BA387" s="703"/>
      <c r="BB387" s="703"/>
      <c r="BC387" s="703"/>
      <c r="BD387" s="703"/>
      <c r="BE387" s="703"/>
      <c r="BF387" s="703"/>
      <c r="BG387" s="703"/>
      <c r="BH387" s="703"/>
      <c r="BI387" s="703"/>
      <c r="BJ387" s="703"/>
      <c r="BK387" s="703"/>
      <c r="BL387" s="703"/>
      <c r="BM387" s="703"/>
      <c r="BN387" s="703"/>
      <c r="BO387" s="703"/>
      <c r="BP387" s="703"/>
      <c r="BQ387" s="703"/>
      <c r="BR387" s="703"/>
      <c r="BS387" s="704"/>
      <c r="BT387" s="14"/>
    </row>
    <row r="388" spans="1:72" s="163" customFormat="1" ht="15.65" customHeight="1">
      <c r="A388" s="743"/>
      <c r="B388" s="743">
        <v>245</v>
      </c>
      <c r="C388" s="743" t="s">
        <v>491</v>
      </c>
      <c r="D388" s="743" t="s">
        <v>740</v>
      </c>
      <c r="E388" s="743"/>
      <c r="F388" s="743"/>
      <c r="G388" s="744">
        <v>2015</v>
      </c>
      <c r="H388" s="745" t="s">
        <v>575</v>
      </c>
      <c r="I388" s="745" t="s">
        <v>580</v>
      </c>
      <c r="J388" s="746"/>
      <c r="K388" s="18"/>
      <c r="L388" s="703"/>
      <c r="M388" s="703"/>
      <c r="N388" s="703"/>
      <c r="O388" s="703"/>
      <c r="P388" s="703"/>
      <c r="Q388" s="703">
        <v>0</v>
      </c>
      <c r="R388" s="703"/>
      <c r="S388" s="703"/>
      <c r="T388" s="703"/>
      <c r="U388" s="703"/>
      <c r="V388" s="703"/>
      <c r="W388" s="703"/>
      <c r="X388" s="703"/>
      <c r="Y388" s="703"/>
      <c r="Z388" s="703"/>
      <c r="AA388" s="703"/>
      <c r="AB388" s="703"/>
      <c r="AC388" s="703"/>
      <c r="AD388" s="703"/>
      <c r="AE388" s="703"/>
      <c r="AF388" s="703"/>
      <c r="AG388" s="703"/>
      <c r="AH388" s="703"/>
      <c r="AI388" s="703"/>
      <c r="AJ388" s="703"/>
      <c r="AK388" s="703"/>
      <c r="AL388" s="703"/>
      <c r="AM388" s="703"/>
      <c r="AN388" s="704"/>
      <c r="AO388" s="746"/>
      <c r="AP388" s="703"/>
      <c r="AQ388" s="703"/>
      <c r="AR388" s="703"/>
      <c r="AS388" s="703"/>
      <c r="AT388" s="703"/>
      <c r="AU388" s="703"/>
      <c r="AV388" s="703">
        <v>0</v>
      </c>
      <c r="AW388" s="703"/>
      <c r="AX388" s="703"/>
      <c r="AY388" s="703"/>
      <c r="AZ388" s="703"/>
      <c r="BA388" s="703"/>
      <c r="BB388" s="703"/>
      <c r="BC388" s="703"/>
      <c r="BD388" s="703"/>
      <c r="BE388" s="703"/>
      <c r="BF388" s="703"/>
      <c r="BG388" s="703"/>
      <c r="BH388" s="703"/>
      <c r="BI388" s="703"/>
      <c r="BJ388" s="703"/>
      <c r="BK388" s="703"/>
      <c r="BL388" s="703"/>
      <c r="BM388" s="703"/>
      <c r="BN388" s="703"/>
      <c r="BO388" s="703"/>
      <c r="BP388" s="703"/>
      <c r="BQ388" s="703"/>
      <c r="BR388" s="703"/>
      <c r="BS388" s="704"/>
      <c r="BT388" s="14"/>
    </row>
    <row r="389" spans="1:72" s="163" customFormat="1" ht="15.65" customHeight="1">
      <c r="A389" s="743"/>
      <c r="B389" s="743">
        <v>246</v>
      </c>
      <c r="C389" s="743" t="s">
        <v>487</v>
      </c>
      <c r="D389" s="743" t="s">
        <v>740</v>
      </c>
      <c r="E389" s="743"/>
      <c r="F389" s="743"/>
      <c r="G389" s="744">
        <v>2015</v>
      </c>
      <c r="H389" s="745" t="s">
        <v>575</v>
      </c>
      <c r="I389" s="745" t="s">
        <v>580</v>
      </c>
      <c r="J389" s="746"/>
      <c r="K389" s="18"/>
      <c r="L389" s="703"/>
      <c r="M389" s="703"/>
      <c r="N389" s="703"/>
      <c r="O389" s="703"/>
      <c r="P389" s="703"/>
      <c r="Q389" s="703">
        <v>0</v>
      </c>
      <c r="R389" s="703"/>
      <c r="S389" s="703"/>
      <c r="T389" s="703"/>
      <c r="U389" s="703"/>
      <c r="V389" s="703"/>
      <c r="W389" s="703"/>
      <c r="X389" s="703"/>
      <c r="Y389" s="703"/>
      <c r="Z389" s="703"/>
      <c r="AA389" s="703"/>
      <c r="AB389" s="703"/>
      <c r="AC389" s="703"/>
      <c r="AD389" s="703"/>
      <c r="AE389" s="703"/>
      <c r="AF389" s="703"/>
      <c r="AG389" s="703"/>
      <c r="AH389" s="703"/>
      <c r="AI389" s="703"/>
      <c r="AJ389" s="703"/>
      <c r="AK389" s="703"/>
      <c r="AL389" s="703"/>
      <c r="AM389" s="703"/>
      <c r="AN389" s="704"/>
      <c r="AO389" s="746"/>
      <c r="AP389" s="703"/>
      <c r="AQ389" s="703"/>
      <c r="AR389" s="703"/>
      <c r="AS389" s="703"/>
      <c r="AT389" s="703"/>
      <c r="AU389" s="703"/>
      <c r="AV389" s="703">
        <v>0</v>
      </c>
      <c r="AW389" s="703"/>
      <c r="AX389" s="703"/>
      <c r="AY389" s="703"/>
      <c r="AZ389" s="703"/>
      <c r="BA389" s="703"/>
      <c r="BB389" s="703"/>
      <c r="BC389" s="703"/>
      <c r="BD389" s="703"/>
      <c r="BE389" s="703"/>
      <c r="BF389" s="703"/>
      <c r="BG389" s="703"/>
      <c r="BH389" s="703"/>
      <c r="BI389" s="703"/>
      <c r="BJ389" s="703"/>
      <c r="BK389" s="703"/>
      <c r="BL389" s="703"/>
      <c r="BM389" s="703"/>
      <c r="BN389" s="703"/>
      <c r="BO389" s="703"/>
      <c r="BP389" s="703"/>
      <c r="BQ389" s="703"/>
      <c r="BR389" s="703"/>
      <c r="BS389" s="704"/>
      <c r="BT389" s="14"/>
    </row>
    <row r="390" spans="1:72" s="163" customFormat="1" ht="15.65" customHeight="1">
      <c r="A390" s="743"/>
      <c r="B390" s="743">
        <v>329</v>
      </c>
      <c r="C390" s="743" t="s">
        <v>112</v>
      </c>
      <c r="D390" s="743" t="s">
        <v>740</v>
      </c>
      <c r="E390" s="743"/>
      <c r="F390" s="743"/>
      <c r="G390" s="744">
        <v>2016</v>
      </c>
      <c r="H390" s="745" t="s">
        <v>575</v>
      </c>
      <c r="I390" s="745" t="s">
        <v>580</v>
      </c>
      <c r="J390" s="746"/>
      <c r="K390" s="18"/>
      <c r="L390" s="703"/>
      <c r="M390" s="703"/>
      <c r="N390" s="703"/>
      <c r="O390" s="703"/>
      <c r="P390" s="703"/>
      <c r="Q390" s="703">
        <v>14</v>
      </c>
      <c r="R390" s="703"/>
      <c r="S390" s="703"/>
      <c r="T390" s="703"/>
      <c r="U390" s="703"/>
      <c r="V390" s="703"/>
      <c r="W390" s="703"/>
      <c r="X390" s="703"/>
      <c r="Y390" s="703"/>
      <c r="Z390" s="703"/>
      <c r="AA390" s="703"/>
      <c r="AB390" s="703"/>
      <c r="AC390" s="703"/>
      <c r="AD390" s="703"/>
      <c r="AE390" s="703"/>
      <c r="AF390" s="703"/>
      <c r="AG390" s="703"/>
      <c r="AH390" s="703"/>
      <c r="AI390" s="703"/>
      <c r="AJ390" s="703"/>
      <c r="AK390" s="703"/>
      <c r="AL390" s="703"/>
      <c r="AM390" s="703"/>
      <c r="AN390" s="704"/>
      <c r="AO390" s="746"/>
      <c r="AP390" s="703"/>
      <c r="AQ390" s="703"/>
      <c r="AR390" s="703"/>
      <c r="AS390" s="703"/>
      <c r="AT390" s="703"/>
      <c r="AU390" s="703"/>
      <c r="AV390" s="703">
        <v>223129</v>
      </c>
      <c r="AW390" s="703"/>
      <c r="AX390" s="703"/>
      <c r="AY390" s="703"/>
      <c r="AZ390" s="703"/>
      <c r="BA390" s="703"/>
      <c r="BB390" s="703"/>
      <c r="BC390" s="703"/>
      <c r="BD390" s="703"/>
      <c r="BE390" s="703"/>
      <c r="BF390" s="703"/>
      <c r="BG390" s="703"/>
      <c r="BH390" s="703"/>
      <c r="BI390" s="703"/>
      <c r="BJ390" s="703"/>
      <c r="BK390" s="703"/>
      <c r="BL390" s="703"/>
      <c r="BM390" s="703"/>
      <c r="BN390" s="703"/>
      <c r="BO390" s="703"/>
      <c r="BP390" s="703"/>
      <c r="BQ390" s="703"/>
      <c r="BR390" s="703"/>
      <c r="BS390" s="704"/>
      <c r="BT390" s="14"/>
    </row>
    <row r="391" spans="1:72" s="163" customFormat="1" ht="15.65" customHeight="1">
      <c r="A391" s="743"/>
      <c r="B391" s="743">
        <v>330</v>
      </c>
      <c r="C391" s="743" t="s">
        <v>686</v>
      </c>
      <c r="D391" s="743" t="s">
        <v>740</v>
      </c>
      <c r="E391" s="743"/>
      <c r="F391" s="743"/>
      <c r="G391" s="744">
        <v>2016</v>
      </c>
      <c r="H391" s="745" t="s">
        <v>575</v>
      </c>
      <c r="I391" s="745" t="s">
        <v>580</v>
      </c>
      <c r="J391" s="746"/>
      <c r="K391" s="18"/>
      <c r="L391" s="703"/>
      <c r="M391" s="703"/>
      <c r="N391" s="703"/>
      <c r="O391" s="703"/>
      <c r="P391" s="703"/>
      <c r="Q391" s="703">
        <v>0</v>
      </c>
      <c r="R391" s="703"/>
      <c r="S391" s="703"/>
      <c r="T391" s="703"/>
      <c r="U391" s="703"/>
      <c r="V391" s="703"/>
      <c r="W391" s="703"/>
      <c r="X391" s="703"/>
      <c r="Y391" s="703"/>
      <c r="Z391" s="703"/>
      <c r="AA391" s="703"/>
      <c r="AB391" s="703"/>
      <c r="AC391" s="703"/>
      <c r="AD391" s="703"/>
      <c r="AE391" s="703"/>
      <c r="AF391" s="703"/>
      <c r="AG391" s="703"/>
      <c r="AH391" s="703"/>
      <c r="AI391" s="703"/>
      <c r="AJ391" s="703"/>
      <c r="AK391" s="703"/>
      <c r="AL391" s="703"/>
      <c r="AM391" s="703"/>
      <c r="AN391" s="704"/>
      <c r="AO391" s="746"/>
      <c r="AP391" s="703"/>
      <c r="AQ391" s="703"/>
      <c r="AR391" s="703"/>
      <c r="AS391" s="703"/>
      <c r="AT391" s="703"/>
      <c r="AU391" s="703"/>
      <c r="AV391" s="703">
        <v>0</v>
      </c>
      <c r="AW391" s="703"/>
      <c r="AX391" s="703"/>
      <c r="AY391" s="703"/>
      <c r="AZ391" s="703"/>
      <c r="BA391" s="703"/>
      <c r="BB391" s="703"/>
      <c r="BC391" s="703"/>
      <c r="BD391" s="703"/>
      <c r="BE391" s="703"/>
      <c r="BF391" s="703"/>
      <c r="BG391" s="703"/>
      <c r="BH391" s="703"/>
      <c r="BI391" s="703"/>
      <c r="BJ391" s="703"/>
      <c r="BK391" s="703"/>
      <c r="BL391" s="703"/>
      <c r="BM391" s="703"/>
      <c r="BN391" s="703"/>
      <c r="BO391" s="703"/>
      <c r="BP391" s="703"/>
      <c r="BQ391" s="703"/>
      <c r="BR391" s="703"/>
      <c r="BS391" s="704"/>
      <c r="BT391" s="14"/>
    </row>
    <row r="392" spans="1:72" s="163" customFormat="1" ht="15.65" customHeight="1">
      <c r="A392" s="743"/>
      <c r="B392" s="743">
        <v>331</v>
      </c>
      <c r="C392" s="743" t="s">
        <v>687</v>
      </c>
      <c r="D392" s="743" t="s">
        <v>740</v>
      </c>
      <c r="E392" s="743"/>
      <c r="F392" s="743"/>
      <c r="G392" s="744">
        <v>2016</v>
      </c>
      <c r="H392" s="745" t="s">
        <v>575</v>
      </c>
      <c r="I392" s="745" t="s">
        <v>580</v>
      </c>
      <c r="J392" s="746"/>
      <c r="K392" s="18"/>
      <c r="L392" s="703"/>
      <c r="M392" s="703"/>
      <c r="N392" s="703"/>
      <c r="O392" s="703"/>
      <c r="P392" s="703"/>
      <c r="Q392" s="703">
        <v>3</v>
      </c>
      <c r="R392" s="703"/>
      <c r="S392" s="703"/>
      <c r="T392" s="703"/>
      <c r="U392" s="703"/>
      <c r="V392" s="703"/>
      <c r="W392" s="703"/>
      <c r="X392" s="703"/>
      <c r="Y392" s="703"/>
      <c r="Z392" s="703"/>
      <c r="AA392" s="703"/>
      <c r="AB392" s="703"/>
      <c r="AC392" s="703"/>
      <c r="AD392" s="703"/>
      <c r="AE392" s="703"/>
      <c r="AF392" s="703"/>
      <c r="AG392" s="703"/>
      <c r="AH392" s="703"/>
      <c r="AI392" s="703"/>
      <c r="AJ392" s="703"/>
      <c r="AK392" s="703"/>
      <c r="AL392" s="703"/>
      <c r="AM392" s="703"/>
      <c r="AN392" s="704"/>
      <c r="AO392" s="746"/>
      <c r="AP392" s="703"/>
      <c r="AQ392" s="703"/>
      <c r="AR392" s="703"/>
      <c r="AS392" s="703"/>
      <c r="AT392" s="703"/>
      <c r="AU392" s="703"/>
      <c r="AV392" s="703">
        <v>8802</v>
      </c>
      <c r="AW392" s="703"/>
      <c r="AX392" s="703"/>
      <c r="AY392" s="703"/>
      <c r="AZ392" s="703"/>
      <c r="BA392" s="703"/>
      <c r="BB392" s="703"/>
      <c r="BC392" s="703"/>
      <c r="BD392" s="703"/>
      <c r="BE392" s="703"/>
      <c r="BF392" s="703"/>
      <c r="BG392" s="703"/>
      <c r="BH392" s="703"/>
      <c r="BI392" s="703"/>
      <c r="BJ392" s="703"/>
      <c r="BK392" s="703"/>
      <c r="BL392" s="703"/>
      <c r="BM392" s="703"/>
      <c r="BN392" s="703"/>
      <c r="BO392" s="703"/>
      <c r="BP392" s="703"/>
      <c r="BQ392" s="703"/>
      <c r="BR392" s="703"/>
      <c r="BS392" s="704"/>
      <c r="BT392" s="14"/>
    </row>
    <row r="393" spans="1:72" s="163" customFormat="1" ht="15.65" customHeight="1">
      <c r="A393" s="743"/>
      <c r="B393" s="743">
        <v>332</v>
      </c>
      <c r="C393" s="743" t="s">
        <v>114</v>
      </c>
      <c r="D393" s="743" t="s">
        <v>740</v>
      </c>
      <c r="E393" s="743"/>
      <c r="F393" s="743"/>
      <c r="G393" s="744">
        <v>2016</v>
      </c>
      <c r="H393" s="745" t="s">
        <v>575</v>
      </c>
      <c r="I393" s="745" t="s">
        <v>580</v>
      </c>
      <c r="J393" s="746"/>
      <c r="K393" s="18"/>
      <c r="L393" s="703"/>
      <c r="M393" s="703"/>
      <c r="N393" s="703"/>
      <c r="O393" s="703"/>
      <c r="P393" s="703"/>
      <c r="Q393" s="703">
        <v>0</v>
      </c>
      <c r="R393" s="703"/>
      <c r="S393" s="703"/>
      <c r="T393" s="703"/>
      <c r="U393" s="703"/>
      <c r="V393" s="703"/>
      <c r="W393" s="703"/>
      <c r="X393" s="703"/>
      <c r="Y393" s="703"/>
      <c r="Z393" s="703"/>
      <c r="AA393" s="703"/>
      <c r="AB393" s="703"/>
      <c r="AC393" s="703"/>
      <c r="AD393" s="703"/>
      <c r="AE393" s="703"/>
      <c r="AF393" s="703"/>
      <c r="AG393" s="703"/>
      <c r="AH393" s="703"/>
      <c r="AI393" s="703"/>
      <c r="AJ393" s="703"/>
      <c r="AK393" s="703"/>
      <c r="AL393" s="703"/>
      <c r="AM393" s="703"/>
      <c r="AN393" s="704"/>
      <c r="AO393" s="746"/>
      <c r="AP393" s="703"/>
      <c r="AQ393" s="703"/>
      <c r="AR393" s="703"/>
      <c r="AS393" s="703"/>
      <c r="AT393" s="703"/>
      <c r="AU393" s="703"/>
      <c r="AV393" s="703">
        <v>0</v>
      </c>
      <c r="AW393" s="703"/>
      <c r="AX393" s="703"/>
      <c r="AY393" s="703"/>
      <c r="AZ393" s="703"/>
      <c r="BA393" s="703"/>
      <c r="BB393" s="703"/>
      <c r="BC393" s="703"/>
      <c r="BD393" s="703"/>
      <c r="BE393" s="703"/>
      <c r="BF393" s="703"/>
      <c r="BG393" s="703"/>
      <c r="BH393" s="703"/>
      <c r="BI393" s="703"/>
      <c r="BJ393" s="703"/>
      <c r="BK393" s="703"/>
      <c r="BL393" s="703"/>
      <c r="BM393" s="703"/>
      <c r="BN393" s="703"/>
      <c r="BO393" s="703"/>
      <c r="BP393" s="703"/>
      <c r="BQ393" s="703"/>
      <c r="BR393" s="703"/>
      <c r="BS393" s="704"/>
      <c r="BT393" s="14"/>
    </row>
    <row r="394" spans="1:72" s="163" customFormat="1" ht="15.65" customHeight="1">
      <c r="A394" s="743"/>
      <c r="B394" s="743">
        <v>333</v>
      </c>
      <c r="C394" s="743" t="s">
        <v>115</v>
      </c>
      <c r="D394" s="743" t="s">
        <v>740</v>
      </c>
      <c r="E394" s="743"/>
      <c r="F394" s="743"/>
      <c r="G394" s="744">
        <v>2016</v>
      </c>
      <c r="H394" s="745" t="s">
        <v>575</v>
      </c>
      <c r="I394" s="745" t="s">
        <v>580</v>
      </c>
      <c r="J394" s="746"/>
      <c r="K394" s="18"/>
      <c r="L394" s="703"/>
      <c r="M394" s="703"/>
      <c r="N394" s="703"/>
      <c r="O394" s="703"/>
      <c r="P394" s="703"/>
      <c r="Q394" s="703">
        <v>0</v>
      </c>
      <c r="R394" s="703"/>
      <c r="S394" s="703"/>
      <c r="T394" s="703"/>
      <c r="U394" s="703"/>
      <c r="V394" s="703"/>
      <c r="W394" s="703"/>
      <c r="X394" s="703"/>
      <c r="Y394" s="703"/>
      <c r="Z394" s="703"/>
      <c r="AA394" s="703"/>
      <c r="AB394" s="703"/>
      <c r="AC394" s="703"/>
      <c r="AD394" s="703"/>
      <c r="AE394" s="703"/>
      <c r="AF394" s="703"/>
      <c r="AG394" s="703"/>
      <c r="AH394" s="703"/>
      <c r="AI394" s="703"/>
      <c r="AJ394" s="703"/>
      <c r="AK394" s="703"/>
      <c r="AL394" s="703"/>
      <c r="AM394" s="703"/>
      <c r="AN394" s="704"/>
      <c r="AO394" s="746"/>
      <c r="AP394" s="703"/>
      <c r="AQ394" s="703"/>
      <c r="AR394" s="703"/>
      <c r="AS394" s="703"/>
      <c r="AT394" s="703"/>
      <c r="AU394" s="703"/>
      <c r="AV394" s="703">
        <v>0</v>
      </c>
      <c r="AW394" s="703"/>
      <c r="AX394" s="703"/>
      <c r="AY394" s="703"/>
      <c r="AZ394" s="703"/>
      <c r="BA394" s="703"/>
      <c r="BB394" s="703"/>
      <c r="BC394" s="703"/>
      <c r="BD394" s="703"/>
      <c r="BE394" s="703"/>
      <c r="BF394" s="703"/>
      <c r="BG394" s="703"/>
      <c r="BH394" s="703"/>
      <c r="BI394" s="703"/>
      <c r="BJ394" s="703"/>
      <c r="BK394" s="703"/>
      <c r="BL394" s="703"/>
      <c r="BM394" s="703"/>
      <c r="BN394" s="703"/>
      <c r="BO394" s="703"/>
      <c r="BP394" s="703"/>
      <c r="BQ394" s="703"/>
      <c r="BR394" s="703"/>
      <c r="BS394" s="704"/>
      <c r="BT394" s="14"/>
    </row>
    <row r="395" spans="1:72" s="163" customFormat="1" ht="15.65" customHeight="1">
      <c r="A395" s="743"/>
      <c r="B395" s="743">
        <v>334</v>
      </c>
      <c r="C395" s="743" t="s">
        <v>116</v>
      </c>
      <c r="D395" s="743" t="s">
        <v>740</v>
      </c>
      <c r="E395" s="743"/>
      <c r="F395" s="743"/>
      <c r="G395" s="744">
        <v>2016</v>
      </c>
      <c r="H395" s="745" t="s">
        <v>575</v>
      </c>
      <c r="I395" s="745" t="s">
        <v>580</v>
      </c>
      <c r="J395" s="746"/>
      <c r="K395" s="18"/>
      <c r="L395" s="703"/>
      <c r="M395" s="703"/>
      <c r="N395" s="703"/>
      <c r="O395" s="703"/>
      <c r="P395" s="703"/>
      <c r="Q395" s="703">
        <v>2</v>
      </c>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4"/>
      <c r="AO395" s="746"/>
      <c r="AP395" s="703"/>
      <c r="AQ395" s="703"/>
      <c r="AR395" s="703"/>
      <c r="AS395" s="703"/>
      <c r="AT395" s="703"/>
      <c r="AU395" s="703"/>
      <c r="AV395" s="703">
        <v>13143</v>
      </c>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4"/>
      <c r="BT395" s="14"/>
    </row>
    <row r="396" spans="1:72" s="163" customFormat="1" ht="15.65" customHeight="1">
      <c r="A396" s="743"/>
      <c r="B396" s="743">
        <v>335</v>
      </c>
      <c r="C396" s="743" t="s">
        <v>117</v>
      </c>
      <c r="D396" s="743" t="s">
        <v>740</v>
      </c>
      <c r="E396" s="743"/>
      <c r="F396" s="743"/>
      <c r="G396" s="744">
        <v>2016</v>
      </c>
      <c r="H396" s="745" t="s">
        <v>575</v>
      </c>
      <c r="I396" s="745" t="s">
        <v>580</v>
      </c>
      <c r="J396" s="746"/>
      <c r="K396" s="18"/>
      <c r="L396" s="703"/>
      <c r="M396" s="703"/>
      <c r="N396" s="703"/>
      <c r="O396" s="703"/>
      <c r="P396" s="703"/>
      <c r="Q396" s="703">
        <v>-19</v>
      </c>
      <c r="R396" s="703"/>
      <c r="S396" s="703"/>
      <c r="T396" s="703"/>
      <c r="U396" s="703"/>
      <c r="V396" s="703"/>
      <c r="W396" s="703"/>
      <c r="X396" s="703"/>
      <c r="Y396" s="703"/>
      <c r="Z396" s="703"/>
      <c r="AA396" s="703"/>
      <c r="AB396" s="703"/>
      <c r="AC396" s="703"/>
      <c r="AD396" s="703"/>
      <c r="AE396" s="703"/>
      <c r="AF396" s="703"/>
      <c r="AG396" s="703"/>
      <c r="AH396" s="703"/>
      <c r="AI396" s="703"/>
      <c r="AJ396" s="703"/>
      <c r="AK396" s="703"/>
      <c r="AL396" s="703"/>
      <c r="AM396" s="703"/>
      <c r="AN396" s="704"/>
      <c r="AO396" s="746"/>
      <c r="AP396" s="703"/>
      <c r="AQ396" s="703"/>
      <c r="AR396" s="703"/>
      <c r="AS396" s="703"/>
      <c r="AT396" s="703"/>
      <c r="AU396" s="703"/>
      <c r="AV396" s="703">
        <v>153789</v>
      </c>
      <c r="AW396" s="703"/>
      <c r="AX396" s="703"/>
      <c r="AY396" s="703"/>
      <c r="AZ396" s="703"/>
      <c r="BA396" s="703"/>
      <c r="BB396" s="703"/>
      <c r="BC396" s="703"/>
      <c r="BD396" s="703"/>
      <c r="BE396" s="703"/>
      <c r="BF396" s="703"/>
      <c r="BG396" s="703"/>
      <c r="BH396" s="703"/>
      <c r="BI396" s="703"/>
      <c r="BJ396" s="703"/>
      <c r="BK396" s="703"/>
      <c r="BL396" s="703"/>
      <c r="BM396" s="703"/>
      <c r="BN396" s="703"/>
      <c r="BO396" s="703"/>
      <c r="BP396" s="703"/>
      <c r="BQ396" s="703"/>
      <c r="BR396" s="703"/>
      <c r="BS396" s="704"/>
      <c r="BT396" s="14"/>
    </row>
    <row r="397" spans="1:72" s="163" customFormat="1" ht="15.65" customHeight="1">
      <c r="A397" s="743"/>
      <c r="B397" s="743">
        <v>336</v>
      </c>
      <c r="C397" s="743" t="s">
        <v>118</v>
      </c>
      <c r="D397" s="743" t="s">
        <v>740</v>
      </c>
      <c r="E397" s="743"/>
      <c r="F397" s="743"/>
      <c r="G397" s="744">
        <v>2016</v>
      </c>
      <c r="H397" s="745" t="s">
        <v>575</v>
      </c>
      <c r="I397" s="745" t="s">
        <v>580</v>
      </c>
      <c r="J397" s="746"/>
      <c r="K397" s="18"/>
      <c r="L397" s="703"/>
      <c r="M397" s="703"/>
      <c r="N397" s="703"/>
      <c r="O397" s="703"/>
      <c r="P397" s="703"/>
      <c r="Q397" s="703">
        <v>0</v>
      </c>
      <c r="R397" s="703"/>
      <c r="S397" s="703"/>
      <c r="T397" s="703"/>
      <c r="U397" s="703"/>
      <c r="V397" s="703"/>
      <c r="W397" s="703"/>
      <c r="X397" s="703"/>
      <c r="Y397" s="703"/>
      <c r="Z397" s="703"/>
      <c r="AA397" s="703"/>
      <c r="AB397" s="703"/>
      <c r="AC397" s="703"/>
      <c r="AD397" s="703"/>
      <c r="AE397" s="703"/>
      <c r="AF397" s="703"/>
      <c r="AG397" s="703"/>
      <c r="AH397" s="703"/>
      <c r="AI397" s="703"/>
      <c r="AJ397" s="703"/>
      <c r="AK397" s="703"/>
      <c r="AL397" s="703"/>
      <c r="AM397" s="703"/>
      <c r="AN397" s="704"/>
      <c r="AO397" s="746"/>
      <c r="AP397" s="703"/>
      <c r="AQ397" s="703"/>
      <c r="AR397" s="703"/>
      <c r="AS397" s="703"/>
      <c r="AT397" s="703"/>
      <c r="AU397" s="703"/>
      <c r="AV397" s="703">
        <v>2276</v>
      </c>
      <c r="AW397" s="703"/>
      <c r="AX397" s="703"/>
      <c r="AY397" s="703"/>
      <c r="AZ397" s="703"/>
      <c r="BA397" s="703"/>
      <c r="BB397" s="703"/>
      <c r="BC397" s="703"/>
      <c r="BD397" s="703"/>
      <c r="BE397" s="703"/>
      <c r="BF397" s="703"/>
      <c r="BG397" s="703"/>
      <c r="BH397" s="703"/>
      <c r="BI397" s="703"/>
      <c r="BJ397" s="703"/>
      <c r="BK397" s="703"/>
      <c r="BL397" s="703"/>
      <c r="BM397" s="703"/>
      <c r="BN397" s="703"/>
      <c r="BO397" s="703"/>
      <c r="BP397" s="703"/>
      <c r="BQ397" s="703"/>
      <c r="BR397" s="703"/>
      <c r="BS397" s="704"/>
      <c r="BT397" s="14"/>
    </row>
    <row r="398" spans="1:72" s="163" customFormat="1" ht="15.65" customHeight="1">
      <c r="A398" s="743"/>
      <c r="B398" s="743">
        <v>337</v>
      </c>
      <c r="C398" s="743" t="s">
        <v>119</v>
      </c>
      <c r="D398" s="743" t="s">
        <v>740</v>
      </c>
      <c r="E398" s="743"/>
      <c r="F398" s="743"/>
      <c r="G398" s="744">
        <v>2016</v>
      </c>
      <c r="H398" s="745" t="s">
        <v>575</v>
      </c>
      <c r="I398" s="745" t="s">
        <v>580</v>
      </c>
      <c r="J398" s="746"/>
      <c r="K398" s="18"/>
      <c r="L398" s="703"/>
      <c r="M398" s="703"/>
      <c r="N398" s="703"/>
      <c r="O398" s="703"/>
      <c r="P398" s="703"/>
      <c r="Q398" s="703">
        <v>0</v>
      </c>
      <c r="R398" s="703"/>
      <c r="S398" s="703"/>
      <c r="T398" s="703"/>
      <c r="U398" s="703"/>
      <c r="V398" s="703"/>
      <c r="W398" s="703"/>
      <c r="X398" s="703"/>
      <c r="Y398" s="703"/>
      <c r="Z398" s="703"/>
      <c r="AA398" s="703"/>
      <c r="AB398" s="703"/>
      <c r="AC398" s="703"/>
      <c r="AD398" s="703"/>
      <c r="AE398" s="703"/>
      <c r="AF398" s="703"/>
      <c r="AG398" s="703"/>
      <c r="AH398" s="703"/>
      <c r="AI398" s="703"/>
      <c r="AJ398" s="703"/>
      <c r="AK398" s="703"/>
      <c r="AL398" s="703"/>
      <c r="AM398" s="703"/>
      <c r="AN398" s="704"/>
      <c r="AO398" s="746"/>
      <c r="AP398" s="703"/>
      <c r="AQ398" s="703"/>
      <c r="AR398" s="703"/>
      <c r="AS398" s="703"/>
      <c r="AT398" s="703"/>
      <c r="AU398" s="703"/>
      <c r="AV398" s="703">
        <v>0</v>
      </c>
      <c r="AW398" s="703"/>
      <c r="AX398" s="703"/>
      <c r="AY398" s="703"/>
      <c r="AZ398" s="703"/>
      <c r="BA398" s="703"/>
      <c r="BB398" s="703"/>
      <c r="BC398" s="703"/>
      <c r="BD398" s="703"/>
      <c r="BE398" s="703"/>
      <c r="BF398" s="703"/>
      <c r="BG398" s="703"/>
      <c r="BH398" s="703"/>
      <c r="BI398" s="703"/>
      <c r="BJ398" s="703"/>
      <c r="BK398" s="703"/>
      <c r="BL398" s="703"/>
      <c r="BM398" s="703"/>
      <c r="BN398" s="703"/>
      <c r="BO398" s="703"/>
      <c r="BP398" s="703"/>
      <c r="BQ398" s="703"/>
      <c r="BR398" s="703"/>
      <c r="BS398" s="704"/>
      <c r="BT398" s="14"/>
    </row>
    <row r="399" spans="1:72" s="163" customFormat="1" ht="15.65" customHeight="1">
      <c r="A399" s="743"/>
      <c r="B399" s="743">
        <v>338</v>
      </c>
      <c r="C399" s="743" t="s">
        <v>120</v>
      </c>
      <c r="D399" s="743" t="s">
        <v>740</v>
      </c>
      <c r="E399" s="743"/>
      <c r="F399" s="743"/>
      <c r="G399" s="744">
        <v>2016</v>
      </c>
      <c r="H399" s="745" t="s">
        <v>575</v>
      </c>
      <c r="I399" s="745" t="s">
        <v>580</v>
      </c>
      <c r="J399" s="746"/>
      <c r="K399" s="18"/>
      <c r="L399" s="703"/>
      <c r="M399" s="703"/>
      <c r="N399" s="703"/>
      <c r="O399" s="703"/>
      <c r="P399" s="703"/>
      <c r="Q399" s="703">
        <v>0</v>
      </c>
      <c r="R399" s="703"/>
      <c r="S399" s="703"/>
      <c r="T399" s="703"/>
      <c r="U399" s="703"/>
      <c r="V399" s="703"/>
      <c r="W399" s="703"/>
      <c r="X399" s="703"/>
      <c r="Y399" s="703"/>
      <c r="Z399" s="703"/>
      <c r="AA399" s="703"/>
      <c r="AB399" s="703"/>
      <c r="AC399" s="703"/>
      <c r="AD399" s="703"/>
      <c r="AE399" s="703"/>
      <c r="AF399" s="703"/>
      <c r="AG399" s="703"/>
      <c r="AH399" s="703"/>
      <c r="AI399" s="703"/>
      <c r="AJ399" s="703"/>
      <c r="AK399" s="703"/>
      <c r="AL399" s="703"/>
      <c r="AM399" s="703"/>
      <c r="AN399" s="704"/>
      <c r="AO399" s="746"/>
      <c r="AP399" s="703"/>
      <c r="AQ399" s="703"/>
      <c r="AR399" s="703"/>
      <c r="AS399" s="703"/>
      <c r="AT399" s="703"/>
      <c r="AU399" s="703"/>
      <c r="AV399" s="703">
        <v>0</v>
      </c>
      <c r="AW399" s="703"/>
      <c r="AX399" s="703"/>
      <c r="AY399" s="703"/>
      <c r="AZ399" s="703"/>
      <c r="BA399" s="703"/>
      <c r="BB399" s="703"/>
      <c r="BC399" s="703"/>
      <c r="BD399" s="703"/>
      <c r="BE399" s="703"/>
      <c r="BF399" s="703"/>
      <c r="BG399" s="703"/>
      <c r="BH399" s="703"/>
      <c r="BI399" s="703"/>
      <c r="BJ399" s="703"/>
      <c r="BK399" s="703"/>
      <c r="BL399" s="703"/>
      <c r="BM399" s="703"/>
      <c r="BN399" s="703"/>
      <c r="BO399" s="703"/>
      <c r="BP399" s="703"/>
      <c r="BQ399" s="703"/>
      <c r="BR399" s="703"/>
      <c r="BS399" s="704"/>
      <c r="BT399" s="14"/>
    </row>
    <row r="400" spans="1:72" s="163" customFormat="1" ht="15.65" customHeight="1">
      <c r="A400" s="743"/>
      <c r="B400" s="743">
        <v>339</v>
      </c>
      <c r="C400" s="743" t="s">
        <v>688</v>
      </c>
      <c r="D400" s="743" t="s">
        <v>740</v>
      </c>
      <c r="E400" s="743"/>
      <c r="F400" s="743"/>
      <c r="G400" s="744">
        <v>2016</v>
      </c>
      <c r="H400" s="745" t="s">
        <v>575</v>
      </c>
      <c r="I400" s="745" t="s">
        <v>580</v>
      </c>
      <c r="J400" s="746"/>
      <c r="K400" s="18"/>
      <c r="L400" s="703"/>
      <c r="M400" s="703"/>
      <c r="N400" s="703"/>
      <c r="O400" s="703"/>
      <c r="P400" s="703"/>
      <c r="Q400" s="703">
        <v>0</v>
      </c>
      <c r="R400" s="703"/>
      <c r="S400" s="703"/>
      <c r="T400" s="703"/>
      <c r="U400" s="703"/>
      <c r="V400" s="703"/>
      <c r="W400" s="703"/>
      <c r="X400" s="703"/>
      <c r="Y400" s="703"/>
      <c r="Z400" s="703"/>
      <c r="AA400" s="703"/>
      <c r="AB400" s="703"/>
      <c r="AC400" s="703"/>
      <c r="AD400" s="703"/>
      <c r="AE400" s="703"/>
      <c r="AF400" s="703"/>
      <c r="AG400" s="703"/>
      <c r="AH400" s="703"/>
      <c r="AI400" s="703"/>
      <c r="AJ400" s="703"/>
      <c r="AK400" s="703"/>
      <c r="AL400" s="703"/>
      <c r="AM400" s="703"/>
      <c r="AN400" s="704"/>
      <c r="AO400" s="746"/>
      <c r="AP400" s="703"/>
      <c r="AQ400" s="703"/>
      <c r="AR400" s="703"/>
      <c r="AS400" s="703"/>
      <c r="AT400" s="703"/>
      <c r="AU400" s="703"/>
      <c r="AV400" s="703">
        <v>0</v>
      </c>
      <c r="AW400" s="703"/>
      <c r="AX400" s="703"/>
      <c r="AY400" s="703"/>
      <c r="AZ400" s="703"/>
      <c r="BA400" s="703"/>
      <c r="BB400" s="703"/>
      <c r="BC400" s="703"/>
      <c r="BD400" s="703"/>
      <c r="BE400" s="703"/>
      <c r="BF400" s="703"/>
      <c r="BG400" s="703"/>
      <c r="BH400" s="703"/>
      <c r="BI400" s="703"/>
      <c r="BJ400" s="703"/>
      <c r="BK400" s="703"/>
      <c r="BL400" s="703"/>
      <c r="BM400" s="703"/>
      <c r="BN400" s="703"/>
      <c r="BO400" s="703"/>
      <c r="BP400" s="703"/>
      <c r="BQ400" s="703"/>
      <c r="BR400" s="703"/>
      <c r="BS400" s="704"/>
      <c r="BT400" s="14"/>
    </row>
    <row r="401" spans="1:72" s="163" customFormat="1" ht="15.65" customHeight="1">
      <c r="A401" s="743"/>
      <c r="B401" s="743">
        <v>340</v>
      </c>
      <c r="C401" s="743" t="s">
        <v>121</v>
      </c>
      <c r="D401" s="743" t="s">
        <v>740</v>
      </c>
      <c r="E401" s="743"/>
      <c r="F401" s="743"/>
      <c r="G401" s="744">
        <v>2016</v>
      </c>
      <c r="H401" s="745" t="s">
        <v>575</v>
      </c>
      <c r="I401" s="745" t="s">
        <v>580</v>
      </c>
      <c r="J401" s="746"/>
      <c r="K401" s="18"/>
      <c r="L401" s="703"/>
      <c r="M401" s="703"/>
      <c r="N401" s="703"/>
      <c r="O401" s="703"/>
      <c r="P401" s="703"/>
      <c r="Q401" s="703">
        <v>0</v>
      </c>
      <c r="R401" s="703"/>
      <c r="S401" s="703"/>
      <c r="T401" s="703"/>
      <c r="U401" s="703"/>
      <c r="V401" s="703"/>
      <c r="W401" s="703"/>
      <c r="X401" s="703"/>
      <c r="Y401" s="703"/>
      <c r="Z401" s="703"/>
      <c r="AA401" s="703"/>
      <c r="AB401" s="703"/>
      <c r="AC401" s="703"/>
      <c r="AD401" s="703"/>
      <c r="AE401" s="703"/>
      <c r="AF401" s="703"/>
      <c r="AG401" s="703"/>
      <c r="AH401" s="703"/>
      <c r="AI401" s="703"/>
      <c r="AJ401" s="703"/>
      <c r="AK401" s="703"/>
      <c r="AL401" s="703"/>
      <c r="AM401" s="703"/>
      <c r="AN401" s="704"/>
      <c r="AO401" s="746"/>
      <c r="AP401" s="703"/>
      <c r="AQ401" s="703"/>
      <c r="AR401" s="703"/>
      <c r="AS401" s="703"/>
      <c r="AT401" s="703"/>
      <c r="AU401" s="703"/>
      <c r="AV401" s="703">
        <v>0</v>
      </c>
      <c r="AW401" s="703"/>
      <c r="AX401" s="703"/>
      <c r="AY401" s="703"/>
      <c r="AZ401" s="703"/>
      <c r="BA401" s="703"/>
      <c r="BB401" s="703"/>
      <c r="BC401" s="703"/>
      <c r="BD401" s="703"/>
      <c r="BE401" s="703"/>
      <c r="BF401" s="703"/>
      <c r="BG401" s="703"/>
      <c r="BH401" s="703"/>
      <c r="BI401" s="703"/>
      <c r="BJ401" s="703"/>
      <c r="BK401" s="703"/>
      <c r="BL401" s="703"/>
      <c r="BM401" s="703"/>
      <c r="BN401" s="703"/>
      <c r="BO401" s="703"/>
      <c r="BP401" s="703"/>
      <c r="BQ401" s="703"/>
      <c r="BR401" s="703"/>
      <c r="BS401" s="704"/>
      <c r="BT401" s="14"/>
    </row>
    <row r="402" spans="1:72" s="163" customFormat="1" ht="15.65" customHeight="1">
      <c r="A402" s="743"/>
      <c r="B402" s="743">
        <v>341</v>
      </c>
      <c r="C402" s="743" t="s">
        <v>123</v>
      </c>
      <c r="D402" s="743" t="s">
        <v>740</v>
      </c>
      <c r="E402" s="743"/>
      <c r="F402" s="743"/>
      <c r="G402" s="744">
        <v>2016</v>
      </c>
      <c r="H402" s="745" t="s">
        <v>575</v>
      </c>
      <c r="I402" s="745" t="s">
        <v>580</v>
      </c>
      <c r="J402" s="746"/>
      <c r="K402" s="18"/>
      <c r="L402" s="703"/>
      <c r="M402" s="703"/>
      <c r="N402" s="703"/>
      <c r="O402" s="703"/>
      <c r="P402" s="703"/>
      <c r="Q402" s="703">
        <v>0</v>
      </c>
      <c r="R402" s="703"/>
      <c r="S402" s="703"/>
      <c r="T402" s="703"/>
      <c r="U402" s="703"/>
      <c r="V402" s="703"/>
      <c r="W402" s="703"/>
      <c r="X402" s="703"/>
      <c r="Y402" s="703"/>
      <c r="Z402" s="703"/>
      <c r="AA402" s="703"/>
      <c r="AB402" s="703"/>
      <c r="AC402" s="703"/>
      <c r="AD402" s="703"/>
      <c r="AE402" s="703"/>
      <c r="AF402" s="703"/>
      <c r="AG402" s="703"/>
      <c r="AH402" s="703"/>
      <c r="AI402" s="703"/>
      <c r="AJ402" s="703"/>
      <c r="AK402" s="703"/>
      <c r="AL402" s="703"/>
      <c r="AM402" s="703"/>
      <c r="AN402" s="704"/>
      <c r="AO402" s="746"/>
      <c r="AP402" s="703"/>
      <c r="AQ402" s="703"/>
      <c r="AR402" s="703"/>
      <c r="AS402" s="703"/>
      <c r="AT402" s="703"/>
      <c r="AU402" s="703"/>
      <c r="AV402" s="703">
        <v>0</v>
      </c>
      <c r="AW402" s="703"/>
      <c r="AX402" s="703"/>
      <c r="AY402" s="703"/>
      <c r="AZ402" s="703"/>
      <c r="BA402" s="703"/>
      <c r="BB402" s="703"/>
      <c r="BC402" s="703"/>
      <c r="BD402" s="703"/>
      <c r="BE402" s="703"/>
      <c r="BF402" s="703"/>
      <c r="BG402" s="703"/>
      <c r="BH402" s="703"/>
      <c r="BI402" s="703"/>
      <c r="BJ402" s="703"/>
      <c r="BK402" s="703"/>
      <c r="BL402" s="703"/>
      <c r="BM402" s="703"/>
      <c r="BN402" s="703"/>
      <c r="BO402" s="703"/>
      <c r="BP402" s="703"/>
      <c r="BQ402" s="703"/>
      <c r="BR402" s="703"/>
      <c r="BS402" s="704"/>
      <c r="BT402" s="14"/>
    </row>
    <row r="403" spans="1:72" s="163" customFormat="1" ht="15.65" customHeight="1">
      <c r="A403" s="743"/>
      <c r="B403" s="743">
        <v>342</v>
      </c>
      <c r="C403" s="743" t="s">
        <v>122</v>
      </c>
      <c r="D403" s="743" t="s">
        <v>740</v>
      </c>
      <c r="E403" s="743"/>
      <c r="F403" s="743"/>
      <c r="G403" s="744">
        <v>2016</v>
      </c>
      <c r="H403" s="745" t="s">
        <v>575</v>
      </c>
      <c r="I403" s="745" t="s">
        <v>580</v>
      </c>
      <c r="J403" s="746"/>
      <c r="K403" s="18"/>
      <c r="L403" s="703"/>
      <c r="M403" s="703"/>
      <c r="N403" s="703"/>
      <c r="O403" s="703"/>
      <c r="P403" s="703"/>
      <c r="Q403" s="703">
        <v>0</v>
      </c>
      <c r="R403" s="703"/>
      <c r="S403" s="703"/>
      <c r="T403" s="703"/>
      <c r="U403" s="703"/>
      <c r="V403" s="703"/>
      <c r="W403" s="703"/>
      <c r="X403" s="703"/>
      <c r="Y403" s="703"/>
      <c r="Z403" s="703"/>
      <c r="AA403" s="703"/>
      <c r="AB403" s="703"/>
      <c r="AC403" s="703"/>
      <c r="AD403" s="703"/>
      <c r="AE403" s="703"/>
      <c r="AF403" s="703"/>
      <c r="AG403" s="703"/>
      <c r="AH403" s="703"/>
      <c r="AI403" s="703"/>
      <c r="AJ403" s="703"/>
      <c r="AK403" s="703"/>
      <c r="AL403" s="703"/>
      <c r="AM403" s="703"/>
      <c r="AN403" s="704"/>
      <c r="AO403" s="746"/>
      <c r="AP403" s="703"/>
      <c r="AQ403" s="703"/>
      <c r="AR403" s="703"/>
      <c r="AS403" s="703"/>
      <c r="AT403" s="703"/>
      <c r="AU403" s="703"/>
      <c r="AV403" s="703">
        <v>0</v>
      </c>
      <c r="AW403" s="703"/>
      <c r="AX403" s="703"/>
      <c r="AY403" s="703"/>
      <c r="AZ403" s="703"/>
      <c r="BA403" s="703"/>
      <c r="BB403" s="703"/>
      <c r="BC403" s="703"/>
      <c r="BD403" s="703"/>
      <c r="BE403" s="703"/>
      <c r="BF403" s="703"/>
      <c r="BG403" s="703"/>
      <c r="BH403" s="703"/>
      <c r="BI403" s="703"/>
      <c r="BJ403" s="703"/>
      <c r="BK403" s="703"/>
      <c r="BL403" s="703"/>
      <c r="BM403" s="703"/>
      <c r="BN403" s="703"/>
      <c r="BO403" s="703"/>
      <c r="BP403" s="703"/>
      <c r="BQ403" s="703"/>
      <c r="BR403" s="703"/>
      <c r="BS403" s="704"/>
      <c r="BT403" s="14"/>
    </row>
    <row r="404" spans="1:72" s="163" customFormat="1" ht="15.65" customHeight="1">
      <c r="A404" s="743"/>
      <c r="B404" s="743">
        <v>343</v>
      </c>
      <c r="C404" s="743" t="s">
        <v>689</v>
      </c>
      <c r="D404" s="743" t="s">
        <v>740</v>
      </c>
      <c r="E404" s="743"/>
      <c r="F404" s="743"/>
      <c r="G404" s="744">
        <v>2016</v>
      </c>
      <c r="H404" s="745" t="s">
        <v>575</v>
      </c>
      <c r="I404" s="745" t="s">
        <v>580</v>
      </c>
      <c r="J404" s="746"/>
      <c r="K404" s="18"/>
      <c r="L404" s="703"/>
      <c r="M404" s="703"/>
      <c r="N404" s="703"/>
      <c r="O404" s="703"/>
      <c r="P404" s="703"/>
      <c r="Q404" s="703">
        <v>0</v>
      </c>
      <c r="R404" s="703"/>
      <c r="S404" s="703"/>
      <c r="T404" s="703"/>
      <c r="U404" s="703"/>
      <c r="V404" s="703"/>
      <c r="W404" s="703"/>
      <c r="X404" s="703"/>
      <c r="Y404" s="703"/>
      <c r="Z404" s="703"/>
      <c r="AA404" s="703"/>
      <c r="AB404" s="703"/>
      <c r="AC404" s="703"/>
      <c r="AD404" s="703"/>
      <c r="AE404" s="703"/>
      <c r="AF404" s="703"/>
      <c r="AG404" s="703"/>
      <c r="AH404" s="703"/>
      <c r="AI404" s="703"/>
      <c r="AJ404" s="703"/>
      <c r="AK404" s="703"/>
      <c r="AL404" s="703"/>
      <c r="AM404" s="703"/>
      <c r="AN404" s="704"/>
      <c r="AO404" s="746"/>
      <c r="AP404" s="703"/>
      <c r="AQ404" s="703"/>
      <c r="AR404" s="703"/>
      <c r="AS404" s="703"/>
      <c r="AT404" s="703"/>
      <c r="AU404" s="703"/>
      <c r="AV404" s="703">
        <v>0</v>
      </c>
      <c r="AW404" s="703"/>
      <c r="AX404" s="703"/>
      <c r="AY404" s="703"/>
      <c r="AZ404" s="703"/>
      <c r="BA404" s="703"/>
      <c r="BB404" s="703"/>
      <c r="BC404" s="703"/>
      <c r="BD404" s="703"/>
      <c r="BE404" s="703"/>
      <c r="BF404" s="703"/>
      <c r="BG404" s="703"/>
      <c r="BH404" s="703"/>
      <c r="BI404" s="703"/>
      <c r="BJ404" s="703"/>
      <c r="BK404" s="703"/>
      <c r="BL404" s="703"/>
      <c r="BM404" s="703"/>
      <c r="BN404" s="703"/>
      <c r="BO404" s="703"/>
      <c r="BP404" s="703"/>
      <c r="BQ404" s="703"/>
      <c r="BR404" s="703"/>
      <c r="BS404" s="704"/>
      <c r="BT404" s="14"/>
    </row>
    <row r="405" spans="1:72" s="163" customFormat="1" ht="15.65" customHeight="1">
      <c r="A405" s="743"/>
      <c r="B405" s="743">
        <v>344</v>
      </c>
      <c r="C405" s="743" t="s">
        <v>690</v>
      </c>
      <c r="D405" s="743" t="s">
        <v>740</v>
      </c>
      <c r="E405" s="743"/>
      <c r="F405" s="743"/>
      <c r="G405" s="744">
        <v>2016</v>
      </c>
      <c r="H405" s="745" t="s">
        <v>575</v>
      </c>
      <c r="I405" s="745" t="s">
        <v>580</v>
      </c>
      <c r="J405" s="746"/>
      <c r="K405" s="18"/>
      <c r="L405" s="703"/>
      <c r="M405" s="703"/>
      <c r="N405" s="703"/>
      <c r="O405" s="703"/>
      <c r="P405" s="703"/>
      <c r="Q405" s="703">
        <v>0</v>
      </c>
      <c r="R405" s="703"/>
      <c r="S405" s="703"/>
      <c r="T405" s="703"/>
      <c r="U405" s="703"/>
      <c r="V405" s="703"/>
      <c r="W405" s="703"/>
      <c r="X405" s="703"/>
      <c r="Y405" s="703"/>
      <c r="Z405" s="703"/>
      <c r="AA405" s="703"/>
      <c r="AB405" s="703"/>
      <c r="AC405" s="703"/>
      <c r="AD405" s="703"/>
      <c r="AE405" s="703"/>
      <c r="AF405" s="703"/>
      <c r="AG405" s="703"/>
      <c r="AH405" s="703"/>
      <c r="AI405" s="703"/>
      <c r="AJ405" s="703"/>
      <c r="AK405" s="703"/>
      <c r="AL405" s="703"/>
      <c r="AM405" s="703"/>
      <c r="AN405" s="704"/>
      <c r="AO405" s="746"/>
      <c r="AP405" s="703"/>
      <c r="AQ405" s="703"/>
      <c r="AR405" s="703"/>
      <c r="AS405" s="703"/>
      <c r="AT405" s="703"/>
      <c r="AU405" s="703"/>
      <c r="AV405" s="703">
        <v>0</v>
      </c>
      <c r="AW405" s="703"/>
      <c r="AX405" s="703"/>
      <c r="AY405" s="703"/>
      <c r="AZ405" s="703"/>
      <c r="BA405" s="703"/>
      <c r="BB405" s="703"/>
      <c r="BC405" s="703"/>
      <c r="BD405" s="703"/>
      <c r="BE405" s="703"/>
      <c r="BF405" s="703"/>
      <c r="BG405" s="703"/>
      <c r="BH405" s="703"/>
      <c r="BI405" s="703"/>
      <c r="BJ405" s="703"/>
      <c r="BK405" s="703"/>
      <c r="BL405" s="703"/>
      <c r="BM405" s="703"/>
      <c r="BN405" s="703"/>
      <c r="BO405" s="703"/>
      <c r="BP405" s="703"/>
      <c r="BQ405" s="703"/>
      <c r="BR405" s="703"/>
      <c r="BS405" s="704"/>
      <c r="BT405" s="14"/>
    </row>
    <row r="406" spans="1:72" s="163" customFormat="1" ht="15.65" customHeight="1">
      <c r="A406" s="743"/>
      <c r="B406" s="743">
        <v>345</v>
      </c>
      <c r="C406" s="743" t="s">
        <v>691</v>
      </c>
      <c r="D406" s="743" t="s">
        <v>740</v>
      </c>
      <c r="E406" s="743"/>
      <c r="F406" s="743"/>
      <c r="G406" s="744">
        <v>2016</v>
      </c>
      <c r="H406" s="745" t="s">
        <v>575</v>
      </c>
      <c r="I406" s="745" t="s">
        <v>580</v>
      </c>
      <c r="J406" s="746"/>
      <c r="K406" s="18"/>
      <c r="L406" s="703"/>
      <c r="M406" s="703"/>
      <c r="N406" s="703"/>
      <c r="O406" s="703"/>
      <c r="P406" s="703"/>
      <c r="Q406" s="703">
        <v>0</v>
      </c>
      <c r="R406" s="703"/>
      <c r="S406" s="703"/>
      <c r="T406" s="703"/>
      <c r="U406" s="703"/>
      <c r="V406" s="703"/>
      <c r="W406" s="703"/>
      <c r="X406" s="703"/>
      <c r="Y406" s="703"/>
      <c r="Z406" s="703"/>
      <c r="AA406" s="703"/>
      <c r="AB406" s="703"/>
      <c r="AC406" s="703"/>
      <c r="AD406" s="703"/>
      <c r="AE406" s="703"/>
      <c r="AF406" s="703"/>
      <c r="AG406" s="703"/>
      <c r="AH406" s="703"/>
      <c r="AI406" s="703"/>
      <c r="AJ406" s="703"/>
      <c r="AK406" s="703"/>
      <c r="AL406" s="703"/>
      <c r="AM406" s="703"/>
      <c r="AN406" s="704"/>
      <c r="AO406" s="746"/>
      <c r="AP406" s="703"/>
      <c r="AQ406" s="703"/>
      <c r="AR406" s="703"/>
      <c r="AS406" s="703"/>
      <c r="AT406" s="703"/>
      <c r="AU406" s="703"/>
      <c r="AV406" s="703">
        <v>0</v>
      </c>
      <c r="AW406" s="703"/>
      <c r="AX406" s="703"/>
      <c r="AY406" s="703"/>
      <c r="AZ406" s="703"/>
      <c r="BA406" s="703"/>
      <c r="BB406" s="703"/>
      <c r="BC406" s="703"/>
      <c r="BD406" s="703"/>
      <c r="BE406" s="703"/>
      <c r="BF406" s="703"/>
      <c r="BG406" s="703"/>
      <c r="BH406" s="703"/>
      <c r="BI406" s="703"/>
      <c r="BJ406" s="703"/>
      <c r="BK406" s="703"/>
      <c r="BL406" s="703"/>
      <c r="BM406" s="703"/>
      <c r="BN406" s="703"/>
      <c r="BO406" s="703"/>
      <c r="BP406" s="703"/>
      <c r="BQ406" s="703"/>
      <c r="BR406" s="703"/>
      <c r="BS406" s="704"/>
      <c r="BT406" s="14"/>
    </row>
    <row r="407" spans="1:72" s="163" customFormat="1" ht="15.65" customHeight="1">
      <c r="A407" s="743"/>
      <c r="B407" s="743">
        <v>346</v>
      </c>
      <c r="C407" s="743" t="s">
        <v>692</v>
      </c>
      <c r="D407" s="743" t="s">
        <v>740</v>
      </c>
      <c r="E407" s="743"/>
      <c r="F407" s="743"/>
      <c r="G407" s="744">
        <v>2016</v>
      </c>
      <c r="H407" s="745" t="s">
        <v>575</v>
      </c>
      <c r="I407" s="745" t="s">
        <v>580</v>
      </c>
      <c r="J407" s="746"/>
      <c r="K407" s="18"/>
      <c r="L407" s="703"/>
      <c r="M407" s="703"/>
      <c r="N407" s="703"/>
      <c r="O407" s="703"/>
      <c r="P407" s="703"/>
      <c r="Q407" s="703">
        <v>0</v>
      </c>
      <c r="R407" s="703"/>
      <c r="S407" s="703"/>
      <c r="T407" s="703"/>
      <c r="U407" s="703"/>
      <c r="V407" s="703"/>
      <c r="W407" s="703"/>
      <c r="X407" s="703"/>
      <c r="Y407" s="703"/>
      <c r="Z407" s="703"/>
      <c r="AA407" s="703"/>
      <c r="AB407" s="703"/>
      <c r="AC407" s="703"/>
      <c r="AD407" s="703"/>
      <c r="AE407" s="703"/>
      <c r="AF407" s="703"/>
      <c r="AG407" s="703"/>
      <c r="AH407" s="703"/>
      <c r="AI407" s="703"/>
      <c r="AJ407" s="703"/>
      <c r="AK407" s="703"/>
      <c r="AL407" s="703"/>
      <c r="AM407" s="703"/>
      <c r="AN407" s="704"/>
      <c r="AO407" s="746"/>
      <c r="AP407" s="703"/>
      <c r="AQ407" s="703"/>
      <c r="AR407" s="703"/>
      <c r="AS407" s="703"/>
      <c r="AT407" s="703"/>
      <c r="AU407" s="703"/>
      <c r="AV407" s="703">
        <v>0</v>
      </c>
      <c r="AW407" s="703"/>
      <c r="AX407" s="703"/>
      <c r="AY407" s="703"/>
      <c r="AZ407" s="703"/>
      <c r="BA407" s="703"/>
      <c r="BB407" s="703"/>
      <c r="BC407" s="703"/>
      <c r="BD407" s="703"/>
      <c r="BE407" s="703"/>
      <c r="BF407" s="703"/>
      <c r="BG407" s="703"/>
      <c r="BH407" s="703"/>
      <c r="BI407" s="703"/>
      <c r="BJ407" s="703"/>
      <c r="BK407" s="703"/>
      <c r="BL407" s="703"/>
      <c r="BM407" s="703"/>
      <c r="BN407" s="703"/>
      <c r="BO407" s="703"/>
      <c r="BP407" s="703"/>
      <c r="BQ407" s="703"/>
      <c r="BR407" s="703"/>
      <c r="BS407" s="704"/>
      <c r="BT407" s="14"/>
    </row>
    <row r="408" spans="1:72" s="163" customFormat="1" ht="15.65" customHeight="1">
      <c r="A408" s="743"/>
      <c r="B408" s="743">
        <v>347</v>
      </c>
      <c r="C408" s="743" t="s">
        <v>693</v>
      </c>
      <c r="D408" s="743" t="s">
        <v>740</v>
      </c>
      <c r="E408" s="743"/>
      <c r="F408" s="743"/>
      <c r="G408" s="744">
        <v>2016</v>
      </c>
      <c r="H408" s="745" t="s">
        <v>575</v>
      </c>
      <c r="I408" s="745" t="s">
        <v>580</v>
      </c>
      <c r="J408" s="746"/>
      <c r="K408" s="18"/>
      <c r="L408" s="703"/>
      <c r="M408" s="703"/>
      <c r="N408" s="703"/>
      <c r="O408" s="703"/>
      <c r="P408" s="703"/>
      <c r="Q408" s="703">
        <v>0</v>
      </c>
      <c r="R408" s="703"/>
      <c r="S408" s="703"/>
      <c r="T408" s="703"/>
      <c r="U408" s="703"/>
      <c r="V408" s="703"/>
      <c r="W408" s="703"/>
      <c r="X408" s="703"/>
      <c r="Y408" s="703"/>
      <c r="Z408" s="703"/>
      <c r="AA408" s="703"/>
      <c r="AB408" s="703"/>
      <c r="AC408" s="703"/>
      <c r="AD408" s="703"/>
      <c r="AE408" s="703"/>
      <c r="AF408" s="703"/>
      <c r="AG408" s="703"/>
      <c r="AH408" s="703"/>
      <c r="AI408" s="703"/>
      <c r="AJ408" s="703"/>
      <c r="AK408" s="703"/>
      <c r="AL408" s="703"/>
      <c r="AM408" s="703"/>
      <c r="AN408" s="704"/>
      <c r="AO408" s="746"/>
      <c r="AP408" s="703"/>
      <c r="AQ408" s="703"/>
      <c r="AR408" s="703"/>
      <c r="AS408" s="703"/>
      <c r="AT408" s="703"/>
      <c r="AU408" s="703"/>
      <c r="AV408" s="703">
        <v>0</v>
      </c>
      <c r="AW408" s="703"/>
      <c r="AX408" s="703"/>
      <c r="AY408" s="703"/>
      <c r="AZ408" s="703"/>
      <c r="BA408" s="703"/>
      <c r="BB408" s="703"/>
      <c r="BC408" s="703"/>
      <c r="BD408" s="703"/>
      <c r="BE408" s="703"/>
      <c r="BF408" s="703"/>
      <c r="BG408" s="703"/>
      <c r="BH408" s="703"/>
      <c r="BI408" s="703"/>
      <c r="BJ408" s="703"/>
      <c r="BK408" s="703"/>
      <c r="BL408" s="703"/>
      <c r="BM408" s="703"/>
      <c r="BN408" s="703"/>
      <c r="BO408" s="703"/>
      <c r="BP408" s="703"/>
      <c r="BQ408" s="703"/>
      <c r="BR408" s="703"/>
      <c r="BS408" s="704"/>
      <c r="BT408" s="14"/>
    </row>
    <row r="409" spans="1:72" s="163" customFormat="1" ht="15.65" customHeight="1">
      <c r="A409" s="743"/>
      <c r="B409" s="743">
        <v>348</v>
      </c>
      <c r="C409" s="743" t="s">
        <v>694</v>
      </c>
      <c r="D409" s="743" t="s">
        <v>740</v>
      </c>
      <c r="E409" s="743"/>
      <c r="F409" s="743"/>
      <c r="G409" s="744">
        <v>2016</v>
      </c>
      <c r="H409" s="745" t="s">
        <v>575</v>
      </c>
      <c r="I409" s="745" t="s">
        <v>580</v>
      </c>
      <c r="J409" s="746"/>
      <c r="K409" s="18"/>
      <c r="L409" s="703"/>
      <c r="M409" s="703"/>
      <c r="N409" s="703"/>
      <c r="O409" s="703"/>
      <c r="P409" s="703"/>
      <c r="Q409" s="703">
        <v>0</v>
      </c>
      <c r="R409" s="703"/>
      <c r="S409" s="703"/>
      <c r="T409" s="703"/>
      <c r="U409" s="703"/>
      <c r="V409" s="703"/>
      <c r="W409" s="703"/>
      <c r="X409" s="703"/>
      <c r="Y409" s="703"/>
      <c r="Z409" s="703"/>
      <c r="AA409" s="703"/>
      <c r="AB409" s="703"/>
      <c r="AC409" s="703"/>
      <c r="AD409" s="703"/>
      <c r="AE409" s="703"/>
      <c r="AF409" s="703"/>
      <c r="AG409" s="703"/>
      <c r="AH409" s="703"/>
      <c r="AI409" s="703"/>
      <c r="AJ409" s="703"/>
      <c r="AK409" s="703"/>
      <c r="AL409" s="703"/>
      <c r="AM409" s="703"/>
      <c r="AN409" s="704"/>
      <c r="AO409" s="746"/>
      <c r="AP409" s="703"/>
      <c r="AQ409" s="703"/>
      <c r="AR409" s="703"/>
      <c r="AS409" s="703"/>
      <c r="AT409" s="703"/>
      <c r="AU409" s="703"/>
      <c r="AV409" s="703">
        <v>0</v>
      </c>
      <c r="AW409" s="703"/>
      <c r="AX409" s="703"/>
      <c r="AY409" s="703"/>
      <c r="AZ409" s="703"/>
      <c r="BA409" s="703"/>
      <c r="BB409" s="703"/>
      <c r="BC409" s="703"/>
      <c r="BD409" s="703"/>
      <c r="BE409" s="703"/>
      <c r="BF409" s="703"/>
      <c r="BG409" s="703"/>
      <c r="BH409" s="703"/>
      <c r="BI409" s="703"/>
      <c r="BJ409" s="703"/>
      <c r="BK409" s="703"/>
      <c r="BL409" s="703"/>
      <c r="BM409" s="703"/>
      <c r="BN409" s="703"/>
      <c r="BO409" s="703"/>
      <c r="BP409" s="703"/>
      <c r="BQ409" s="703"/>
      <c r="BR409" s="703"/>
      <c r="BS409" s="704"/>
      <c r="BT409" s="14"/>
    </row>
    <row r="410" spans="1:72" s="163" customFormat="1" ht="15.65" customHeight="1">
      <c r="A410" s="743"/>
      <c r="B410" s="743">
        <v>349</v>
      </c>
      <c r="C410" s="743" t="s">
        <v>695</v>
      </c>
      <c r="D410" s="743" t="s">
        <v>740</v>
      </c>
      <c r="E410" s="743"/>
      <c r="F410" s="743"/>
      <c r="G410" s="744">
        <v>2016</v>
      </c>
      <c r="H410" s="745" t="s">
        <v>575</v>
      </c>
      <c r="I410" s="745" t="s">
        <v>580</v>
      </c>
      <c r="J410" s="746"/>
      <c r="K410" s="18"/>
      <c r="L410" s="703"/>
      <c r="M410" s="703"/>
      <c r="N410" s="703"/>
      <c r="O410" s="703"/>
      <c r="P410" s="703"/>
      <c r="Q410" s="703">
        <v>0</v>
      </c>
      <c r="R410" s="703"/>
      <c r="S410" s="703"/>
      <c r="T410" s="703"/>
      <c r="U410" s="703"/>
      <c r="V410" s="703"/>
      <c r="W410" s="703"/>
      <c r="X410" s="703"/>
      <c r="Y410" s="703"/>
      <c r="Z410" s="703"/>
      <c r="AA410" s="703"/>
      <c r="AB410" s="703"/>
      <c r="AC410" s="703"/>
      <c r="AD410" s="703"/>
      <c r="AE410" s="703"/>
      <c r="AF410" s="703"/>
      <c r="AG410" s="703"/>
      <c r="AH410" s="703"/>
      <c r="AI410" s="703"/>
      <c r="AJ410" s="703"/>
      <c r="AK410" s="703"/>
      <c r="AL410" s="703"/>
      <c r="AM410" s="703"/>
      <c r="AN410" s="704"/>
      <c r="AO410" s="746"/>
      <c r="AP410" s="703"/>
      <c r="AQ410" s="703"/>
      <c r="AR410" s="703"/>
      <c r="AS410" s="703"/>
      <c r="AT410" s="703"/>
      <c r="AU410" s="703"/>
      <c r="AV410" s="703">
        <v>0</v>
      </c>
      <c r="AW410" s="703"/>
      <c r="AX410" s="703"/>
      <c r="AY410" s="703"/>
      <c r="AZ410" s="703"/>
      <c r="BA410" s="703"/>
      <c r="BB410" s="703"/>
      <c r="BC410" s="703"/>
      <c r="BD410" s="703"/>
      <c r="BE410" s="703"/>
      <c r="BF410" s="703"/>
      <c r="BG410" s="703"/>
      <c r="BH410" s="703"/>
      <c r="BI410" s="703"/>
      <c r="BJ410" s="703"/>
      <c r="BK410" s="703"/>
      <c r="BL410" s="703"/>
      <c r="BM410" s="703"/>
      <c r="BN410" s="703"/>
      <c r="BO410" s="703"/>
      <c r="BP410" s="703"/>
      <c r="BQ410" s="703"/>
      <c r="BR410" s="703"/>
      <c r="BS410" s="704"/>
      <c r="BT410" s="14"/>
    </row>
    <row r="411" spans="1:72" s="163" customFormat="1" ht="15.65" customHeight="1">
      <c r="A411" s="743"/>
      <c r="B411" s="743">
        <v>350</v>
      </c>
      <c r="C411" s="743" t="s">
        <v>696</v>
      </c>
      <c r="D411" s="743" t="s">
        <v>740</v>
      </c>
      <c r="E411" s="743"/>
      <c r="F411" s="743"/>
      <c r="G411" s="744">
        <v>2016</v>
      </c>
      <c r="H411" s="745" t="s">
        <v>575</v>
      </c>
      <c r="I411" s="745" t="s">
        <v>580</v>
      </c>
      <c r="J411" s="746"/>
      <c r="K411" s="18"/>
      <c r="L411" s="703"/>
      <c r="M411" s="703"/>
      <c r="N411" s="703"/>
      <c r="O411" s="703"/>
      <c r="P411" s="703"/>
      <c r="Q411" s="703">
        <v>0</v>
      </c>
      <c r="R411" s="703"/>
      <c r="S411" s="703"/>
      <c r="T411" s="703"/>
      <c r="U411" s="703"/>
      <c r="V411" s="703"/>
      <c r="W411" s="703"/>
      <c r="X411" s="703"/>
      <c r="Y411" s="703"/>
      <c r="Z411" s="703"/>
      <c r="AA411" s="703"/>
      <c r="AB411" s="703"/>
      <c r="AC411" s="703"/>
      <c r="AD411" s="703"/>
      <c r="AE411" s="703"/>
      <c r="AF411" s="703"/>
      <c r="AG411" s="703"/>
      <c r="AH411" s="703"/>
      <c r="AI411" s="703"/>
      <c r="AJ411" s="703"/>
      <c r="AK411" s="703"/>
      <c r="AL411" s="703"/>
      <c r="AM411" s="703"/>
      <c r="AN411" s="704"/>
      <c r="AO411" s="746"/>
      <c r="AP411" s="703"/>
      <c r="AQ411" s="703"/>
      <c r="AR411" s="703"/>
      <c r="AS411" s="703"/>
      <c r="AT411" s="703"/>
      <c r="AU411" s="703"/>
      <c r="AV411" s="703">
        <v>0</v>
      </c>
      <c r="AW411" s="703"/>
      <c r="AX411" s="703"/>
      <c r="AY411" s="703"/>
      <c r="AZ411" s="703"/>
      <c r="BA411" s="703"/>
      <c r="BB411" s="703"/>
      <c r="BC411" s="703"/>
      <c r="BD411" s="703"/>
      <c r="BE411" s="703"/>
      <c r="BF411" s="703"/>
      <c r="BG411" s="703"/>
      <c r="BH411" s="703"/>
      <c r="BI411" s="703"/>
      <c r="BJ411" s="703"/>
      <c r="BK411" s="703"/>
      <c r="BL411" s="703"/>
      <c r="BM411" s="703"/>
      <c r="BN411" s="703"/>
      <c r="BO411" s="703"/>
      <c r="BP411" s="703"/>
      <c r="BQ411" s="703"/>
      <c r="BR411" s="703"/>
      <c r="BS411" s="704"/>
      <c r="BT411" s="14"/>
    </row>
    <row r="412" spans="1:72" s="163" customFormat="1" ht="15.65" customHeight="1">
      <c r="A412" s="743"/>
      <c r="B412" s="743">
        <v>351</v>
      </c>
      <c r="C412" s="743" t="s">
        <v>697</v>
      </c>
      <c r="D412" s="743" t="s">
        <v>740</v>
      </c>
      <c r="E412" s="743"/>
      <c r="F412" s="743"/>
      <c r="G412" s="744">
        <v>2016</v>
      </c>
      <c r="H412" s="745" t="s">
        <v>575</v>
      </c>
      <c r="I412" s="745" t="s">
        <v>580</v>
      </c>
      <c r="J412" s="746"/>
      <c r="K412" s="18"/>
      <c r="L412" s="703"/>
      <c r="M412" s="703"/>
      <c r="N412" s="703"/>
      <c r="O412" s="703"/>
      <c r="P412" s="703"/>
      <c r="Q412" s="703">
        <v>0</v>
      </c>
      <c r="R412" s="703"/>
      <c r="S412" s="703"/>
      <c r="T412" s="703"/>
      <c r="U412" s="703"/>
      <c r="V412" s="703"/>
      <c r="W412" s="703"/>
      <c r="X412" s="703"/>
      <c r="Y412" s="703"/>
      <c r="Z412" s="703"/>
      <c r="AA412" s="703"/>
      <c r="AB412" s="703"/>
      <c r="AC412" s="703"/>
      <c r="AD412" s="703"/>
      <c r="AE412" s="703"/>
      <c r="AF412" s="703"/>
      <c r="AG412" s="703"/>
      <c r="AH412" s="703"/>
      <c r="AI412" s="703"/>
      <c r="AJ412" s="703"/>
      <c r="AK412" s="703"/>
      <c r="AL412" s="703"/>
      <c r="AM412" s="703"/>
      <c r="AN412" s="704"/>
      <c r="AO412" s="746"/>
      <c r="AP412" s="703"/>
      <c r="AQ412" s="703"/>
      <c r="AR412" s="703"/>
      <c r="AS412" s="703"/>
      <c r="AT412" s="703"/>
      <c r="AU412" s="703"/>
      <c r="AV412" s="703">
        <v>0</v>
      </c>
      <c r="AW412" s="703"/>
      <c r="AX412" s="703"/>
      <c r="AY412" s="703"/>
      <c r="AZ412" s="703"/>
      <c r="BA412" s="703"/>
      <c r="BB412" s="703"/>
      <c r="BC412" s="703"/>
      <c r="BD412" s="703"/>
      <c r="BE412" s="703"/>
      <c r="BF412" s="703"/>
      <c r="BG412" s="703"/>
      <c r="BH412" s="703"/>
      <c r="BI412" s="703"/>
      <c r="BJ412" s="703"/>
      <c r="BK412" s="703"/>
      <c r="BL412" s="703"/>
      <c r="BM412" s="703"/>
      <c r="BN412" s="703"/>
      <c r="BO412" s="703"/>
      <c r="BP412" s="703"/>
      <c r="BQ412" s="703"/>
      <c r="BR412" s="703"/>
      <c r="BS412" s="704"/>
      <c r="BT412" s="14"/>
    </row>
    <row r="413" spans="1:72" s="163" customFormat="1" ht="15.65" customHeight="1">
      <c r="A413" s="743"/>
      <c r="B413" s="743">
        <v>352</v>
      </c>
      <c r="C413" s="743" t="s">
        <v>698</v>
      </c>
      <c r="D413" s="743" t="s">
        <v>740</v>
      </c>
      <c r="E413" s="743"/>
      <c r="F413" s="743"/>
      <c r="G413" s="744">
        <v>2016</v>
      </c>
      <c r="H413" s="745" t="s">
        <v>575</v>
      </c>
      <c r="I413" s="745" t="s">
        <v>580</v>
      </c>
      <c r="J413" s="746"/>
      <c r="K413" s="18"/>
      <c r="L413" s="703"/>
      <c r="M413" s="703"/>
      <c r="N413" s="703"/>
      <c r="O413" s="703"/>
      <c r="P413" s="703"/>
      <c r="Q413" s="703">
        <v>0</v>
      </c>
      <c r="R413" s="703"/>
      <c r="S413" s="703"/>
      <c r="T413" s="703"/>
      <c r="U413" s="703"/>
      <c r="V413" s="703"/>
      <c r="W413" s="703"/>
      <c r="X413" s="703"/>
      <c r="Y413" s="703"/>
      <c r="Z413" s="703"/>
      <c r="AA413" s="703"/>
      <c r="AB413" s="703"/>
      <c r="AC413" s="703"/>
      <c r="AD413" s="703"/>
      <c r="AE413" s="703"/>
      <c r="AF413" s="703"/>
      <c r="AG413" s="703"/>
      <c r="AH413" s="703"/>
      <c r="AI413" s="703"/>
      <c r="AJ413" s="703"/>
      <c r="AK413" s="703"/>
      <c r="AL413" s="703"/>
      <c r="AM413" s="703"/>
      <c r="AN413" s="704"/>
      <c r="AO413" s="746"/>
      <c r="AP413" s="703"/>
      <c r="AQ413" s="703"/>
      <c r="AR413" s="703"/>
      <c r="AS413" s="703"/>
      <c r="AT413" s="703"/>
      <c r="AU413" s="703"/>
      <c r="AV413" s="703">
        <v>0</v>
      </c>
      <c r="AW413" s="703"/>
      <c r="AX413" s="703"/>
      <c r="AY413" s="703"/>
      <c r="AZ413" s="703"/>
      <c r="BA413" s="703"/>
      <c r="BB413" s="703"/>
      <c r="BC413" s="703"/>
      <c r="BD413" s="703"/>
      <c r="BE413" s="703"/>
      <c r="BF413" s="703"/>
      <c r="BG413" s="703"/>
      <c r="BH413" s="703"/>
      <c r="BI413" s="703"/>
      <c r="BJ413" s="703"/>
      <c r="BK413" s="703"/>
      <c r="BL413" s="703"/>
      <c r="BM413" s="703"/>
      <c r="BN413" s="703"/>
      <c r="BO413" s="703"/>
      <c r="BP413" s="703"/>
      <c r="BQ413" s="703"/>
      <c r="BR413" s="703"/>
      <c r="BS413" s="704"/>
      <c r="BT413" s="14"/>
    </row>
    <row r="414" spans="1:72" s="163" customFormat="1" ht="15.65" customHeight="1">
      <c r="A414" s="743"/>
      <c r="B414" s="743">
        <v>353</v>
      </c>
      <c r="C414" s="743" t="s">
        <v>699</v>
      </c>
      <c r="D414" s="743" t="s">
        <v>740</v>
      </c>
      <c r="E414" s="743"/>
      <c r="F414" s="743"/>
      <c r="G414" s="744">
        <v>2016</v>
      </c>
      <c r="H414" s="745" t="s">
        <v>575</v>
      </c>
      <c r="I414" s="745" t="s">
        <v>580</v>
      </c>
      <c r="J414" s="746"/>
      <c r="K414" s="18"/>
      <c r="L414" s="703"/>
      <c r="M414" s="703"/>
      <c r="N414" s="703"/>
      <c r="O414" s="703"/>
      <c r="P414" s="703"/>
      <c r="Q414" s="703">
        <v>0</v>
      </c>
      <c r="R414" s="703"/>
      <c r="S414" s="703"/>
      <c r="T414" s="703"/>
      <c r="U414" s="703"/>
      <c r="V414" s="703"/>
      <c r="W414" s="703"/>
      <c r="X414" s="703"/>
      <c r="Y414" s="703"/>
      <c r="Z414" s="703"/>
      <c r="AA414" s="703"/>
      <c r="AB414" s="703"/>
      <c r="AC414" s="703"/>
      <c r="AD414" s="703"/>
      <c r="AE414" s="703"/>
      <c r="AF414" s="703"/>
      <c r="AG414" s="703"/>
      <c r="AH414" s="703"/>
      <c r="AI414" s="703"/>
      <c r="AJ414" s="703"/>
      <c r="AK414" s="703"/>
      <c r="AL414" s="703"/>
      <c r="AM414" s="703"/>
      <c r="AN414" s="704"/>
      <c r="AO414" s="746"/>
      <c r="AP414" s="703"/>
      <c r="AQ414" s="703"/>
      <c r="AR414" s="703"/>
      <c r="AS414" s="703"/>
      <c r="AT414" s="703"/>
      <c r="AU414" s="703"/>
      <c r="AV414" s="703">
        <v>0</v>
      </c>
      <c r="AW414" s="703"/>
      <c r="AX414" s="703"/>
      <c r="AY414" s="703"/>
      <c r="AZ414" s="703"/>
      <c r="BA414" s="703"/>
      <c r="BB414" s="703"/>
      <c r="BC414" s="703"/>
      <c r="BD414" s="703"/>
      <c r="BE414" s="703"/>
      <c r="BF414" s="703"/>
      <c r="BG414" s="703"/>
      <c r="BH414" s="703"/>
      <c r="BI414" s="703"/>
      <c r="BJ414" s="703"/>
      <c r="BK414" s="703"/>
      <c r="BL414" s="703"/>
      <c r="BM414" s="703"/>
      <c r="BN414" s="703"/>
      <c r="BO414" s="703"/>
      <c r="BP414" s="703"/>
      <c r="BQ414" s="703"/>
      <c r="BR414" s="703"/>
      <c r="BS414" s="704"/>
      <c r="BT414" s="14"/>
    </row>
    <row r="415" spans="1:72" s="163" customFormat="1" ht="15.65" customHeight="1">
      <c r="A415" s="743"/>
      <c r="B415" s="743">
        <v>354</v>
      </c>
      <c r="C415" s="743" t="s">
        <v>700</v>
      </c>
      <c r="D415" s="743" t="s">
        <v>740</v>
      </c>
      <c r="E415" s="743"/>
      <c r="F415" s="743"/>
      <c r="G415" s="744">
        <v>2016</v>
      </c>
      <c r="H415" s="745" t="s">
        <v>575</v>
      </c>
      <c r="I415" s="745" t="s">
        <v>580</v>
      </c>
      <c r="J415" s="746"/>
      <c r="K415" s="18"/>
      <c r="L415" s="703"/>
      <c r="M415" s="703"/>
      <c r="N415" s="703"/>
      <c r="O415" s="703"/>
      <c r="P415" s="703"/>
      <c r="Q415" s="703">
        <v>0</v>
      </c>
      <c r="R415" s="703"/>
      <c r="S415" s="703"/>
      <c r="T415" s="703"/>
      <c r="U415" s="703"/>
      <c r="V415" s="703"/>
      <c r="W415" s="703"/>
      <c r="X415" s="703"/>
      <c r="Y415" s="703"/>
      <c r="Z415" s="703"/>
      <c r="AA415" s="703"/>
      <c r="AB415" s="703"/>
      <c r="AC415" s="703"/>
      <c r="AD415" s="703"/>
      <c r="AE415" s="703"/>
      <c r="AF415" s="703"/>
      <c r="AG415" s="703"/>
      <c r="AH415" s="703"/>
      <c r="AI415" s="703"/>
      <c r="AJ415" s="703"/>
      <c r="AK415" s="703"/>
      <c r="AL415" s="703"/>
      <c r="AM415" s="703"/>
      <c r="AN415" s="704"/>
      <c r="AO415" s="746"/>
      <c r="AP415" s="703"/>
      <c r="AQ415" s="703"/>
      <c r="AR415" s="703"/>
      <c r="AS415" s="703"/>
      <c r="AT415" s="703"/>
      <c r="AU415" s="703"/>
      <c r="AV415" s="703">
        <v>0</v>
      </c>
      <c r="AW415" s="703"/>
      <c r="AX415" s="703"/>
      <c r="AY415" s="703"/>
      <c r="AZ415" s="703"/>
      <c r="BA415" s="703"/>
      <c r="BB415" s="703"/>
      <c r="BC415" s="703"/>
      <c r="BD415" s="703"/>
      <c r="BE415" s="703"/>
      <c r="BF415" s="703"/>
      <c r="BG415" s="703"/>
      <c r="BH415" s="703"/>
      <c r="BI415" s="703"/>
      <c r="BJ415" s="703"/>
      <c r="BK415" s="703"/>
      <c r="BL415" s="703"/>
      <c r="BM415" s="703"/>
      <c r="BN415" s="703"/>
      <c r="BO415" s="703"/>
      <c r="BP415" s="703"/>
      <c r="BQ415" s="703"/>
      <c r="BR415" s="703"/>
      <c r="BS415" s="704"/>
      <c r="BT415" s="14"/>
    </row>
    <row r="416" spans="1:72" s="163" customFormat="1" ht="15.65" customHeight="1">
      <c r="A416" s="743"/>
      <c r="B416" s="743">
        <v>355</v>
      </c>
      <c r="C416" s="743" t="s">
        <v>701</v>
      </c>
      <c r="D416" s="743" t="s">
        <v>740</v>
      </c>
      <c r="E416" s="743"/>
      <c r="F416" s="743"/>
      <c r="G416" s="744">
        <v>2016</v>
      </c>
      <c r="H416" s="745" t="s">
        <v>575</v>
      </c>
      <c r="I416" s="745" t="s">
        <v>580</v>
      </c>
      <c r="J416" s="746"/>
      <c r="K416" s="18"/>
      <c r="L416" s="703"/>
      <c r="M416" s="703"/>
      <c r="N416" s="703"/>
      <c r="O416" s="703"/>
      <c r="P416" s="703"/>
      <c r="Q416" s="703">
        <v>0</v>
      </c>
      <c r="R416" s="703"/>
      <c r="S416" s="703"/>
      <c r="T416" s="703"/>
      <c r="U416" s="703"/>
      <c r="V416" s="703"/>
      <c r="W416" s="703"/>
      <c r="X416" s="703"/>
      <c r="Y416" s="703"/>
      <c r="Z416" s="703"/>
      <c r="AA416" s="703"/>
      <c r="AB416" s="703"/>
      <c r="AC416" s="703"/>
      <c r="AD416" s="703"/>
      <c r="AE416" s="703"/>
      <c r="AF416" s="703"/>
      <c r="AG416" s="703"/>
      <c r="AH416" s="703"/>
      <c r="AI416" s="703"/>
      <c r="AJ416" s="703"/>
      <c r="AK416" s="703"/>
      <c r="AL416" s="703"/>
      <c r="AM416" s="703"/>
      <c r="AN416" s="704"/>
      <c r="AO416" s="746"/>
      <c r="AP416" s="703"/>
      <c r="AQ416" s="703"/>
      <c r="AR416" s="703"/>
      <c r="AS416" s="703"/>
      <c r="AT416" s="703"/>
      <c r="AU416" s="703"/>
      <c r="AV416" s="703">
        <v>0</v>
      </c>
      <c r="AW416" s="703"/>
      <c r="AX416" s="703"/>
      <c r="AY416" s="703"/>
      <c r="AZ416" s="703"/>
      <c r="BA416" s="703"/>
      <c r="BB416" s="703"/>
      <c r="BC416" s="703"/>
      <c r="BD416" s="703"/>
      <c r="BE416" s="703"/>
      <c r="BF416" s="703"/>
      <c r="BG416" s="703"/>
      <c r="BH416" s="703"/>
      <c r="BI416" s="703"/>
      <c r="BJ416" s="703"/>
      <c r="BK416" s="703"/>
      <c r="BL416" s="703"/>
      <c r="BM416" s="703"/>
      <c r="BN416" s="703"/>
      <c r="BO416" s="703"/>
      <c r="BP416" s="703"/>
      <c r="BQ416" s="703"/>
      <c r="BR416" s="703"/>
      <c r="BS416" s="704"/>
      <c r="BT416" s="14"/>
    </row>
    <row r="417" spans="1:72" s="163" customFormat="1" ht="15.65" customHeight="1">
      <c r="A417" s="743"/>
      <c r="B417" s="743">
        <v>356</v>
      </c>
      <c r="C417" s="743" t="s">
        <v>126</v>
      </c>
      <c r="D417" s="743" t="s">
        <v>740</v>
      </c>
      <c r="E417" s="743"/>
      <c r="F417" s="743"/>
      <c r="G417" s="744">
        <v>2016</v>
      </c>
      <c r="H417" s="745" t="s">
        <v>575</v>
      </c>
      <c r="I417" s="745" t="s">
        <v>580</v>
      </c>
      <c r="J417" s="746"/>
      <c r="K417" s="18"/>
      <c r="L417" s="703"/>
      <c r="M417" s="703"/>
      <c r="N417" s="703"/>
      <c r="O417" s="703"/>
      <c r="P417" s="703"/>
      <c r="Q417" s="703">
        <v>0</v>
      </c>
      <c r="R417" s="703"/>
      <c r="S417" s="703"/>
      <c r="T417" s="703"/>
      <c r="U417" s="703"/>
      <c r="V417" s="703"/>
      <c r="W417" s="703"/>
      <c r="X417" s="703"/>
      <c r="Y417" s="703"/>
      <c r="Z417" s="703"/>
      <c r="AA417" s="703"/>
      <c r="AB417" s="703"/>
      <c r="AC417" s="703"/>
      <c r="AD417" s="703"/>
      <c r="AE417" s="703"/>
      <c r="AF417" s="703"/>
      <c r="AG417" s="703"/>
      <c r="AH417" s="703"/>
      <c r="AI417" s="703"/>
      <c r="AJ417" s="703"/>
      <c r="AK417" s="703"/>
      <c r="AL417" s="703"/>
      <c r="AM417" s="703"/>
      <c r="AN417" s="704"/>
      <c r="AO417" s="746"/>
      <c r="AP417" s="703"/>
      <c r="AQ417" s="703"/>
      <c r="AR417" s="703"/>
      <c r="AS417" s="703"/>
      <c r="AT417" s="703"/>
      <c r="AU417" s="703"/>
      <c r="AV417" s="703">
        <v>0</v>
      </c>
      <c r="AW417" s="703"/>
      <c r="AX417" s="703"/>
      <c r="AY417" s="703"/>
      <c r="AZ417" s="703"/>
      <c r="BA417" s="703"/>
      <c r="BB417" s="703"/>
      <c r="BC417" s="703"/>
      <c r="BD417" s="703"/>
      <c r="BE417" s="703"/>
      <c r="BF417" s="703"/>
      <c r="BG417" s="703"/>
      <c r="BH417" s="703"/>
      <c r="BI417" s="703"/>
      <c r="BJ417" s="703"/>
      <c r="BK417" s="703"/>
      <c r="BL417" s="703"/>
      <c r="BM417" s="703"/>
      <c r="BN417" s="703"/>
      <c r="BO417" s="703"/>
      <c r="BP417" s="703"/>
      <c r="BQ417" s="703"/>
      <c r="BR417" s="703"/>
      <c r="BS417" s="704"/>
      <c r="BT417" s="14"/>
    </row>
    <row r="418" spans="1:72" s="163" customFormat="1" ht="15.65" customHeight="1">
      <c r="A418" s="743"/>
      <c r="B418" s="743">
        <v>357</v>
      </c>
      <c r="C418" s="743" t="s">
        <v>702</v>
      </c>
      <c r="D418" s="743" t="s">
        <v>740</v>
      </c>
      <c r="E418" s="743"/>
      <c r="F418" s="743"/>
      <c r="G418" s="744">
        <v>2016</v>
      </c>
      <c r="H418" s="745" t="s">
        <v>575</v>
      </c>
      <c r="I418" s="745" t="s">
        <v>580</v>
      </c>
      <c r="J418" s="746"/>
      <c r="K418" s="18"/>
      <c r="L418" s="703"/>
      <c r="M418" s="703"/>
      <c r="N418" s="703"/>
      <c r="O418" s="703"/>
      <c r="P418" s="703"/>
      <c r="Q418" s="703">
        <v>0</v>
      </c>
      <c r="R418" s="703"/>
      <c r="S418" s="703"/>
      <c r="T418" s="703"/>
      <c r="U418" s="703"/>
      <c r="V418" s="703"/>
      <c r="W418" s="703"/>
      <c r="X418" s="703"/>
      <c r="Y418" s="703"/>
      <c r="Z418" s="703"/>
      <c r="AA418" s="703"/>
      <c r="AB418" s="703"/>
      <c r="AC418" s="703"/>
      <c r="AD418" s="703"/>
      <c r="AE418" s="703"/>
      <c r="AF418" s="703"/>
      <c r="AG418" s="703"/>
      <c r="AH418" s="703"/>
      <c r="AI418" s="703"/>
      <c r="AJ418" s="703"/>
      <c r="AK418" s="703"/>
      <c r="AL418" s="703"/>
      <c r="AM418" s="703"/>
      <c r="AN418" s="704"/>
      <c r="AO418" s="746"/>
      <c r="AP418" s="703"/>
      <c r="AQ418" s="703"/>
      <c r="AR418" s="703"/>
      <c r="AS418" s="703"/>
      <c r="AT418" s="703"/>
      <c r="AU418" s="703"/>
      <c r="AV418" s="703">
        <v>0</v>
      </c>
      <c r="AW418" s="703"/>
      <c r="AX418" s="703"/>
      <c r="AY418" s="703"/>
      <c r="AZ418" s="703"/>
      <c r="BA418" s="703"/>
      <c r="BB418" s="703"/>
      <c r="BC418" s="703"/>
      <c r="BD418" s="703"/>
      <c r="BE418" s="703"/>
      <c r="BF418" s="703"/>
      <c r="BG418" s="703"/>
      <c r="BH418" s="703"/>
      <c r="BI418" s="703"/>
      <c r="BJ418" s="703"/>
      <c r="BK418" s="703"/>
      <c r="BL418" s="703"/>
      <c r="BM418" s="703"/>
      <c r="BN418" s="703"/>
      <c r="BO418" s="703"/>
      <c r="BP418" s="703"/>
      <c r="BQ418" s="703"/>
      <c r="BR418" s="703"/>
      <c r="BS418" s="704"/>
      <c r="BT418" s="14"/>
    </row>
    <row r="419" spans="1:72" s="163" customFormat="1" ht="15.65" customHeight="1">
      <c r="A419" s="743"/>
      <c r="B419" s="743">
        <v>358</v>
      </c>
      <c r="C419" s="743" t="s">
        <v>703</v>
      </c>
      <c r="D419" s="743" t="s">
        <v>740</v>
      </c>
      <c r="E419" s="743"/>
      <c r="F419" s="743"/>
      <c r="G419" s="744">
        <v>2016</v>
      </c>
      <c r="H419" s="745" t="s">
        <v>575</v>
      </c>
      <c r="I419" s="745" t="s">
        <v>580</v>
      </c>
      <c r="J419" s="746"/>
      <c r="K419" s="18"/>
      <c r="L419" s="703"/>
      <c r="M419" s="703"/>
      <c r="N419" s="703"/>
      <c r="O419" s="703"/>
      <c r="P419" s="703"/>
      <c r="Q419" s="703">
        <v>0</v>
      </c>
      <c r="R419" s="703"/>
      <c r="S419" s="703"/>
      <c r="T419" s="703"/>
      <c r="U419" s="703"/>
      <c r="V419" s="703"/>
      <c r="W419" s="703"/>
      <c r="X419" s="703"/>
      <c r="Y419" s="703"/>
      <c r="Z419" s="703"/>
      <c r="AA419" s="703"/>
      <c r="AB419" s="703"/>
      <c r="AC419" s="703"/>
      <c r="AD419" s="703"/>
      <c r="AE419" s="703"/>
      <c r="AF419" s="703"/>
      <c r="AG419" s="703"/>
      <c r="AH419" s="703"/>
      <c r="AI419" s="703"/>
      <c r="AJ419" s="703"/>
      <c r="AK419" s="703"/>
      <c r="AL419" s="703"/>
      <c r="AM419" s="703"/>
      <c r="AN419" s="704"/>
      <c r="AO419" s="746"/>
      <c r="AP419" s="703"/>
      <c r="AQ419" s="703"/>
      <c r="AR419" s="703"/>
      <c r="AS419" s="703"/>
      <c r="AT419" s="703"/>
      <c r="AU419" s="703"/>
      <c r="AV419" s="703">
        <v>0</v>
      </c>
      <c r="AW419" s="703"/>
      <c r="AX419" s="703"/>
      <c r="AY419" s="703"/>
      <c r="AZ419" s="703"/>
      <c r="BA419" s="703"/>
      <c r="BB419" s="703"/>
      <c r="BC419" s="703"/>
      <c r="BD419" s="703"/>
      <c r="BE419" s="703"/>
      <c r="BF419" s="703"/>
      <c r="BG419" s="703"/>
      <c r="BH419" s="703"/>
      <c r="BI419" s="703"/>
      <c r="BJ419" s="703"/>
      <c r="BK419" s="703"/>
      <c r="BL419" s="703"/>
      <c r="BM419" s="703"/>
      <c r="BN419" s="703"/>
      <c r="BO419" s="703"/>
      <c r="BP419" s="703"/>
      <c r="BQ419" s="703"/>
      <c r="BR419" s="703"/>
      <c r="BS419" s="704"/>
      <c r="BT419" s="14"/>
    </row>
    <row r="420" spans="1:72" s="163" customFormat="1" ht="15.65" customHeight="1">
      <c r="A420" s="743"/>
      <c r="B420" s="743">
        <v>359</v>
      </c>
      <c r="C420" s="743" t="s">
        <v>704</v>
      </c>
      <c r="D420" s="743" t="s">
        <v>740</v>
      </c>
      <c r="E420" s="743"/>
      <c r="F420" s="743"/>
      <c r="G420" s="744">
        <v>2016</v>
      </c>
      <c r="H420" s="745" t="s">
        <v>575</v>
      </c>
      <c r="I420" s="745" t="s">
        <v>580</v>
      </c>
      <c r="J420" s="746"/>
      <c r="K420" s="18"/>
      <c r="L420" s="703"/>
      <c r="M420" s="703"/>
      <c r="N420" s="703"/>
      <c r="O420" s="703"/>
      <c r="P420" s="703"/>
      <c r="Q420" s="703">
        <v>0</v>
      </c>
      <c r="R420" s="703"/>
      <c r="S420" s="703"/>
      <c r="T420" s="703"/>
      <c r="U420" s="703"/>
      <c r="V420" s="703"/>
      <c r="W420" s="703"/>
      <c r="X420" s="703"/>
      <c r="Y420" s="703"/>
      <c r="Z420" s="703"/>
      <c r="AA420" s="703"/>
      <c r="AB420" s="703"/>
      <c r="AC420" s="703"/>
      <c r="AD420" s="703"/>
      <c r="AE420" s="703"/>
      <c r="AF420" s="703"/>
      <c r="AG420" s="703"/>
      <c r="AH420" s="703"/>
      <c r="AI420" s="703"/>
      <c r="AJ420" s="703"/>
      <c r="AK420" s="703"/>
      <c r="AL420" s="703"/>
      <c r="AM420" s="703"/>
      <c r="AN420" s="704"/>
      <c r="AO420" s="746"/>
      <c r="AP420" s="703"/>
      <c r="AQ420" s="703"/>
      <c r="AR420" s="703"/>
      <c r="AS420" s="703"/>
      <c r="AT420" s="703"/>
      <c r="AU420" s="703"/>
      <c r="AV420" s="703">
        <v>0</v>
      </c>
      <c r="AW420" s="703"/>
      <c r="AX420" s="703"/>
      <c r="AY420" s="703"/>
      <c r="AZ420" s="703"/>
      <c r="BA420" s="703"/>
      <c r="BB420" s="703"/>
      <c r="BC420" s="703"/>
      <c r="BD420" s="703"/>
      <c r="BE420" s="703"/>
      <c r="BF420" s="703"/>
      <c r="BG420" s="703"/>
      <c r="BH420" s="703"/>
      <c r="BI420" s="703"/>
      <c r="BJ420" s="703"/>
      <c r="BK420" s="703"/>
      <c r="BL420" s="703"/>
      <c r="BM420" s="703"/>
      <c r="BN420" s="703"/>
      <c r="BO420" s="703"/>
      <c r="BP420" s="703"/>
      <c r="BQ420" s="703"/>
      <c r="BR420" s="703"/>
      <c r="BS420" s="704"/>
      <c r="BT420" s="14"/>
    </row>
    <row r="421" spans="1:72" s="163" customFormat="1" ht="15.65" customHeight="1">
      <c r="A421" s="743"/>
      <c r="B421" s="743">
        <v>360</v>
      </c>
      <c r="C421" s="743" t="s">
        <v>705</v>
      </c>
      <c r="D421" s="743" t="s">
        <v>740</v>
      </c>
      <c r="E421" s="743"/>
      <c r="F421" s="743"/>
      <c r="G421" s="744">
        <v>2016</v>
      </c>
      <c r="H421" s="745" t="s">
        <v>575</v>
      </c>
      <c r="I421" s="745" t="s">
        <v>580</v>
      </c>
      <c r="J421" s="746"/>
      <c r="K421" s="18"/>
      <c r="L421" s="703"/>
      <c r="M421" s="703"/>
      <c r="N421" s="703"/>
      <c r="O421" s="703"/>
      <c r="P421" s="703"/>
      <c r="Q421" s="703">
        <v>0</v>
      </c>
      <c r="R421" s="703"/>
      <c r="S421" s="703"/>
      <c r="T421" s="703"/>
      <c r="U421" s="703"/>
      <c r="V421" s="703"/>
      <c r="W421" s="703"/>
      <c r="X421" s="703"/>
      <c r="Y421" s="703"/>
      <c r="Z421" s="703"/>
      <c r="AA421" s="703"/>
      <c r="AB421" s="703"/>
      <c r="AC421" s="703"/>
      <c r="AD421" s="703"/>
      <c r="AE421" s="703"/>
      <c r="AF421" s="703"/>
      <c r="AG421" s="703"/>
      <c r="AH421" s="703"/>
      <c r="AI421" s="703"/>
      <c r="AJ421" s="703"/>
      <c r="AK421" s="703"/>
      <c r="AL421" s="703"/>
      <c r="AM421" s="703"/>
      <c r="AN421" s="704"/>
      <c r="AO421" s="746"/>
      <c r="AP421" s="703"/>
      <c r="AQ421" s="703"/>
      <c r="AR421" s="703"/>
      <c r="AS421" s="703"/>
      <c r="AT421" s="703"/>
      <c r="AU421" s="703"/>
      <c r="AV421" s="703">
        <v>0</v>
      </c>
      <c r="AW421" s="703"/>
      <c r="AX421" s="703"/>
      <c r="AY421" s="703"/>
      <c r="AZ421" s="703"/>
      <c r="BA421" s="703"/>
      <c r="BB421" s="703"/>
      <c r="BC421" s="703"/>
      <c r="BD421" s="703"/>
      <c r="BE421" s="703"/>
      <c r="BF421" s="703"/>
      <c r="BG421" s="703"/>
      <c r="BH421" s="703"/>
      <c r="BI421" s="703"/>
      <c r="BJ421" s="703"/>
      <c r="BK421" s="703"/>
      <c r="BL421" s="703"/>
      <c r="BM421" s="703"/>
      <c r="BN421" s="703"/>
      <c r="BO421" s="703"/>
      <c r="BP421" s="703"/>
      <c r="BQ421" s="703"/>
      <c r="BR421" s="703"/>
      <c r="BS421" s="704"/>
      <c r="BT421" s="14"/>
    </row>
    <row r="422" spans="1:72" s="163" customFormat="1" ht="15.65" customHeight="1">
      <c r="A422" s="743"/>
      <c r="B422" s="743">
        <v>361</v>
      </c>
      <c r="C422" s="743" t="s">
        <v>706</v>
      </c>
      <c r="D422" s="743" t="s">
        <v>740</v>
      </c>
      <c r="E422" s="743"/>
      <c r="F422" s="743"/>
      <c r="G422" s="744">
        <v>2016</v>
      </c>
      <c r="H422" s="745" t="s">
        <v>575</v>
      </c>
      <c r="I422" s="745" t="s">
        <v>580</v>
      </c>
      <c r="J422" s="746"/>
      <c r="K422" s="18"/>
      <c r="L422" s="703"/>
      <c r="M422" s="703"/>
      <c r="N422" s="703"/>
      <c r="O422" s="703"/>
      <c r="P422" s="703"/>
      <c r="Q422" s="703">
        <v>0</v>
      </c>
      <c r="R422" s="703"/>
      <c r="S422" s="703"/>
      <c r="T422" s="703"/>
      <c r="U422" s="703"/>
      <c r="V422" s="703"/>
      <c r="W422" s="703"/>
      <c r="X422" s="703"/>
      <c r="Y422" s="703"/>
      <c r="Z422" s="703"/>
      <c r="AA422" s="703"/>
      <c r="AB422" s="703"/>
      <c r="AC422" s="703"/>
      <c r="AD422" s="703"/>
      <c r="AE422" s="703"/>
      <c r="AF422" s="703"/>
      <c r="AG422" s="703"/>
      <c r="AH422" s="703"/>
      <c r="AI422" s="703"/>
      <c r="AJ422" s="703"/>
      <c r="AK422" s="703"/>
      <c r="AL422" s="703"/>
      <c r="AM422" s="703"/>
      <c r="AN422" s="704"/>
      <c r="AO422" s="746"/>
      <c r="AP422" s="703"/>
      <c r="AQ422" s="703"/>
      <c r="AR422" s="703"/>
      <c r="AS422" s="703"/>
      <c r="AT422" s="703"/>
      <c r="AU422" s="703"/>
      <c r="AV422" s="703">
        <v>0</v>
      </c>
      <c r="AW422" s="703"/>
      <c r="AX422" s="703"/>
      <c r="AY422" s="703"/>
      <c r="AZ422" s="703"/>
      <c r="BA422" s="703"/>
      <c r="BB422" s="703"/>
      <c r="BC422" s="703"/>
      <c r="BD422" s="703"/>
      <c r="BE422" s="703"/>
      <c r="BF422" s="703"/>
      <c r="BG422" s="703"/>
      <c r="BH422" s="703"/>
      <c r="BI422" s="703"/>
      <c r="BJ422" s="703"/>
      <c r="BK422" s="703"/>
      <c r="BL422" s="703"/>
      <c r="BM422" s="703"/>
      <c r="BN422" s="703"/>
      <c r="BO422" s="703"/>
      <c r="BP422" s="703"/>
      <c r="BQ422" s="703"/>
      <c r="BR422" s="703"/>
      <c r="BS422" s="704"/>
      <c r="BT422" s="14"/>
    </row>
    <row r="423" spans="1:72" s="163" customFormat="1" ht="15.65" customHeight="1">
      <c r="A423" s="743"/>
      <c r="B423" s="743">
        <v>362</v>
      </c>
      <c r="C423" s="743" t="s">
        <v>707</v>
      </c>
      <c r="D423" s="743" t="s">
        <v>740</v>
      </c>
      <c r="E423" s="743"/>
      <c r="F423" s="743"/>
      <c r="G423" s="744">
        <v>2016</v>
      </c>
      <c r="H423" s="745" t="s">
        <v>575</v>
      </c>
      <c r="I423" s="745" t="s">
        <v>580</v>
      </c>
      <c r="J423" s="746"/>
      <c r="K423" s="18"/>
      <c r="L423" s="703"/>
      <c r="M423" s="703"/>
      <c r="N423" s="703"/>
      <c r="O423" s="703"/>
      <c r="P423" s="703"/>
      <c r="Q423" s="703">
        <v>0</v>
      </c>
      <c r="R423" s="703"/>
      <c r="S423" s="703"/>
      <c r="T423" s="703"/>
      <c r="U423" s="703"/>
      <c r="V423" s="703"/>
      <c r="W423" s="703"/>
      <c r="X423" s="703"/>
      <c r="Y423" s="703"/>
      <c r="Z423" s="703"/>
      <c r="AA423" s="703"/>
      <c r="AB423" s="703"/>
      <c r="AC423" s="703"/>
      <c r="AD423" s="703"/>
      <c r="AE423" s="703"/>
      <c r="AF423" s="703"/>
      <c r="AG423" s="703"/>
      <c r="AH423" s="703"/>
      <c r="AI423" s="703"/>
      <c r="AJ423" s="703"/>
      <c r="AK423" s="703"/>
      <c r="AL423" s="703"/>
      <c r="AM423" s="703"/>
      <c r="AN423" s="704"/>
      <c r="AO423" s="746"/>
      <c r="AP423" s="703"/>
      <c r="AQ423" s="703"/>
      <c r="AR423" s="703"/>
      <c r="AS423" s="703"/>
      <c r="AT423" s="703"/>
      <c r="AU423" s="703"/>
      <c r="AV423" s="703">
        <v>0</v>
      </c>
      <c r="AW423" s="703"/>
      <c r="AX423" s="703"/>
      <c r="AY423" s="703"/>
      <c r="AZ423" s="703"/>
      <c r="BA423" s="703"/>
      <c r="BB423" s="703"/>
      <c r="BC423" s="703"/>
      <c r="BD423" s="703"/>
      <c r="BE423" s="703"/>
      <c r="BF423" s="703"/>
      <c r="BG423" s="703"/>
      <c r="BH423" s="703"/>
      <c r="BI423" s="703"/>
      <c r="BJ423" s="703"/>
      <c r="BK423" s="703"/>
      <c r="BL423" s="703"/>
      <c r="BM423" s="703"/>
      <c r="BN423" s="703"/>
      <c r="BO423" s="703"/>
      <c r="BP423" s="703"/>
      <c r="BQ423" s="703"/>
      <c r="BR423" s="703"/>
      <c r="BS423" s="704"/>
      <c r="BT423" s="14"/>
    </row>
    <row r="424" spans="1:72" s="163" customFormat="1" ht="15.65" customHeight="1">
      <c r="A424" s="743"/>
      <c r="B424" s="743">
        <v>363</v>
      </c>
      <c r="C424" s="743" t="s">
        <v>708</v>
      </c>
      <c r="D424" s="743" t="s">
        <v>740</v>
      </c>
      <c r="E424" s="743"/>
      <c r="F424" s="743"/>
      <c r="G424" s="744">
        <v>2016</v>
      </c>
      <c r="H424" s="745" t="s">
        <v>575</v>
      </c>
      <c r="I424" s="745" t="s">
        <v>580</v>
      </c>
      <c r="J424" s="746"/>
      <c r="K424" s="18"/>
      <c r="L424" s="703"/>
      <c r="M424" s="703"/>
      <c r="N424" s="703"/>
      <c r="O424" s="703"/>
      <c r="P424" s="703"/>
      <c r="Q424" s="703">
        <v>0</v>
      </c>
      <c r="R424" s="703"/>
      <c r="S424" s="703"/>
      <c r="T424" s="703"/>
      <c r="U424" s="703"/>
      <c r="V424" s="703"/>
      <c r="W424" s="703"/>
      <c r="X424" s="703"/>
      <c r="Y424" s="703"/>
      <c r="Z424" s="703"/>
      <c r="AA424" s="703"/>
      <c r="AB424" s="703"/>
      <c r="AC424" s="703"/>
      <c r="AD424" s="703"/>
      <c r="AE424" s="703"/>
      <c r="AF424" s="703"/>
      <c r="AG424" s="703"/>
      <c r="AH424" s="703"/>
      <c r="AI424" s="703"/>
      <c r="AJ424" s="703"/>
      <c r="AK424" s="703"/>
      <c r="AL424" s="703"/>
      <c r="AM424" s="703"/>
      <c r="AN424" s="704"/>
      <c r="AO424" s="746"/>
      <c r="AP424" s="703"/>
      <c r="AQ424" s="703"/>
      <c r="AR424" s="703"/>
      <c r="AS424" s="703"/>
      <c r="AT424" s="703"/>
      <c r="AU424" s="703"/>
      <c r="AV424" s="703">
        <v>0</v>
      </c>
      <c r="AW424" s="703"/>
      <c r="AX424" s="703"/>
      <c r="AY424" s="703"/>
      <c r="AZ424" s="703"/>
      <c r="BA424" s="703"/>
      <c r="BB424" s="703"/>
      <c r="BC424" s="703"/>
      <c r="BD424" s="703"/>
      <c r="BE424" s="703"/>
      <c r="BF424" s="703"/>
      <c r="BG424" s="703"/>
      <c r="BH424" s="703"/>
      <c r="BI424" s="703"/>
      <c r="BJ424" s="703"/>
      <c r="BK424" s="703"/>
      <c r="BL424" s="703"/>
      <c r="BM424" s="703"/>
      <c r="BN424" s="703"/>
      <c r="BO424" s="703"/>
      <c r="BP424" s="703"/>
      <c r="BQ424" s="703"/>
      <c r="BR424" s="703"/>
      <c r="BS424" s="704"/>
      <c r="BT424" s="14"/>
    </row>
    <row r="425" spans="1:72" s="163" customFormat="1" ht="15.65" customHeight="1">
      <c r="A425" s="743"/>
      <c r="B425" s="743">
        <v>364</v>
      </c>
      <c r="C425" s="743" t="s">
        <v>709</v>
      </c>
      <c r="D425" s="743" t="s">
        <v>740</v>
      </c>
      <c r="E425" s="743"/>
      <c r="F425" s="743"/>
      <c r="G425" s="744">
        <v>2016</v>
      </c>
      <c r="H425" s="745" t="s">
        <v>575</v>
      </c>
      <c r="I425" s="745" t="s">
        <v>580</v>
      </c>
      <c r="J425" s="746"/>
      <c r="K425" s="18"/>
      <c r="L425" s="703"/>
      <c r="M425" s="703"/>
      <c r="N425" s="703"/>
      <c r="O425" s="703"/>
      <c r="P425" s="703"/>
      <c r="Q425" s="703">
        <v>0</v>
      </c>
      <c r="R425" s="703"/>
      <c r="S425" s="703"/>
      <c r="T425" s="703"/>
      <c r="U425" s="703"/>
      <c r="V425" s="703"/>
      <c r="W425" s="703"/>
      <c r="X425" s="703"/>
      <c r="Y425" s="703"/>
      <c r="Z425" s="703"/>
      <c r="AA425" s="703"/>
      <c r="AB425" s="703"/>
      <c r="AC425" s="703"/>
      <c r="AD425" s="703"/>
      <c r="AE425" s="703"/>
      <c r="AF425" s="703"/>
      <c r="AG425" s="703"/>
      <c r="AH425" s="703"/>
      <c r="AI425" s="703"/>
      <c r="AJ425" s="703"/>
      <c r="AK425" s="703"/>
      <c r="AL425" s="703"/>
      <c r="AM425" s="703"/>
      <c r="AN425" s="704"/>
      <c r="AO425" s="746"/>
      <c r="AP425" s="703"/>
      <c r="AQ425" s="703"/>
      <c r="AR425" s="703"/>
      <c r="AS425" s="703"/>
      <c r="AT425" s="703"/>
      <c r="AU425" s="703"/>
      <c r="AV425" s="703">
        <v>0</v>
      </c>
      <c r="AW425" s="703"/>
      <c r="AX425" s="703"/>
      <c r="AY425" s="703"/>
      <c r="AZ425" s="703"/>
      <c r="BA425" s="703"/>
      <c r="BB425" s="703"/>
      <c r="BC425" s="703"/>
      <c r="BD425" s="703"/>
      <c r="BE425" s="703"/>
      <c r="BF425" s="703"/>
      <c r="BG425" s="703"/>
      <c r="BH425" s="703"/>
      <c r="BI425" s="703"/>
      <c r="BJ425" s="703"/>
      <c r="BK425" s="703"/>
      <c r="BL425" s="703"/>
      <c r="BM425" s="703"/>
      <c r="BN425" s="703"/>
      <c r="BO425" s="703"/>
      <c r="BP425" s="703"/>
      <c r="BQ425" s="703"/>
      <c r="BR425" s="703"/>
      <c r="BS425" s="704"/>
      <c r="BT425" s="14"/>
    </row>
    <row r="426" spans="1:72" s="163" customFormat="1" ht="15.65" customHeight="1">
      <c r="A426" s="743"/>
      <c r="B426" s="743">
        <v>365</v>
      </c>
      <c r="C426" s="743" t="s">
        <v>710</v>
      </c>
      <c r="D426" s="743" t="s">
        <v>740</v>
      </c>
      <c r="E426" s="743"/>
      <c r="F426" s="743"/>
      <c r="G426" s="744">
        <v>2016</v>
      </c>
      <c r="H426" s="745" t="s">
        <v>575</v>
      </c>
      <c r="I426" s="745" t="s">
        <v>580</v>
      </c>
      <c r="J426" s="746"/>
      <c r="K426" s="18"/>
      <c r="L426" s="703"/>
      <c r="M426" s="703"/>
      <c r="N426" s="703"/>
      <c r="O426" s="703"/>
      <c r="P426" s="703"/>
      <c r="Q426" s="703">
        <v>0</v>
      </c>
      <c r="R426" s="703"/>
      <c r="S426" s="703"/>
      <c r="T426" s="703"/>
      <c r="U426" s="703"/>
      <c r="V426" s="703"/>
      <c r="W426" s="703"/>
      <c r="X426" s="703"/>
      <c r="Y426" s="703"/>
      <c r="Z426" s="703"/>
      <c r="AA426" s="703"/>
      <c r="AB426" s="703"/>
      <c r="AC426" s="703"/>
      <c r="AD426" s="703"/>
      <c r="AE426" s="703"/>
      <c r="AF426" s="703"/>
      <c r="AG426" s="703"/>
      <c r="AH426" s="703"/>
      <c r="AI426" s="703"/>
      <c r="AJ426" s="703"/>
      <c r="AK426" s="703"/>
      <c r="AL426" s="703"/>
      <c r="AM426" s="703"/>
      <c r="AN426" s="704"/>
      <c r="AO426" s="746"/>
      <c r="AP426" s="703"/>
      <c r="AQ426" s="703"/>
      <c r="AR426" s="703"/>
      <c r="AS426" s="703"/>
      <c r="AT426" s="703"/>
      <c r="AU426" s="703"/>
      <c r="AV426" s="703">
        <v>0</v>
      </c>
      <c r="AW426" s="703"/>
      <c r="AX426" s="703"/>
      <c r="AY426" s="703"/>
      <c r="AZ426" s="703"/>
      <c r="BA426" s="703"/>
      <c r="BB426" s="703"/>
      <c r="BC426" s="703"/>
      <c r="BD426" s="703"/>
      <c r="BE426" s="703"/>
      <c r="BF426" s="703"/>
      <c r="BG426" s="703"/>
      <c r="BH426" s="703"/>
      <c r="BI426" s="703"/>
      <c r="BJ426" s="703"/>
      <c r="BK426" s="703"/>
      <c r="BL426" s="703"/>
      <c r="BM426" s="703"/>
      <c r="BN426" s="703"/>
      <c r="BO426" s="703"/>
      <c r="BP426" s="703"/>
      <c r="BQ426" s="703"/>
      <c r="BR426" s="703"/>
      <c r="BS426" s="704"/>
      <c r="BT426" s="14"/>
    </row>
    <row r="427" spans="1:72" s="163" customFormat="1" ht="15.65" customHeight="1">
      <c r="A427" s="743"/>
      <c r="B427" s="743">
        <v>366</v>
      </c>
      <c r="C427" s="743" t="s">
        <v>711</v>
      </c>
      <c r="D427" s="743" t="s">
        <v>740</v>
      </c>
      <c r="E427" s="743"/>
      <c r="F427" s="743"/>
      <c r="G427" s="744">
        <v>2016</v>
      </c>
      <c r="H427" s="745" t="s">
        <v>575</v>
      </c>
      <c r="I427" s="745" t="s">
        <v>580</v>
      </c>
      <c r="J427" s="746"/>
      <c r="K427" s="18"/>
      <c r="L427" s="703"/>
      <c r="M427" s="703"/>
      <c r="N427" s="703"/>
      <c r="O427" s="703"/>
      <c r="P427" s="703"/>
      <c r="Q427" s="703">
        <v>0</v>
      </c>
      <c r="R427" s="703"/>
      <c r="S427" s="703"/>
      <c r="T427" s="703"/>
      <c r="U427" s="703"/>
      <c r="V427" s="703"/>
      <c r="W427" s="703"/>
      <c r="X427" s="703"/>
      <c r="Y427" s="703"/>
      <c r="Z427" s="703"/>
      <c r="AA427" s="703"/>
      <c r="AB427" s="703"/>
      <c r="AC427" s="703"/>
      <c r="AD427" s="703"/>
      <c r="AE427" s="703"/>
      <c r="AF427" s="703"/>
      <c r="AG427" s="703"/>
      <c r="AH427" s="703"/>
      <c r="AI427" s="703"/>
      <c r="AJ427" s="703"/>
      <c r="AK427" s="703"/>
      <c r="AL427" s="703"/>
      <c r="AM427" s="703"/>
      <c r="AN427" s="704"/>
      <c r="AO427" s="746"/>
      <c r="AP427" s="703"/>
      <c r="AQ427" s="703"/>
      <c r="AR427" s="703"/>
      <c r="AS427" s="703"/>
      <c r="AT427" s="703"/>
      <c r="AU427" s="703"/>
      <c r="AV427" s="703">
        <v>0</v>
      </c>
      <c r="AW427" s="703"/>
      <c r="AX427" s="703"/>
      <c r="AY427" s="703"/>
      <c r="AZ427" s="703"/>
      <c r="BA427" s="703"/>
      <c r="BB427" s="703"/>
      <c r="BC427" s="703"/>
      <c r="BD427" s="703"/>
      <c r="BE427" s="703"/>
      <c r="BF427" s="703"/>
      <c r="BG427" s="703"/>
      <c r="BH427" s="703"/>
      <c r="BI427" s="703"/>
      <c r="BJ427" s="703"/>
      <c r="BK427" s="703"/>
      <c r="BL427" s="703"/>
      <c r="BM427" s="703"/>
      <c r="BN427" s="703"/>
      <c r="BO427" s="703"/>
      <c r="BP427" s="703"/>
      <c r="BQ427" s="703"/>
      <c r="BR427" s="703"/>
      <c r="BS427" s="704"/>
      <c r="BT427" s="14"/>
    </row>
    <row r="428" spans="1:72" s="163" customFormat="1" ht="15.65" customHeight="1">
      <c r="A428" s="743"/>
      <c r="B428" s="743">
        <v>367</v>
      </c>
      <c r="C428" s="743" t="s">
        <v>712</v>
      </c>
      <c r="D428" s="743" t="s">
        <v>740</v>
      </c>
      <c r="E428" s="743"/>
      <c r="F428" s="743"/>
      <c r="G428" s="744">
        <v>2016</v>
      </c>
      <c r="H428" s="745" t="s">
        <v>575</v>
      </c>
      <c r="I428" s="745" t="s">
        <v>580</v>
      </c>
      <c r="J428" s="746"/>
      <c r="K428" s="18"/>
      <c r="L428" s="703"/>
      <c r="M428" s="703"/>
      <c r="N428" s="703"/>
      <c r="O428" s="703"/>
      <c r="P428" s="703"/>
      <c r="Q428" s="703">
        <v>0</v>
      </c>
      <c r="R428" s="703"/>
      <c r="S428" s="703"/>
      <c r="T428" s="703"/>
      <c r="U428" s="703"/>
      <c r="V428" s="703"/>
      <c r="W428" s="703"/>
      <c r="X428" s="703"/>
      <c r="Y428" s="703"/>
      <c r="Z428" s="703"/>
      <c r="AA428" s="703"/>
      <c r="AB428" s="703"/>
      <c r="AC428" s="703"/>
      <c r="AD428" s="703"/>
      <c r="AE428" s="703"/>
      <c r="AF428" s="703"/>
      <c r="AG428" s="703"/>
      <c r="AH428" s="703"/>
      <c r="AI428" s="703"/>
      <c r="AJ428" s="703"/>
      <c r="AK428" s="703"/>
      <c r="AL428" s="703"/>
      <c r="AM428" s="703"/>
      <c r="AN428" s="704"/>
      <c r="AO428" s="746"/>
      <c r="AP428" s="703"/>
      <c r="AQ428" s="703"/>
      <c r="AR428" s="703"/>
      <c r="AS428" s="703"/>
      <c r="AT428" s="703"/>
      <c r="AU428" s="703"/>
      <c r="AV428" s="703">
        <v>0</v>
      </c>
      <c r="AW428" s="703"/>
      <c r="AX428" s="703"/>
      <c r="AY428" s="703"/>
      <c r="AZ428" s="703"/>
      <c r="BA428" s="703"/>
      <c r="BB428" s="703"/>
      <c r="BC428" s="703"/>
      <c r="BD428" s="703"/>
      <c r="BE428" s="703"/>
      <c r="BF428" s="703"/>
      <c r="BG428" s="703"/>
      <c r="BH428" s="703"/>
      <c r="BI428" s="703"/>
      <c r="BJ428" s="703"/>
      <c r="BK428" s="703"/>
      <c r="BL428" s="703"/>
      <c r="BM428" s="703"/>
      <c r="BN428" s="703"/>
      <c r="BO428" s="703"/>
      <c r="BP428" s="703"/>
      <c r="BQ428" s="703"/>
      <c r="BR428" s="703"/>
      <c r="BS428" s="704"/>
      <c r="BT428" s="14"/>
    </row>
    <row r="429" spans="1:72" s="163" customFormat="1" ht="15.65" customHeight="1">
      <c r="A429" s="743"/>
      <c r="B429" s="743">
        <v>368</v>
      </c>
      <c r="C429" s="743" t="s">
        <v>713</v>
      </c>
      <c r="D429" s="743" t="s">
        <v>740</v>
      </c>
      <c r="E429" s="743"/>
      <c r="F429" s="743"/>
      <c r="G429" s="744">
        <v>2016</v>
      </c>
      <c r="H429" s="745" t="s">
        <v>575</v>
      </c>
      <c r="I429" s="745" t="s">
        <v>580</v>
      </c>
      <c r="J429" s="746"/>
      <c r="K429" s="18"/>
      <c r="L429" s="703"/>
      <c r="M429" s="703"/>
      <c r="N429" s="703"/>
      <c r="O429" s="703"/>
      <c r="P429" s="703"/>
      <c r="Q429" s="703">
        <v>0</v>
      </c>
      <c r="R429" s="703"/>
      <c r="S429" s="703"/>
      <c r="T429" s="703"/>
      <c r="U429" s="703"/>
      <c r="V429" s="703"/>
      <c r="W429" s="703"/>
      <c r="X429" s="703"/>
      <c r="Y429" s="703"/>
      <c r="Z429" s="703"/>
      <c r="AA429" s="703"/>
      <c r="AB429" s="703"/>
      <c r="AC429" s="703"/>
      <c r="AD429" s="703"/>
      <c r="AE429" s="703"/>
      <c r="AF429" s="703"/>
      <c r="AG429" s="703"/>
      <c r="AH429" s="703"/>
      <c r="AI429" s="703"/>
      <c r="AJ429" s="703"/>
      <c r="AK429" s="703"/>
      <c r="AL429" s="703"/>
      <c r="AM429" s="703"/>
      <c r="AN429" s="704"/>
      <c r="AO429" s="746"/>
      <c r="AP429" s="703"/>
      <c r="AQ429" s="703"/>
      <c r="AR429" s="703"/>
      <c r="AS429" s="703"/>
      <c r="AT429" s="703"/>
      <c r="AU429" s="703"/>
      <c r="AV429" s="703">
        <v>0</v>
      </c>
      <c r="AW429" s="703"/>
      <c r="AX429" s="703"/>
      <c r="AY429" s="703"/>
      <c r="AZ429" s="703"/>
      <c r="BA429" s="703"/>
      <c r="BB429" s="703"/>
      <c r="BC429" s="703"/>
      <c r="BD429" s="703"/>
      <c r="BE429" s="703"/>
      <c r="BF429" s="703"/>
      <c r="BG429" s="703"/>
      <c r="BH429" s="703"/>
      <c r="BI429" s="703"/>
      <c r="BJ429" s="703"/>
      <c r="BK429" s="703"/>
      <c r="BL429" s="703"/>
      <c r="BM429" s="703"/>
      <c r="BN429" s="703"/>
      <c r="BO429" s="703"/>
      <c r="BP429" s="703"/>
      <c r="BQ429" s="703"/>
      <c r="BR429" s="703"/>
      <c r="BS429" s="704"/>
      <c r="BT429" s="14"/>
    </row>
    <row r="430" spans="1:72" s="163" customFormat="1" ht="15.65" customHeight="1">
      <c r="A430" s="743"/>
      <c r="B430" s="743">
        <v>369</v>
      </c>
      <c r="C430" s="743" t="s">
        <v>714</v>
      </c>
      <c r="D430" s="743" t="s">
        <v>740</v>
      </c>
      <c r="E430" s="743"/>
      <c r="F430" s="743"/>
      <c r="G430" s="744">
        <v>2016</v>
      </c>
      <c r="H430" s="745" t="s">
        <v>575</v>
      </c>
      <c r="I430" s="745" t="s">
        <v>580</v>
      </c>
      <c r="J430" s="746"/>
      <c r="K430" s="18"/>
      <c r="L430" s="703"/>
      <c r="M430" s="703"/>
      <c r="N430" s="703"/>
      <c r="O430" s="703"/>
      <c r="P430" s="703"/>
      <c r="Q430" s="703">
        <v>0</v>
      </c>
      <c r="R430" s="703"/>
      <c r="S430" s="703"/>
      <c r="T430" s="703"/>
      <c r="U430" s="703"/>
      <c r="V430" s="703"/>
      <c r="W430" s="703"/>
      <c r="X430" s="703"/>
      <c r="Y430" s="703"/>
      <c r="Z430" s="703"/>
      <c r="AA430" s="703"/>
      <c r="AB430" s="703"/>
      <c r="AC430" s="703"/>
      <c r="AD430" s="703"/>
      <c r="AE430" s="703"/>
      <c r="AF430" s="703"/>
      <c r="AG430" s="703"/>
      <c r="AH430" s="703"/>
      <c r="AI430" s="703"/>
      <c r="AJ430" s="703"/>
      <c r="AK430" s="703"/>
      <c r="AL430" s="703"/>
      <c r="AM430" s="703"/>
      <c r="AN430" s="704"/>
      <c r="AO430" s="746"/>
      <c r="AP430" s="703"/>
      <c r="AQ430" s="703"/>
      <c r="AR430" s="703"/>
      <c r="AS430" s="703"/>
      <c r="AT430" s="703"/>
      <c r="AU430" s="703"/>
      <c r="AV430" s="703">
        <v>0</v>
      </c>
      <c r="AW430" s="703"/>
      <c r="AX430" s="703"/>
      <c r="AY430" s="703"/>
      <c r="AZ430" s="703"/>
      <c r="BA430" s="703"/>
      <c r="BB430" s="703"/>
      <c r="BC430" s="703"/>
      <c r="BD430" s="703"/>
      <c r="BE430" s="703"/>
      <c r="BF430" s="703"/>
      <c r="BG430" s="703"/>
      <c r="BH430" s="703"/>
      <c r="BI430" s="703"/>
      <c r="BJ430" s="703"/>
      <c r="BK430" s="703"/>
      <c r="BL430" s="703"/>
      <c r="BM430" s="703"/>
      <c r="BN430" s="703"/>
      <c r="BO430" s="703"/>
      <c r="BP430" s="703"/>
      <c r="BQ430" s="703"/>
      <c r="BR430" s="703"/>
      <c r="BS430" s="704"/>
      <c r="BT430" s="14"/>
    </row>
    <row r="431" spans="1:72" s="163" customFormat="1" ht="15.65" customHeight="1">
      <c r="A431" s="743"/>
      <c r="B431" s="743">
        <v>370</v>
      </c>
      <c r="C431" s="743" t="s">
        <v>715</v>
      </c>
      <c r="D431" s="743" t="s">
        <v>740</v>
      </c>
      <c r="E431" s="743"/>
      <c r="F431" s="743"/>
      <c r="G431" s="744">
        <v>2016</v>
      </c>
      <c r="H431" s="745" t="s">
        <v>575</v>
      </c>
      <c r="I431" s="745" t="s">
        <v>580</v>
      </c>
      <c r="J431" s="746"/>
      <c r="K431" s="18"/>
      <c r="L431" s="703"/>
      <c r="M431" s="703"/>
      <c r="N431" s="703"/>
      <c r="O431" s="703"/>
      <c r="P431" s="703"/>
      <c r="Q431" s="703">
        <v>0</v>
      </c>
      <c r="R431" s="703"/>
      <c r="S431" s="703"/>
      <c r="T431" s="703"/>
      <c r="U431" s="703"/>
      <c r="V431" s="703"/>
      <c r="W431" s="703"/>
      <c r="X431" s="703"/>
      <c r="Y431" s="703"/>
      <c r="Z431" s="703"/>
      <c r="AA431" s="703"/>
      <c r="AB431" s="703"/>
      <c r="AC431" s="703"/>
      <c r="AD431" s="703"/>
      <c r="AE431" s="703"/>
      <c r="AF431" s="703"/>
      <c r="AG431" s="703"/>
      <c r="AH431" s="703"/>
      <c r="AI431" s="703"/>
      <c r="AJ431" s="703"/>
      <c r="AK431" s="703"/>
      <c r="AL431" s="703"/>
      <c r="AM431" s="703"/>
      <c r="AN431" s="704"/>
      <c r="AO431" s="746"/>
      <c r="AP431" s="703"/>
      <c r="AQ431" s="703"/>
      <c r="AR431" s="703"/>
      <c r="AS431" s="703"/>
      <c r="AT431" s="703"/>
      <c r="AU431" s="703"/>
      <c r="AV431" s="703">
        <v>0</v>
      </c>
      <c r="AW431" s="703"/>
      <c r="AX431" s="703"/>
      <c r="AY431" s="703"/>
      <c r="AZ431" s="703"/>
      <c r="BA431" s="703"/>
      <c r="BB431" s="703"/>
      <c r="BC431" s="703"/>
      <c r="BD431" s="703"/>
      <c r="BE431" s="703"/>
      <c r="BF431" s="703"/>
      <c r="BG431" s="703"/>
      <c r="BH431" s="703"/>
      <c r="BI431" s="703"/>
      <c r="BJ431" s="703"/>
      <c r="BK431" s="703"/>
      <c r="BL431" s="703"/>
      <c r="BM431" s="703"/>
      <c r="BN431" s="703"/>
      <c r="BO431" s="703"/>
      <c r="BP431" s="703"/>
      <c r="BQ431" s="703"/>
      <c r="BR431" s="703"/>
      <c r="BS431" s="704"/>
      <c r="BT431" s="14"/>
    </row>
    <row r="432" spans="1:72" s="163" customFormat="1" ht="15.65" customHeight="1">
      <c r="A432" s="743"/>
      <c r="B432" s="743">
        <v>371</v>
      </c>
      <c r="C432" s="743" t="s">
        <v>716</v>
      </c>
      <c r="D432" s="743" t="s">
        <v>740</v>
      </c>
      <c r="E432" s="743"/>
      <c r="F432" s="743"/>
      <c r="G432" s="744">
        <v>2016</v>
      </c>
      <c r="H432" s="745" t="s">
        <v>575</v>
      </c>
      <c r="I432" s="745" t="s">
        <v>580</v>
      </c>
      <c r="J432" s="746"/>
      <c r="K432" s="18"/>
      <c r="L432" s="703"/>
      <c r="M432" s="703"/>
      <c r="N432" s="703"/>
      <c r="O432" s="703"/>
      <c r="P432" s="703"/>
      <c r="Q432" s="703">
        <v>0</v>
      </c>
      <c r="R432" s="703"/>
      <c r="S432" s="703"/>
      <c r="T432" s="703"/>
      <c r="U432" s="703"/>
      <c r="V432" s="703"/>
      <c r="W432" s="703"/>
      <c r="X432" s="703"/>
      <c r="Y432" s="703"/>
      <c r="Z432" s="703"/>
      <c r="AA432" s="703"/>
      <c r="AB432" s="703"/>
      <c r="AC432" s="703"/>
      <c r="AD432" s="703"/>
      <c r="AE432" s="703"/>
      <c r="AF432" s="703"/>
      <c r="AG432" s="703"/>
      <c r="AH432" s="703"/>
      <c r="AI432" s="703"/>
      <c r="AJ432" s="703"/>
      <c r="AK432" s="703"/>
      <c r="AL432" s="703"/>
      <c r="AM432" s="703"/>
      <c r="AN432" s="704"/>
      <c r="AO432" s="746"/>
      <c r="AP432" s="703"/>
      <c r="AQ432" s="703"/>
      <c r="AR432" s="703"/>
      <c r="AS432" s="703"/>
      <c r="AT432" s="703"/>
      <c r="AU432" s="703"/>
      <c r="AV432" s="703">
        <v>0</v>
      </c>
      <c r="AW432" s="703"/>
      <c r="AX432" s="703"/>
      <c r="AY432" s="703"/>
      <c r="AZ432" s="703"/>
      <c r="BA432" s="703"/>
      <c r="BB432" s="703"/>
      <c r="BC432" s="703"/>
      <c r="BD432" s="703"/>
      <c r="BE432" s="703"/>
      <c r="BF432" s="703"/>
      <c r="BG432" s="703"/>
      <c r="BH432" s="703"/>
      <c r="BI432" s="703"/>
      <c r="BJ432" s="703"/>
      <c r="BK432" s="703"/>
      <c r="BL432" s="703"/>
      <c r="BM432" s="703"/>
      <c r="BN432" s="703"/>
      <c r="BO432" s="703"/>
      <c r="BP432" s="703"/>
      <c r="BQ432" s="703"/>
      <c r="BR432" s="703"/>
      <c r="BS432" s="704"/>
      <c r="BT432" s="14"/>
    </row>
    <row r="433" spans="1:72" s="163" customFormat="1" ht="15.65" customHeight="1">
      <c r="A433" s="743"/>
      <c r="B433" s="743">
        <v>372</v>
      </c>
      <c r="C433" s="743" t="s">
        <v>717</v>
      </c>
      <c r="D433" s="743" t="s">
        <v>740</v>
      </c>
      <c r="E433" s="743"/>
      <c r="F433" s="743"/>
      <c r="G433" s="744">
        <v>2016</v>
      </c>
      <c r="H433" s="745" t="s">
        <v>575</v>
      </c>
      <c r="I433" s="745" t="s">
        <v>580</v>
      </c>
      <c r="J433" s="746"/>
      <c r="K433" s="18"/>
      <c r="L433" s="703"/>
      <c r="M433" s="703"/>
      <c r="N433" s="703"/>
      <c r="O433" s="703"/>
      <c r="P433" s="703"/>
      <c r="Q433" s="703">
        <v>0</v>
      </c>
      <c r="R433" s="703"/>
      <c r="S433" s="703"/>
      <c r="T433" s="703"/>
      <c r="U433" s="703"/>
      <c r="V433" s="703"/>
      <c r="W433" s="703"/>
      <c r="X433" s="703"/>
      <c r="Y433" s="703"/>
      <c r="Z433" s="703"/>
      <c r="AA433" s="703"/>
      <c r="AB433" s="703"/>
      <c r="AC433" s="703"/>
      <c r="AD433" s="703"/>
      <c r="AE433" s="703"/>
      <c r="AF433" s="703"/>
      <c r="AG433" s="703"/>
      <c r="AH433" s="703"/>
      <c r="AI433" s="703"/>
      <c r="AJ433" s="703"/>
      <c r="AK433" s="703"/>
      <c r="AL433" s="703"/>
      <c r="AM433" s="703"/>
      <c r="AN433" s="704"/>
      <c r="AO433" s="746"/>
      <c r="AP433" s="703"/>
      <c r="AQ433" s="703"/>
      <c r="AR433" s="703"/>
      <c r="AS433" s="703"/>
      <c r="AT433" s="703"/>
      <c r="AU433" s="703"/>
      <c r="AV433" s="703">
        <v>0</v>
      </c>
      <c r="AW433" s="703"/>
      <c r="AX433" s="703"/>
      <c r="AY433" s="703"/>
      <c r="AZ433" s="703"/>
      <c r="BA433" s="703"/>
      <c r="BB433" s="703"/>
      <c r="BC433" s="703"/>
      <c r="BD433" s="703"/>
      <c r="BE433" s="703"/>
      <c r="BF433" s="703"/>
      <c r="BG433" s="703"/>
      <c r="BH433" s="703"/>
      <c r="BI433" s="703"/>
      <c r="BJ433" s="703"/>
      <c r="BK433" s="703"/>
      <c r="BL433" s="703"/>
      <c r="BM433" s="703"/>
      <c r="BN433" s="703"/>
      <c r="BO433" s="703"/>
      <c r="BP433" s="703"/>
      <c r="BQ433" s="703"/>
      <c r="BR433" s="703"/>
      <c r="BS433" s="704"/>
      <c r="BT433" s="14"/>
    </row>
    <row r="434" spans="1:72" s="163" customFormat="1" ht="15.65" customHeight="1">
      <c r="A434" s="743"/>
      <c r="B434" s="743">
        <v>373</v>
      </c>
      <c r="C434" s="743" t="s">
        <v>718</v>
      </c>
      <c r="D434" s="743" t="s">
        <v>740</v>
      </c>
      <c r="E434" s="743"/>
      <c r="F434" s="743"/>
      <c r="G434" s="744">
        <v>2016</v>
      </c>
      <c r="H434" s="745" t="s">
        <v>575</v>
      </c>
      <c r="I434" s="745" t="s">
        <v>580</v>
      </c>
      <c r="J434" s="746"/>
      <c r="K434" s="18"/>
      <c r="L434" s="703"/>
      <c r="M434" s="703"/>
      <c r="N434" s="703"/>
      <c r="O434" s="703"/>
      <c r="P434" s="703"/>
      <c r="Q434" s="703">
        <v>0</v>
      </c>
      <c r="R434" s="703"/>
      <c r="S434" s="703"/>
      <c r="T434" s="703"/>
      <c r="U434" s="703"/>
      <c r="V434" s="703"/>
      <c r="W434" s="703"/>
      <c r="X434" s="703"/>
      <c r="Y434" s="703"/>
      <c r="Z434" s="703"/>
      <c r="AA434" s="703"/>
      <c r="AB434" s="703"/>
      <c r="AC434" s="703"/>
      <c r="AD434" s="703"/>
      <c r="AE434" s="703"/>
      <c r="AF434" s="703"/>
      <c r="AG434" s="703"/>
      <c r="AH434" s="703"/>
      <c r="AI434" s="703"/>
      <c r="AJ434" s="703"/>
      <c r="AK434" s="703"/>
      <c r="AL434" s="703"/>
      <c r="AM434" s="703"/>
      <c r="AN434" s="704"/>
      <c r="AO434" s="746"/>
      <c r="AP434" s="703"/>
      <c r="AQ434" s="703"/>
      <c r="AR434" s="703"/>
      <c r="AS434" s="703"/>
      <c r="AT434" s="703"/>
      <c r="AU434" s="703"/>
      <c r="AV434" s="703">
        <v>0</v>
      </c>
      <c r="AW434" s="703"/>
      <c r="AX434" s="703"/>
      <c r="AY434" s="703"/>
      <c r="AZ434" s="703"/>
      <c r="BA434" s="703"/>
      <c r="BB434" s="703"/>
      <c r="BC434" s="703"/>
      <c r="BD434" s="703"/>
      <c r="BE434" s="703"/>
      <c r="BF434" s="703"/>
      <c r="BG434" s="703"/>
      <c r="BH434" s="703"/>
      <c r="BI434" s="703"/>
      <c r="BJ434" s="703"/>
      <c r="BK434" s="703"/>
      <c r="BL434" s="703"/>
      <c r="BM434" s="703"/>
      <c r="BN434" s="703"/>
      <c r="BO434" s="703"/>
      <c r="BP434" s="703"/>
      <c r="BQ434" s="703"/>
      <c r="BR434" s="703"/>
      <c r="BS434" s="704"/>
      <c r="BT434" s="14"/>
    </row>
    <row r="435" spans="1:72" s="163" customFormat="1" ht="15.65" customHeight="1">
      <c r="A435" s="743"/>
      <c r="B435" s="743">
        <v>374</v>
      </c>
      <c r="C435" s="743" t="s">
        <v>719</v>
      </c>
      <c r="D435" s="743" t="s">
        <v>740</v>
      </c>
      <c r="E435" s="743"/>
      <c r="F435" s="743"/>
      <c r="G435" s="744">
        <v>2016</v>
      </c>
      <c r="H435" s="745" t="s">
        <v>575</v>
      </c>
      <c r="I435" s="745" t="s">
        <v>580</v>
      </c>
      <c r="J435" s="746"/>
      <c r="K435" s="18"/>
      <c r="L435" s="703"/>
      <c r="M435" s="703"/>
      <c r="N435" s="703"/>
      <c r="O435" s="703"/>
      <c r="P435" s="703"/>
      <c r="Q435" s="703">
        <v>0</v>
      </c>
      <c r="R435" s="703"/>
      <c r="S435" s="703"/>
      <c r="T435" s="703"/>
      <c r="U435" s="703"/>
      <c r="V435" s="703"/>
      <c r="W435" s="703"/>
      <c r="X435" s="703"/>
      <c r="Y435" s="703"/>
      <c r="Z435" s="703"/>
      <c r="AA435" s="703"/>
      <c r="AB435" s="703"/>
      <c r="AC435" s="703"/>
      <c r="AD435" s="703"/>
      <c r="AE435" s="703"/>
      <c r="AF435" s="703"/>
      <c r="AG435" s="703"/>
      <c r="AH435" s="703"/>
      <c r="AI435" s="703"/>
      <c r="AJ435" s="703"/>
      <c r="AK435" s="703"/>
      <c r="AL435" s="703"/>
      <c r="AM435" s="703"/>
      <c r="AN435" s="704"/>
      <c r="AO435" s="746"/>
      <c r="AP435" s="703"/>
      <c r="AQ435" s="703"/>
      <c r="AR435" s="703"/>
      <c r="AS435" s="703"/>
      <c r="AT435" s="703"/>
      <c r="AU435" s="703"/>
      <c r="AV435" s="703">
        <v>0</v>
      </c>
      <c r="AW435" s="703"/>
      <c r="AX435" s="703"/>
      <c r="AY435" s="703"/>
      <c r="AZ435" s="703"/>
      <c r="BA435" s="703"/>
      <c r="BB435" s="703"/>
      <c r="BC435" s="703"/>
      <c r="BD435" s="703"/>
      <c r="BE435" s="703"/>
      <c r="BF435" s="703"/>
      <c r="BG435" s="703"/>
      <c r="BH435" s="703"/>
      <c r="BI435" s="703"/>
      <c r="BJ435" s="703"/>
      <c r="BK435" s="703"/>
      <c r="BL435" s="703"/>
      <c r="BM435" s="703"/>
      <c r="BN435" s="703"/>
      <c r="BO435" s="703"/>
      <c r="BP435" s="703"/>
      <c r="BQ435" s="703"/>
      <c r="BR435" s="703"/>
      <c r="BS435" s="704"/>
      <c r="BT435" s="14"/>
    </row>
    <row r="436" spans="1:72" s="163" customFormat="1" ht="15.65" customHeight="1">
      <c r="A436" s="743"/>
      <c r="B436" s="743">
        <v>375</v>
      </c>
      <c r="C436" s="743" t="s">
        <v>720</v>
      </c>
      <c r="D436" s="743" t="s">
        <v>740</v>
      </c>
      <c r="E436" s="743"/>
      <c r="F436" s="743"/>
      <c r="G436" s="744">
        <v>2016</v>
      </c>
      <c r="H436" s="745" t="s">
        <v>575</v>
      </c>
      <c r="I436" s="745" t="s">
        <v>580</v>
      </c>
      <c r="J436" s="746"/>
      <c r="K436" s="18"/>
      <c r="L436" s="703"/>
      <c r="M436" s="703"/>
      <c r="N436" s="703"/>
      <c r="O436" s="703"/>
      <c r="P436" s="703"/>
      <c r="Q436" s="703">
        <v>0</v>
      </c>
      <c r="R436" s="703"/>
      <c r="S436" s="703"/>
      <c r="T436" s="703"/>
      <c r="U436" s="703"/>
      <c r="V436" s="703"/>
      <c r="W436" s="703"/>
      <c r="X436" s="703"/>
      <c r="Y436" s="703"/>
      <c r="Z436" s="703"/>
      <c r="AA436" s="703"/>
      <c r="AB436" s="703"/>
      <c r="AC436" s="703"/>
      <c r="AD436" s="703"/>
      <c r="AE436" s="703"/>
      <c r="AF436" s="703"/>
      <c r="AG436" s="703"/>
      <c r="AH436" s="703"/>
      <c r="AI436" s="703"/>
      <c r="AJ436" s="703"/>
      <c r="AK436" s="703"/>
      <c r="AL436" s="703"/>
      <c r="AM436" s="703"/>
      <c r="AN436" s="704"/>
      <c r="AO436" s="746"/>
      <c r="AP436" s="703"/>
      <c r="AQ436" s="703"/>
      <c r="AR436" s="703"/>
      <c r="AS436" s="703"/>
      <c r="AT436" s="703"/>
      <c r="AU436" s="703"/>
      <c r="AV436" s="703">
        <v>0</v>
      </c>
      <c r="AW436" s="703"/>
      <c r="AX436" s="703"/>
      <c r="AY436" s="703"/>
      <c r="AZ436" s="703"/>
      <c r="BA436" s="703"/>
      <c r="BB436" s="703"/>
      <c r="BC436" s="703"/>
      <c r="BD436" s="703"/>
      <c r="BE436" s="703"/>
      <c r="BF436" s="703"/>
      <c r="BG436" s="703"/>
      <c r="BH436" s="703"/>
      <c r="BI436" s="703"/>
      <c r="BJ436" s="703"/>
      <c r="BK436" s="703"/>
      <c r="BL436" s="703"/>
      <c r="BM436" s="703"/>
      <c r="BN436" s="703"/>
      <c r="BO436" s="703"/>
      <c r="BP436" s="703"/>
      <c r="BQ436" s="703"/>
      <c r="BR436" s="703"/>
      <c r="BS436" s="704"/>
      <c r="BT436" s="14"/>
    </row>
    <row r="437" spans="1:72" s="163" customFormat="1" ht="15.65" customHeight="1">
      <c r="A437" s="743"/>
      <c r="B437" s="743">
        <v>376</v>
      </c>
      <c r="C437" s="743" t="s">
        <v>721</v>
      </c>
      <c r="D437" s="743" t="s">
        <v>740</v>
      </c>
      <c r="E437" s="743"/>
      <c r="F437" s="743"/>
      <c r="G437" s="744">
        <v>2016</v>
      </c>
      <c r="H437" s="745" t="s">
        <v>575</v>
      </c>
      <c r="I437" s="745" t="s">
        <v>580</v>
      </c>
      <c r="J437" s="746"/>
      <c r="K437" s="18"/>
      <c r="L437" s="703"/>
      <c r="M437" s="703"/>
      <c r="N437" s="703"/>
      <c r="O437" s="703"/>
      <c r="P437" s="703"/>
      <c r="Q437" s="703">
        <v>0</v>
      </c>
      <c r="R437" s="703"/>
      <c r="S437" s="703"/>
      <c r="T437" s="703"/>
      <c r="U437" s="703"/>
      <c r="V437" s="703"/>
      <c r="W437" s="703"/>
      <c r="X437" s="703"/>
      <c r="Y437" s="703"/>
      <c r="Z437" s="703"/>
      <c r="AA437" s="703"/>
      <c r="AB437" s="703"/>
      <c r="AC437" s="703"/>
      <c r="AD437" s="703"/>
      <c r="AE437" s="703"/>
      <c r="AF437" s="703"/>
      <c r="AG437" s="703"/>
      <c r="AH437" s="703"/>
      <c r="AI437" s="703"/>
      <c r="AJ437" s="703"/>
      <c r="AK437" s="703"/>
      <c r="AL437" s="703"/>
      <c r="AM437" s="703"/>
      <c r="AN437" s="704"/>
      <c r="AO437" s="746"/>
      <c r="AP437" s="703"/>
      <c r="AQ437" s="703"/>
      <c r="AR437" s="703"/>
      <c r="AS437" s="703"/>
      <c r="AT437" s="703"/>
      <c r="AU437" s="703"/>
      <c r="AV437" s="703">
        <v>0</v>
      </c>
      <c r="AW437" s="703"/>
      <c r="AX437" s="703"/>
      <c r="AY437" s="703"/>
      <c r="AZ437" s="703"/>
      <c r="BA437" s="703"/>
      <c r="BB437" s="703"/>
      <c r="BC437" s="703"/>
      <c r="BD437" s="703"/>
      <c r="BE437" s="703"/>
      <c r="BF437" s="703"/>
      <c r="BG437" s="703"/>
      <c r="BH437" s="703"/>
      <c r="BI437" s="703"/>
      <c r="BJ437" s="703"/>
      <c r="BK437" s="703"/>
      <c r="BL437" s="703"/>
      <c r="BM437" s="703"/>
      <c r="BN437" s="703"/>
      <c r="BO437" s="703"/>
      <c r="BP437" s="703"/>
      <c r="BQ437" s="703"/>
      <c r="BR437" s="703"/>
      <c r="BS437" s="704"/>
      <c r="BT437" s="14"/>
    </row>
    <row r="438" spans="1:72" s="163" customFormat="1" ht="15.65" customHeight="1">
      <c r="A438" s="743"/>
      <c r="B438" s="743">
        <v>377</v>
      </c>
      <c r="C438" s="743" t="s">
        <v>722</v>
      </c>
      <c r="D438" s="743" t="s">
        <v>740</v>
      </c>
      <c r="E438" s="743"/>
      <c r="F438" s="743"/>
      <c r="G438" s="744">
        <v>2016</v>
      </c>
      <c r="H438" s="745" t="s">
        <v>575</v>
      </c>
      <c r="I438" s="745" t="s">
        <v>580</v>
      </c>
      <c r="J438" s="746"/>
      <c r="K438" s="18"/>
      <c r="L438" s="703"/>
      <c r="M438" s="703"/>
      <c r="N438" s="703"/>
      <c r="O438" s="703"/>
      <c r="P438" s="703"/>
      <c r="Q438" s="703">
        <v>0</v>
      </c>
      <c r="R438" s="703"/>
      <c r="S438" s="703"/>
      <c r="T438" s="703"/>
      <c r="U438" s="703"/>
      <c r="V438" s="703"/>
      <c r="W438" s="703"/>
      <c r="X438" s="703"/>
      <c r="Y438" s="703"/>
      <c r="Z438" s="703"/>
      <c r="AA438" s="703"/>
      <c r="AB438" s="703"/>
      <c r="AC438" s="703"/>
      <c r="AD438" s="703"/>
      <c r="AE438" s="703"/>
      <c r="AF438" s="703"/>
      <c r="AG438" s="703"/>
      <c r="AH438" s="703"/>
      <c r="AI438" s="703"/>
      <c r="AJ438" s="703"/>
      <c r="AK438" s="703"/>
      <c r="AL438" s="703"/>
      <c r="AM438" s="703"/>
      <c r="AN438" s="704"/>
      <c r="AO438" s="746"/>
      <c r="AP438" s="703"/>
      <c r="AQ438" s="703"/>
      <c r="AR438" s="703"/>
      <c r="AS438" s="703"/>
      <c r="AT438" s="703"/>
      <c r="AU438" s="703"/>
      <c r="AV438" s="703">
        <v>0</v>
      </c>
      <c r="AW438" s="703"/>
      <c r="AX438" s="703"/>
      <c r="AY438" s="703"/>
      <c r="AZ438" s="703"/>
      <c r="BA438" s="703"/>
      <c r="BB438" s="703"/>
      <c r="BC438" s="703"/>
      <c r="BD438" s="703"/>
      <c r="BE438" s="703"/>
      <c r="BF438" s="703"/>
      <c r="BG438" s="703"/>
      <c r="BH438" s="703"/>
      <c r="BI438" s="703"/>
      <c r="BJ438" s="703"/>
      <c r="BK438" s="703"/>
      <c r="BL438" s="703"/>
      <c r="BM438" s="703"/>
      <c r="BN438" s="703"/>
      <c r="BO438" s="703"/>
      <c r="BP438" s="703"/>
      <c r="BQ438" s="703"/>
      <c r="BR438" s="703"/>
      <c r="BS438" s="704"/>
      <c r="BT438" s="14"/>
    </row>
    <row r="439" spans="1:72" s="163" customFormat="1" ht="15.65" customHeight="1">
      <c r="A439" s="743"/>
      <c r="B439" s="743">
        <v>378</v>
      </c>
      <c r="C439" s="743" t="s">
        <v>723</v>
      </c>
      <c r="D439" s="743" t="s">
        <v>740</v>
      </c>
      <c r="E439" s="743"/>
      <c r="F439" s="743"/>
      <c r="G439" s="744">
        <v>2016</v>
      </c>
      <c r="H439" s="745" t="s">
        <v>575</v>
      </c>
      <c r="I439" s="745" t="s">
        <v>580</v>
      </c>
      <c r="J439" s="746"/>
      <c r="K439" s="18"/>
      <c r="L439" s="703"/>
      <c r="M439" s="703"/>
      <c r="N439" s="703"/>
      <c r="O439" s="703"/>
      <c r="P439" s="703"/>
      <c r="Q439" s="703">
        <v>0</v>
      </c>
      <c r="R439" s="703"/>
      <c r="S439" s="703"/>
      <c r="T439" s="703"/>
      <c r="U439" s="703"/>
      <c r="V439" s="703"/>
      <c r="W439" s="703"/>
      <c r="X439" s="703"/>
      <c r="Y439" s="703"/>
      <c r="Z439" s="703"/>
      <c r="AA439" s="703"/>
      <c r="AB439" s="703"/>
      <c r="AC439" s="703"/>
      <c r="AD439" s="703"/>
      <c r="AE439" s="703"/>
      <c r="AF439" s="703"/>
      <c r="AG439" s="703"/>
      <c r="AH439" s="703"/>
      <c r="AI439" s="703"/>
      <c r="AJ439" s="703"/>
      <c r="AK439" s="703"/>
      <c r="AL439" s="703"/>
      <c r="AM439" s="703"/>
      <c r="AN439" s="704"/>
      <c r="AO439" s="746"/>
      <c r="AP439" s="703"/>
      <c r="AQ439" s="703"/>
      <c r="AR439" s="703"/>
      <c r="AS439" s="703"/>
      <c r="AT439" s="703"/>
      <c r="AU439" s="703"/>
      <c r="AV439" s="703">
        <v>0</v>
      </c>
      <c r="AW439" s="703"/>
      <c r="AX439" s="703"/>
      <c r="AY439" s="703"/>
      <c r="AZ439" s="703"/>
      <c r="BA439" s="703"/>
      <c r="BB439" s="703"/>
      <c r="BC439" s="703"/>
      <c r="BD439" s="703"/>
      <c r="BE439" s="703"/>
      <c r="BF439" s="703"/>
      <c r="BG439" s="703"/>
      <c r="BH439" s="703"/>
      <c r="BI439" s="703"/>
      <c r="BJ439" s="703"/>
      <c r="BK439" s="703"/>
      <c r="BL439" s="703"/>
      <c r="BM439" s="703"/>
      <c r="BN439" s="703"/>
      <c r="BO439" s="703"/>
      <c r="BP439" s="703"/>
      <c r="BQ439" s="703"/>
      <c r="BR439" s="703"/>
      <c r="BS439" s="704"/>
      <c r="BT439" s="14"/>
    </row>
    <row r="440" spans="1:72" s="163" customFormat="1" ht="15.65" customHeight="1">
      <c r="A440" s="743"/>
      <c r="B440" s="743">
        <v>379</v>
      </c>
      <c r="C440" s="743" t="s">
        <v>724</v>
      </c>
      <c r="D440" s="743" t="s">
        <v>740</v>
      </c>
      <c r="E440" s="743"/>
      <c r="F440" s="743"/>
      <c r="G440" s="744">
        <v>2016</v>
      </c>
      <c r="H440" s="745" t="s">
        <v>575</v>
      </c>
      <c r="I440" s="745" t="s">
        <v>580</v>
      </c>
      <c r="J440" s="746"/>
      <c r="K440" s="18"/>
      <c r="L440" s="703"/>
      <c r="M440" s="703"/>
      <c r="N440" s="703"/>
      <c r="O440" s="703"/>
      <c r="P440" s="703"/>
      <c r="Q440" s="703">
        <v>0</v>
      </c>
      <c r="R440" s="703"/>
      <c r="S440" s="703"/>
      <c r="T440" s="703"/>
      <c r="U440" s="703"/>
      <c r="V440" s="703"/>
      <c r="W440" s="703"/>
      <c r="X440" s="703"/>
      <c r="Y440" s="703"/>
      <c r="Z440" s="703"/>
      <c r="AA440" s="703"/>
      <c r="AB440" s="703"/>
      <c r="AC440" s="703"/>
      <c r="AD440" s="703"/>
      <c r="AE440" s="703"/>
      <c r="AF440" s="703"/>
      <c r="AG440" s="703"/>
      <c r="AH440" s="703"/>
      <c r="AI440" s="703"/>
      <c r="AJ440" s="703"/>
      <c r="AK440" s="703"/>
      <c r="AL440" s="703"/>
      <c r="AM440" s="703"/>
      <c r="AN440" s="704"/>
      <c r="AO440" s="746"/>
      <c r="AP440" s="703"/>
      <c r="AQ440" s="703"/>
      <c r="AR440" s="703"/>
      <c r="AS440" s="703"/>
      <c r="AT440" s="703"/>
      <c r="AU440" s="703"/>
      <c r="AV440" s="703">
        <v>0</v>
      </c>
      <c r="AW440" s="703"/>
      <c r="AX440" s="703"/>
      <c r="AY440" s="703"/>
      <c r="AZ440" s="703"/>
      <c r="BA440" s="703"/>
      <c r="BB440" s="703"/>
      <c r="BC440" s="703"/>
      <c r="BD440" s="703"/>
      <c r="BE440" s="703"/>
      <c r="BF440" s="703"/>
      <c r="BG440" s="703"/>
      <c r="BH440" s="703"/>
      <c r="BI440" s="703"/>
      <c r="BJ440" s="703"/>
      <c r="BK440" s="703"/>
      <c r="BL440" s="703"/>
      <c r="BM440" s="703"/>
      <c r="BN440" s="703"/>
      <c r="BO440" s="703"/>
      <c r="BP440" s="703"/>
      <c r="BQ440" s="703"/>
      <c r="BR440" s="703"/>
      <c r="BS440" s="704"/>
      <c r="BT440" s="14"/>
    </row>
    <row r="441" spans="1:72" s="163" customFormat="1" ht="15.65" customHeight="1">
      <c r="A441" s="743"/>
      <c r="B441" s="743">
        <v>380</v>
      </c>
      <c r="C441" s="743" t="s">
        <v>725</v>
      </c>
      <c r="D441" s="743" t="s">
        <v>740</v>
      </c>
      <c r="E441" s="743"/>
      <c r="F441" s="743"/>
      <c r="G441" s="744">
        <v>2016</v>
      </c>
      <c r="H441" s="745" t="s">
        <v>575</v>
      </c>
      <c r="I441" s="745" t="s">
        <v>580</v>
      </c>
      <c r="J441" s="746"/>
      <c r="K441" s="18"/>
      <c r="L441" s="703"/>
      <c r="M441" s="703"/>
      <c r="N441" s="703"/>
      <c r="O441" s="703"/>
      <c r="P441" s="703"/>
      <c r="Q441" s="703">
        <v>0</v>
      </c>
      <c r="R441" s="703"/>
      <c r="S441" s="703"/>
      <c r="T441" s="703"/>
      <c r="U441" s="703"/>
      <c r="V441" s="703"/>
      <c r="W441" s="703"/>
      <c r="X441" s="703"/>
      <c r="Y441" s="703"/>
      <c r="Z441" s="703"/>
      <c r="AA441" s="703"/>
      <c r="AB441" s="703"/>
      <c r="AC441" s="703"/>
      <c r="AD441" s="703"/>
      <c r="AE441" s="703"/>
      <c r="AF441" s="703"/>
      <c r="AG441" s="703"/>
      <c r="AH441" s="703"/>
      <c r="AI441" s="703"/>
      <c r="AJ441" s="703"/>
      <c r="AK441" s="703"/>
      <c r="AL441" s="703"/>
      <c r="AM441" s="703"/>
      <c r="AN441" s="704"/>
      <c r="AO441" s="746"/>
      <c r="AP441" s="703"/>
      <c r="AQ441" s="703"/>
      <c r="AR441" s="703"/>
      <c r="AS441" s="703"/>
      <c r="AT441" s="703"/>
      <c r="AU441" s="703"/>
      <c r="AV441" s="703">
        <v>0</v>
      </c>
      <c r="AW441" s="703"/>
      <c r="AX441" s="703"/>
      <c r="AY441" s="703"/>
      <c r="AZ441" s="703"/>
      <c r="BA441" s="703"/>
      <c r="BB441" s="703"/>
      <c r="BC441" s="703"/>
      <c r="BD441" s="703"/>
      <c r="BE441" s="703"/>
      <c r="BF441" s="703"/>
      <c r="BG441" s="703"/>
      <c r="BH441" s="703"/>
      <c r="BI441" s="703"/>
      <c r="BJ441" s="703"/>
      <c r="BK441" s="703"/>
      <c r="BL441" s="703"/>
      <c r="BM441" s="703"/>
      <c r="BN441" s="703"/>
      <c r="BO441" s="703"/>
      <c r="BP441" s="703"/>
      <c r="BQ441" s="703"/>
      <c r="BR441" s="703"/>
      <c r="BS441" s="704"/>
      <c r="BT441" s="14"/>
    </row>
    <row r="442" spans="1:72" s="163" customFormat="1" ht="15.65" customHeight="1">
      <c r="A442" s="743"/>
      <c r="B442" s="743">
        <v>381</v>
      </c>
      <c r="C442" s="743" t="s">
        <v>726</v>
      </c>
      <c r="D442" s="743" t="s">
        <v>740</v>
      </c>
      <c r="E442" s="743"/>
      <c r="F442" s="743"/>
      <c r="G442" s="744">
        <v>2016</v>
      </c>
      <c r="H442" s="745" t="s">
        <v>575</v>
      </c>
      <c r="I442" s="745" t="s">
        <v>580</v>
      </c>
      <c r="J442" s="746"/>
      <c r="K442" s="18"/>
      <c r="L442" s="703"/>
      <c r="M442" s="703"/>
      <c r="N442" s="703"/>
      <c r="O442" s="703"/>
      <c r="P442" s="703"/>
      <c r="Q442" s="703">
        <v>0</v>
      </c>
      <c r="R442" s="703"/>
      <c r="S442" s="703"/>
      <c r="T442" s="703"/>
      <c r="U442" s="703"/>
      <c r="V442" s="703"/>
      <c r="W442" s="703"/>
      <c r="X442" s="703"/>
      <c r="Y442" s="703"/>
      <c r="Z442" s="703"/>
      <c r="AA442" s="703"/>
      <c r="AB442" s="703"/>
      <c r="AC442" s="703"/>
      <c r="AD442" s="703"/>
      <c r="AE442" s="703"/>
      <c r="AF442" s="703"/>
      <c r="AG442" s="703"/>
      <c r="AH442" s="703"/>
      <c r="AI442" s="703"/>
      <c r="AJ442" s="703"/>
      <c r="AK442" s="703"/>
      <c r="AL442" s="703"/>
      <c r="AM442" s="703"/>
      <c r="AN442" s="704"/>
      <c r="AO442" s="746"/>
      <c r="AP442" s="703"/>
      <c r="AQ442" s="703"/>
      <c r="AR442" s="703"/>
      <c r="AS442" s="703"/>
      <c r="AT442" s="703"/>
      <c r="AU442" s="703"/>
      <c r="AV442" s="703">
        <v>0</v>
      </c>
      <c r="AW442" s="703"/>
      <c r="AX442" s="703"/>
      <c r="AY442" s="703"/>
      <c r="AZ442" s="703"/>
      <c r="BA442" s="703"/>
      <c r="BB442" s="703"/>
      <c r="BC442" s="703"/>
      <c r="BD442" s="703"/>
      <c r="BE442" s="703"/>
      <c r="BF442" s="703"/>
      <c r="BG442" s="703"/>
      <c r="BH442" s="703"/>
      <c r="BI442" s="703"/>
      <c r="BJ442" s="703"/>
      <c r="BK442" s="703"/>
      <c r="BL442" s="703"/>
      <c r="BM442" s="703"/>
      <c r="BN442" s="703"/>
      <c r="BO442" s="703"/>
      <c r="BP442" s="703"/>
      <c r="BQ442" s="703"/>
      <c r="BR442" s="703"/>
      <c r="BS442" s="704"/>
      <c r="BT442" s="14"/>
    </row>
    <row r="443" spans="1:72" s="163" customFormat="1" ht="15.65" customHeight="1">
      <c r="A443" s="743"/>
      <c r="B443" s="743">
        <v>382</v>
      </c>
      <c r="C443" s="743" t="s">
        <v>727</v>
      </c>
      <c r="D443" s="743" t="s">
        <v>740</v>
      </c>
      <c r="E443" s="743"/>
      <c r="F443" s="743"/>
      <c r="G443" s="744">
        <v>2016</v>
      </c>
      <c r="H443" s="745" t="s">
        <v>575</v>
      </c>
      <c r="I443" s="745" t="s">
        <v>580</v>
      </c>
      <c r="J443" s="746"/>
      <c r="K443" s="18"/>
      <c r="L443" s="703"/>
      <c r="M443" s="703"/>
      <c r="N443" s="703"/>
      <c r="O443" s="703"/>
      <c r="P443" s="703"/>
      <c r="Q443" s="703">
        <v>0</v>
      </c>
      <c r="R443" s="703"/>
      <c r="S443" s="703"/>
      <c r="T443" s="703"/>
      <c r="U443" s="703"/>
      <c r="V443" s="703"/>
      <c r="W443" s="703"/>
      <c r="X443" s="703"/>
      <c r="Y443" s="703"/>
      <c r="Z443" s="703"/>
      <c r="AA443" s="703"/>
      <c r="AB443" s="703"/>
      <c r="AC443" s="703"/>
      <c r="AD443" s="703"/>
      <c r="AE443" s="703"/>
      <c r="AF443" s="703"/>
      <c r="AG443" s="703"/>
      <c r="AH443" s="703"/>
      <c r="AI443" s="703"/>
      <c r="AJ443" s="703"/>
      <c r="AK443" s="703"/>
      <c r="AL443" s="703"/>
      <c r="AM443" s="703"/>
      <c r="AN443" s="704"/>
      <c r="AO443" s="746"/>
      <c r="AP443" s="703"/>
      <c r="AQ443" s="703"/>
      <c r="AR443" s="703"/>
      <c r="AS443" s="703"/>
      <c r="AT443" s="703"/>
      <c r="AU443" s="703"/>
      <c r="AV443" s="703">
        <v>0</v>
      </c>
      <c r="AW443" s="703"/>
      <c r="AX443" s="703"/>
      <c r="AY443" s="703"/>
      <c r="AZ443" s="703"/>
      <c r="BA443" s="703"/>
      <c r="BB443" s="703"/>
      <c r="BC443" s="703"/>
      <c r="BD443" s="703"/>
      <c r="BE443" s="703"/>
      <c r="BF443" s="703"/>
      <c r="BG443" s="703"/>
      <c r="BH443" s="703"/>
      <c r="BI443" s="703"/>
      <c r="BJ443" s="703"/>
      <c r="BK443" s="703"/>
      <c r="BL443" s="703"/>
      <c r="BM443" s="703"/>
      <c r="BN443" s="703"/>
      <c r="BO443" s="703"/>
      <c r="BP443" s="703"/>
      <c r="BQ443" s="703"/>
      <c r="BR443" s="703"/>
      <c r="BS443" s="704"/>
      <c r="BT443" s="14"/>
    </row>
    <row r="444" spans="1:72" s="163" customFormat="1" ht="15.65" customHeight="1">
      <c r="A444" s="743"/>
      <c r="B444" s="743">
        <v>383</v>
      </c>
      <c r="C444" s="743" t="s">
        <v>728</v>
      </c>
      <c r="D444" s="743" t="s">
        <v>740</v>
      </c>
      <c r="E444" s="743"/>
      <c r="F444" s="743"/>
      <c r="G444" s="744">
        <v>2016</v>
      </c>
      <c r="H444" s="745" t="s">
        <v>575</v>
      </c>
      <c r="I444" s="745" t="s">
        <v>580</v>
      </c>
      <c r="J444" s="746"/>
      <c r="K444" s="18"/>
      <c r="L444" s="703"/>
      <c r="M444" s="703"/>
      <c r="N444" s="703"/>
      <c r="O444" s="703"/>
      <c r="P444" s="703"/>
      <c r="Q444" s="703">
        <v>0</v>
      </c>
      <c r="R444" s="703"/>
      <c r="S444" s="703"/>
      <c r="T444" s="703"/>
      <c r="U444" s="703"/>
      <c r="V444" s="703"/>
      <c r="W444" s="703"/>
      <c r="X444" s="703"/>
      <c r="Y444" s="703"/>
      <c r="Z444" s="703"/>
      <c r="AA444" s="703"/>
      <c r="AB444" s="703"/>
      <c r="AC444" s="703"/>
      <c r="AD444" s="703"/>
      <c r="AE444" s="703"/>
      <c r="AF444" s="703"/>
      <c r="AG444" s="703"/>
      <c r="AH444" s="703"/>
      <c r="AI444" s="703"/>
      <c r="AJ444" s="703"/>
      <c r="AK444" s="703"/>
      <c r="AL444" s="703"/>
      <c r="AM444" s="703"/>
      <c r="AN444" s="704"/>
      <c r="AO444" s="746"/>
      <c r="AP444" s="703"/>
      <c r="AQ444" s="703"/>
      <c r="AR444" s="703"/>
      <c r="AS444" s="703"/>
      <c r="AT444" s="703"/>
      <c r="AU444" s="703"/>
      <c r="AV444" s="703">
        <v>0</v>
      </c>
      <c r="AW444" s="703"/>
      <c r="AX444" s="703"/>
      <c r="AY444" s="703"/>
      <c r="AZ444" s="703"/>
      <c r="BA444" s="703"/>
      <c r="BB444" s="703"/>
      <c r="BC444" s="703"/>
      <c r="BD444" s="703"/>
      <c r="BE444" s="703"/>
      <c r="BF444" s="703"/>
      <c r="BG444" s="703"/>
      <c r="BH444" s="703"/>
      <c r="BI444" s="703"/>
      <c r="BJ444" s="703"/>
      <c r="BK444" s="703"/>
      <c r="BL444" s="703"/>
      <c r="BM444" s="703"/>
      <c r="BN444" s="703"/>
      <c r="BO444" s="703"/>
      <c r="BP444" s="703"/>
      <c r="BQ444" s="703"/>
      <c r="BR444" s="703"/>
      <c r="BS444" s="704"/>
      <c r="BT444" s="14"/>
    </row>
    <row r="445" spans="1:72" s="163" customFormat="1" ht="15.65" customHeight="1">
      <c r="A445" s="743"/>
      <c r="B445" s="743">
        <v>384</v>
      </c>
      <c r="C445" s="743" t="s">
        <v>729</v>
      </c>
      <c r="D445" s="743" t="s">
        <v>740</v>
      </c>
      <c r="E445" s="743"/>
      <c r="F445" s="743"/>
      <c r="G445" s="744">
        <v>2016</v>
      </c>
      <c r="H445" s="745" t="s">
        <v>575</v>
      </c>
      <c r="I445" s="745" t="s">
        <v>580</v>
      </c>
      <c r="J445" s="746"/>
      <c r="K445" s="18"/>
      <c r="L445" s="703"/>
      <c r="M445" s="703"/>
      <c r="N445" s="703"/>
      <c r="O445" s="703"/>
      <c r="P445" s="703"/>
      <c r="Q445" s="703">
        <v>0</v>
      </c>
      <c r="R445" s="703"/>
      <c r="S445" s="703"/>
      <c r="T445" s="703"/>
      <c r="U445" s="703"/>
      <c r="V445" s="703"/>
      <c r="W445" s="703"/>
      <c r="X445" s="703"/>
      <c r="Y445" s="703"/>
      <c r="Z445" s="703"/>
      <c r="AA445" s="703"/>
      <c r="AB445" s="703"/>
      <c r="AC445" s="703"/>
      <c r="AD445" s="703"/>
      <c r="AE445" s="703"/>
      <c r="AF445" s="703"/>
      <c r="AG445" s="703"/>
      <c r="AH445" s="703"/>
      <c r="AI445" s="703"/>
      <c r="AJ445" s="703"/>
      <c r="AK445" s="703"/>
      <c r="AL445" s="703"/>
      <c r="AM445" s="703"/>
      <c r="AN445" s="704"/>
      <c r="AO445" s="746"/>
      <c r="AP445" s="703"/>
      <c r="AQ445" s="703"/>
      <c r="AR445" s="703"/>
      <c r="AS445" s="703"/>
      <c r="AT445" s="703"/>
      <c r="AU445" s="703"/>
      <c r="AV445" s="703">
        <v>0</v>
      </c>
      <c r="AW445" s="703"/>
      <c r="AX445" s="703"/>
      <c r="AY445" s="703"/>
      <c r="AZ445" s="703"/>
      <c r="BA445" s="703"/>
      <c r="BB445" s="703"/>
      <c r="BC445" s="703"/>
      <c r="BD445" s="703"/>
      <c r="BE445" s="703"/>
      <c r="BF445" s="703"/>
      <c r="BG445" s="703"/>
      <c r="BH445" s="703"/>
      <c r="BI445" s="703"/>
      <c r="BJ445" s="703"/>
      <c r="BK445" s="703"/>
      <c r="BL445" s="703"/>
      <c r="BM445" s="703"/>
      <c r="BN445" s="703"/>
      <c r="BO445" s="703"/>
      <c r="BP445" s="703"/>
      <c r="BQ445" s="703"/>
      <c r="BR445" s="703"/>
      <c r="BS445" s="704"/>
      <c r="BT445" s="14"/>
    </row>
    <row r="446" spans="1:72" s="163" customFormat="1" ht="15.65" customHeight="1">
      <c r="A446" s="743"/>
      <c r="B446" s="743">
        <v>385</v>
      </c>
      <c r="C446" s="743" t="s">
        <v>730</v>
      </c>
      <c r="D446" s="743" t="s">
        <v>740</v>
      </c>
      <c r="E446" s="743"/>
      <c r="F446" s="743"/>
      <c r="G446" s="744">
        <v>2016</v>
      </c>
      <c r="H446" s="745" t="s">
        <v>575</v>
      </c>
      <c r="I446" s="745" t="s">
        <v>580</v>
      </c>
      <c r="J446" s="746"/>
      <c r="K446" s="18"/>
      <c r="L446" s="703"/>
      <c r="M446" s="703"/>
      <c r="N446" s="703"/>
      <c r="O446" s="703"/>
      <c r="P446" s="703"/>
      <c r="Q446" s="703">
        <v>0</v>
      </c>
      <c r="R446" s="703"/>
      <c r="S446" s="703"/>
      <c r="T446" s="703"/>
      <c r="U446" s="703"/>
      <c r="V446" s="703"/>
      <c r="W446" s="703"/>
      <c r="X446" s="703"/>
      <c r="Y446" s="703"/>
      <c r="Z446" s="703"/>
      <c r="AA446" s="703"/>
      <c r="AB446" s="703"/>
      <c r="AC446" s="703"/>
      <c r="AD446" s="703"/>
      <c r="AE446" s="703"/>
      <c r="AF446" s="703"/>
      <c r="AG446" s="703"/>
      <c r="AH446" s="703"/>
      <c r="AI446" s="703"/>
      <c r="AJ446" s="703"/>
      <c r="AK446" s="703"/>
      <c r="AL446" s="703"/>
      <c r="AM446" s="703"/>
      <c r="AN446" s="704"/>
      <c r="AO446" s="746"/>
      <c r="AP446" s="703"/>
      <c r="AQ446" s="703"/>
      <c r="AR446" s="703"/>
      <c r="AS446" s="703"/>
      <c r="AT446" s="703"/>
      <c r="AU446" s="703"/>
      <c r="AV446" s="703">
        <v>0</v>
      </c>
      <c r="AW446" s="703"/>
      <c r="AX446" s="703"/>
      <c r="AY446" s="703"/>
      <c r="AZ446" s="703"/>
      <c r="BA446" s="703"/>
      <c r="BB446" s="703"/>
      <c r="BC446" s="703"/>
      <c r="BD446" s="703"/>
      <c r="BE446" s="703"/>
      <c r="BF446" s="703"/>
      <c r="BG446" s="703"/>
      <c r="BH446" s="703"/>
      <c r="BI446" s="703"/>
      <c r="BJ446" s="703"/>
      <c r="BK446" s="703"/>
      <c r="BL446" s="703"/>
      <c r="BM446" s="703"/>
      <c r="BN446" s="703"/>
      <c r="BO446" s="703"/>
      <c r="BP446" s="703"/>
      <c r="BQ446" s="703"/>
      <c r="BR446" s="703"/>
      <c r="BS446" s="704"/>
      <c r="BT446" s="14"/>
    </row>
    <row r="447" spans="1:72" s="163" customFormat="1" ht="15.65" customHeight="1">
      <c r="A447" s="743"/>
      <c r="B447" s="743">
        <v>386</v>
      </c>
      <c r="C447" s="743" t="s">
        <v>731</v>
      </c>
      <c r="D447" s="743" t="s">
        <v>740</v>
      </c>
      <c r="E447" s="743"/>
      <c r="F447" s="743"/>
      <c r="G447" s="744">
        <v>2016</v>
      </c>
      <c r="H447" s="745" t="s">
        <v>575</v>
      </c>
      <c r="I447" s="745" t="s">
        <v>580</v>
      </c>
      <c r="J447" s="746"/>
      <c r="K447" s="18"/>
      <c r="L447" s="703"/>
      <c r="M447" s="703"/>
      <c r="N447" s="703"/>
      <c r="O447" s="703"/>
      <c r="P447" s="703"/>
      <c r="Q447" s="703">
        <v>0</v>
      </c>
      <c r="R447" s="703"/>
      <c r="S447" s="703"/>
      <c r="T447" s="703"/>
      <c r="U447" s="703"/>
      <c r="V447" s="703"/>
      <c r="W447" s="703"/>
      <c r="X447" s="703"/>
      <c r="Y447" s="703"/>
      <c r="Z447" s="703"/>
      <c r="AA447" s="703"/>
      <c r="AB447" s="703"/>
      <c r="AC447" s="703"/>
      <c r="AD447" s="703"/>
      <c r="AE447" s="703"/>
      <c r="AF447" s="703"/>
      <c r="AG447" s="703"/>
      <c r="AH447" s="703"/>
      <c r="AI447" s="703"/>
      <c r="AJ447" s="703"/>
      <c r="AK447" s="703"/>
      <c r="AL447" s="703"/>
      <c r="AM447" s="703"/>
      <c r="AN447" s="704"/>
      <c r="AO447" s="746"/>
      <c r="AP447" s="703"/>
      <c r="AQ447" s="703"/>
      <c r="AR447" s="703"/>
      <c r="AS447" s="703"/>
      <c r="AT447" s="703"/>
      <c r="AU447" s="703"/>
      <c r="AV447" s="703">
        <v>0</v>
      </c>
      <c r="AW447" s="703"/>
      <c r="AX447" s="703"/>
      <c r="AY447" s="703"/>
      <c r="AZ447" s="703"/>
      <c r="BA447" s="703"/>
      <c r="BB447" s="703"/>
      <c r="BC447" s="703"/>
      <c r="BD447" s="703"/>
      <c r="BE447" s="703"/>
      <c r="BF447" s="703"/>
      <c r="BG447" s="703"/>
      <c r="BH447" s="703"/>
      <c r="BI447" s="703"/>
      <c r="BJ447" s="703"/>
      <c r="BK447" s="703"/>
      <c r="BL447" s="703"/>
      <c r="BM447" s="703"/>
      <c r="BN447" s="703"/>
      <c r="BO447" s="703"/>
      <c r="BP447" s="703"/>
      <c r="BQ447" s="703"/>
      <c r="BR447" s="703"/>
      <c r="BS447" s="704"/>
      <c r="BT447" s="14"/>
    </row>
    <row r="448" spans="1:72" s="163" customFormat="1" ht="15.65" customHeight="1">
      <c r="A448" s="743"/>
      <c r="B448" s="743">
        <v>387</v>
      </c>
      <c r="C448" s="743" t="s">
        <v>732</v>
      </c>
      <c r="D448" s="743" t="s">
        <v>740</v>
      </c>
      <c r="E448" s="743"/>
      <c r="F448" s="743"/>
      <c r="G448" s="744">
        <v>2016</v>
      </c>
      <c r="H448" s="745" t="s">
        <v>575</v>
      </c>
      <c r="I448" s="745" t="s">
        <v>580</v>
      </c>
      <c r="J448" s="746"/>
      <c r="K448" s="18"/>
      <c r="L448" s="703"/>
      <c r="M448" s="703"/>
      <c r="N448" s="703"/>
      <c r="O448" s="703"/>
      <c r="P448" s="703"/>
      <c r="Q448" s="703">
        <v>0</v>
      </c>
      <c r="R448" s="703"/>
      <c r="S448" s="703"/>
      <c r="T448" s="703"/>
      <c r="U448" s="703"/>
      <c r="V448" s="703"/>
      <c r="W448" s="703"/>
      <c r="X448" s="703"/>
      <c r="Y448" s="703"/>
      <c r="Z448" s="703"/>
      <c r="AA448" s="703"/>
      <c r="AB448" s="703"/>
      <c r="AC448" s="703"/>
      <c r="AD448" s="703"/>
      <c r="AE448" s="703"/>
      <c r="AF448" s="703"/>
      <c r="AG448" s="703"/>
      <c r="AH448" s="703"/>
      <c r="AI448" s="703"/>
      <c r="AJ448" s="703"/>
      <c r="AK448" s="703"/>
      <c r="AL448" s="703"/>
      <c r="AM448" s="703"/>
      <c r="AN448" s="704"/>
      <c r="AO448" s="746"/>
      <c r="AP448" s="703"/>
      <c r="AQ448" s="703"/>
      <c r="AR448" s="703"/>
      <c r="AS448" s="703"/>
      <c r="AT448" s="703"/>
      <c r="AU448" s="703"/>
      <c r="AV448" s="703">
        <v>0</v>
      </c>
      <c r="AW448" s="703"/>
      <c r="AX448" s="703"/>
      <c r="AY448" s="703"/>
      <c r="AZ448" s="703"/>
      <c r="BA448" s="703"/>
      <c r="BB448" s="703"/>
      <c r="BC448" s="703"/>
      <c r="BD448" s="703"/>
      <c r="BE448" s="703"/>
      <c r="BF448" s="703"/>
      <c r="BG448" s="703"/>
      <c r="BH448" s="703"/>
      <c r="BI448" s="703"/>
      <c r="BJ448" s="703"/>
      <c r="BK448" s="703"/>
      <c r="BL448" s="703"/>
      <c r="BM448" s="703"/>
      <c r="BN448" s="703"/>
      <c r="BO448" s="703"/>
      <c r="BP448" s="703"/>
      <c r="BQ448" s="703"/>
      <c r="BR448" s="703"/>
      <c r="BS448" s="704"/>
      <c r="BT448" s="14"/>
    </row>
    <row r="449" spans="1:72" s="163" customFormat="1" ht="15.65" customHeight="1">
      <c r="A449" s="743"/>
      <c r="B449" s="743">
        <v>388</v>
      </c>
      <c r="C449" s="743" t="s">
        <v>733</v>
      </c>
      <c r="D449" s="743" t="s">
        <v>740</v>
      </c>
      <c r="E449" s="743"/>
      <c r="F449" s="743"/>
      <c r="G449" s="744">
        <v>2016</v>
      </c>
      <c r="H449" s="745" t="s">
        <v>575</v>
      </c>
      <c r="I449" s="745" t="s">
        <v>580</v>
      </c>
      <c r="J449" s="746"/>
      <c r="K449" s="18"/>
      <c r="L449" s="703"/>
      <c r="M449" s="703"/>
      <c r="N449" s="703"/>
      <c r="O449" s="703"/>
      <c r="P449" s="703"/>
      <c r="Q449" s="703">
        <v>0</v>
      </c>
      <c r="R449" s="703"/>
      <c r="S449" s="703"/>
      <c r="T449" s="703"/>
      <c r="U449" s="703"/>
      <c r="V449" s="703"/>
      <c r="W449" s="703"/>
      <c r="X449" s="703"/>
      <c r="Y449" s="703"/>
      <c r="Z449" s="703"/>
      <c r="AA449" s="703"/>
      <c r="AB449" s="703"/>
      <c r="AC449" s="703"/>
      <c r="AD449" s="703"/>
      <c r="AE449" s="703"/>
      <c r="AF449" s="703"/>
      <c r="AG449" s="703"/>
      <c r="AH449" s="703"/>
      <c r="AI449" s="703"/>
      <c r="AJ449" s="703"/>
      <c r="AK449" s="703"/>
      <c r="AL449" s="703"/>
      <c r="AM449" s="703"/>
      <c r="AN449" s="704"/>
      <c r="AO449" s="746"/>
      <c r="AP449" s="703"/>
      <c r="AQ449" s="703"/>
      <c r="AR449" s="703"/>
      <c r="AS449" s="703"/>
      <c r="AT449" s="703"/>
      <c r="AU449" s="703"/>
      <c r="AV449" s="703">
        <v>0</v>
      </c>
      <c r="AW449" s="703"/>
      <c r="AX449" s="703"/>
      <c r="AY449" s="703"/>
      <c r="AZ449" s="703"/>
      <c r="BA449" s="703"/>
      <c r="BB449" s="703"/>
      <c r="BC449" s="703"/>
      <c r="BD449" s="703"/>
      <c r="BE449" s="703"/>
      <c r="BF449" s="703"/>
      <c r="BG449" s="703"/>
      <c r="BH449" s="703"/>
      <c r="BI449" s="703"/>
      <c r="BJ449" s="703"/>
      <c r="BK449" s="703"/>
      <c r="BL449" s="703"/>
      <c r="BM449" s="703"/>
      <c r="BN449" s="703"/>
      <c r="BO449" s="703"/>
      <c r="BP449" s="703"/>
      <c r="BQ449" s="703"/>
      <c r="BR449" s="703"/>
      <c r="BS449" s="704"/>
      <c r="BT449" s="14"/>
    </row>
    <row r="450" spans="1:72" s="163" customFormat="1" ht="15.65" customHeight="1">
      <c r="A450" s="743"/>
      <c r="B450" s="743">
        <v>389</v>
      </c>
      <c r="C450" s="743" t="s">
        <v>734</v>
      </c>
      <c r="D450" s="743" t="s">
        <v>740</v>
      </c>
      <c r="E450" s="743"/>
      <c r="F450" s="743"/>
      <c r="G450" s="744">
        <v>2016</v>
      </c>
      <c r="H450" s="745" t="s">
        <v>575</v>
      </c>
      <c r="I450" s="745" t="s">
        <v>580</v>
      </c>
      <c r="J450" s="746"/>
      <c r="K450" s="18"/>
      <c r="L450" s="703"/>
      <c r="M450" s="703"/>
      <c r="N450" s="703"/>
      <c r="O450" s="703"/>
      <c r="P450" s="703"/>
      <c r="Q450" s="703">
        <v>0</v>
      </c>
      <c r="R450" s="703"/>
      <c r="S450" s="703"/>
      <c r="T450" s="703"/>
      <c r="U450" s="703"/>
      <c r="V450" s="703"/>
      <c r="W450" s="703"/>
      <c r="X450" s="703"/>
      <c r="Y450" s="703"/>
      <c r="Z450" s="703"/>
      <c r="AA450" s="703"/>
      <c r="AB450" s="703"/>
      <c r="AC450" s="703"/>
      <c r="AD450" s="703"/>
      <c r="AE450" s="703"/>
      <c r="AF450" s="703"/>
      <c r="AG450" s="703"/>
      <c r="AH450" s="703"/>
      <c r="AI450" s="703"/>
      <c r="AJ450" s="703"/>
      <c r="AK450" s="703"/>
      <c r="AL450" s="703"/>
      <c r="AM450" s="703"/>
      <c r="AN450" s="704"/>
      <c r="AO450" s="746"/>
      <c r="AP450" s="703"/>
      <c r="AQ450" s="703"/>
      <c r="AR450" s="703"/>
      <c r="AS450" s="703"/>
      <c r="AT450" s="703"/>
      <c r="AU450" s="703"/>
      <c r="AV450" s="703">
        <v>0</v>
      </c>
      <c r="AW450" s="703"/>
      <c r="AX450" s="703"/>
      <c r="AY450" s="703"/>
      <c r="AZ450" s="703"/>
      <c r="BA450" s="703"/>
      <c r="BB450" s="703"/>
      <c r="BC450" s="703"/>
      <c r="BD450" s="703"/>
      <c r="BE450" s="703"/>
      <c r="BF450" s="703"/>
      <c r="BG450" s="703"/>
      <c r="BH450" s="703"/>
      <c r="BI450" s="703"/>
      <c r="BJ450" s="703"/>
      <c r="BK450" s="703"/>
      <c r="BL450" s="703"/>
      <c r="BM450" s="703"/>
      <c r="BN450" s="703"/>
      <c r="BO450" s="703"/>
      <c r="BP450" s="703"/>
      <c r="BQ450" s="703"/>
      <c r="BR450" s="703"/>
      <c r="BS450" s="704"/>
      <c r="BT450" s="14"/>
    </row>
    <row r="451" spans="1:72" s="163" customFormat="1" ht="15.65" customHeight="1">
      <c r="A451" s="743"/>
      <c r="B451" s="743">
        <v>390</v>
      </c>
      <c r="C451" s="743" t="s">
        <v>735</v>
      </c>
      <c r="D451" s="743" t="s">
        <v>740</v>
      </c>
      <c r="E451" s="743"/>
      <c r="F451" s="743"/>
      <c r="G451" s="744">
        <v>2016</v>
      </c>
      <c r="H451" s="745" t="s">
        <v>575</v>
      </c>
      <c r="I451" s="745" t="s">
        <v>580</v>
      </c>
      <c r="J451" s="746"/>
      <c r="K451" s="18"/>
      <c r="L451" s="703"/>
      <c r="M451" s="703"/>
      <c r="N451" s="703"/>
      <c r="O451" s="703"/>
      <c r="P451" s="703"/>
      <c r="Q451" s="703">
        <v>0</v>
      </c>
      <c r="R451" s="703"/>
      <c r="S451" s="703"/>
      <c r="T451" s="703"/>
      <c r="U451" s="703"/>
      <c r="V451" s="703"/>
      <c r="W451" s="703"/>
      <c r="X451" s="703"/>
      <c r="Y451" s="703"/>
      <c r="Z451" s="703"/>
      <c r="AA451" s="703"/>
      <c r="AB451" s="703"/>
      <c r="AC451" s="703"/>
      <c r="AD451" s="703"/>
      <c r="AE451" s="703"/>
      <c r="AF451" s="703"/>
      <c r="AG451" s="703"/>
      <c r="AH451" s="703"/>
      <c r="AI451" s="703"/>
      <c r="AJ451" s="703"/>
      <c r="AK451" s="703"/>
      <c r="AL451" s="703"/>
      <c r="AM451" s="703"/>
      <c r="AN451" s="704"/>
      <c r="AO451" s="746"/>
      <c r="AP451" s="703"/>
      <c r="AQ451" s="703"/>
      <c r="AR451" s="703"/>
      <c r="AS451" s="703"/>
      <c r="AT451" s="703"/>
      <c r="AU451" s="703"/>
      <c r="AV451" s="703">
        <v>0</v>
      </c>
      <c r="AW451" s="703"/>
      <c r="AX451" s="703"/>
      <c r="AY451" s="703"/>
      <c r="AZ451" s="703"/>
      <c r="BA451" s="703"/>
      <c r="BB451" s="703"/>
      <c r="BC451" s="703"/>
      <c r="BD451" s="703"/>
      <c r="BE451" s="703"/>
      <c r="BF451" s="703"/>
      <c r="BG451" s="703"/>
      <c r="BH451" s="703"/>
      <c r="BI451" s="703"/>
      <c r="BJ451" s="703"/>
      <c r="BK451" s="703"/>
      <c r="BL451" s="703"/>
      <c r="BM451" s="703"/>
      <c r="BN451" s="703"/>
      <c r="BO451" s="703"/>
      <c r="BP451" s="703"/>
      <c r="BQ451" s="703"/>
      <c r="BR451" s="703"/>
      <c r="BS451" s="704"/>
      <c r="BT451" s="14"/>
    </row>
    <row r="452" spans="1:72" s="163" customFormat="1" ht="15.65" customHeight="1">
      <c r="A452" s="743"/>
      <c r="B452" s="743">
        <v>391</v>
      </c>
      <c r="C452" s="743" t="s">
        <v>736</v>
      </c>
      <c r="D452" s="743" t="s">
        <v>740</v>
      </c>
      <c r="E452" s="743"/>
      <c r="F452" s="743"/>
      <c r="G452" s="744">
        <v>2016</v>
      </c>
      <c r="H452" s="745" t="s">
        <v>575</v>
      </c>
      <c r="I452" s="745" t="s">
        <v>580</v>
      </c>
      <c r="J452" s="746"/>
      <c r="K452" s="18"/>
      <c r="L452" s="703"/>
      <c r="M452" s="703"/>
      <c r="N452" s="703"/>
      <c r="O452" s="703"/>
      <c r="P452" s="703"/>
      <c r="Q452" s="703">
        <v>0</v>
      </c>
      <c r="R452" s="703"/>
      <c r="S452" s="703"/>
      <c r="T452" s="703"/>
      <c r="U452" s="703"/>
      <c r="V452" s="703"/>
      <c r="W452" s="703"/>
      <c r="X452" s="703"/>
      <c r="Y452" s="703"/>
      <c r="Z452" s="703"/>
      <c r="AA452" s="703"/>
      <c r="AB452" s="703"/>
      <c r="AC452" s="703"/>
      <c r="AD452" s="703"/>
      <c r="AE452" s="703"/>
      <c r="AF452" s="703"/>
      <c r="AG452" s="703"/>
      <c r="AH452" s="703"/>
      <c r="AI452" s="703"/>
      <c r="AJ452" s="703"/>
      <c r="AK452" s="703"/>
      <c r="AL452" s="703"/>
      <c r="AM452" s="703"/>
      <c r="AN452" s="704"/>
      <c r="AO452" s="746"/>
      <c r="AP452" s="703"/>
      <c r="AQ452" s="703"/>
      <c r="AR452" s="703"/>
      <c r="AS452" s="703"/>
      <c r="AT452" s="703"/>
      <c r="AU452" s="703"/>
      <c r="AV452" s="703">
        <v>0</v>
      </c>
      <c r="AW452" s="703"/>
      <c r="AX452" s="703"/>
      <c r="AY452" s="703"/>
      <c r="AZ452" s="703"/>
      <c r="BA452" s="703"/>
      <c r="BB452" s="703"/>
      <c r="BC452" s="703"/>
      <c r="BD452" s="703"/>
      <c r="BE452" s="703"/>
      <c r="BF452" s="703"/>
      <c r="BG452" s="703"/>
      <c r="BH452" s="703"/>
      <c r="BI452" s="703"/>
      <c r="BJ452" s="703"/>
      <c r="BK452" s="703"/>
      <c r="BL452" s="703"/>
      <c r="BM452" s="703"/>
      <c r="BN452" s="703"/>
      <c r="BO452" s="703"/>
      <c r="BP452" s="703"/>
      <c r="BQ452" s="703"/>
      <c r="BR452" s="703"/>
      <c r="BS452" s="704"/>
      <c r="BT452" s="14"/>
    </row>
    <row r="453" spans="1:72" s="163" customFormat="1" ht="15.65" customHeight="1">
      <c r="A453" s="743"/>
      <c r="B453" s="743">
        <v>392</v>
      </c>
      <c r="C453" s="743" t="s">
        <v>737</v>
      </c>
      <c r="D453" s="743" t="s">
        <v>740</v>
      </c>
      <c r="E453" s="743"/>
      <c r="F453" s="743"/>
      <c r="G453" s="744">
        <v>2016</v>
      </c>
      <c r="H453" s="745" t="s">
        <v>575</v>
      </c>
      <c r="I453" s="745" t="s">
        <v>580</v>
      </c>
      <c r="J453" s="746"/>
      <c r="K453" s="18"/>
      <c r="L453" s="703"/>
      <c r="M453" s="703"/>
      <c r="N453" s="703"/>
      <c r="O453" s="703"/>
      <c r="P453" s="703"/>
      <c r="Q453" s="703">
        <v>0</v>
      </c>
      <c r="R453" s="703"/>
      <c r="S453" s="703"/>
      <c r="T453" s="703"/>
      <c r="U453" s="703"/>
      <c r="V453" s="703"/>
      <c r="W453" s="703"/>
      <c r="X453" s="703"/>
      <c r="Y453" s="703"/>
      <c r="Z453" s="703"/>
      <c r="AA453" s="703"/>
      <c r="AB453" s="703"/>
      <c r="AC453" s="703"/>
      <c r="AD453" s="703"/>
      <c r="AE453" s="703"/>
      <c r="AF453" s="703"/>
      <c r="AG453" s="703"/>
      <c r="AH453" s="703"/>
      <c r="AI453" s="703"/>
      <c r="AJ453" s="703"/>
      <c r="AK453" s="703"/>
      <c r="AL453" s="703"/>
      <c r="AM453" s="703"/>
      <c r="AN453" s="704"/>
      <c r="AO453" s="746"/>
      <c r="AP453" s="703"/>
      <c r="AQ453" s="703"/>
      <c r="AR453" s="703"/>
      <c r="AS453" s="703"/>
      <c r="AT453" s="703"/>
      <c r="AU453" s="703"/>
      <c r="AV453" s="703">
        <v>0</v>
      </c>
      <c r="AW453" s="703"/>
      <c r="AX453" s="703"/>
      <c r="AY453" s="703"/>
      <c r="AZ453" s="703"/>
      <c r="BA453" s="703"/>
      <c r="BB453" s="703"/>
      <c r="BC453" s="703"/>
      <c r="BD453" s="703"/>
      <c r="BE453" s="703"/>
      <c r="BF453" s="703"/>
      <c r="BG453" s="703"/>
      <c r="BH453" s="703"/>
      <c r="BI453" s="703"/>
      <c r="BJ453" s="703"/>
      <c r="BK453" s="703"/>
      <c r="BL453" s="703"/>
      <c r="BM453" s="703"/>
      <c r="BN453" s="703"/>
      <c r="BO453" s="703"/>
      <c r="BP453" s="703"/>
      <c r="BQ453" s="703"/>
      <c r="BR453" s="703"/>
      <c r="BS453" s="704"/>
      <c r="BT453" s="14"/>
    </row>
    <row r="454" spans="1:72" s="163" customFormat="1" ht="15.65" customHeight="1">
      <c r="A454" s="743"/>
      <c r="B454" s="743">
        <v>393</v>
      </c>
      <c r="C454" s="743" t="s">
        <v>738</v>
      </c>
      <c r="D454" s="743" t="s">
        <v>740</v>
      </c>
      <c r="E454" s="743"/>
      <c r="F454" s="743"/>
      <c r="G454" s="744">
        <v>2016</v>
      </c>
      <c r="H454" s="745" t="s">
        <v>575</v>
      </c>
      <c r="I454" s="745" t="s">
        <v>580</v>
      </c>
      <c r="J454" s="746"/>
      <c r="K454" s="18"/>
      <c r="L454" s="703"/>
      <c r="M454" s="703"/>
      <c r="N454" s="703"/>
      <c r="O454" s="703"/>
      <c r="P454" s="703"/>
      <c r="Q454" s="703">
        <v>0</v>
      </c>
      <c r="R454" s="703"/>
      <c r="S454" s="703"/>
      <c r="T454" s="703"/>
      <c r="U454" s="703"/>
      <c r="V454" s="703"/>
      <c r="W454" s="703"/>
      <c r="X454" s="703"/>
      <c r="Y454" s="703"/>
      <c r="Z454" s="703"/>
      <c r="AA454" s="703"/>
      <c r="AB454" s="703"/>
      <c r="AC454" s="703"/>
      <c r="AD454" s="703"/>
      <c r="AE454" s="703"/>
      <c r="AF454" s="703"/>
      <c r="AG454" s="703"/>
      <c r="AH454" s="703"/>
      <c r="AI454" s="703"/>
      <c r="AJ454" s="703"/>
      <c r="AK454" s="703"/>
      <c r="AL454" s="703"/>
      <c r="AM454" s="703"/>
      <c r="AN454" s="704"/>
      <c r="AO454" s="746"/>
      <c r="AP454" s="703"/>
      <c r="AQ454" s="703"/>
      <c r="AR454" s="703"/>
      <c r="AS454" s="703"/>
      <c r="AT454" s="703"/>
      <c r="AU454" s="703"/>
      <c r="AV454" s="703">
        <v>0</v>
      </c>
      <c r="AW454" s="703"/>
      <c r="AX454" s="703"/>
      <c r="AY454" s="703"/>
      <c r="AZ454" s="703"/>
      <c r="BA454" s="703"/>
      <c r="BB454" s="703"/>
      <c r="BC454" s="703"/>
      <c r="BD454" s="703"/>
      <c r="BE454" s="703"/>
      <c r="BF454" s="703"/>
      <c r="BG454" s="703"/>
      <c r="BH454" s="703"/>
      <c r="BI454" s="703"/>
      <c r="BJ454" s="703"/>
      <c r="BK454" s="703"/>
      <c r="BL454" s="703"/>
      <c r="BM454" s="703"/>
      <c r="BN454" s="703"/>
      <c r="BO454" s="703"/>
      <c r="BP454" s="703"/>
      <c r="BQ454" s="703"/>
      <c r="BR454" s="703"/>
      <c r="BS454" s="704"/>
      <c r="BT454" s="14"/>
    </row>
    <row r="455" spans="1:72" s="163" customFormat="1" ht="15.65" customHeight="1">
      <c r="A455" s="743"/>
      <c r="B455" s="743">
        <v>394</v>
      </c>
      <c r="C455" s="743" t="s">
        <v>739</v>
      </c>
      <c r="D455" s="743" t="s">
        <v>740</v>
      </c>
      <c r="E455" s="743"/>
      <c r="F455" s="743"/>
      <c r="G455" s="744">
        <v>2016</v>
      </c>
      <c r="H455" s="745" t="s">
        <v>575</v>
      </c>
      <c r="I455" s="745" t="s">
        <v>580</v>
      </c>
      <c r="J455" s="746"/>
      <c r="K455" s="18"/>
      <c r="L455" s="703"/>
      <c r="M455" s="703"/>
      <c r="N455" s="703"/>
      <c r="O455" s="703"/>
      <c r="P455" s="703"/>
      <c r="Q455" s="703">
        <v>0</v>
      </c>
      <c r="R455" s="703"/>
      <c r="S455" s="703"/>
      <c r="T455" s="703"/>
      <c r="U455" s="703"/>
      <c r="V455" s="703"/>
      <c r="W455" s="703"/>
      <c r="X455" s="703"/>
      <c r="Y455" s="703"/>
      <c r="Z455" s="703"/>
      <c r="AA455" s="703"/>
      <c r="AB455" s="703"/>
      <c r="AC455" s="703"/>
      <c r="AD455" s="703"/>
      <c r="AE455" s="703"/>
      <c r="AF455" s="703"/>
      <c r="AG455" s="703"/>
      <c r="AH455" s="703"/>
      <c r="AI455" s="703"/>
      <c r="AJ455" s="703"/>
      <c r="AK455" s="703"/>
      <c r="AL455" s="703"/>
      <c r="AM455" s="703"/>
      <c r="AN455" s="704"/>
      <c r="AO455" s="746"/>
      <c r="AP455" s="703"/>
      <c r="AQ455" s="703"/>
      <c r="AR455" s="703"/>
      <c r="AS455" s="703"/>
      <c r="AT455" s="703"/>
      <c r="AU455" s="703"/>
      <c r="AV455" s="703">
        <v>0</v>
      </c>
      <c r="AW455" s="703"/>
      <c r="AX455" s="703"/>
      <c r="AY455" s="703"/>
      <c r="AZ455" s="703"/>
      <c r="BA455" s="703"/>
      <c r="BB455" s="703"/>
      <c r="BC455" s="703"/>
      <c r="BD455" s="703"/>
      <c r="BE455" s="703"/>
      <c r="BF455" s="703"/>
      <c r="BG455" s="703"/>
      <c r="BH455" s="703"/>
      <c r="BI455" s="703"/>
      <c r="BJ455" s="703"/>
      <c r="BK455" s="703"/>
      <c r="BL455" s="703"/>
      <c r="BM455" s="703"/>
      <c r="BN455" s="703"/>
      <c r="BO455" s="703"/>
      <c r="BP455" s="703"/>
      <c r="BQ455" s="703"/>
      <c r="BR455" s="703"/>
      <c r="BS455" s="704"/>
      <c r="BT455" s="14"/>
    </row>
    <row r="456" spans="1:72" s="163" customFormat="1" ht="15.65" customHeight="1">
      <c r="A456" s="743"/>
      <c r="B456" s="743">
        <v>395</v>
      </c>
      <c r="C456" s="743" t="s">
        <v>96</v>
      </c>
      <c r="D456" s="743" t="s">
        <v>740</v>
      </c>
      <c r="E456" s="743"/>
      <c r="F456" s="743"/>
      <c r="G456" s="744">
        <v>2016</v>
      </c>
      <c r="H456" s="745" t="s">
        <v>575</v>
      </c>
      <c r="I456" s="745" t="s">
        <v>580</v>
      </c>
      <c r="J456" s="746"/>
      <c r="K456" s="18"/>
      <c r="L456" s="703"/>
      <c r="M456" s="703"/>
      <c r="N456" s="703"/>
      <c r="O456" s="703"/>
      <c r="P456" s="703"/>
      <c r="Q456" s="703">
        <v>0</v>
      </c>
      <c r="R456" s="703"/>
      <c r="S456" s="703"/>
      <c r="T456" s="703"/>
      <c r="U456" s="703"/>
      <c r="V456" s="703"/>
      <c r="W456" s="703"/>
      <c r="X456" s="703"/>
      <c r="Y456" s="703"/>
      <c r="Z456" s="703"/>
      <c r="AA456" s="703"/>
      <c r="AB456" s="703"/>
      <c r="AC456" s="703"/>
      <c r="AD456" s="703"/>
      <c r="AE456" s="703"/>
      <c r="AF456" s="703"/>
      <c r="AG456" s="703"/>
      <c r="AH456" s="703"/>
      <c r="AI456" s="703"/>
      <c r="AJ456" s="703"/>
      <c r="AK456" s="703"/>
      <c r="AL456" s="703"/>
      <c r="AM456" s="703"/>
      <c r="AN456" s="704"/>
      <c r="AO456" s="746"/>
      <c r="AP456" s="703"/>
      <c r="AQ456" s="703"/>
      <c r="AR456" s="703"/>
      <c r="AS456" s="703"/>
      <c r="AT456" s="703"/>
      <c r="AU456" s="703"/>
      <c r="AV456" s="703">
        <v>0</v>
      </c>
      <c r="AW456" s="703"/>
      <c r="AX456" s="703"/>
      <c r="AY456" s="703"/>
      <c r="AZ456" s="703"/>
      <c r="BA456" s="703"/>
      <c r="BB456" s="703"/>
      <c r="BC456" s="703"/>
      <c r="BD456" s="703"/>
      <c r="BE456" s="703"/>
      <c r="BF456" s="703"/>
      <c r="BG456" s="703"/>
      <c r="BH456" s="703"/>
      <c r="BI456" s="703"/>
      <c r="BJ456" s="703"/>
      <c r="BK456" s="703"/>
      <c r="BL456" s="703"/>
      <c r="BM456" s="703"/>
      <c r="BN456" s="703"/>
      <c r="BO456" s="703"/>
      <c r="BP456" s="703"/>
      <c r="BQ456" s="703"/>
      <c r="BR456" s="703"/>
      <c r="BS456" s="704"/>
      <c r="BT456" s="14"/>
    </row>
    <row r="457" spans="1:72" s="163" customFormat="1" ht="15.65" customHeight="1">
      <c r="A457" s="743"/>
      <c r="B457" s="743">
        <v>396</v>
      </c>
      <c r="C457" s="743" t="s">
        <v>94</v>
      </c>
      <c r="D457" s="743" t="s">
        <v>740</v>
      </c>
      <c r="E457" s="743"/>
      <c r="F457" s="743"/>
      <c r="G457" s="744">
        <v>2016</v>
      </c>
      <c r="H457" s="745" t="s">
        <v>575</v>
      </c>
      <c r="I457" s="745" t="s">
        <v>580</v>
      </c>
      <c r="J457" s="746"/>
      <c r="K457" s="18"/>
      <c r="L457" s="703"/>
      <c r="M457" s="703"/>
      <c r="N457" s="703"/>
      <c r="O457" s="703"/>
      <c r="P457" s="703"/>
      <c r="Q457" s="703">
        <v>0</v>
      </c>
      <c r="R457" s="703"/>
      <c r="S457" s="703"/>
      <c r="T457" s="703"/>
      <c r="U457" s="703"/>
      <c r="V457" s="703"/>
      <c r="W457" s="703"/>
      <c r="X457" s="703"/>
      <c r="Y457" s="703"/>
      <c r="Z457" s="703"/>
      <c r="AA457" s="703"/>
      <c r="AB457" s="703"/>
      <c r="AC457" s="703"/>
      <c r="AD457" s="703"/>
      <c r="AE457" s="703"/>
      <c r="AF457" s="703"/>
      <c r="AG457" s="703"/>
      <c r="AH457" s="703"/>
      <c r="AI457" s="703"/>
      <c r="AJ457" s="703"/>
      <c r="AK457" s="703"/>
      <c r="AL457" s="703"/>
      <c r="AM457" s="703"/>
      <c r="AN457" s="704"/>
      <c r="AO457" s="746"/>
      <c r="AP457" s="703"/>
      <c r="AQ457" s="703"/>
      <c r="AR457" s="703"/>
      <c r="AS457" s="703"/>
      <c r="AT457" s="703"/>
      <c r="AU457" s="703"/>
      <c r="AV457" s="703">
        <v>0</v>
      </c>
      <c r="AW457" s="703"/>
      <c r="AX457" s="703"/>
      <c r="AY457" s="703"/>
      <c r="AZ457" s="703"/>
      <c r="BA457" s="703"/>
      <c r="BB457" s="703"/>
      <c r="BC457" s="703"/>
      <c r="BD457" s="703"/>
      <c r="BE457" s="703"/>
      <c r="BF457" s="703"/>
      <c r="BG457" s="703"/>
      <c r="BH457" s="703"/>
      <c r="BI457" s="703"/>
      <c r="BJ457" s="703"/>
      <c r="BK457" s="703"/>
      <c r="BL457" s="703"/>
      <c r="BM457" s="703"/>
      <c r="BN457" s="703"/>
      <c r="BO457" s="703"/>
      <c r="BP457" s="703"/>
      <c r="BQ457" s="703"/>
      <c r="BR457" s="703"/>
      <c r="BS457" s="704"/>
      <c r="BT457" s="14"/>
    </row>
    <row r="458" spans="1:72" s="163" customFormat="1" ht="15.65" customHeight="1">
      <c r="A458" s="743"/>
      <c r="B458" s="743">
        <v>397</v>
      </c>
      <c r="C458" s="743" t="s">
        <v>95</v>
      </c>
      <c r="D458" s="743" t="s">
        <v>740</v>
      </c>
      <c r="E458" s="743"/>
      <c r="F458" s="743"/>
      <c r="G458" s="744">
        <v>2016</v>
      </c>
      <c r="H458" s="745" t="s">
        <v>575</v>
      </c>
      <c r="I458" s="745" t="s">
        <v>580</v>
      </c>
      <c r="J458" s="746"/>
      <c r="K458" s="18"/>
      <c r="L458" s="703"/>
      <c r="M458" s="703"/>
      <c r="N458" s="703"/>
      <c r="O458" s="703"/>
      <c r="P458" s="703"/>
      <c r="Q458" s="703">
        <v>0</v>
      </c>
      <c r="R458" s="703"/>
      <c r="S458" s="703"/>
      <c r="T458" s="703"/>
      <c r="U458" s="703"/>
      <c r="V458" s="703"/>
      <c r="W458" s="703"/>
      <c r="X458" s="703"/>
      <c r="Y458" s="703"/>
      <c r="Z458" s="703"/>
      <c r="AA458" s="703"/>
      <c r="AB458" s="703"/>
      <c r="AC458" s="703"/>
      <c r="AD458" s="703"/>
      <c r="AE458" s="703"/>
      <c r="AF458" s="703"/>
      <c r="AG458" s="703"/>
      <c r="AH458" s="703"/>
      <c r="AI458" s="703"/>
      <c r="AJ458" s="703"/>
      <c r="AK458" s="703"/>
      <c r="AL458" s="703"/>
      <c r="AM458" s="703"/>
      <c r="AN458" s="704"/>
      <c r="AO458" s="746"/>
      <c r="AP458" s="703"/>
      <c r="AQ458" s="703"/>
      <c r="AR458" s="703"/>
      <c r="AS458" s="703"/>
      <c r="AT458" s="703"/>
      <c r="AU458" s="703"/>
      <c r="AV458" s="703">
        <v>0</v>
      </c>
      <c r="AW458" s="703"/>
      <c r="AX458" s="703"/>
      <c r="AY458" s="703"/>
      <c r="AZ458" s="703"/>
      <c r="BA458" s="703"/>
      <c r="BB458" s="703"/>
      <c r="BC458" s="703"/>
      <c r="BD458" s="703"/>
      <c r="BE458" s="703"/>
      <c r="BF458" s="703"/>
      <c r="BG458" s="703"/>
      <c r="BH458" s="703"/>
      <c r="BI458" s="703"/>
      <c r="BJ458" s="703"/>
      <c r="BK458" s="703"/>
      <c r="BL458" s="703"/>
      <c r="BM458" s="703"/>
      <c r="BN458" s="703"/>
      <c r="BO458" s="703"/>
      <c r="BP458" s="703"/>
      <c r="BQ458" s="703"/>
      <c r="BR458" s="703"/>
      <c r="BS458" s="704"/>
      <c r="BT458" s="14"/>
    </row>
    <row r="459" spans="1:72" s="163" customFormat="1" ht="15.65" customHeight="1">
      <c r="A459" s="743"/>
      <c r="B459" s="743">
        <v>398</v>
      </c>
      <c r="C459" s="743" t="s">
        <v>672</v>
      </c>
      <c r="D459" s="743" t="s">
        <v>740</v>
      </c>
      <c r="E459" s="743"/>
      <c r="F459" s="743"/>
      <c r="G459" s="744">
        <v>2016</v>
      </c>
      <c r="H459" s="745" t="s">
        <v>575</v>
      </c>
      <c r="I459" s="745" t="s">
        <v>580</v>
      </c>
      <c r="J459" s="746"/>
      <c r="K459" s="18"/>
      <c r="L459" s="703"/>
      <c r="M459" s="703"/>
      <c r="N459" s="703"/>
      <c r="O459" s="703"/>
      <c r="P459" s="703"/>
      <c r="Q459" s="703">
        <v>0</v>
      </c>
      <c r="R459" s="703"/>
      <c r="S459" s="703"/>
      <c r="T459" s="703"/>
      <c r="U459" s="703"/>
      <c r="V459" s="703"/>
      <c r="W459" s="703"/>
      <c r="X459" s="703"/>
      <c r="Y459" s="703"/>
      <c r="Z459" s="703"/>
      <c r="AA459" s="703"/>
      <c r="AB459" s="703"/>
      <c r="AC459" s="703"/>
      <c r="AD459" s="703"/>
      <c r="AE459" s="703"/>
      <c r="AF459" s="703"/>
      <c r="AG459" s="703"/>
      <c r="AH459" s="703"/>
      <c r="AI459" s="703"/>
      <c r="AJ459" s="703"/>
      <c r="AK459" s="703"/>
      <c r="AL459" s="703"/>
      <c r="AM459" s="703"/>
      <c r="AN459" s="704"/>
      <c r="AO459" s="746"/>
      <c r="AP459" s="703"/>
      <c r="AQ459" s="703"/>
      <c r="AR459" s="703"/>
      <c r="AS459" s="703"/>
      <c r="AT459" s="703"/>
      <c r="AU459" s="703"/>
      <c r="AV459" s="703">
        <v>0</v>
      </c>
      <c r="AW459" s="703"/>
      <c r="AX459" s="703"/>
      <c r="AY459" s="703"/>
      <c r="AZ459" s="703"/>
      <c r="BA459" s="703"/>
      <c r="BB459" s="703"/>
      <c r="BC459" s="703"/>
      <c r="BD459" s="703"/>
      <c r="BE459" s="703"/>
      <c r="BF459" s="703"/>
      <c r="BG459" s="703"/>
      <c r="BH459" s="703"/>
      <c r="BI459" s="703"/>
      <c r="BJ459" s="703"/>
      <c r="BK459" s="703"/>
      <c r="BL459" s="703"/>
      <c r="BM459" s="703"/>
      <c r="BN459" s="703"/>
      <c r="BO459" s="703"/>
      <c r="BP459" s="703"/>
      <c r="BQ459" s="703"/>
      <c r="BR459" s="703"/>
      <c r="BS459" s="704"/>
      <c r="BT459" s="14"/>
    </row>
    <row r="460" spans="1:72" s="163" customFormat="1" ht="15.65" customHeight="1">
      <c r="A460" s="743"/>
      <c r="B460" s="743">
        <v>399</v>
      </c>
      <c r="C460" s="743" t="s">
        <v>97</v>
      </c>
      <c r="D460" s="743" t="s">
        <v>740</v>
      </c>
      <c r="E460" s="743"/>
      <c r="F460" s="743"/>
      <c r="G460" s="744">
        <v>2016</v>
      </c>
      <c r="H460" s="745" t="s">
        <v>575</v>
      </c>
      <c r="I460" s="745" t="s">
        <v>580</v>
      </c>
      <c r="J460" s="746"/>
      <c r="K460" s="18"/>
      <c r="L460" s="703"/>
      <c r="M460" s="703"/>
      <c r="N460" s="703"/>
      <c r="O460" s="703"/>
      <c r="P460" s="703"/>
      <c r="Q460" s="703">
        <v>0</v>
      </c>
      <c r="R460" s="703"/>
      <c r="S460" s="703"/>
      <c r="T460" s="703"/>
      <c r="U460" s="703"/>
      <c r="V460" s="703"/>
      <c r="W460" s="703"/>
      <c r="X460" s="703"/>
      <c r="Y460" s="703"/>
      <c r="Z460" s="703"/>
      <c r="AA460" s="703"/>
      <c r="AB460" s="703"/>
      <c r="AC460" s="703"/>
      <c r="AD460" s="703"/>
      <c r="AE460" s="703"/>
      <c r="AF460" s="703"/>
      <c r="AG460" s="703"/>
      <c r="AH460" s="703"/>
      <c r="AI460" s="703"/>
      <c r="AJ460" s="703"/>
      <c r="AK460" s="703"/>
      <c r="AL460" s="703"/>
      <c r="AM460" s="703"/>
      <c r="AN460" s="704"/>
      <c r="AO460" s="746"/>
      <c r="AP460" s="703"/>
      <c r="AQ460" s="703"/>
      <c r="AR460" s="703"/>
      <c r="AS460" s="703"/>
      <c r="AT460" s="703"/>
      <c r="AU460" s="703"/>
      <c r="AV460" s="703">
        <v>0</v>
      </c>
      <c r="AW460" s="703"/>
      <c r="AX460" s="703"/>
      <c r="AY460" s="703"/>
      <c r="AZ460" s="703"/>
      <c r="BA460" s="703"/>
      <c r="BB460" s="703"/>
      <c r="BC460" s="703"/>
      <c r="BD460" s="703"/>
      <c r="BE460" s="703"/>
      <c r="BF460" s="703"/>
      <c r="BG460" s="703"/>
      <c r="BH460" s="703"/>
      <c r="BI460" s="703"/>
      <c r="BJ460" s="703"/>
      <c r="BK460" s="703"/>
      <c r="BL460" s="703"/>
      <c r="BM460" s="703"/>
      <c r="BN460" s="703"/>
      <c r="BO460" s="703"/>
      <c r="BP460" s="703"/>
      <c r="BQ460" s="703"/>
      <c r="BR460" s="703"/>
      <c r="BS460" s="704"/>
      <c r="BT460" s="14"/>
    </row>
    <row r="461" spans="1:72" s="163" customFormat="1" ht="15.65" customHeight="1">
      <c r="A461" s="743"/>
      <c r="B461" s="743">
        <v>400</v>
      </c>
      <c r="C461" s="743" t="s">
        <v>98</v>
      </c>
      <c r="D461" s="743" t="s">
        <v>740</v>
      </c>
      <c r="E461" s="743"/>
      <c r="F461" s="743"/>
      <c r="G461" s="744">
        <v>2016</v>
      </c>
      <c r="H461" s="745" t="s">
        <v>575</v>
      </c>
      <c r="I461" s="745" t="s">
        <v>580</v>
      </c>
      <c r="J461" s="746"/>
      <c r="K461" s="18"/>
      <c r="L461" s="703"/>
      <c r="M461" s="703"/>
      <c r="N461" s="703"/>
      <c r="O461" s="703"/>
      <c r="P461" s="703"/>
      <c r="Q461" s="703">
        <v>0</v>
      </c>
      <c r="R461" s="703"/>
      <c r="S461" s="703"/>
      <c r="T461" s="703"/>
      <c r="U461" s="703"/>
      <c r="V461" s="703"/>
      <c r="W461" s="703"/>
      <c r="X461" s="703"/>
      <c r="Y461" s="703"/>
      <c r="Z461" s="703"/>
      <c r="AA461" s="703"/>
      <c r="AB461" s="703"/>
      <c r="AC461" s="703"/>
      <c r="AD461" s="703"/>
      <c r="AE461" s="703"/>
      <c r="AF461" s="703"/>
      <c r="AG461" s="703"/>
      <c r="AH461" s="703"/>
      <c r="AI461" s="703"/>
      <c r="AJ461" s="703"/>
      <c r="AK461" s="703"/>
      <c r="AL461" s="703"/>
      <c r="AM461" s="703"/>
      <c r="AN461" s="704"/>
      <c r="AO461" s="746"/>
      <c r="AP461" s="703"/>
      <c r="AQ461" s="703"/>
      <c r="AR461" s="703"/>
      <c r="AS461" s="703"/>
      <c r="AT461" s="703"/>
      <c r="AU461" s="703"/>
      <c r="AV461" s="703">
        <v>0</v>
      </c>
      <c r="AW461" s="703"/>
      <c r="AX461" s="703"/>
      <c r="AY461" s="703"/>
      <c r="AZ461" s="703"/>
      <c r="BA461" s="703"/>
      <c r="BB461" s="703"/>
      <c r="BC461" s="703"/>
      <c r="BD461" s="703"/>
      <c r="BE461" s="703"/>
      <c r="BF461" s="703"/>
      <c r="BG461" s="703"/>
      <c r="BH461" s="703"/>
      <c r="BI461" s="703"/>
      <c r="BJ461" s="703"/>
      <c r="BK461" s="703"/>
      <c r="BL461" s="703"/>
      <c r="BM461" s="703"/>
      <c r="BN461" s="703"/>
      <c r="BO461" s="703"/>
      <c r="BP461" s="703"/>
      <c r="BQ461" s="703"/>
      <c r="BR461" s="703"/>
      <c r="BS461" s="704"/>
      <c r="BT461" s="14"/>
    </row>
    <row r="462" spans="1:72" s="163" customFormat="1" ht="15.65" customHeight="1">
      <c r="A462" s="743"/>
      <c r="B462" s="743">
        <v>401</v>
      </c>
      <c r="C462" s="743" t="s">
        <v>746</v>
      </c>
      <c r="D462" s="743" t="s">
        <v>740</v>
      </c>
      <c r="E462" s="743"/>
      <c r="F462" s="743"/>
      <c r="G462" s="744">
        <v>2016</v>
      </c>
      <c r="H462" s="745" t="s">
        <v>575</v>
      </c>
      <c r="I462" s="745" t="s">
        <v>580</v>
      </c>
      <c r="J462" s="746"/>
      <c r="K462" s="18"/>
      <c r="L462" s="703"/>
      <c r="M462" s="703"/>
      <c r="N462" s="703"/>
      <c r="O462" s="703"/>
      <c r="P462" s="703"/>
      <c r="Q462" s="703">
        <v>0</v>
      </c>
      <c r="R462" s="703"/>
      <c r="S462" s="703"/>
      <c r="T462" s="703"/>
      <c r="U462" s="703"/>
      <c r="V462" s="703"/>
      <c r="W462" s="703"/>
      <c r="X462" s="703"/>
      <c r="Y462" s="703"/>
      <c r="Z462" s="703"/>
      <c r="AA462" s="703"/>
      <c r="AB462" s="703"/>
      <c r="AC462" s="703"/>
      <c r="AD462" s="703"/>
      <c r="AE462" s="703"/>
      <c r="AF462" s="703"/>
      <c r="AG462" s="703"/>
      <c r="AH462" s="703"/>
      <c r="AI462" s="703"/>
      <c r="AJ462" s="703"/>
      <c r="AK462" s="703"/>
      <c r="AL462" s="703"/>
      <c r="AM462" s="703"/>
      <c r="AN462" s="704"/>
      <c r="AO462" s="746"/>
      <c r="AP462" s="703"/>
      <c r="AQ462" s="703"/>
      <c r="AR462" s="703"/>
      <c r="AS462" s="703"/>
      <c r="AT462" s="703"/>
      <c r="AU462" s="703"/>
      <c r="AV462" s="703">
        <v>0</v>
      </c>
      <c r="AW462" s="703"/>
      <c r="AX462" s="703"/>
      <c r="AY462" s="703"/>
      <c r="AZ462" s="703"/>
      <c r="BA462" s="703"/>
      <c r="BB462" s="703"/>
      <c r="BC462" s="703"/>
      <c r="BD462" s="703"/>
      <c r="BE462" s="703"/>
      <c r="BF462" s="703"/>
      <c r="BG462" s="703"/>
      <c r="BH462" s="703"/>
      <c r="BI462" s="703"/>
      <c r="BJ462" s="703"/>
      <c r="BK462" s="703"/>
      <c r="BL462" s="703"/>
      <c r="BM462" s="703"/>
      <c r="BN462" s="703"/>
      <c r="BO462" s="703"/>
      <c r="BP462" s="703"/>
      <c r="BQ462" s="703"/>
      <c r="BR462" s="703"/>
      <c r="BS462" s="704"/>
      <c r="BT462" s="14"/>
    </row>
    <row r="463" spans="1:72" s="163" customFormat="1" ht="15.65" customHeight="1">
      <c r="A463" s="743"/>
      <c r="B463" s="743">
        <v>402</v>
      </c>
      <c r="C463" s="743" t="s">
        <v>100</v>
      </c>
      <c r="D463" s="743" t="s">
        <v>740</v>
      </c>
      <c r="E463" s="743"/>
      <c r="F463" s="743"/>
      <c r="G463" s="744">
        <v>2016</v>
      </c>
      <c r="H463" s="745" t="s">
        <v>575</v>
      </c>
      <c r="I463" s="745" t="s">
        <v>580</v>
      </c>
      <c r="J463" s="746"/>
      <c r="K463" s="18"/>
      <c r="L463" s="703"/>
      <c r="M463" s="703"/>
      <c r="N463" s="703"/>
      <c r="O463" s="703"/>
      <c r="P463" s="703"/>
      <c r="Q463" s="703">
        <v>0</v>
      </c>
      <c r="R463" s="703"/>
      <c r="S463" s="703"/>
      <c r="T463" s="703"/>
      <c r="U463" s="703"/>
      <c r="V463" s="703"/>
      <c r="W463" s="703"/>
      <c r="X463" s="703"/>
      <c r="Y463" s="703"/>
      <c r="Z463" s="703"/>
      <c r="AA463" s="703"/>
      <c r="AB463" s="703"/>
      <c r="AC463" s="703"/>
      <c r="AD463" s="703"/>
      <c r="AE463" s="703"/>
      <c r="AF463" s="703"/>
      <c r="AG463" s="703"/>
      <c r="AH463" s="703"/>
      <c r="AI463" s="703"/>
      <c r="AJ463" s="703"/>
      <c r="AK463" s="703"/>
      <c r="AL463" s="703"/>
      <c r="AM463" s="703"/>
      <c r="AN463" s="704"/>
      <c r="AO463" s="746"/>
      <c r="AP463" s="703"/>
      <c r="AQ463" s="703"/>
      <c r="AR463" s="703"/>
      <c r="AS463" s="703"/>
      <c r="AT463" s="703"/>
      <c r="AU463" s="703"/>
      <c r="AV463" s="703">
        <v>0</v>
      </c>
      <c r="AW463" s="703"/>
      <c r="AX463" s="703"/>
      <c r="AY463" s="703"/>
      <c r="AZ463" s="703"/>
      <c r="BA463" s="703"/>
      <c r="BB463" s="703"/>
      <c r="BC463" s="703"/>
      <c r="BD463" s="703"/>
      <c r="BE463" s="703"/>
      <c r="BF463" s="703"/>
      <c r="BG463" s="703"/>
      <c r="BH463" s="703"/>
      <c r="BI463" s="703"/>
      <c r="BJ463" s="703"/>
      <c r="BK463" s="703"/>
      <c r="BL463" s="703"/>
      <c r="BM463" s="703"/>
      <c r="BN463" s="703"/>
      <c r="BO463" s="703"/>
      <c r="BP463" s="703"/>
      <c r="BQ463" s="703"/>
      <c r="BR463" s="703"/>
      <c r="BS463" s="704"/>
      <c r="BT463" s="14"/>
    </row>
    <row r="464" spans="1:72" s="163" customFormat="1" ht="15.65" customHeight="1">
      <c r="A464" s="743"/>
      <c r="B464" s="743">
        <v>403</v>
      </c>
      <c r="C464" s="743" t="s">
        <v>101</v>
      </c>
      <c r="D464" s="743" t="s">
        <v>740</v>
      </c>
      <c r="E464" s="743"/>
      <c r="F464" s="743"/>
      <c r="G464" s="744">
        <v>2016</v>
      </c>
      <c r="H464" s="745" t="s">
        <v>575</v>
      </c>
      <c r="I464" s="745" t="s">
        <v>580</v>
      </c>
      <c r="J464" s="746"/>
      <c r="K464" s="18"/>
      <c r="L464" s="703"/>
      <c r="M464" s="703"/>
      <c r="N464" s="703"/>
      <c r="O464" s="703"/>
      <c r="P464" s="703"/>
      <c r="Q464" s="703">
        <v>0</v>
      </c>
      <c r="R464" s="703"/>
      <c r="S464" s="703"/>
      <c r="T464" s="703"/>
      <c r="U464" s="703"/>
      <c r="V464" s="703"/>
      <c r="W464" s="703"/>
      <c r="X464" s="703"/>
      <c r="Y464" s="703"/>
      <c r="Z464" s="703"/>
      <c r="AA464" s="703"/>
      <c r="AB464" s="703"/>
      <c r="AC464" s="703"/>
      <c r="AD464" s="703"/>
      <c r="AE464" s="703"/>
      <c r="AF464" s="703"/>
      <c r="AG464" s="703"/>
      <c r="AH464" s="703"/>
      <c r="AI464" s="703"/>
      <c r="AJ464" s="703"/>
      <c r="AK464" s="703"/>
      <c r="AL464" s="703"/>
      <c r="AM464" s="703"/>
      <c r="AN464" s="704"/>
      <c r="AO464" s="746"/>
      <c r="AP464" s="703"/>
      <c r="AQ464" s="703"/>
      <c r="AR464" s="703"/>
      <c r="AS464" s="703"/>
      <c r="AT464" s="703"/>
      <c r="AU464" s="703"/>
      <c r="AV464" s="703">
        <v>0</v>
      </c>
      <c r="AW464" s="703"/>
      <c r="AX464" s="703"/>
      <c r="AY464" s="703"/>
      <c r="AZ464" s="703"/>
      <c r="BA464" s="703"/>
      <c r="BB464" s="703"/>
      <c r="BC464" s="703"/>
      <c r="BD464" s="703"/>
      <c r="BE464" s="703"/>
      <c r="BF464" s="703"/>
      <c r="BG464" s="703"/>
      <c r="BH464" s="703"/>
      <c r="BI464" s="703"/>
      <c r="BJ464" s="703"/>
      <c r="BK464" s="703"/>
      <c r="BL464" s="703"/>
      <c r="BM464" s="703"/>
      <c r="BN464" s="703"/>
      <c r="BO464" s="703"/>
      <c r="BP464" s="703"/>
      <c r="BQ464" s="703"/>
      <c r="BR464" s="703"/>
      <c r="BS464" s="704"/>
      <c r="BT464" s="14"/>
    </row>
    <row r="465" spans="1:72" s="163" customFormat="1" ht="15.65" customHeight="1">
      <c r="A465" s="743"/>
      <c r="B465" s="743">
        <v>404</v>
      </c>
      <c r="C465" s="743" t="s">
        <v>102</v>
      </c>
      <c r="D465" s="743" t="s">
        <v>740</v>
      </c>
      <c r="E465" s="743"/>
      <c r="F465" s="743"/>
      <c r="G465" s="744">
        <v>2016</v>
      </c>
      <c r="H465" s="745" t="s">
        <v>575</v>
      </c>
      <c r="I465" s="745" t="s">
        <v>580</v>
      </c>
      <c r="J465" s="746"/>
      <c r="K465" s="18"/>
      <c r="L465" s="703"/>
      <c r="M465" s="703"/>
      <c r="N465" s="703"/>
      <c r="O465" s="703"/>
      <c r="P465" s="703"/>
      <c r="Q465" s="703">
        <v>0</v>
      </c>
      <c r="R465" s="703"/>
      <c r="S465" s="703"/>
      <c r="T465" s="703"/>
      <c r="U465" s="703"/>
      <c r="V465" s="703"/>
      <c r="W465" s="703"/>
      <c r="X465" s="703"/>
      <c r="Y465" s="703"/>
      <c r="Z465" s="703"/>
      <c r="AA465" s="703"/>
      <c r="AB465" s="703"/>
      <c r="AC465" s="703"/>
      <c r="AD465" s="703"/>
      <c r="AE465" s="703"/>
      <c r="AF465" s="703"/>
      <c r="AG465" s="703"/>
      <c r="AH465" s="703"/>
      <c r="AI465" s="703"/>
      <c r="AJ465" s="703"/>
      <c r="AK465" s="703"/>
      <c r="AL465" s="703"/>
      <c r="AM465" s="703"/>
      <c r="AN465" s="704"/>
      <c r="AO465" s="746"/>
      <c r="AP465" s="703"/>
      <c r="AQ465" s="703"/>
      <c r="AR465" s="703"/>
      <c r="AS465" s="703"/>
      <c r="AT465" s="703"/>
      <c r="AU465" s="703"/>
      <c r="AV465" s="703">
        <v>0</v>
      </c>
      <c r="AW465" s="703"/>
      <c r="AX465" s="703"/>
      <c r="AY465" s="703"/>
      <c r="AZ465" s="703"/>
      <c r="BA465" s="703"/>
      <c r="BB465" s="703"/>
      <c r="BC465" s="703"/>
      <c r="BD465" s="703"/>
      <c r="BE465" s="703"/>
      <c r="BF465" s="703"/>
      <c r="BG465" s="703"/>
      <c r="BH465" s="703"/>
      <c r="BI465" s="703"/>
      <c r="BJ465" s="703"/>
      <c r="BK465" s="703"/>
      <c r="BL465" s="703"/>
      <c r="BM465" s="703"/>
      <c r="BN465" s="703"/>
      <c r="BO465" s="703"/>
      <c r="BP465" s="703"/>
      <c r="BQ465" s="703"/>
      <c r="BR465" s="703"/>
      <c r="BS465" s="704"/>
      <c r="BT465" s="14"/>
    </row>
    <row r="466" spans="1:72" s="163" customFormat="1" ht="15.65" customHeight="1">
      <c r="A466" s="743"/>
      <c r="B466" s="743">
        <v>405</v>
      </c>
      <c r="C466" s="743" t="s">
        <v>103</v>
      </c>
      <c r="D466" s="743" t="s">
        <v>740</v>
      </c>
      <c r="E466" s="743"/>
      <c r="F466" s="743"/>
      <c r="G466" s="744">
        <v>2016</v>
      </c>
      <c r="H466" s="745" t="s">
        <v>575</v>
      </c>
      <c r="I466" s="745" t="s">
        <v>580</v>
      </c>
      <c r="J466" s="746"/>
      <c r="K466" s="18"/>
      <c r="L466" s="703"/>
      <c r="M466" s="703"/>
      <c r="N466" s="703"/>
      <c r="O466" s="703"/>
      <c r="P466" s="703"/>
      <c r="Q466" s="703">
        <v>0</v>
      </c>
      <c r="R466" s="703"/>
      <c r="S466" s="703"/>
      <c r="T466" s="703"/>
      <c r="U466" s="703"/>
      <c r="V466" s="703"/>
      <c r="W466" s="703"/>
      <c r="X466" s="703"/>
      <c r="Y466" s="703"/>
      <c r="Z466" s="703"/>
      <c r="AA466" s="703"/>
      <c r="AB466" s="703"/>
      <c r="AC466" s="703"/>
      <c r="AD466" s="703"/>
      <c r="AE466" s="703"/>
      <c r="AF466" s="703"/>
      <c r="AG466" s="703"/>
      <c r="AH466" s="703"/>
      <c r="AI466" s="703"/>
      <c r="AJ466" s="703"/>
      <c r="AK466" s="703"/>
      <c r="AL466" s="703"/>
      <c r="AM466" s="703"/>
      <c r="AN466" s="704"/>
      <c r="AO466" s="746"/>
      <c r="AP466" s="703"/>
      <c r="AQ466" s="703"/>
      <c r="AR466" s="703"/>
      <c r="AS466" s="703"/>
      <c r="AT466" s="703"/>
      <c r="AU466" s="703"/>
      <c r="AV466" s="703">
        <v>0</v>
      </c>
      <c r="AW466" s="703"/>
      <c r="AX466" s="703"/>
      <c r="AY466" s="703"/>
      <c r="AZ466" s="703"/>
      <c r="BA466" s="703"/>
      <c r="BB466" s="703"/>
      <c r="BC466" s="703"/>
      <c r="BD466" s="703"/>
      <c r="BE466" s="703"/>
      <c r="BF466" s="703"/>
      <c r="BG466" s="703"/>
      <c r="BH466" s="703"/>
      <c r="BI466" s="703"/>
      <c r="BJ466" s="703"/>
      <c r="BK466" s="703"/>
      <c r="BL466" s="703"/>
      <c r="BM466" s="703"/>
      <c r="BN466" s="703"/>
      <c r="BO466" s="703"/>
      <c r="BP466" s="703"/>
      <c r="BQ466" s="703"/>
      <c r="BR466" s="703"/>
      <c r="BS466" s="704"/>
      <c r="BT466" s="14"/>
    </row>
    <row r="467" spans="1:72" s="163" customFormat="1" ht="15.65" customHeight="1">
      <c r="A467" s="743"/>
      <c r="B467" s="743">
        <v>406</v>
      </c>
      <c r="C467" s="743" t="s">
        <v>105</v>
      </c>
      <c r="D467" s="743" t="s">
        <v>740</v>
      </c>
      <c r="E467" s="743"/>
      <c r="F467" s="743"/>
      <c r="G467" s="744">
        <v>2016</v>
      </c>
      <c r="H467" s="745" t="s">
        <v>575</v>
      </c>
      <c r="I467" s="745" t="s">
        <v>580</v>
      </c>
      <c r="J467" s="746"/>
      <c r="K467" s="18"/>
      <c r="L467" s="703"/>
      <c r="M467" s="703"/>
      <c r="N467" s="703"/>
      <c r="O467" s="703"/>
      <c r="P467" s="703"/>
      <c r="Q467" s="703">
        <v>0</v>
      </c>
      <c r="R467" s="703"/>
      <c r="S467" s="703"/>
      <c r="T467" s="703"/>
      <c r="U467" s="703"/>
      <c r="V467" s="703"/>
      <c r="W467" s="703"/>
      <c r="X467" s="703"/>
      <c r="Y467" s="703"/>
      <c r="Z467" s="703"/>
      <c r="AA467" s="703"/>
      <c r="AB467" s="703"/>
      <c r="AC467" s="703"/>
      <c r="AD467" s="703"/>
      <c r="AE467" s="703"/>
      <c r="AF467" s="703"/>
      <c r="AG467" s="703"/>
      <c r="AH467" s="703"/>
      <c r="AI467" s="703"/>
      <c r="AJ467" s="703"/>
      <c r="AK467" s="703"/>
      <c r="AL467" s="703"/>
      <c r="AM467" s="703"/>
      <c r="AN467" s="704"/>
      <c r="AO467" s="746"/>
      <c r="AP467" s="703"/>
      <c r="AQ467" s="703"/>
      <c r="AR467" s="703"/>
      <c r="AS467" s="703"/>
      <c r="AT467" s="703"/>
      <c r="AU467" s="703"/>
      <c r="AV467" s="703">
        <v>0</v>
      </c>
      <c r="AW467" s="703"/>
      <c r="AX467" s="703"/>
      <c r="AY467" s="703"/>
      <c r="AZ467" s="703"/>
      <c r="BA467" s="703"/>
      <c r="BB467" s="703"/>
      <c r="BC467" s="703"/>
      <c r="BD467" s="703"/>
      <c r="BE467" s="703"/>
      <c r="BF467" s="703"/>
      <c r="BG467" s="703"/>
      <c r="BH467" s="703"/>
      <c r="BI467" s="703"/>
      <c r="BJ467" s="703"/>
      <c r="BK467" s="703"/>
      <c r="BL467" s="703"/>
      <c r="BM467" s="703"/>
      <c r="BN467" s="703"/>
      <c r="BO467" s="703"/>
      <c r="BP467" s="703"/>
      <c r="BQ467" s="703"/>
      <c r="BR467" s="703"/>
      <c r="BS467" s="704"/>
      <c r="BT467" s="14"/>
    </row>
    <row r="468" spans="1:72" s="163" customFormat="1" ht="15.65" customHeight="1">
      <c r="A468" s="743"/>
      <c r="B468" s="743">
        <v>407</v>
      </c>
      <c r="C468" s="743" t="s">
        <v>104</v>
      </c>
      <c r="D468" s="743" t="s">
        <v>740</v>
      </c>
      <c r="E468" s="743"/>
      <c r="F468" s="743"/>
      <c r="G468" s="744">
        <v>2016</v>
      </c>
      <c r="H468" s="745" t="s">
        <v>575</v>
      </c>
      <c r="I468" s="745" t="s">
        <v>580</v>
      </c>
      <c r="J468" s="746"/>
      <c r="K468" s="18"/>
      <c r="L468" s="703"/>
      <c r="M468" s="703"/>
      <c r="N468" s="703"/>
      <c r="O468" s="703"/>
      <c r="P468" s="703"/>
      <c r="Q468" s="703">
        <v>0</v>
      </c>
      <c r="R468" s="703"/>
      <c r="S468" s="703"/>
      <c r="T468" s="703"/>
      <c r="U468" s="703"/>
      <c r="V468" s="703"/>
      <c r="W468" s="703"/>
      <c r="X468" s="703"/>
      <c r="Y468" s="703"/>
      <c r="Z468" s="703"/>
      <c r="AA468" s="703"/>
      <c r="AB468" s="703"/>
      <c r="AC468" s="703"/>
      <c r="AD468" s="703"/>
      <c r="AE468" s="703"/>
      <c r="AF468" s="703"/>
      <c r="AG468" s="703"/>
      <c r="AH468" s="703"/>
      <c r="AI468" s="703"/>
      <c r="AJ468" s="703"/>
      <c r="AK468" s="703"/>
      <c r="AL468" s="703"/>
      <c r="AM468" s="703"/>
      <c r="AN468" s="704"/>
      <c r="AO468" s="746"/>
      <c r="AP468" s="703"/>
      <c r="AQ468" s="703"/>
      <c r="AR468" s="703"/>
      <c r="AS468" s="703"/>
      <c r="AT468" s="703"/>
      <c r="AU468" s="703"/>
      <c r="AV468" s="703">
        <v>0</v>
      </c>
      <c r="AW468" s="703"/>
      <c r="AX468" s="703"/>
      <c r="AY468" s="703"/>
      <c r="AZ468" s="703"/>
      <c r="BA468" s="703"/>
      <c r="BB468" s="703"/>
      <c r="BC468" s="703"/>
      <c r="BD468" s="703"/>
      <c r="BE468" s="703"/>
      <c r="BF468" s="703"/>
      <c r="BG468" s="703"/>
      <c r="BH468" s="703"/>
      <c r="BI468" s="703"/>
      <c r="BJ468" s="703"/>
      <c r="BK468" s="703"/>
      <c r="BL468" s="703"/>
      <c r="BM468" s="703"/>
      <c r="BN468" s="703"/>
      <c r="BO468" s="703"/>
      <c r="BP468" s="703"/>
      <c r="BQ468" s="703"/>
      <c r="BR468" s="703"/>
      <c r="BS468" s="704"/>
      <c r="BT468" s="14"/>
    </row>
    <row r="469" spans="1:72" s="163" customFormat="1" ht="15.65" customHeight="1">
      <c r="A469" s="743"/>
      <c r="B469" s="743">
        <v>408</v>
      </c>
      <c r="C469" s="743" t="s">
        <v>107</v>
      </c>
      <c r="D469" s="743" t="s">
        <v>740</v>
      </c>
      <c r="E469" s="743"/>
      <c r="F469" s="743"/>
      <c r="G469" s="744">
        <v>2016</v>
      </c>
      <c r="H469" s="745" t="s">
        <v>575</v>
      </c>
      <c r="I469" s="745" t="s">
        <v>580</v>
      </c>
      <c r="J469" s="746"/>
      <c r="K469" s="18"/>
      <c r="L469" s="703"/>
      <c r="M469" s="703"/>
      <c r="N469" s="703"/>
      <c r="O469" s="703"/>
      <c r="P469" s="703"/>
      <c r="Q469" s="703">
        <v>0</v>
      </c>
      <c r="R469" s="703"/>
      <c r="S469" s="703"/>
      <c r="T469" s="703"/>
      <c r="U469" s="703"/>
      <c r="V469" s="703"/>
      <c r="W469" s="703"/>
      <c r="X469" s="703"/>
      <c r="Y469" s="703"/>
      <c r="Z469" s="703"/>
      <c r="AA469" s="703"/>
      <c r="AB469" s="703"/>
      <c r="AC469" s="703"/>
      <c r="AD469" s="703"/>
      <c r="AE469" s="703"/>
      <c r="AF469" s="703"/>
      <c r="AG469" s="703"/>
      <c r="AH469" s="703"/>
      <c r="AI469" s="703"/>
      <c r="AJ469" s="703"/>
      <c r="AK469" s="703"/>
      <c r="AL469" s="703"/>
      <c r="AM469" s="703"/>
      <c r="AN469" s="704"/>
      <c r="AO469" s="746"/>
      <c r="AP469" s="703"/>
      <c r="AQ469" s="703"/>
      <c r="AR469" s="703"/>
      <c r="AS469" s="703"/>
      <c r="AT469" s="703"/>
      <c r="AU469" s="703"/>
      <c r="AV469" s="703">
        <v>0</v>
      </c>
      <c r="AW469" s="703"/>
      <c r="AX469" s="703"/>
      <c r="AY469" s="703"/>
      <c r="AZ469" s="703"/>
      <c r="BA469" s="703"/>
      <c r="BB469" s="703"/>
      <c r="BC469" s="703"/>
      <c r="BD469" s="703"/>
      <c r="BE469" s="703"/>
      <c r="BF469" s="703"/>
      <c r="BG469" s="703"/>
      <c r="BH469" s="703"/>
      <c r="BI469" s="703"/>
      <c r="BJ469" s="703"/>
      <c r="BK469" s="703"/>
      <c r="BL469" s="703"/>
      <c r="BM469" s="703"/>
      <c r="BN469" s="703"/>
      <c r="BO469" s="703"/>
      <c r="BP469" s="703"/>
      <c r="BQ469" s="703"/>
      <c r="BR469" s="703"/>
      <c r="BS469" s="704"/>
      <c r="BT469" s="14"/>
    </row>
    <row r="470" spans="1:72" s="163" customFormat="1" ht="15.65" customHeight="1">
      <c r="A470" s="743"/>
      <c r="B470" s="743">
        <v>409</v>
      </c>
      <c r="C470" s="743" t="s">
        <v>491</v>
      </c>
      <c r="D470" s="743" t="s">
        <v>740</v>
      </c>
      <c r="E470" s="743"/>
      <c r="F470" s="743"/>
      <c r="G470" s="744">
        <v>2016</v>
      </c>
      <c r="H470" s="745" t="s">
        <v>575</v>
      </c>
      <c r="I470" s="745" t="s">
        <v>580</v>
      </c>
      <c r="J470" s="746"/>
      <c r="K470" s="18"/>
      <c r="L470" s="703"/>
      <c r="M470" s="703"/>
      <c r="N470" s="703"/>
      <c r="O470" s="703"/>
      <c r="P470" s="703"/>
      <c r="Q470" s="703">
        <v>0</v>
      </c>
      <c r="R470" s="703"/>
      <c r="S470" s="703"/>
      <c r="T470" s="703"/>
      <c r="U470" s="703"/>
      <c r="V470" s="703"/>
      <c r="W470" s="703"/>
      <c r="X470" s="703"/>
      <c r="Y470" s="703"/>
      <c r="Z470" s="703"/>
      <c r="AA470" s="703"/>
      <c r="AB470" s="703"/>
      <c r="AC470" s="703"/>
      <c r="AD470" s="703"/>
      <c r="AE470" s="703"/>
      <c r="AF470" s="703"/>
      <c r="AG470" s="703"/>
      <c r="AH470" s="703"/>
      <c r="AI470" s="703"/>
      <c r="AJ470" s="703"/>
      <c r="AK470" s="703"/>
      <c r="AL470" s="703"/>
      <c r="AM470" s="703"/>
      <c r="AN470" s="704"/>
      <c r="AO470" s="746"/>
      <c r="AP470" s="703"/>
      <c r="AQ470" s="703"/>
      <c r="AR470" s="703"/>
      <c r="AS470" s="703"/>
      <c r="AT470" s="703"/>
      <c r="AU470" s="703"/>
      <c r="AV470" s="703">
        <v>0</v>
      </c>
      <c r="AW470" s="703"/>
      <c r="AX470" s="703"/>
      <c r="AY470" s="703"/>
      <c r="AZ470" s="703"/>
      <c r="BA470" s="703"/>
      <c r="BB470" s="703"/>
      <c r="BC470" s="703"/>
      <c r="BD470" s="703"/>
      <c r="BE470" s="703"/>
      <c r="BF470" s="703"/>
      <c r="BG470" s="703"/>
      <c r="BH470" s="703"/>
      <c r="BI470" s="703"/>
      <c r="BJ470" s="703"/>
      <c r="BK470" s="703"/>
      <c r="BL470" s="703"/>
      <c r="BM470" s="703"/>
      <c r="BN470" s="703"/>
      <c r="BO470" s="703"/>
      <c r="BP470" s="703"/>
      <c r="BQ470" s="703"/>
      <c r="BR470" s="703"/>
      <c r="BS470" s="704"/>
      <c r="BT470" s="14"/>
    </row>
    <row r="471" spans="1:72" s="163" customFormat="1" ht="15.65" customHeight="1">
      <c r="A471" s="743"/>
      <c r="B471" s="743">
        <v>410</v>
      </c>
      <c r="C471" s="743" t="s">
        <v>487</v>
      </c>
      <c r="D471" s="743" t="s">
        <v>740</v>
      </c>
      <c r="E471" s="743"/>
      <c r="F471" s="743"/>
      <c r="G471" s="744">
        <v>2016</v>
      </c>
      <c r="H471" s="745" t="s">
        <v>575</v>
      </c>
      <c r="I471" s="745" t="s">
        <v>580</v>
      </c>
      <c r="J471" s="746"/>
      <c r="K471" s="18"/>
      <c r="L471" s="703"/>
      <c r="M471" s="703"/>
      <c r="N471" s="703"/>
      <c r="O471" s="703"/>
      <c r="P471" s="703"/>
      <c r="Q471" s="703">
        <v>0</v>
      </c>
      <c r="R471" s="703"/>
      <c r="S471" s="703"/>
      <c r="T471" s="703"/>
      <c r="U471" s="703"/>
      <c r="V471" s="703"/>
      <c r="W471" s="703"/>
      <c r="X471" s="703"/>
      <c r="Y471" s="703"/>
      <c r="Z471" s="703"/>
      <c r="AA471" s="703"/>
      <c r="AB471" s="703"/>
      <c r="AC471" s="703"/>
      <c r="AD471" s="703"/>
      <c r="AE471" s="703"/>
      <c r="AF471" s="703"/>
      <c r="AG471" s="703"/>
      <c r="AH471" s="703"/>
      <c r="AI471" s="703"/>
      <c r="AJ471" s="703"/>
      <c r="AK471" s="703"/>
      <c r="AL471" s="703"/>
      <c r="AM471" s="703"/>
      <c r="AN471" s="704"/>
      <c r="AO471" s="746"/>
      <c r="AP471" s="703"/>
      <c r="AQ471" s="703"/>
      <c r="AR471" s="703"/>
      <c r="AS471" s="703"/>
      <c r="AT471" s="703"/>
      <c r="AU471" s="703"/>
      <c r="AV471" s="703">
        <v>0</v>
      </c>
      <c r="AW471" s="703"/>
      <c r="AX471" s="703"/>
      <c r="AY471" s="703"/>
      <c r="AZ471" s="703"/>
      <c r="BA471" s="703"/>
      <c r="BB471" s="703"/>
      <c r="BC471" s="703"/>
      <c r="BD471" s="703"/>
      <c r="BE471" s="703"/>
      <c r="BF471" s="703"/>
      <c r="BG471" s="703"/>
      <c r="BH471" s="703"/>
      <c r="BI471" s="703"/>
      <c r="BJ471" s="703"/>
      <c r="BK471" s="703"/>
      <c r="BL471" s="703"/>
      <c r="BM471" s="703"/>
      <c r="BN471" s="703"/>
      <c r="BO471" s="703"/>
      <c r="BP471" s="703"/>
      <c r="BQ471" s="703"/>
      <c r="BR471" s="703"/>
      <c r="BS471" s="704"/>
      <c r="BT471" s="14"/>
    </row>
    <row r="472" spans="1:72" s="163" customFormat="1" ht="15.65" customHeight="1">
      <c r="A472" s="743"/>
      <c r="B472" s="743">
        <v>411</v>
      </c>
      <c r="C472" s="743" t="s">
        <v>112</v>
      </c>
      <c r="D472" s="743" t="s">
        <v>740</v>
      </c>
      <c r="E472" s="743"/>
      <c r="F472" s="743"/>
      <c r="G472" s="744">
        <v>2017</v>
      </c>
      <c r="H472" s="745" t="s">
        <v>575</v>
      </c>
      <c r="I472" s="745" t="s">
        <v>586</v>
      </c>
      <c r="J472" s="746"/>
      <c r="K472" s="18"/>
      <c r="L472" s="703"/>
      <c r="M472" s="703"/>
      <c r="N472" s="703"/>
      <c r="O472" s="703"/>
      <c r="P472" s="703"/>
      <c r="Q472" s="703">
        <v>195</v>
      </c>
      <c r="R472" s="703"/>
      <c r="S472" s="703"/>
      <c r="T472" s="703"/>
      <c r="U472" s="703"/>
      <c r="V472" s="703"/>
      <c r="W472" s="703"/>
      <c r="X472" s="703"/>
      <c r="Y472" s="703"/>
      <c r="Z472" s="703"/>
      <c r="AA472" s="703"/>
      <c r="AB472" s="703"/>
      <c r="AC472" s="703"/>
      <c r="AD472" s="703"/>
      <c r="AE472" s="703"/>
      <c r="AF472" s="703"/>
      <c r="AG472" s="703"/>
      <c r="AH472" s="703"/>
      <c r="AI472" s="703"/>
      <c r="AJ472" s="703"/>
      <c r="AK472" s="703"/>
      <c r="AL472" s="703"/>
      <c r="AM472" s="703"/>
      <c r="AN472" s="704"/>
      <c r="AO472" s="746"/>
      <c r="AP472" s="703"/>
      <c r="AQ472" s="703"/>
      <c r="AR472" s="703"/>
      <c r="AS472" s="703"/>
      <c r="AT472" s="703"/>
      <c r="AU472" s="703"/>
      <c r="AV472" s="703">
        <v>2810606</v>
      </c>
      <c r="AW472" s="703"/>
      <c r="AX472" s="703"/>
      <c r="AY472" s="703"/>
      <c r="AZ472" s="703"/>
      <c r="BA472" s="703"/>
      <c r="BB472" s="703"/>
      <c r="BC472" s="703"/>
      <c r="BD472" s="703"/>
      <c r="BE472" s="703"/>
      <c r="BF472" s="703"/>
      <c r="BG472" s="703"/>
      <c r="BH472" s="703"/>
      <c r="BI472" s="703"/>
      <c r="BJ472" s="703"/>
      <c r="BK472" s="703"/>
      <c r="BL472" s="703"/>
      <c r="BM472" s="703"/>
      <c r="BN472" s="703"/>
      <c r="BO472" s="703"/>
      <c r="BP472" s="703"/>
      <c r="BQ472" s="703"/>
      <c r="BR472" s="703"/>
      <c r="BS472" s="704"/>
      <c r="BT472" s="14"/>
    </row>
    <row r="473" spans="1:72" s="163" customFormat="1" ht="15.65" customHeight="1">
      <c r="A473" s="743"/>
      <c r="B473" s="743">
        <v>412</v>
      </c>
      <c r="C473" s="743" t="s">
        <v>686</v>
      </c>
      <c r="D473" s="743" t="s">
        <v>740</v>
      </c>
      <c r="E473" s="743"/>
      <c r="F473" s="743"/>
      <c r="G473" s="744">
        <v>2017</v>
      </c>
      <c r="H473" s="745" t="s">
        <v>575</v>
      </c>
      <c r="I473" s="745" t="s">
        <v>586</v>
      </c>
      <c r="J473" s="746"/>
      <c r="K473" s="18"/>
      <c r="L473" s="703"/>
      <c r="M473" s="703"/>
      <c r="N473" s="703"/>
      <c r="O473" s="703"/>
      <c r="P473" s="703"/>
      <c r="Q473" s="703">
        <v>182</v>
      </c>
      <c r="R473" s="703"/>
      <c r="S473" s="703"/>
      <c r="T473" s="703"/>
      <c r="U473" s="703"/>
      <c r="V473" s="703"/>
      <c r="W473" s="703"/>
      <c r="X473" s="703"/>
      <c r="Y473" s="703"/>
      <c r="Z473" s="703"/>
      <c r="AA473" s="703"/>
      <c r="AB473" s="703"/>
      <c r="AC473" s="703"/>
      <c r="AD473" s="703"/>
      <c r="AE473" s="703"/>
      <c r="AF473" s="703"/>
      <c r="AG473" s="703"/>
      <c r="AH473" s="703"/>
      <c r="AI473" s="703"/>
      <c r="AJ473" s="703"/>
      <c r="AK473" s="703"/>
      <c r="AL473" s="703"/>
      <c r="AM473" s="703"/>
      <c r="AN473" s="704"/>
      <c r="AO473" s="746"/>
      <c r="AP473" s="703"/>
      <c r="AQ473" s="703"/>
      <c r="AR473" s="703"/>
      <c r="AS473" s="703"/>
      <c r="AT473" s="703"/>
      <c r="AU473" s="703"/>
      <c r="AV473" s="703">
        <v>2646605</v>
      </c>
      <c r="AW473" s="703"/>
      <c r="AX473" s="703"/>
      <c r="AY473" s="703"/>
      <c r="AZ473" s="703"/>
      <c r="BA473" s="703"/>
      <c r="BB473" s="703"/>
      <c r="BC473" s="703"/>
      <c r="BD473" s="703"/>
      <c r="BE473" s="703"/>
      <c r="BF473" s="703"/>
      <c r="BG473" s="703"/>
      <c r="BH473" s="703"/>
      <c r="BI473" s="703"/>
      <c r="BJ473" s="703"/>
      <c r="BK473" s="703"/>
      <c r="BL473" s="703"/>
      <c r="BM473" s="703"/>
      <c r="BN473" s="703"/>
      <c r="BO473" s="703"/>
      <c r="BP473" s="703"/>
      <c r="BQ473" s="703"/>
      <c r="BR473" s="703"/>
      <c r="BS473" s="704"/>
      <c r="BT473" s="14"/>
    </row>
    <row r="474" spans="1:72" s="163" customFormat="1" ht="15.65" customHeight="1">
      <c r="A474" s="743"/>
      <c r="B474" s="743">
        <v>413</v>
      </c>
      <c r="C474" s="743" t="s">
        <v>687</v>
      </c>
      <c r="D474" s="743" t="s">
        <v>740</v>
      </c>
      <c r="E474" s="743"/>
      <c r="F474" s="743"/>
      <c r="G474" s="744">
        <v>2017</v>
      </c>
      <c r="H474" s="745" t="s">
        <v>575</v>
      </c>
      <c r="I474" s="745" t="s">
        <v>586</v>
      </c>
      <c r="J474" s="746"/>
      <c r="K474" s="18"/>
      <c r="L474" s="703"/>
      <c r="M474" s="703"/>
      <c r="N474" s="703"/>
      <c r="O474" s="703"/>
      <c r="P474" s="703"/>
      <c r="Q474" s="703">
        <v>150</v>
      </c>
      <c r="R474" s="703"/>
      <c r="S474" s="703"/>
      <c r="T474" s="703"/>
      <c r="U474" s="703"/>
      <c r="V474" s="703"/>
      <c r="W474" s="703"/>
      <c r="X474" s="703"/>
      <c r="Y474" s="703"/>
      <c r="Z474" s="703"/>
      <c r="AA474" s="703"/>
      <c r="AB474" s="703"/>
      <c r="AC474" s="703"/>
      <c r="AD474" s="703"/>
      <c r="AE474" s="703"/>
      <c r="AF474" s="703"/>
      <c r="AG474" s="703"/>
      <c r="AH474" s="703"/>
      <c r="AI474" s="703"/>
      <c r="AJ474" s="703"/>
      <c r="AK474" s="703"/>
      <c r="AL474" s="703"/>
      <c r="AM474" s="703"/>
      <c r="AN474" s="704"/>
      <c r="AO474" s="746"/>
      <c r="AP474" s="703"/>
      <c r="AQ474" s="703"/>
      <c r="AR474" s="703"/>
      <c r="AS474" s="703"/>
      <c r="AT474" s="703"/>
      <c r="AU474" s="703"/>
      <c r="AV474" s="703">
        <v>507855</v>
      </c>
      <c r="AW474" s="703"/>
      <c r="AX474" s="703"/>
      <c r="AY474" s="703"/>
      <c r="AZ474" s="703"/>
      <c r="BA474" s="703"/>
      <c r="BB474" s="703"/>
      <c r="BC474" s="703"/>
      <c r="BD474" s="703"/>
      <c r="BE474" s="703"/>
      <c r="BF474" s="703"/>
      <c r="BG474" s="703"/>
      <c r="BH474" s="703"/>
      <c r="BI474" s="703"/>
      <c r="BJ474" s="703"/>
      <c r="BK474" s="703"/>
      <c r="BL474" s="703"/>
      <c r="BM474" s="703"/>
      <c r="BN474" s="703"/>
      <c r="BO474" s="703"/>
      <c r="BP474" s="703"/>
      <c r="BQ474" s="703"/>
      <c r="BR474" s="703"/>
      <c r="BS474" s="704"/>
      <c r="BT474" s="14"/>
    </row>
    <row r="475" spans="1:72" s="163" customFormat="1" ht="15.65" customHeight="1">
      <c r="A475" s="743"/>
      <c r="B475" s="743">
        <v>414</v>
      </c>
      <c r="C475" s="743" t="s">
        <v>114</v>
      </c>
      <c r="D475" s="743" t="s">
        <v>740</v>
      </c>
      <c r="E475" s="743"/>
      <c r="F475" s="743"/>
      <c r="G475" s="744">
        <v>2017</v>
      </c>
      <c r="H475" s="745" t="s">
        <v>575</v>
      </c>
      <c r="I475" s="745" t="s">
        <v>586</v>
      </c>
      <c r="J475" s="746"/>
      <c r="K475" s="18"/>
      <c r="L475" s="703"/>
      <c r="M475" s="703"/>
      <c r="N475" s="703"/>
      <c r="O475" s="703"/>
      <c r="P475" s="703"/>
      <c r="Q475" s="703">
        <v>0</v>
      </c>
      <c r="R475" s="703"/>
      <c r="S475" s="703"/>
      <c r="T475" s="703"/>
      <c r="U475" s="703"/>
      <c r="V475" s="703"/>
      <c r="W475" s="703"/>
      <c r="X475" s="703"/>
      <c r="Y475" s="703"/>
      <c r="Z475" s="703"/>
      <c r="AA475" s="703"/>
      <c r="AB475" s="703"/>
      <c r="AC475" s="703"/>
      <c r="AD475" s="703"/>
      <c r="AE475" s="703"/>
      <c r="AF475" s="703"/>
      <c r="AG475" s="703"/>
      <c r="AH475" s="703"/>
      <c r="AI475" s="703"/>
      <c r="AJ475" s="703"/>
      <c r="AK475" s="703"/>
      <c r="AL475" s="703"/>
      <c r="AM475" s="703"/>
      <c r="AN475" s="704"/>
      <c r="AO475" s="746"/>
      <c r="AP475" s="703"/>
      <c r="AQ475" s="703"/>
      <c r="AR475" s="703"/>
      <c r="AS475" s="703"/>
      <c r="AT475" s="703"/>
      <c r="AU475" s="703"/>
      <c r="AV475" s="703">
        <v>0</v>
      </c>
      <c r="AW475" s="703"/>
      <c r="AX475" s="703"/>
      <c r="AY475" s="703"/>
      <c r="AZ475" s="703"/>
      <c r="BA475" s="703"/>
      <c r="BB475" s="703"/>
      <c r="BC475" s="703"/>
      <c r="BD475" s="703"/>
      <c r="BE475" s="703"/>
      <c r="BF475" s="703"/>
      <c r="BG475" s="703"/>
      <c r="BH475" s="703"/>
      <c r="BI475" s="703"/>
      <c r="BJ475" s="703"/>
      <c r="BK475" s="703"/>
      <c r="BL475" s="703"/>
      <c r="BM475" s="703"/>
      <c r="BN475" s="703"/>
      <c r="BO475" s="703"/>
      <c r="BP475" s="703"/>
      <c r="BQ475" s="703"/>
      <c r="BR475" s="703"/>
      <c r="BS475" s="704"/>
      <c r="BT475" s="14"/>
    </row>
    <row r="476" spans="1:72" s="163" customFormat="1" ht="15.65" customHeight="1">
      <c r="A476" s="743"/>
      <c r="B476" s="743">
        <v>415</v>
      </c>
      <c r="C476" s="743" t="s">
        <v>115</v>
      </c>
      <c r="D476" s="743" t="s">
        <v>740</v>
      </c>
      <c r="E476" s="743"/>
      <c r="F476" s="743"/>
      <c r="G476" s="744">
        <v>2017</v>
      </c>
      <c r="H476" s="745" t="s">
        <v>575</v>
      </c>
      <c r="I476" s="745" t="s">
        <v>586</v>
      </c>
      <c r="J476" s="746"/>
      <c r="K476" s="18"/>
      <c r="L476" s="703"/>
      <c r="M476" s="703"/>
      <c r="N476" s="703"/>
      <c r="O476" s="703"/>
      <c r="P476" s="703"/>
      <c r="Q476" s="703">
        <v>0</v>
      </c>
      <c r="R476" s="703"/>
      <c r="S476" s="703"/>
      <c r="T476" s="703"/>
      <c r="U476" s="703"/>
      <c r="V476" s="703"/>
      <c r="W476" s="703"/>
      <c r="X476" s="703"/>
      <c r="Y476" s="703"/>
      <c r="Z476" s="703"/>
      <c r="AA476" s="703"/>
      <c r="AB476" s="703"/>
      <c r="AC476" s="703"/>
      <c r="AD476" s="703"/>
      <c r="AE476" s="703"/>
      <c r="AF476" s="703"/>
      <c r="AG476" s="703"/>
      <c r="AH476" s="703"/>
      <c r="AI476" s="703"/>
      <c r="AJ476" s="703"/>
      <c r="AK476" s="703"/>
      <c r="AL476" s="703"/>
      <c r="AM476" s="703"/>
      <c r="AN476" s="704"/>
      <c r="AO476" s="746"/>
      <c r="AP476" s="703"/>
      <c r="AQ476" s="703"/>
      <c r="AR476" s="703"/>
      <c r="AS476" s="703"/>
      <c r="AT476" s="703"/>
      <c r="AU476" s="703"/>
      <c r="AV476" s="703">
        <v>0</v>
      </c>
      <c r="AW476" s="703"/>
      <c r="AX476" s="703"/>
      <c r="AY476" s="703"/>
      <c r="AZ476" s="703"/>
      <c r="BA476" s="703"/>
      <c r="BB476" s="703"/>
      <c r="BC476" s="703"/>
      <c r="BD476" s="703"/>
      <c r="BE476" s="703"/>
      <c r="BF476" s="703"/>
      <c r="BG476" s="703"/>
      <c r="BH476" s="703"/>
      <c r="BI476" s="703"/>
      <c r="BJ476" s="703"/>
      <c r="BK476" s="703"/>
      <c r="BL476" s="703"/>
      <c r="BM476" s="703"/>
      <c r="BN476" s="703"/>
      <c r="BO476" s="703"/>
      <c r="BP476" s="703"/>
      <c r="BQ476" s="703"/>
      <c r="BR476" s="703"/>
      <c r="BS476" s="704"/>
      <c r="BT476" s="14"/>
    </row>
    <row r="477" spans="1:72" s="163" customFormat="1" ht="15.65" customHeight="1">
      <c r="A477" s="743"/>
      <c r="B477" s="743">
        <v>416</v>
      </c>
      <c r="C477" s="743" t="s">
        <v>116</v>
      </c>
      <c r="D477" s="743" t="s">
        <v>740</v>
      </c>
      <c r="E477" s="743"/>
      <c r="F477" s="743"/>
      <c r="G477" s="744">
        <v>2017</v>
      </c>
      <c r="H477" s="745" t="s">
        <v>575</v>
      </c>
      <c r="I477" s="745" t="s">
        <v>586</v>
      </c>
      <c r="J477" s="746"/>
      <c r="K477" s="18"/>
      <c r="L477" s="703"/>
      <c r="M477" s="703"/>
      <c r="N477" s="703"/>
      <c r="O477" s="703"/>
      <c r="P477" s="703"/>
      <c r="Q477" s="703">
        <v>0</v>
      </c>
      <c r="R477" s="703"/>
      <c r="S477" s="703"/>
      <c r="T477" s="703"/>
      <c r="U477" s="703"/>
      <c r="V477" s="703"/>
      <c r="W477" s="703"/>
      <c r="X477" s="703"/>
      <c r="Y477" s="703"/>
      <c r="Z477" s="703"/>
      <c r="AA477" s="703"/>
      <c r="AB477" s="703"/>
      <c r="AC477" s="703"/>
      <c r="AD477" s="703"/>
      <c r="AE477" s="703"/>
      <c r="AF477" s="703"/>
      <c r="AG477" s="703"/>
      <c r="AH477" s="703"/>
      <c r="AI477" s="703"/>
      <c r="AJ477" s="703"/>
      <c r="AK477" s="703"/>
      <c r="AL477" s="703"/>
      <c r="AM477" s="703"/>
      <c r="AN477" s="704"/>
      <c r="AO477" s="746"/>
      <c r="AP477" s="703"/>
      <c r="AQ477" s="703"/>
      <c r="AR477" s="703"/>
      <c r="AS477" s="703"/>
      <c r="AT477" s="703"/>
      <c r="AU477" s="703"/>
      <c r="AV477" s="703">
        <v>0</v>
      </c>
      <c r="AW477" s="703"/>
      <c r="AX477" s="703"/>
      <c r="AY477" s="703"/>
      <c r="AZ477" s="703"/>
      <c r="BA477" s="703"/>
      <c r="BB477" s="703"/>
      <c r="BC477" s="703"/>
      <c r="BD477" s="703"/>
      <c r="BE477" s="703"/>
      <c r="BF477" s="703"/>
      <c r="BG477" s="703"/>
      <c r="BH477" s="703"/>
      <c r="BI477" s="703"/>
      <c r="BJ477" s="703"/>
      <c r="BK477" s="703"/>
      <c r="BL477" s="703"/>
      <c r="BM477" s="703"/>
      <c r="BN477" s="703"/>
      <c r="BO477" s="703"/>
      <c r="BP477" s="703"/>
      <c r="BQ477" s="703"/>
      <c r="BR477" s="703"/>
      <c r="BS477" s="704"/>
      <c r="BT477" s="14"/>
    </row>
    <row r="478" spans="1:72" s="163" customFormat="1" ht="15.65" customHeight="1">
      <c r="A478" s="743"/>
      <c r="B478" s="743">
        <v>417</v>
      </c>
      <c r="C478" s="743" t="s">
        <v>117</v>
      </c>
      <c r="D478" s="743" t="s">
        <v>740</v>
      </c>
      <c r="E478" s="743"/>
      <c r="F478" s="743"/>
      <c r="G478" s="744">
        <v>2017</v>
      </c>
      <c r="H478" s="745" t="s">
        <v>575</v>
      </c>
      <c r="I478" s="745" t="s">
        <v>586</v>
      </c>
      <c r="J478" s="746"/>
      <c r="K478" s="18"/>
      <c r="L478" s="703"/>
      <c r="M478" s="703"/>
      <c r="N478" s="703"/>
      <c r="O478" s="703"/>
      <c r="P478" s="703"/>
      <c r="Q478" s="703">
        <v>628</v>
      </c>
      <c r="R478" s="703"/>
      <c r="S478" s="703"/>
      <c r="T478" s="703"/>
      <c r="U478" s="703"/>
      <c r="V478" s="703"/>
      <c r="W478" s="703"/>
      <c r="X478" s="703"/>
      <c r="Y478" s="703"/>
      <c r="Z478" s="703"/>
      <c r="AA478" s="703"/>
      <c r="AB478" s="703"/>
      <c r="AC478" s="703"/>
      <c r="AD478" s="703"/>
      <c r="AE478" s="703"/>
      <c r="AF478" s="703"/>
      <c r="AG478" s="703"/>
      <c r="AH478" s="703"/>
      <c r="AI478" s="703"/>
      <c r="AJ478" s="703"/>
      <c r="AK478" s="703"/>
      <c r="AL478" s="703"/>
      <c r="AM478" s="703"/>
      <c r="AN478" s="704"/>
      <c r="AO478" s="746"/>
      <c r="AP478" s="703"/>
      <c r="AQ478" s="703"/>
      <c r="AR478" s="703"/>
      <c r="AS478" s="703"/>
      <c r="AT478" s="703"/>
      <c r="AU478" s="703"/>
      <c r="AV478" s="703">
        <v>3419512</v>
      </c>
      <c r="AW478" s="703"/>
      <c r="AX478" s="703"/>
      <c r="AY478" s="703"/>
      <c r="AZ478" s="703"/>
      <c r="BA478" s="703"/>
      <c r="BB478" s="703"/>
      <c r="BC478" s="703"/>
      <c r="BD478" s="703"/>
      <c r="BE478" s="703"/>
      <c r="BF478" s="703"/>
      <c r="BG478" s="703"/>
      <c r="BH478" s="703"/>
      <c r="BI478" s="703"/>
      <c r="BJ478" s="703"/>
      <c r="BK478" s="703"/>
      <c r="BL478" s="703"/>
      <c r="BM478" s="703"/>
      <c r="BN478" s="703"/>
      <c r="BO478" s="703"/>
      <c r="BP478" s="703"/>
      <c r="BQ478" s="703"/>
      <c r="BR478" s="703"/>
      <c r="BS478" s="704"/>
      <c r="BT478" s="14"/>
    </row>
    <row r="479" spans="1:72" s="163" customFormat="1" ht="15.65" customHeight="1">
      <c r="A479" s="743"/>
      <c r="B479" s="743">
        <v>418</v>
      </c>
      <c r="C479" s="743" t="s">
        <v>118</v>
      </c>
      <c r="D479" s="743" t="s">
        <v>740</v>
      </c>
      <c r="E479" s="743"/>
      <c r="F479" s="743"/>
      <c r="G479" s="744">
        <v>2017</v>
      </c>
      <c r="H479" s="745" t="s">
        <v>575</v>
      </c>
      <c r="I479" s="745" t="s">
        <v>586</v>
      </c>
      <c r="J479" s="746"/>
      <c r="K479" s="18"/>
      <c r="L479" s="703"/>
      <c r="M479" s="703"/>
      <c r="N479" s="703"/>
      <c r="O479" s="703"/>
      <c r="P479" s="703"/>
      <c r="Q479" s="703">
        <v>0</v>
      </c>
      <c r="R479" s="703"/>
      <c r="S479" s="703"/>
      <c r="T479" s="703"/>
      <c r="U479" s="703"/>
      <c r="V479" s="703"/>
      <c r="W479" s="703"/>
      <c r="X479" s="703"/>
      <c r="Y479" s="703"/>
      <c r="Z479" s="703"/>
      <c r="AA479" s="703"/>
      <c r="AB479" s="703"/>
      <c r="AC479" s="703"/>
      <c r="AD479" s="703"/>
      <c r="AE479" s="703"/>
      <c r="AF479" s="703"/>
      <c r="AG479" s="703"/>
      <c r="AH479" s="703"/>
      <c r="AI479" s="703"/>
      <c r="AJ479" s="703"/>
      <c r="AK479" s="703"/>
      <c r="AL479" s="703"/>
      <c r="AM479" s="703"/>
      <c r="AN479" s="704"/>
      <c r="AO479" s="746"/>
      <c r="AP479" s="703"/>
      <c r="AQ479" s="703"/>
      <c r="AR479" s="703"/>
      <c r="AS479" s="703"/>
      <c r="AT479" s="703"/>
      <c r="AU479" s="703"/>
      <c r="AV479" s="703">
        <v>0</v>
      </c>
      <c r="AW479" s="703"/>
      <c r="AX479" s="703"/>
      <c r="AY479" s="703"/>
      <c r="AZ479" s="703"/>
      <c r="BA479" s="703"/>
      <c r="BB479" s="703"/>
      <c r="BC479" s="703"/>
      <c r="BD479" s="703"/>
      <c r="BE479" s="703"/>
      <c r="BF479" s="703"/>
      <c r="BG479" s="703"/>
      <c r="BH479" s="703"/>
      <c r="BI479" s="703"/>
      <c r="BJ479" s="703"/>
      <c r="BK479" s="703"/>
      <c r="BL479" s="703"/>
      <c r="BM479" s="703"/>
      <c r="BN479" s="703"/>
      <c r="BO479" s="703"/>
      <c r="BP479" s="703"/>
      <c r="BQ479" s="703"/>
      <c r="BR479" s="703"/>
      <c r="BS479" s="704"/>
      <c r="BT479" s="14"/>
    </row>
    <row r="480" spans="1:72" s="163" customFormat="1" ht="15.65" customHeight="1">
      <c r="A480" s="743"/>
      <c r="B480" s="743">
        <v>419</v>
      </c>
      <c r="C480" s="743" t="s">
        <v>119</v>
      </c>
      <c r="D480" s="743" t="s">
        <v>740</v>
      </c>
      <c r="E480" s="743"/>
      <c r="F480" s="743"/>
      <c r="G480" s="744">
        <v>2017</v>
      </c>
      <c r="H480" s="745" t="s">
        <v>575</v>
      </c>
      <c r="I480" s="745" t="s">
        <v>586</v>
      </c>
      <c r="J480" s="746"/>
      <c r="K480" s="18"/>
      <c r="L480" s="703"/>
      <c r="M480" s="703"/>
      <c r="N480" s="703"/>
      <c r="O480" s="703"/>
      <c r="P480" s="703"/>
      <c r="Q480" s="703">
        <v>0</v>
      </c>
      <c r="R480" s="703"/>
      <c r="S480" s="703"/>
      <c r="T480" s="703"/>
      <c r="U480" s="703"/>
      <c r="V480" s="703"/>
      <c r="W480" s="703"/>
      <c r="X480" s="703"/>
      <c r="Y480" s="703"/>
      <c r="Z480" s="703"/>
      <c r="AA480" s="703"/>
      <c r="AB480" s="703"/>
      <c r="AC480" s="703"/>
      <c r="AD480" s="703"/>
      <c r="AE480" s="703"/>
      <c r="AF480" s="703"/>
      <c r="AG480" s="703"/>
      <c r="AH480" s="703"/>
      <c r="AI480" s="703"/>
      <c r="AJ480" s="703"/>
      <c r="AK480" s="703"/>
      <c r="AL480" s="703"/>
      <c r="AM480" s="703"/>
      <c r="AN480" s="704"/>
      <c r="AO480" s="746"/>
      <c r="AP480" s="703"/>
      <c r="AQ480" s="703"/>
      <c r="AR480" s="703"/>
      <c r="AS480" s="703"/>
      <c r="AT480" s="703"/>
      <c r="AU480" s="703"/>
      <c r="AV480" s="703">
        <v>0</v>
      </c>
      <c r="AW480" s="703"/>
      <c r="AX480" s="703"/>
      <c r="AY480" s="703"/>
      <c r="AZ480" s="703"/>
      <c r="BA480" s="703"/>
      <c r="BB480" s="703"/>
      <c r="BC480" s="703"/>
      <c r="BD480" s="703"/>
      <c r="BE480" s="703"/>
      <c r="BF480" s="703"/>
      <c r="BG480" s="703"/>
      <c r="BH480" s="703"/>
      <c r="BI480" s="703"/>
      <c r="BJ480" s="703"/>
      <c r="BK480" s="703"/>
      <c r="BL480" s="703"/>
      <c r="BM480" s="703"/>
      <c r="BN480" s="703"/>
      <c r="BO480" s="703"/>
      <c r="BP480" s="703"/>
      <c r="BQ480" s="703"/>
      <c r="BR480" s="703"/>
      <c r="BS480" s="704"/>
      <c r="BT480" s="14"/>
    </row>
    <row r="481" spans="1:72" s="163" customFormat="1" ht="15.65" customHeight="1">
      <c r="A481" s="743"/>
      <c r="B481" s="743">
        <v>420</v>
      </c>
      <c r="C481" s="743" t="s">
        <v>120</v>
      </c>
      <c r="D481" s="743" t="s">
        <v>740</v>
      </c>
      <c r="E481" s="743"/>
      <c r="F481" s="743"/>
      <c r="G481" s="744">
        <v>2017</v>
      </c>
      <c r="H481" s="745" t="s">
        <v>575</v>
      </c>
      <c r="I481" s="745" t="s">
        <v>586</v>
      </c>
      <c r="J481" s="746"/>
      <c r="K481" s="18"/>
      <c r="L481" s="703"/>
      <c r="M481" s="703"/>
      <c r="N481" s="703"/>
      <c r="O481" s="703"/>
      <c r="P481" s="703"/>
      <c r="Q481" s="703">
        <v>0</v>
      </c>
      <c r="R481" s="703"/>
      <c r="S481" s="703"/>
      <c r="T481" s="703"/>
      <c r="U481" s="703"/>
      <c r="V481" s="703"/>
      <c r="W481" s="703"/>
      <c r="X481" s="703"/>
      <c r="Y481" s="703"/>
      <c r="Z481" s="703"/>
      <c r="AA481" s="703"/>
      <c r="AB481" s="703"/>
      <c r="AC481" s="703"/>
      <c r="AD481" s="703"/>
      <c r="AE481" s="703"/>
      <c r="AF481" s="703"/>
      <c r="AG481" s="703"/>
      <c r="AH481" s="703"/>
      <c r="AI481" s="703"/>
      <c r="AJ481" s="703"/>
      <c r="AK481" s="703"/>
      <c r="AL481" s="703"/>
      <c r="AM481" s="703"/>
      <c r="AN481" s="704"/>
      <c r="AO481" s="746"/>
      <c r="AP481" s="703"/>
      <c r="AQ481" s="703"/>
      <c r="AR481" s="703"/>
      <c r="AS481" s="703"/>
      <c r="AT481" s="703"/>
      <c r="AU481" s="703"/>
      <c r="AV481" s="703">
        <v>0</v>
      </c>
      <c r="AW481" s="703"/>
      <c r="AX481" s="703"/>
      <c r="AY481" s="703"/>
      <c r="AZ481" s="703"/>
      <c r="BA481" s="703"/>
      <c r="BB481" s="703"/>
      <c r="BC481" s="703"/>
      <c r="BD481" s="703"/>
      <c r="BE481" s="703"/>
      <c r="BF481" s="703"/>
      <c r="BG481" s="703"/>
      <c r="BH481" s="703"/>
      <c r="BI481" s="703"/>
      <c r="BJ481" s="703"/>
      <c r="BK481" s="703"/>
      <c r="BL481" s="703"/>
      <c r="BM481" s="703"/>
      <c r="BN481" s="703"/>
      <c r="BO481" s="703"/>
      <c r="BP481" s="703"/>
      <c r="BQ481" s="703"/>
      <c r="BR481" s="703"/>
      <c r="BS481" s="704"/>
      <c r="BT481" s="14"/>
    </row>
    <row r="482" spans="1:72" s="163" customFormat="1" ht="15.65" customHeight="1">
      <c r="A482" s="743"/>
      <c r="B482" s="743">
        <v>421</v>
      </c>
      <c r="C482" s="743" t="s">
        <v>688</v>
      </c>
      <c r="D482" s="743" t="s">
        <v>740</v>
      </c>
      <c r="E482" s="743"/>
      <c r="F482" s="743"/>
      <c r="G482" s="744">
        <v>2017</v>
      </c>
      <c r="H482" s="745" t="s">
        <v>575</v>
      </c>
      <c r="I482" s="745" t="s">
        <v>586</v>
      </c>
      <c r="J482" s="746"/>
      <c r="K482" s="18"/>
      <c r="L482" s="703"/>
      <c r="M482" s="703"/>
      <c r="N482" s="703"/>
      <c r="O482" s="703"/>
      <c r="P482" s="703"/>
      <c r="Q482" s="703">
        <v>0</v>
      </c>
      <c r="R482" s="703"/>
      <c r="S482" s="703"/>
      <c r="T482" s="703"/>
      <c r="U482" s="703"/>
      <c r="V482" s="703"/>
      <c r="W482" s="703"/>
      <c r="X482" s="703"/>
      <c r="Y482" s="703"/>
      <c r="Z482" s="703"/>
      <c r="AA482" s="703"/>
      <c r="AB482" s="703"/>
      <c r="AC482" s="703"/>
      <c r="AD482" s="703"/>
      <c r="AE482" s="703"/>
      <c r="AF482" s="703"/>
      <c r="AG482" s="703"/>
      <c r="AH482" s="703"/>
      <c r="AI482" s="703"/>
      <c r="AJ482" s="703"/>
      <c r="AK482" s="703"/>
      <c r="AL482" s="703"/>
      <c r="AM482" s="703"/>
      <c r="AN482" s="704"/>
      <c r="AO482" s="746"/>
      <c r="AP482" s="703"/>
      <c r="AQ482" s="703"/>
      <c r="AR482" s="703"/>
      <c r="AS482" s="703"/>
      <c r="AT482" s="703"/>
      <c r="AU482" s="703"/>
      <c r="AV482" s="703">
        <v>0</v>
      </c>
      <c r="AW482" s="703"/>
      <c r="AX482" s="703"/>
      <c r="AY482" s="703"/>
      <c r="AZ482" s="703"/>
      <c r="BA482" s="703"/>
      <c r="BB482" s="703"/>
      <c r="BC482" s="703"/>
      <c r="BD482" s="703"/>
      <c r="BE482" s="703"/>
      <c r="BF482" s="703"/>
      <c r="BG482" s="703"/>
      <c r="BH482" s="703"/>
      <c r="BI482" s="703"/>
      <c r="BJ482" s="703"/>
      <c r="BK482" s="703"/>
      <c r="BL482" s="703"/>
      <c r="BM482" s="703"/>
      <c r="BN482" s="703"/>
      <c r="BO482" s="703"/>
      <c r="BP482" s="703"/>
      <c r="BQ482" s="703"/>
      <c r="BR482" s="703"/>
      <c r="BS482" s="704"/>
      <c r="BT482" s="14"/>
    </row>
    <row r="483" spans="1:72" s="163" customFormat="1" ht="15.65" customHeight="1">
      <c r="A483" s="743"/>
      <c r="B483" s="743">
        <v>422</v>
      </c>
      <c r="C483" s="743" t="s">
        <v>121</v>
      </c>
      <c r="D483" s="743" t="s">
        <v>740</v>
      </c>
      <c r="E483" s="743"/>
      <c r="F483" s="743"/>
      <c r="G483" s="744">
        <v>2017</v>
      </c>
      <c r="H483" s="745" t="s">
        <v>575</v>
      </c>
      <c r="I483" s="745" t="s">
        <v>586</v>
      </c>
      <c r="J483" s="746"/>
      <c r="K483" s="18"/>
      <c r="L483" s="703"/>
      <c r="M483" s="703"/>
      <c r="N483" s="703"/>
      <c r="O483" s="703"/>
      <c r="P483" s="703"/>
      <c r="Q483" s="703">
        <v>0</v>
      </c>
      <c r="R483" s="703"/>
      <c r="S483" s="703"/>
      <c r="T483" s="703"/>
      <c r="U483" s="703"/>
      <c r="V483" s="703"/>
      <c r="W483" s="703"/>
      <c r="X483" s="703"/>
      <c r="Y483" s="703"/>
      <c r="Z483" s="703"/>
      <c r="AA483" s="703"/>
      <c r="AB483" s="703"/>
      <c r="AC483" s="703"/>
      <c r="AD483" s="703"/>
      <c r="AE483" s="703"/>
      <c r="AF483" s="703"/>
      <c r="AG483" s="703"/>
      <c r="AH483" s="703"/>
      <c r="AI483" s="703"/>
      <c r="AJ483" s="703"/>
      <c r="AK483" s="703"/>
      <c r="AL483" s="703"/>
      <c r="AM483" s="703"/>
      <c r="AN483" s="704"/>
      <c r="AO483" s="746"/>
      <c r="AP483" s="703"/>
      <c r="AQ483" s="703"/>
      <c r="AR483" s="703"/>
      <c r="AS483" s="703"/>
      <c r="AT483" s="703"/>
      <c r="AU483" s="703"/>
      <c r="AV483" s="703">
        <v>0</v>
      </c>
      <c r="AW483" s="703"/>
      <c r="AX483" s="703"/>
      <c r="AY483" s="703"/>
      <c r="AZ483" s="703"/>
      <c r="BA483" s="703"/>
      <c r="BB483" s="703"/>
      <c r="BC483" s="703"/>
      <c r="BD483" s="703"/>
      <c r="BE483" s="703"/>
      <c r="BF483" s="703"/>
      <c r="BG483" s="703"/>
      <c r="BH483" s="703"/>
      <c r="BI483" s="703"/>
      <c r="BJ483" s="703"/>
      <c r="BK483" s="703"/>
      <c r="BL483" s="703"/>
      <c r="BM483" s="703"/>
      <c r="BN483" s="703"/>
      <c r="BO483" s="703"/>
      <c r="BP483" s="703"/>
      <c r="BQ483" s="703"/>
      <c r="BR483" s="703"/>
      <c r="BS483" s="704"/>
      <c r="BT483" s="14"/>
    </row>
    <row r="484" spans="1:72" s="163" customFormat="1" ht="15.65" customHeight="1">
      <c r="A484" s="743"/>
      <c r="B484" s="743">
        <v>423</v>
      </c>
      <c r="C484" s="743" t="s">
        <v>123</v>
      </c>
      <c r="D484" s="743" t="s">
        <v>740</v>
      </c>
      <c r="E484" s="743"/>
      <c r="F484" s="743"/>
      <c r="G484" s="744">
        <v>2017</v>
      </c>
      <c r="H484" s="745" t="s">
        <v>575</v>
      </c>
      <c r="I484" s="745" t="s">
        <v>586</v>
      </c>
      <c r="J484" s="746"/>
      <c r="K484" s="18"/>
      <c r="L484" s="703"/>
      <c r="M484" s="703"/>
      <c r="N484" s="703"/>
      <c r="O484" s="703"/>
      <c r="P484" s="703"/>
      <c r="Q484" s="703">
        <v>0</v>
      </c>
      <c r="R484" s="703"/>
      <c r="S484" s="703"/>
      <c r="T484" s="703"/>
      <c r="U484" s="703"/>
      <c r="V484" s="703"/>
      <c r="W484" s="703"/>
      <c r="X484" s="703"/>
      <c r="Y484" s="703"/>
      <c r="Z484" s="703"/>
      <c r="AA484" s="703"/>
      <c r="AB484" s="703"/>
      <c r="AC484" s="703"/>
      <c r="AD484" s="703"/>
      <c r="AE484" s="703"/>
      <c r="AF484" s="703"/>
      <c r="AG484" s="703"/>
      <c r="AH484" s="703"/>
      <c r="AI484" s="703"/>
      <c r="AJ484" s="703"/>
      <c r="AK484" s="703"/>
      <c r="AL484" s="703"/>
      <c r="AM484" s="703"/>
      <c r="AN484" s="704"/>
      <c r="AO484" s="746"/>
      <c r="AP484" s="703"/>
      <c r="AQ484" s="703"/>
      <c r="AR484" s="703"/>
      <c r="AS484" s="703"/>
      <c r="AT484" s="703"/>
      <c r="AU484" s="703"/>
      <c r="AV484" s="703">
        <v>653</v>
      </c>
      <c r="AW484" s="703"/>
      <c r="AX484" s="703"/>
      <c r="AY484" s="703"/>
      <c r="AZ484" s="703"/>
      <c r="BA484" s="703"/>
      <c r="BB484" s="703"/>
      <c r="BC484" s="703"/>
      <c r="BD484" s="703"/>
      <c r="BE484" s="703"/>
      <c r="BF484" s="703"/>
      <c r="BG484" s="703"/>
      <c r="BH484" s="703"/>
      <c r="BI484" s="703"/>
      <c r="BJ484" s="703"/>
      <c r="BK484" s="703"/>
      <c r="BL484" s="703"/>
      <c r="BM484" s="703"/>
      <c r="BN484" s="703"/>
      <c r="BO484" s="703"/>
      <c r="BP484" s="703"/>
      <c r="BQ484" s="703"/>
      <c r="BR484" s="703"/>
      <c r="BS484" s="704"/>
      <c r="BT484" s="14"/>
    </row>
    <row r="485" spans="1:72" s="163" customFormat="1" ht="15.65" customHeight="1">
      <c r="A485" s="743"/>
      <c r="B485" s="743">
        <v>424</v>
      </c>
      <c r="C485" s="743" t="s">
        <v>122</v>
      </c>
      <c r="D485" s="743" t="s">
        <v>740</v>
      </c>
      <c r="E485" s="743"/>
      <c r="F485" s="743"/>
      <c r="G485" s="744">
        <v>2017</v>
      </c>
      <c r="H485" s="745" t="s">
        <v>575</v>
      </c>
      <c r="I485" s="745" t="s">
        <v>586</v>
      </c>
      <c r="J485" s="746"/>
      <c r="K485" s="18"/>
      <c r="L485" s="703"/>
      <c r="M485" s="703"/>
      <c r="N485" s="703"/>
      <c r="O485" s="703"/>
      <c r="P485" s="703"/>
      <c r="Q485" s="703">
        <v>0</v>
      </c>
      <c r="R485" s="703"/>
      <c r="S485" s="703"/>
      <c r="T485" s="703"/>
      <c r="U485" s="703"/>
      <c r="V485" s="703"/>
      <c r="W485" s="703"/>
      <c r="X485" s="703"/>
      <c r="Y485" s="703"/>
      <c r="Z485" s="703"/>
      <c r="AA485" s="703"/>
      <c r="AB485" s="703"/>
      <c r="AC485" s="703"/>
      <c r="AD485" s="703"/>
      <c r="AE485" s="703"/>
      <c r="AF485" s="703"/>
      <c r="AG485" s="703"/>
      <c r="AH485" s="703"/>
      <c r="AI485" s="703"/>
      <c r="AJ485" s="703"/>
      <c r="AK485" s="703"/>
      <c r="AL485" s="703"/>
      <c r="AM485" s="703"/>
      <c r="AN485" s="704"/>
      <c r="AO485" s="746"/>
      <c r="AP485" s="703"/>
      <c r="AQ485" s="703"/>
      <c r="AR485" s="703"/>
      <c r="AS485" s="703"/>
      <c r="AT485" s="703"/>
      <c r="AU485" s="703"/>
      <c r="AV485" s="703">
        <v>0</v>
      </c>
      <c r="AW485" s="703"/>
      <c r="AX485" s="703"/>
      <c r="AY485" s="703"/>
      <c r="AZ485" s="703"/>
      <c r="BA485" s="703"/>
      <c r="BB485" s="703"/>
      <c r="BC485" s="703"/>
      <c r="BD485" s="703"/>
      <c r="BE485" s="703"/>
      <c r="BF485" s="703"/>
      <c r="BG485" s="703"/>
      <c r="BH485" s="703"/>
      <c r="BI485" s="703"/>
      <c r="BJ485" s="703"/>
      <c r="BK485" s="703"/>
      <c r="BL485" s="703"/>
      <c r="BM485" s="703"/>
      <c r="BN485" s="703"/>
      <c r="BO485" s="703"/>
      <c r="BP485" s="703"/>
      <c r="BQ485" s="703"/>
      <c r="BR485" s="703"/>
      <c r="BS485" s="704"/>
      <c r="BT485" s="14"/>
    </row>
    <row r="486" spans="1:72" s="163" customFormat="1" ht="15.65" customHeight="1">
      <c r="A486" s="743"/>
      <c r="B486" s="743">
        <v>425</v>
      </c>
      <c r="C486" s="743" t="s">
        <v>689</v>
      </c>
      <c r="D486" s="743" t="s">
        <v>740</v>
      </c>
      <c r="E486" s="743"/>
      <c r="F486" s="743"/>
      <c r="G486" s="744">
        <v>2017</v>
      </c>
      <c r="H486" s="745" t="s">
        <v>575</v>
      </c>
      <c r="I486" s="745" t="s">
        <v>586</v>
      </c>
      <c r="J486" s="746"/>
      <c r="K486" s="18"/>
      <c r="L486" s="703"/>
      <c r="M486" s="703"/>
      <c r="N486" s="703"/>
      <c r="O486" s="703"/>
      <c r="P486" s="703"/>
      <c r="Q486" s="703">
        <v>0</v>
      </c>
      <c r="R486" s="703"/>
      <c r="S486" s="703"/>
      <c r="T486" s="703"/>
      <c r="U486" s="703"/>
      <c r="V486" s="703"/>
      <c r="W486" s="703"/>
      <c r="X486" s="703"/>
      <c r="Y486" s="703"/>
      <c r="Z486" s="703"/>
      <c r="AA486" s="703"/>
      <c r="AB486" s="703"/>
      <c r="AC486" s="703"/>
      <c r="AD486" s="703"/>
      <c r="AE486" s="703"/>
      <c r="AF486" s="703"/>
      <c r="AG486" s="703"/>
      <c r="AH486" s="703"/>
      <c r="AI486" s="703"/>
      <c r="AJ486" s="703"/>
      <c r="AK486" s="703"/>
      <c r="AL486" s="703"/>
      <c r="AM486" s="703"/>
      <c r="AN486" s="704"/>
      <c r="AO486" s="746"/>
      <c r="AP486" s="703"/>
      <c r="AQ486" s="703"/>
      <c r="AR486" s="703"/>
      <c r="AS486" s="703"/>
      <c r="AT486" s="703"/>
      <c r="AU486" s="703"/>
      <c r="AV486" s="703">
        <v>0</v>
      </c>
      <c r="AW486" s="703"/>
      <c r="AX486" s="703"/>
      <c r="AY486" s="703"/>
      <c r="AZ486" s="703"/>
      <c r="BA486" s="703"/>
      <c r="BB486" s="703"/>
      <c r="BC486" s="703"/>
      <c r="BD486" s="703"/>
      <c r="BE486" s="703"/>
      <c r="BF486" s="703"/>
      <c r="BG486" s="703"/>
      <c r="BH486" s="703"/>
      <c r="BI486" s="703"/>
      <c r="BJ486" s="703"/>
      <c r="BK486" s="703"/>
      <c r="BL486" s="703"/>
      <c r="BM486" s="703"/>
      <c r="BN486" s="703"/>
      <c r="BO486" s="703"/>
      <c r="BP486" s="703"/>
      <c r="BQ486" s="703"/>
      <c r="BR486" s="703"/>
      <c r="BS486" s="704"/>
      <c r="BT486" s="14"/>
    </row>
    <row r="487" spans="1:72" s="163" customFormat="1" ht="15.65" customHeight="1">
      <c r="A487" s="743"/>
      <c r="B487" s="743">
        <v>426</v>
      </c>
      <c r="C487" s="743" t="s">
        <v>690</v>
      </c>
      <c r="D487" s="743" t="s">
        <v>740</v>
      </c>
      <c r="E487" s="743"/>
      <c r="F487" s="743"/>
      <c r="G487" s="744">
        <v>2017</v>
      </c>
      <c r="H487" s="745" t="s">
        <v>575</v>
      </c>
      <c r="I487" s="745" t="s">
        <v>586</v>
      </c>
      <c r="J487" s="746"/>
      <c r="K487" s="18"/>
      <c r="L487" s="703"/>
      <c r="M487" s="703"/>
      <c r="N487" s="703"/>
      <c r="O487" s="703"/>
      <c r="P487" s="703"/>
      <c r="Q487" s="703">
        <v>0</v>
      </c>
      <c r="R487" s="703"/>
      <c r="S487" s="703"/>
      <c r="T487" s="703"/>
      <c r="U487" s="703"/>
      <c r="V487" s="703"/>
      <c r="W487" s="703"/>
      <c r="X487" s="703"/>
      <c r="Y487" s="703"/>
      <c r="Z487" s="703"/>
      <c r="AA487" s="703"/>
      <c r="AB487" s="703"/>
      <c r="AC487" s="703"/>
      <c r="AD487" s="703"/>
      <c r="AE487" s="703"/>
      <c r="AF487" s="703"/>
      <c r="AG487" s="703"/>
      <c r="AH487" s="703"/>
      <c r="AI487" s="703"/>
      <c r="AJ487" s="703"/>
      <c r="AK487" s="703"/>
      <c r="AL487" s="703"/>
      <c r="AM487" s="703"/>
      <c r="AN487" s="704"/>
      <c r="AO487" s="746"/>
      <c r="AP487" s="703"/>
      <c r="AQ487" s="703"/>
      <c r="AR487" s="703"/>
      <c r="AS487" s="703"/>
      <c r="AT487" s="703"/>
      <c r="AU487" s="703"/>
      <c r="AV487" s="703">
        <v>0</v>
      </c>
      <c r="AW487" s="703"/>
      <c r="AX487" s="703"/>
      <c r="AY487" s="703"/>
      <c r="AZ487" s="703"/>
      <c r="BA487" s="703"/>
      <c r="BB487" s="703"/>
      <c r="BC487" s="703"/>
      <c r="BD487" s="703"/>
      <c r="BE487" s="703"/>
      <c r="BF487" s="703"/>
      <c r="BG487" s="703"/>
      <c r="BH487" s="703"/>
      <c r="BI487" s="703"/>
      <c r="BJ487" s="703"/>
      <c r="BK487" s="703"/>
      <c r="BL487" s="703"/>
      <c r="BM487" s="703"/>
      <c r="BN487" s="703"/>
      <c r="BO487" s="703"/>
      <c r="BP487" s="703"/>
      <c r="BQ487" s="703"/>
      <c r="BR487" s="703"/>
      <c r="BS487" s="704"/>
      <c r="BT487" s="14"/>
    </row>
    <row r="488" spans="1:72" s="163" customFormat="1" ht="15.65" customHeight="1">
      <c r="A488" s="743"/>
      <c r="B488" s="743">
        <v>427</v>
      </c>
      <c r="C488" s="743" t="s">
        <v>691</v>
      </c>
      <c r="D488" s="743" t="s">
        <v>740</v>
      </c>
      <c r="E488" s="743"/>
      <c r="F488" s="743"/>
      <c r="G488" s="744">
        <v>2017</v>
      </c>
      <c r="H488" s="745" t="s">
        <v>575</v>
      </c>
      <c r="I488" s="745" t="s">
        <v>586</v>
      </c>
      <c r="J488" s="746"/>
      <c r="K488" s="18"/>
      <c r="L488" s="703"/>
      <c r="M488" s="703"/>
      <c r="N488" s="703"/>
      <c r="O488" s="703"/>
      <c r="P488" s="703"/>
      <c r="Q488" s="703">
        <v>0</v>
      </c>
      <c r="R488" s="703"/>
      <c r="S488" s="703"/>
      <c r="T488" s="703"/>
      <c r="U488" s="703"/>
      <c r="V488" s="703"/>
      <c r="W488" s="703"/>
      <c r="X488" s="703"/>
      <c r="Y488" s="703"/>
      <c r="Z488" s="703"/>
      <c r="AA488" s="703"/>
      <c r="AB488" s="703"/>
      <c r="AC488" s="703"/>
      <c r="AD488" s="703"/>
      <c r="AE488" s="703"/>
      <c r="AF488" s="703"/>
      <c r="AG488" s="703"/>
      <c r="AH488" s="703"/>
      <c r="AI488" s="703"/>
      <c r="AJ488" s="703"/>
      <c r="AK488" s="703"/>
      <c r="AL488" s="703"/>
      <c r="AM488" s="703"/>
      <c r="AN488" s="704"/>
      <c r="AO488" s="746"/>
      <c r="AP488" s="703"/>
      <c r="AQ488" s="703"/>
      <c r="AR488" s="703"/>
      <c r="AS488" s="703"/>
      <c r="AT488" s="703"/>
      <c r="AU488" s="703"/>
      <c r="AV488" s="703">
        <v>0</v>
      </c>
      <c r="AW488" s="703"/>
      <c r="AX488" s="703"/>
      <c r="AY488" s="703"/>
      <c r="AZ488" s="703"/>
      <c r="BA488" s="703"/>
      <c r="BB488" s="703"/>
      <c r="BC488" s="703"/>
      <c r="BD488" s="703"/>
      <c r="BE488" s="703"/>
      <c r="BF488" s="703"/>
      <c r="BG488" s="703"/>
      <c r="BH488" s="703"/>
      <c r="BI488" s="703"/>
      <c r="BJ488" s="703"/>
      <c r="BK488" s="703"/>
      <c r="BL488" s="703"/>
      <c r="BM488" s="703"/>
      <c r="BN488" s="703"/>
      <c r="BO488" s="703"/>
      <c r="BP488" s="703"/>
      <c r="BQ488" s="703"/>
      <c r="BR488" s="703"/>
      <c r="BS488" s="704"/>
      <c r="BT488" s="14"/>
    </row>
    <row r="489" spans="1:72" s="163" customFormat="1" ht="15.65" customHeight="1">
      <c r="A489" s="743"/>
      <c r="B489" s="743">
        <v>428</v>
      </c>
      <c r="C489" s="743" t="s">
        <v>692</v>
      </c>
      <c r="D489" s="743" t="s">
        <v>740</v>
      </c>
      <c r="E489" s="743"/>
      <c r="F489" s="743"/>
      <c r="G489" s="744">
        <v>2017</v>
      </c>
      <c r="H489" s="745" t="s">
        <v>575</v>
      </c>
      <c r="I489" s="745" t="s">
        <v>586</v>
      </c>
      <c r="J489" s="746"/>
      <c r="K489" s="18"/>
      <c r="L489" s="703"/>
      <c r="M489" s="703"/>
      <c r="N489" s="703"/>
      <c r="O489" s="703"/>
      <c r="P489" s="703"/>
      <c r="Q489" s="703">
        <v>0</v>
      </c>
      <c r="R489" s="703"/>
      <c r="S489" s="703"/>
      <c r="T489" s="703"/>
      <c r="U489" s="703"/>
      <c r="V489" s="703"/>
      <c r="W489" s="703"/>
      <c r="X489" s="703"/>
      <c r="Y489" s="703"/>
      <c r="Z489" s="703"/>
      <c r="AA489" s="703"/>
      <c r="AB489" s="703"/>
      <c r="AC489" s="703"/>
      <c r="AD489" s="703"/>
      <c r="AE489" s="703"/>
      <c r="AF489" s="703"/>
      <c r="AG489" s="703"/>
      <c r="AH489" s="703"/>
      <c r="AI489" s="703"/>
      <c r="AJ489" s="703"/>
      <c r="AK489" s="703"/>
      <c r="AL489" s="703"/>
      <c r="AM489" s="703"/>
      <c r="AN489" s="704"/>
      <c r="AO489" s="746"/>
      <c r="AP489" s="703"/>
      <c r="AQ489" s="703"/>
      <c r="AR489" s="703"/>
      <c r="AS489" s="703"/>
      <c r="AT489" s="703"/>
      <c r="AU489" s="703"/>
      <c r="AV489" s="703">
        <v>0</v>
      </c>
      <c r="AW489" s="703"/>
      <c r="AX489" s="703"/>
      <c r="AY489" s="703"/>
      <c r="AZ489" s="703"/>
      <c r="BA489" s="703"/>
      <c r="BB489" s="703"/>
      <c r="BC489" s="703"/>
      <c r="BD489" s="703"/>
      <c r="BE489" s="703"/>
      <c r="BF489" s="703"/>
      <c r="BG489" s="703"/>
      <c r="BH489" s="703"/>
      <c r="BI489" s="703"/>
      <c r="BJ489" s="703"/>
      <c r="BK489" s="703"/>
      <c r="BL489" s="703"/>
      <c r="BM489" s="703"/>
      <c r="BN489" s="703"/>
      <c r="BO489" s="703"/>
      <c r="BP489" s="703"/>
      <c r="BQ489" s="703"/>
      <c r="BR489" s="703"/>
      <c r="BS489" s="704"/>
      <c r="BT489" s="14"/>
    </row>
    <row r="490" spans="1:72" s="163" customFormat="1" ht="15.65" customHeight="1">
      <c r="A490" s="743"/>
      <c r="B490" s="743">
        <v>429</v>
      </c>
      <c r="C490" s="743" t="s">
        <v>693</v>
      </c>
      <c r="D490" s="743" t="s">
        <v>740</v>
      </c>
      <c r="E490" s="743"/>
      <c r="F490" s="743"/>
      <c r="G490" s="744">
        <v>2017</v>
      </c>
      <c r="H490" s="745" t="s">
        <v>575</v>
      </c>
      <c r="I490" s="745" t="s">
        <v>586</v>
      </c>
      <c r="J490" s="746"/>
      <c r="K490" s="18"/>
      <c r="L490" s="703"/>
      <c r="M490" s="703"/>
      <c r="N490" s="703"/>
      <c r="O490" s="703"/>
      <c r="P490" s="703"/>
      <c r="Q490" s="703">
        <v>0</v>
      </c>
      <c r="R490" s="703"/>
      <c r="S490" s="703"/>
      <c r="T490" s="703"/>
      <c r="U490" s="703"/>
      <c r="V490" s="703"/>
      <c r="W490" s="703"/>
      <c r="X490" s="703"/>
      <c r="Y490" s="703"/>
      <c r="Z490" s="703"/>
      <c r="AA490" s="703"/>
      <c r="AB490" s="703"/>
      <c r="AC490" s="703"/>
      <c r="AD490" s="703"/>
      <c r="AE490" s="703"/>
      <c r="AF490" s="703"/>
      <c r="AG490" s="703"/>
      <c r="AH490" s="703"/>
      <c r="AI490" s="703"/>
      <c r="AJ490" s="703"/>
      <c r="AK490" s="703"/>
      <c r="AL490" s="703"/>
      <c r="AM490" s="703"/>
      <c r="AN490" s="704"/>
      <c r="AO490" s="746"/>
      <c r="AP490" s="703"/>
      <c r="AQ490" s="703"/>
      <c r="AR490" s="703"/>
      <c r="AS490" s="703"/>
      <c r="AT490" s="703"/>
      <c r="AU490" s="703"/>
      <c r="AV490" s="703">
        <v>0</v>
      </c>
      <c r="AW490" s="703"/>
      <c r="AX490" s="703"/>
      <c r="AY490" s="703"/>
      <c r="AZ490" s="703"/>
      <c r="BA490" s="703"/>
      <c r="BB490" s="703"/>
      <c r="BC490" s="703"/>
      <c r="BD490" s="703"/>
      <c r="BE490" s="703"/>
      <c r="BF490" s="703"/>
      <c r="BG490" s="703"/>
      <c r="BH490" s="703"/>
      <c r="BI490" s="703"/>
      <c r="BJ490" s="703"/>
      <c r="BK490" s="703"/>
      <c r="BL490" s="703"/>
      <c r="BM490" s="703"/>
      <c r="BN490" s="703"/>
      <c r="BO490" s="703"/>
      <c r="BP490" s="703"/>
      <c r="BQ490" s="703"/>
      <c r="BR490" s="703"/>
      <c r="BS490" s="704"/>
      <c r="BT490" s="14"/>
    </row>
    <row r="491" spans="1:72" s="163" customFormat="1" ht="15.65" customHeight="1">
      <c r="A491" s="743"/>
      <c r="B491" s="743">
        <v>430</v>
      </c>
      <c r="C491" s="743" t="s">
        <v>694</v>
      </c>
      <c r="D491" s="743" t="s">
        <v>740</v>
      </c>
      <c r="E491" s="743"/>
      <c r="F491" s="743"/>
      <c r="G491" s="744">
        <v>2017</v>
      </c>
      <c r="H491" s="745" t="s">
        <v>575</v>
      </c>
      <c r="I491" s="745" t="s">
        <v>586</v>
      </c>
      <c r="J491" s="746"/>
      <c r="K491" s="18"/>
      <c r="L491" s="703"/>
      <c r="M491" s="703"/>
      <c r="N491" s="703"/>
      <c r="O491" s="703"/>
      <c r="P491" s="703"/>
      <c r="Q491" s="703">
        <v>0</v>
      </c>
      <c r="R491" s="703"/>
      <c r="S491" s="703"/>
      <c r="T491" s="703"/>
      <c r="U491" s="703"/>
      <c r="V491" s="703"/>
      <c r="W491" s="703"/>
      <c r="X491" s="703"/>
      <c r="Y491" s="703"/>
      <c r="Z491" s="703"/>
      <c r="AA491" s="703"/>
      <c r="AB491" s="703"/>
      <c r="AC491" s="703"/>
      <c r="AD491" s="703"/>
      <c r="AE491" s="703"/>
      <c r="AF491" s="703"/>
      <c r="AG491" s="703"/>
      <c r="AH491" s="703"/>
      <c r="AI491" s="703"/>
      <c r="AJ491" s="703"/>
      <c r="AK491" s="703"/>
      <c r="AL491" s="703"/>
      <c r="AM491" s="703"/>
      <c r="AN491" s="704"/>
      <c r="AO491" s="746"/>
      <c r="AP491" s="703"/>
      <c r="AQ491" s="703"/>
      <c r="AR491" s="703"/>
      <c r="AS491" s="703"/>
      <c r="AT491" s="703"/>
      <c r="AU491" s="703"/>
      <c r="AV491" s="703">
        <v>0</v>
      </c>
      <c r="AW491" s="703"/>
      <c r="AX491" s="703"/>
      <c r="AY491" s="703"/>
      <c r="AZ491" s="703"/>
      <c r="BA491" s="703"/>
      <c r="BB491" s="703"/>
      <c r="BC491" s="703"/>
      <c r="BD491" s="703"/>
      <c r="BE491" s="703"/>
      <c r="BF491" s="703"/>
      <c r="BG491" s="703"/>
      <c r="BH491" s="703"/>
      <c r="BI491" s="703"/>
      <c r="BJ491" s="703"/>
      <c r="BK491" s="703"/>
      <c r="BL491" s="703"/>
      <c r="BM491" s="703"/>
      <c r="BN491" s="703"/>
      <c r="BO491" s="703"/>
      <c r="BP491" s="703"/>
      <c r="BQ491" s="703"/>
      <c r="BR491" s="703"/>
      <c r="BS491" s="704"/>
      <c r="BT491" s="14"/>
    </row>
    <row r="492" spans="1:72" s="163" customFormat="1" ht="15.65" customHeight="1">
      <c r="A492" s="743"/>
      <c r="B492" s="743">
        <v>431</v>
      </c>
      <c r="C492" s="743" t="s">
        <v>695</v>
      </c>
      <c r="D492" s="743" t="s">
        <v>740</v>
      </c>
      <c r="E492" s="743"/>
      <c r="F492" s="743"/>
      <c r="G492" s="744">
        <v>2017</v>
      </c>
      <c r="H492" s="745" t="s">
        <v>575</v>
      </c>
      <c r="I492" s="745" t="s">
        <v>586</v>
      </c>
      <c r="J492" s="746"/>
      <c r="K492" s="18"/>
      <c r="L492" s="703"/>
      <c r="M492" s="703"/>
      <c r="N492" s="703"/>
      <c r="O492" s="703"/>
      <c r="P492" s="703"/>
      <c r="Q492" s="703">
        <v>0</v>
      </c>
      <c r="R492" s="703"/>
      <c r="S492" s="703"/>
      <c r="T492" s="703"/>
      <c r="U492" s="703"/>
      <c r="V492" s="703"/>
      <c r="W492" s="703"/>
      <c r="X492" s="703"/>
      <c r="Y492" s="703"/>
      <c r="Z492" s="703"/>
      <c r="AA492" s="703"/>
      <c r="AB492" s="703"/>
      <c r="AC492" s="703"/>
      <c r="AD492" s="703"/>
      <c r="AE492" s="703"/>
      <c r="AF492" s="703"/>
      <c r="AG492" s="703"/>
      <c r="AH492" s="703"/>
      <c r="AI492" s="703"/>
      <c r="AJ492" s="703"/>
      <c r="AK492" s="703"/>
      <c r="AL492" s="703"/>
      <c r="AM492" s="703"/>
      <c r="AN492" s="704"/>
      <c r="AO492" s="746"/>
      <c r="AP492" s="703"/>
      <c r="AQ492" s="703"/>
      <c r="AR492" s="703"/>
      <c r="AS492" s="703"/>
      <c r="AT492" s="703"/>
      <c r="AU492" s="703"/>
      <c r="AV492" s="703">
        <v>0</v>
      </c>
      <c r="AW492" s="703"/>
      <c r="AX492" s="703"/>
      <c r="AY492" s="703"/>
      <c r="AZ492" s="703"/>
      <c r="BA492" s="703"/>
      <c r="BB492" s="703"/>
      <c r="BC492" s="703"/>
      <c r="BD492" s="703"/>
      <c r="BE492" s="703"/>
      <c r="BF492" s="703"/>
      <c r="BG492" s="703"/>
      <c r="BH492" s="703"/>
      <c r="BI492" s="703"/>
      <c r="BJ492" s="703"/>
      <c r="BK492" s="703"/>
      <c r="BL492" s="703"/>
      <c r="BM492" s="703"/>
      <c r="BN492" s="703"/>
      <c r="BO492" s="703"/>
      <c r="BP492" s="703"/>
      <c r="BQ492" s="703"/>
      <c r="BR492" s="703"/>
      <c r="BS492" s="704"/>
      <c r="BT492" s="14"/>
    </row>
    <row r="493" spans="1:72" s="163" customFormat="1" ht="15.65" customHeight="1">
      <c r="A493" s="743"/>
      <c r="B493" s="743">
        <v>432</v>
      </c>
      <c r="C493" s="743" t="s">
        <v>696</v>
      </c>
      <c r="D493" s="743" t="s">
        <v>740</v>
      </c>
      <c r="E493" s="743"/>
      <c r="F493" s="743"/>
      <c r="G493" s="744">
        <v>2017</v>
      </c>
      <c r="H493" s="745" t="s">
        <v>575</v>
      </c>
      <c r="I493" s="745" t="s">
        <v>586</v>
      </c>
      <c r="J493" s="746"/>
      <c r="K493" s="18"/>
      <c r="L493" s="703"/>
      <c r="M493" s="703"/>
      <c r="N493" s="703"/>
      <c r="O493" s="703"/>
      <c r="P493" s="703"/>
      <c r="Q493" s="703">
        <v>0</v>
      </c>
      <c r="R493" s="703"/>
      <c r="S493" s="703"/>
      <c r="T493" s="703"/>
      <c r="U493" s="703"/>
      <c r="V493" s="703"/>
      <c r="W493" s="703"/>
      <c r="X493" s="703"/>
      <c r="Y493" s="703"/>
      <c r="Z493" s="703"/>
      <c r="AA493" s="703"/>
      <c r="AB493" s="703"/>
      <c r="AC493" s="703"/>
      <c r="AD493" s="703"/>
      <c r="AE493" s="703"/>
      <c r="AF493" s="703"/>
      <c r="AG493" s="703"/>
      <c r="AH493" s="703"/>
      <c r="AI493" s="703"/>
      <c r="AJ493" s="703"/>
      <c r="AK493" s="703"/>
      <c r="AL493" s="703"/>
      <c r="AM493" s="703"/>
      <c r="AN493" s="704"/>
      <c r="AO493" s="746"/>
      <c r="AP493" s="703"/>
      <c r="AQ493" s="703"/>
      <c r="AR493" s="703"/>
      <c r="AS493" s="703"/>
      <c r="AT493" s="703"/>
      <c r="AU493" s="703"/>
      <c r="AV493" s="703">
        <v>0</v>
      </c>
      <c r="AW493" s="703"/>
      <c r="AX493" s="703"/>
      <c r="AY493" s="703"/>
      <c r="AZ493" s="703"/>
      <c r="BA493" s="703"/>
      <c r="BB493" s="703"/>
      <c r="BC493" s="703"/>
      <c r="BD493" s="703"/>
      <c r="BE493" s="703"/>
      <c r="BF493" s="703"/>
      <c r="BG493" s="703"/>
      <c r="BH493" s="703"/>
      <c r="BI493" s="703"/>
      <c r="BJ493" s="703"/>
      <c r="BK493" s="703"/>
      <c r="BL493" s="703"/>
      <c r="BM493" s="703"/>
      <c r="BN493" s="703"/>
      <c r="BO493" s="703"/>
      <c r="BP493" s="703"/>
      <c r="BQ493" s="703"/>
      <c r="BR493" s="703"/>
      <c r="BS493" s="704"/>
      <c r="BT493" s="14"/>
    </row>
    <row r="494" spans="1:72" s="163" customFormat="1" ht="15.65" customHeight="1">
      <c r="A494" s="743"/>
      <c r="B494" s="743">
        <v>433</v>
      </c>
      <c r="C494" s="743" t="s">
        <v>697</v>
      </c>
      <c r="D494" s="743" t="s">
        <v>740</v>
      </c>
      <c r="E494" s="743"/>
      <c r="F494" s="743"/>
      <c r="G494" s="744">
        <v>2017</v>
      </c>
      <c r="H494" s="745" t="s">
        <v>575</v>
      </c>
      <c r="I494" s="745" t="s">
        <v>586</v>
      </c>
      <c r="J494" s="746"/>
      <c r="K494" s="18"/>
      <c r="L494" s="703"/>
      <c r="M494" s="703"/>
      <c r="N494" s="703"/>
      <c r="O494" s="703"/>
      <c r="P494" s="703"/>
      <c r="Q494" s="703">
        <v>0</v>
      </c>
      <c r="R494" s="703"/>
      <c r="S494" s="703"/>
      <c r="T494" s="703"/>
      <c r="U494" s="703"/>
      <c r="V494" s="703"/>
      <c r="W494" s="703"/>
      <c r="X494" s="703"/>
      <c r="Y494" s="703"/>
      <c r="Z494" s="703"/>
      <c r="AA494" s="703"/>
      <c r="AB494" s="703"/>
      <c r="AC494" s="703"/>
      <c r="AD494" s="703"/>
      <c r="AE494" s="703"/>
      <c r="AF494" s="703"/>
      <c r="AG494" s="703"/>
      <c r="AH494" s="703"/>
      <c r="AI494" s="703"/>
      <c r="AJ494" s="703"/>
      <c r="AK494" s="703"/>
      <c r="AL494" s="703"/>
      <c r="AM494" s="703"/>
      <c r="AN494" s="704"/>
      <c r="AO494" s="746"/>
      <c r="AP494" s="703"/>
      <c r="AQ494" s="703"/>
      <c r="AR494" s="703"/>
      <c r="AS494" s="703"/>
      <c r="AT494" s="703"/>
      <c r="AU494" s="703"/>
      <c r="AV494" s="703">
        <v>0</v>
      </c>
      <c r="AW494" s="703"/>
      <c r="AX494" s="703"/>
      <c r="AY494" s="703"/>
      <c r="AZ494" s="703"/>
      <c r="BA494" s="703"/>
      <c r="BB494" s="703"/>
      <c r="BC494" s="703"/>
      <c r="BD494" s="703"/>
      <c r="BE494" s="703"/>
      <c r="BF494" s="703"/>
      <c r="BG494" s="703"/>
      <c r="BH494" s="703"/>
      <c r="BI494" s="703"/>
      <c r="BJ494" s="703"/>
      <c r="BK494" s="703"/>
      <c r="BL494" s="703"/>
      <c r="BM494" s="703"/>
      <c r="BN494" s="703"/>
      <c r="BO494" s="703"/>
      <c r="BP494" s="703"/>
      <c r="BQ494" s="703"/>
      <c r="BR494" s="703"/>
      <c r="BS494" s="704"/>
      <c r="BT494" s="14"/>
    </row>
    <row r="495" spans="1:72" s="163" customFormat="1" ht="15.65" customHeight="1">
      <c r="A495" s="743"/>
      <c r="B495" s="743">
        <v>434</v>
      </c>
      <c r="C495" s="743" t="s">
        <v>698</v>
      </c>
      <c r="D495" s="743" t="s">
        <v>740</v>
      </c>
      <c r="E495" s="743"/>
      <c r="F495" s="743"/>
      <c r="G495" s="744">
        <v>2017</v>
      </c>
      <c r="H495" s="745" t="s">
        <v>575</v>
      </c>
      <c r="I495" s="745" t="s">
        <v>586</v>
      </c>
      <c r="J495" s="746"/>
      <c r="K495" s="18"/>
      <c r="L495" s="703"/>
      <c r="M495" s="703"/>
      <c r="N495" s="703"/>
      <c r="O495" s="703"/>
      <c r="P495" s="703"/>
      <c r="Q495" s="703">
        <v>0</v>
      </c>
      <c r="R495" s="703"/>
      <c r="S495" s="703"/>
      <c r="T495" s="703"/>
      <c r="U495" s="703"/>
      <c r="V495" s="703"/>
      <c r="W495" s="703"/>
      <c r="X495" s="703"/>
      <c r="Y495" s="703"/>
      <c r="Z495" s="703"/>
      <c r="AA495" s="703"/>
      <c r="AB495" s="703"/>
      <c r="AC495" s="703"/>
      <c r="AD495" s="703"/>
      <c r="AE495" s="703"/>
      <c r="AF495" s="703"/>
      <c r="AG495" s="703"/>
      <c r="AH495" s="703"/>
      <c r="AI495" s="703"/>
      <c r="AJ495" s="703"/>
      <c r="AK495" s="703"/>
      <c r="AL495" s="703"/>
      <c r="AM495" s="703"/>
      <c r="AN495" s="704"/>
      <c r="AO495" s="746"/>
      <c r="AP495" s="703"/>
      <c r="AQ495" s="703"/>
      <c r="AR495" s="703"/>
      <c r="AS495" s="703"/>
      <c r="AT495" s="703"/>
      <c r="AU495" s="703"/>
      <c r="AV495" s="703">
        <v>0</v>
      </c>
      <c r="AW495" s="703"/>
      <c r="AX495" s="703"/>
      <c r="AY495" s="703"/>
      <c r="AZ495" s="703"/>
      <c r="BA495" s="703"/>
      <c r="BB495" s="703"/>
      <c r="BC495" s="703"/>
      <c r="BD495" s="703"/>
      <c r="BE495" s="703"/>
      <c r="BF495" s="703"/>
      <c r="BG495" s="703"/>
      <c r="BH495" s="703"/>
      <c r="BI495" s="703"/>
      <c r="BJ495" s="703"/>
      <c r="BK495" s="703"/>
      <c r="BL495" s="703"/>
      <c r="BM495" s="703"/>
      <c r="BN495" s="703"/>
      <c r="BO495" s="703"/>
      <c r="BP495" s="703"/>
      <c r="BQ495" s="703"/>
      <c r="BR495" s="703"/>
      <c r="BS495" s="704"/>
      <c r="BT495" s="14"/>
    </row>
    <row r="496" spans="1:72" s="163" customFormat="1" ht="15.65" customHeight="1">
      <c r="A496" s="743"/>
      <c r="B496" s="743">
        <v>435</v>
      </c>
      <c r="C496" s="743" t="s">
        <v>699</v>
      </c>
      <c r="D496" s="743" t="s">
        <v>740</v>
      </c>
      <c r="E496" s="743"/>
      <c r="F496" s="743"/>
      <c r="G496" s="744">
        <v>2017</v>
      </c>
      <c r="H496" s="745" t="s">
        <v>575</v>
      </c>
      <c r="I496" s="745" t="s">
        <v>586</v>
      </c>
      <c r="J496" s="746"/>
      <c r="K496" s="18"/>
      <c r="L496" s="703"/>
      <c r="M496" s="703"/>
      <c r="N496" s="703"/>
      <c r="O496" s="703"/>
      <c r="P496" s="703"/>
      <c r="Q496" s="703">
        <v>0</v>
      </c>
      <c r="R496" s="703"/>
      <c r="S496" s="703"/>
      <c r="T496" s="703"/>
      <c r="U496" s="703"/>
      <c r="V496" s="703"/>
      <c r="W496" s="703"/>
      <c r="X496" s="703"/>
      <c r="Y496" s="703"/>
      <c r="Z496" s="703"/>
      <c r="AA496" s="703"/>
      <c r="AB496" s="703"/>
      <c r="AC496" s="703"/>
      <c r="AD496" s="703"/>
      <c r="AE496" s="703"/>
      <c r="AF496" s="703"/>
      <c r="AG496" s="703"/>
      <c r="AH496" s="703"/>
      <c r="AI496" s="703"/>
      <c r="AJ496" s="703"/>
      <c r="AK496" s="703"/>
      <c r="AL496" s="703"/>
      <c r="AM496" s="703"/>
      <c r="AN496" s="704"/>
      <c r="AO496" s="746"/>
      <c r="AP496" s="703"/>
      <c r="AQ496" s="703"/>
      <c r="AR496" s="703"/>
      <c r="AS496" s="703"/>
      <c r="AT496" s="703"/>
      <c r="AU496" s="703"/>
      <c r="AV496" s="703">
        <v>0</v>
      </c>
      <c r="AW496" s="703"/>
      <c r="AX496" s="703"/>
      <c r="AY496" s="703"/>
      <c r="AZ496" s="703"/>
      <c r="BA496" s="703"/>
      <c r="BB496" s="703"/>
      <c r="BC496" s="703"/>
      <c r="BD496" s="703"/>
      <c r="BE496" s="703"/>
      <c r="BF496" s="703"/>
      <c r="BG496" s="703"/>
      <c r="BH496" s="703"/>
      <c r="BI496" s="703"/>
      <c r="BJ496" s="703"/>
      <c r="BK496" s="703"/>
      <c r="BL496" s="703"/>
      <c r="BM496" s="703"/>
      <c r="BN496" s="703"/>
      <c r="BO496" s="703"/>
      <c r="BP496" s="703"/>
      <c r="BQ496" s="703"/>
      <c r="BR496" s="703"/>
      <c r="BS496" s="704"/>
      <c r="BT496" s="14"/>
    </row>
    <row r="497" spans="1:72" s="163" customFormat="1" ht="15.65" customHeight="1">
      <c r="A497" s="743"/>
      <c r="B497" s="743">
        <v>436</v>
      </c>
      <c r="C497" s="743" t="s">
        <v>700</v>
      </c>
      <c r="D497" s="743" t="s">
        <v>740</v>
      </c>
      <c r="E497" s="743"/>
      <c r="F497" s="743"/>
      <c r="G497" s="744">
        <v>2017</v>
      </c>
      <c r="H497" s="745" t="s">
        <v>575</v>
      </c>
      <c r="I497" s="745" t="s">
        <v>586</v>
      </c>
      <c r="J497" s="746"/>
      <c r="K497" s="18"/>
      <c r="L497" s="703"/>
      <c r="M497" s="703"/>
      <c r="N497" s="703"/>
      <c r="O497" s="703"/>
      <c r="P497" s="703"/>
      <c r="Q497" s="703">
        <v>0</v>
      </c>
      <c r="R497" s="703"/>
      <c r="S497" s="703"/>
      <c r="T497" s="703"/>
      <c r="U497" s="703"/>
      <c r="V497" s="703"/>
      <c r="W497" s="703"/>
      <c r="X497" s="703"/>
      <c r="Y497" s="703"/>
      <c r="Z497" s="703"/>
      <c r="AA497" s="703"/>
      <c r="AB497" s="703"/>
      <c r="AC497" s="703"/>
      <c r="AD497" s="703"/>
      <c r="AE497" s="703"/>
      <c r="AF497" s="703"/>
      <c r="AG497" s="703"/>
      <c r="AH497" s="703"/>
      <c r="AI497" s="703"/>
      <c r="AJ497" s="703"/>
      <c r="AK497" s="703"/>
      <c r="AL497" s="703"/>
      <c r="AM497" s="703"/>
      <c r="AN497" s="704"/>
      <c r="AO497" s="746"/>
      <c r="AP497" s="703"/>
      <c r="AQ497" s="703"/>
      <c r="AR497" s="703"/>
      <c r="AS497" s="703"/>
      <c r="AT497" s="703"/>
      <c r="AU497" s="703"/>
      <c r="AV497" s="703">
        <v>0</v>
      </c>
      <c r="AW497" s="703"/>
      <c r="AX497" s="703"/>
      <c r="AY497" s="703"/>
      <c r="AZ497" s="703"/>
      <c r="BA497" s="703"/>
      <c r="BB497" s="703"/>
      <c r="BC497" s="703"/>
      <c r="BD497" s="703"/>
      <c r="BE497" s="703"/>
      <c r="BF497" s="703"/>
      <c r="BG497" s="703"/>
      <c r="BH497" s="703"/>
      <c r="BI497" s="703"/>
      <c r="BJ497" s="703"/>
      <c r="BK497" s="703"/>
      <c r="BL497" s="703"/>
      <c r="BM497" s="703"/>
      <c r="BN497" s="703"/>
      <c r="BO497" s="703"/>
      <c r="BP497" s="703"/>
      <c r="BQ497" s="703"/>
      <c r="BR497" s="703"/>
      <c r="BS497" s="704"/>
      <c r="BT497" s="14"/>
    </row>
    <row r="498" spans="1:72" s="163" customFormat="1" ht="15.65" customHeight="1">
      <c r="A498" s="743"/>
      <c r="B498" s="743">
        <v>437</v>
      </c>
      <c r="C498" s="743" t="s">
        <v>701</v>
      </c>
      <c r="D498" s="743" t="s">
        <v>740</v>
      </c>
      <c r="E498" s="743"/>
      <c r="F498" s="743"/>
      <c r="G498" s="744">
        <v>2017</v>
      </c>
      <c r="H498" s="745" t="s">
        <v>575</v>
      </c>
      <c r="I498" s="745" t="s">
        <v>586</v>
      </c>
      <c r="J498" s="746"/>
      <c r="K498" s="18"/>
      <c r="L498" s="703"/>
      <c r="M498" s="703"/>
      <c r="N498" s="703"/>
      <c r="O498" s="703"/>
      <c r="P498" s="703"/>
      <c r="Q498" s="703">
        <v>0</v>
      </c>
      <c r="R498" s="703"/>
      <c r="S498" s="703"/>
      <c r="T498" s="703"/>
      <c r="U498" s="703"/>
      <c r="V498" s="703"/>
      <c r="W498" s="703"/>
      <c r="X498" s="703"/>
      <c r="Y498" s="703"/>
      <c r="Z498" s="703"/>
      <c r="AA498" s="703"/>
      <c r="AB498" s="703"/>
      <c r="AC498" s="703"/>
      <c r="AD498" s="703"/>
      <c r="AE498" s="703"/>
      <c r="AF498" s="703"/>
      <c r="AG498" s="703"/>
      <c r="AH498" s="703"/>
      <c r="AI498" s="703"/>
      <c r="AJ498" s="703"/>
      <c r="AK498" s="703"/>
      <c r="AL498" s="703"/>
      <c r="AM498" s="703"/>
      <c r="AN498" s="704"/>
      <c r="AO498" s="746"/>
      <c r="AP498" s="703"/>
      <c r="AQ498" s="703"/>
      <c r="AR498" s="703"/>
      <c r="AS498" s="703"/>
      <c r="AT498" s="703"/>
      <c r="AU498" s="703"/>
      <c r="AV498" s="703">
        <v>0</v>
      </c>
      <c r="AW498" s="703"/>
      <c r="AX498" s="703"/>
      <c r="AY498" s="703"/>
      <c r="AZ498" s="703"/>
      <c r="BA498" s="703"/>
      <c r="BB498" s="703"/>
      <c r="BC498" s="703"/>
      <c r="BD498" s="703"/>
      <c r="BE498" s="703"/>
      <c r="BF498" s="703"/>
      <c r="BG498" s="703"/>
      <c r="BH498" s="703"/>
      <c r="BI498" s="703"/>
      <c r="BJ498" s="703"/>
      <c r="BK498" s="703"/>
      <c r="BL498" s="703"/>
      <c r="BM498" s="703"/>
      <c r="BN498" s="703"/>
      <c r="BO498" s="703"/>
      <c r="BP498" s="703"/>
      <c r="BQ498" s="703"/>
      <c r="BR498" s="703"/>
      <c r="BS498" s="704"/>
      <c r="BT498" s="14"/>
    </row>
    <row r="499" spans="1:72" s="163" customFormat="1" ht="15.65" customHeight="1">
      <c r="A499" s="743"/>
      <c r="B499" s="743">
        <v>438</v>
      </c>
      <c r="C499" s="743" t="s">
        <v>126</v>
      </c>
      <c r="D499" s="743" t="s">
        <v>740</v>
      </c>
      <c r="E499" s="743"/>
      <c r="F499" s="743"/>
      <c r="G499" s="744">
        <v>2017</v>
      </c>
      <c r="H499" s="745" t="s">
        <v>575</v>
      </c>
      <c r="I499" s="745" t="s">
        <v>586</v>
      </c>
      <c r="J499" s="746"/>
      <c r="K499" s="18"/>
      <c r="L499" s="703"/>
      <c r="M499" s="703"/>
      <c r="N499" s="703"/>
      <c r="O499" s="703"/>
      <c r="P499" s="703"/>
      <c r="Q499" s="703">
        <v>0</v>
      </c>
      <c r="R499" s="703"/>
      <c r="S499" s="703"/>
      <c r="T499" s="703"/>
      <c r="U499" s="703"/>
      <c r="V499" s="703"/>
      <c r="W499" s="703"/>
      <c r="X499" s="703"/>
      <c r="Y499" s="703"/>
      <c r="Z499" s="703"/>
      <c r="AA499" s="703"/>
      <c r="AB499" s="703"/>
      <c r="AC499" s="703"/>
      <c r="AD499" s="703"/>
      <c r="AE499" s="703"/>
      <c r="AF499" s="703"/>
      <c r="AG499" s="703"/>
      <c r="AH499" s="703"/>
      <c r="AI499" s="703"/>
      <c r="AJ499" s="703"/>
      <c r="AK499" s="703"/>
      <c r="AL499" s="703"/>
      <c r="AM499" s="703"/>
      <c r="AN499" s="704"/>
      <c r="AO499" s="746"/>
      <c r="AP499" s="703"/>
      <c r="AQ499" s="703"/>
      <c r="AR499" s="703"/>
      <c r="AS499" s="703"/>
      <c r="AT499" s="703"/>
      <c r="AU499" s="703"/>
      <c r="AV499" s="703">
        <v>0</v>
      </c>
      <c r="AW499" s="703"/>
      <c r="AX499" s="703"/>
      <c r="AY499" s="703"/>
      <c r="AZ499" s="703"/>
      <c r="BA499" s="703"/>
      <c r="BB499" s="703"/>
      <c r="BC499" s="703"/>
      <c r="BD499" s="703"/>
      <c r="BE499" s="703"/>
      <c r="BF499" s="703"/>
      <c r="BG499" s="703"/>
      <c r="BH499" s="703"/>
      <c r="BI499" s="703"/>
      <c r="BJ499" s="703"/>
      <c r="BK499" s="703"/>
      <c r="BL499" s="703"/>
      <c r="BM499" s="703"/>
      <c r="BN499" s="703"/>
      <c r="BO499" s="703"/>
      <c r="BP499" s="703"/>
      <c r="BQ499" s="703"/>
      <c r="BR499" s="703"/>
      <c r="BS499" s="704"/>
      <c r="BT499" s="14"/>
    </row>
    <row r="500" spans="1:72" s="163" customFormat="1" ht="15.65" customHeight="1">
      <c r="A500" s="743"/>
      <c r="B500" s="743">
        <v>439</v>
      </c>
      <c r="C500" s="743" t="s">
        <v>702</v>
      </c>
      <c r="D500" s="743" t="s">
        <v>740</v>
      </c>
      <c r="E500" s="743"/>
      <c r="F500" s="743"/>
      <c r="G500" s="744">
        <v>2017</v>
      </c>
      <c r="H500" s="745" t="s">
        <v>575</v>
      </c>
      <c r="I500" s="745" t="s">
        <v>586</v>
      </c>
      <c r="J500" s="746"/>
      <c r="K500" s="18"/>
      <c r="L500" s="703"/>
      <c r="M500" s="703"/>
      <c r="N500" s="703"/>
      <c r="O500" s="703"/>
      <c r="P500" s="703"/>
      <c r="Q500" s="703">
        <v>0</v>
      </c>
      <c r="R500" s="703"/>
      <c r="S500" s="703"/>
      <c r="T500" s="703"/>
      <c r="U500" s="703"/>
      <c r="V500" s="703"/>
      <c r="W500" s="703"/>
      <c r="X500" s="703"/>
      <c r="Y500" s="703"/>
      <c r="Z500" s="703"/>
      <c r="AA500" s="703"/>
      <c r="AB500" s="703"/>
      <c r="AC500" s="703"/>
      <c r="AD500" s="703"/>
      <c r="AE500" s="703"/>
      <c r="AF500" s="703"/>
      <c r="AG500" s="703"/>
      <c r="AH500" s="703"/>
      <c r="AI500" s="703"/>
      <c r="AJ500" s="703"/>
      <c r="AK500" s="703"/>
      <c r="AL500" s="703"/>
      <c r="AM500" s="703"/>
      <c r="AN500" s="704"/>
      <c r="AO500" s="746"/>
      <c r="AP500" s="703"/>
      <c r="AQ500" s="703"/>
      <c r="AR500" s="703"/>
      <c r="AS500" s="703"/>
      <c r="AT500" s="703"/>
      <c r="AU500" s="703"/>
      <c r="AV500" s="703">
        <v>0</v>
      </c>
      <c r="AW500" s="703"/>
      <c r="AX500" s="703"/>
      <c r="AY500" s="703"/>
      <c r="AZ500" s="703"/>
      <c r="BA500" s="703"/>
      <c r="BB500" s="703"/>
      <c r="BC500" s="703"/>
      <c r="BD500" s="703"/>
      <c r="BE500" s="703"/>
      <c r="BF500" s="703"/>
      <c r="BG500" s="703"/>
      <c r="BH500" s="703"/>
      <c r="BI500" s="703"/>
      <c r="BJ500" s="703"/>
      <c r="BK500" s="703"/>
      <c r="BL500" s="703"/>
      <c r="BM500" s="703"/>
      <c r="BN500" s="703"/>
      <c r="BO500" s="703"/>
      <c r="BP500" s="703"/>
      <c r="BQ500" s="703"/>
      <c r="BR500" s="703"/>
      <c r="BS500" s="704"/>
      <c r="BT500" s="14"/>
    </row>
    <row r="501" spans="1:72" s="163" customFormat="1" ht="15.65" customHeight="1">
      <c r="A501" s="743"/>
      <c r="B501" s="743">
        <v>440</v>
      </c>
      <c r="C501" s="743" t="s">
        <v>703</v>
      </c>
      <c r="D501" s="743" t="s">
        <v>740</v>
      </c>
      <c r="E501" s="743"/>
      <c r="F501" s="743"/>
      <c r="G501" s="744">
        <v>2017</v>
      </c>
      <c r="H501" s="745" t="s">
        <v>575</v>
      </c>
      <c r="I501" s="745" t="s">
        <v>586</v>
      </c>
      <c r="J501" s="746"/>
      <c r="K501" s="18"/>
      <c r="L501" s="703"/>
      <c r="M501" s="703"/>
      <c r="N501" s="703"/>
      <c r="O501" s="703"/>
      <c r="P501" s="703"/>
      <c r="Q501" s="703">
        <v>0</v>
      </c>
      <c r="R501" s="703"/>
      <c r="S501" s="703"/>
      <c r="T501" s="703"/>
      <c r="U501" s="703"/>
      <c r="V501" s="703"/>
      <c r="W501" s="703"/>
      <c r="X501" s="703"/>
      <c r="Y501" s="703"/>
      <c r="Z501" s="703"/>
      <c r="AA501" s="703"/>
      <c r="AB501" s="703"/>
      <c r="AC501" s="703"/>
      <c r="AD501" s="703"/>
      <c r="AE501" s="703"/>
      <c r="AF501" s="703"/>
      <c r="AG501" s="703"/>
      <c r="AH501" s="703"/>
      <c r="AI501" s="703"/>
      <c r="AJ501" s="703"/>
      <c r="AK501" s="703"/>
      <c r="AL501" s="703"/>
      <c r="AM501" s="703"/>
      <c r="AN501" s="704"/>
      <c r="AO501" s="746"/>
      <c r="AP501" s="703"/>
      <c r="AQ501" s="703"/>
      <c r="AR501" s="703"/>
      <c r="AS501" s="703"/>
      <c r="AT501" s="703"/>
      <c r="AU501" s="703"/>
      <c r="AV501" s="703">
        <v>0</v>
      </c>
      <c r="AW501" s="703"/>
      <c r="AX501" s="703"/>
      <c r="AY501" s="703"/>
      <c r="AZ501" s="703"/>
      <c r="BA501" s="703"/>
      <c r="BB501" s="703"/>
      <c r="BC501" s="703"/>
      <c r="BD501" s="703"/>
      <c r="BE501" s="703"/>
      <c r="BF501" s="703"/>
      <c r="BG501" s="703"/>
      <c r="BH501" s="703"/>
      <c r="BI501" s="703"/>
      <c r="BJ501" s="703"/>
      <c r="BK501" s="703"/>
      <c r="BL501" s="703"/>
      <c r="BM501" s="703"/>
      <c r="BN501" s="703"/>
      <c r="BO501" s="703"/>
      <c r="BP501" s="703"/>
      <c r="BQ501" s="703"/>
      <c r="BR501" s="703"/>
      <c r="BS501" s="704"/>
      <c r="BT501" s="14"/>
    </row>
    <row r="502" spans="1:72" s="163" customFormat="1" ht="15.65" customHeight="1">
      <c r="A502" s="743"/>
      <c r="B502" s="743">
        <v>441</v>
      </c>
      <c r="C502" s="743" t="s">
        <v>704</v>
      </c>
      <c r="D502" s="743" t="s">
        <v>740</v>
      </c>
      <c r="E502" s="743"/>
      <c r="F502" s="743"/>
      <c r="G502" s="744">
        <v>2017</v>
      </c>
      <c r="H502" s="745" t="s">
        <v>575</v>
      </c>
      <c r="I502" s="745" t="s">
        <v>586</v>
      </c>
      <c r="J502" s="746"/>
      <c r="K502" s="18"/>
      <c r="L502" s="703"/>
      <c r="M502" s="703"/>
      <c r="N502" s="703"/>
      <c r="O502" s="703"/>
      <c r="P502" s="703"/>
      <c r="Q502" s="703">
        <v>0</v>
      </c>
      <c r="R502" s="703"/>
      <c r="S502" s="703"/>
      <c r="T502" s="703"/>
      <c r="U502" s="703"/>
      <c r="V502" s="703"/>
      <c r="W502" s="703"/>
      <c r="X502" s="703"/>
      <c r="Y502" s="703"/>
      <c r="Z502" s="703"/>
      <c r="AA502" s="703"/>
      <c r="AB502" s="703"/>
      <c r="AC502" s="703"/>
      <c r="AD502" s="703"/>
      <c r="AE502" s="703"/>
      <c r="AF502" s="703"/>
      <c r="AG502" s="703"/>
      <c r="AH502" s="703"/>
      <c r="AI502" s="703"/>
      <c r="AJ502" s="703"/>
      <c r="AK502" s="703"/>
      <c r="AL502" s="703"/>
      <c r="AM502" s="703"/>
      <c r="AN502" s="704"/>
      <c r="AO502" s="746"/>
      <c r="AP502" s="703"/>
      <c r="AQ502" s="703"/>
      <c r="AR502" s="703"/>
      <c r="AS502" s="703"/>
      <c r="AT502" s="703"/>
      <c r="AU502" s="703"/>
      <c r="AV502" s="703">
        <v>0</v>
      </c>
      <c r="AW502" s="703"/>
      <c r="AX502" s="703"/>
      <c r="AY502" s="703"/>
      <c r="AZ502" s="703"/>
      <c r="BA502" s="703"/>
      <c r="BB502" s="703"/>
      <c r="BC502" s="703"/>
      <c r="BD502" s="703"/>
      <c r="BE502" s="703"/>
      <c r="BF502" s="703"/>
      <c r="BG502" s="703"/>
      <c r="BH502" s="703"/>
      <c r="BI502" s="703"/>
      <c r="BJ502" s="703"/>
      <c r="BK502" s="703"/>
      <c r="BL502" s="703"/>
      <c r="BM502" s="703"/>
      <c r="BN502" s="703"/>
      <c r="BO502" s="703"/>
      <c r="BP502" s="703"/>
      <c r="BQ502" s="703"/>
      <c r="BR502" s="703"/>
      <c r="BS502" s="704"/>
      <c r="BT502" s="14"/>
    </row>
    <row r="503" spans="1:72" s="163" customFormat="1" ht="15.65" customHeight="1">
      <c r="A503" s="743"/>
      <c r="B503" s="743">
        <v>442</v>
      </c>
      <c r="C503" s="743" t="s">
        <v>705</v>
      </c>
      <c r="D503" s="743" t="s">
        <v>740</v>
      </c>
      <c r="E503" s="743"/>
      <c r="F503" s="743"/>
      <c r="G503" s="744">
        <v>2017</v>
      </c>
      <c r="H503" s="745" t="s">
        <v>575</v>
      </c>
      <c r="I503" s="745" t="s">
        <v>586</v>
      </c>
      <c r="J503" s="746"/>
      <c r="K503" s="18"/>
      <c r="L503" s="703"/>
      <c r="M503" s="703"/>
      <c r="N503" s="703"/>
      <c r="O503" s="703"/>
      <c r="P503" s="703"/>
      <c r="Q503" s="703">
        <v>0</v>
      </c>
      <c r="R503" s="703"/>
      <c r="S503" s="703"/>
      <c r="T503" s="703"/>
      <c r="U503" s="703"/>
      <c r="V503" s="703"/>
      <c r="W503" s="703"/>
      <c r="X503" s="703"/>
      <c r="Y503" s="703"/>
      <c r="Z503" s="703"/>
      <c r="AA503" s="703"/>
      <c r="AB503" s="703"/>
      <c r="AC503" s="703"/>
      <c r="AD503" s="703"/>
      <c r="AE503" s="703"/>
      <c r="AF503" s="703"/>
      <c r="AG503" s="703"/>
      <c r="AH503" s="703"/>
      <c r="AI503" s="703"/>
      <c r="AJ503" s="703"/>
      <c r="AK503" s="703"/>
      <c r="AL503" s="703"/>
      <c r="AM503" s="703"/>
      <c r="AN503" s="704"/>
      <c r="AO503" s="746"/>
      <c r="AP503" s="703"/>
      <c r="AQ503" s="703"/>
      <c r="AR503" s="703"/>
      <c r="AS503" s="703"/>
      <c r="AT503" s="703"/>
      <c r="AU503" s="703"/>
      <c r="AV503" s="703">
        <v>0</v>
      </c>
      <c r="AW503" s="703"/>
      <c r="AX503" s="703"/>
      <c r="AY503" s="703"/>
      <c r="AZ503" s="703"/>
      <c r="BA503" s="703"/>
      <c r="BB503" s="703"/>
      <c r="BC503" s="703"/>
      <c r="BD503" s="703"/>
      <c r="BE503" s="703"/>
      <c r="BF503" s="703"/>
      <c r="BG503" s="703"/>
      <c r="BH503" s="703"/>
      <c r="BI503" s="703"/>
      <c r="BJ503" s="703"/>
      <c r="BK503" s="703"/>
      <c r="BL503" s="703"/>
      <c r="BM503" s="703"/>
      <c r="BN503" s="703"/>
      <c r="BO503" s="703"/>
      <c r="BP503" s="703"/>
      <c r="BQ503" s="703"/>
      <c r="BR503" s="703"/>
      <c r="BS503" s="704"/>
      <c r="BT503" s="14"/>
    </row>
    <row r="504" spans="1:72" s="163" customFormat="1" ht="15.65" customHeight="1">
      <c r="A504" s="743"/>
      <c r="B504" s="743">
        <v>443</v>
      </c>
      <c r="C504" s="743" t="s">
        <v>706</v>
      </c>
      <c r="D504" s="743" t="s">
        <v>740</v>
      </c>
      <c r="E504" s="743"/>
      <c r="F504" s="743"/>
      <c r="G504" s="744">
        <v>2017</v>
      </c>
      <c r="H504" s="745" t="s">
        <v>575</v>
      </c>
      <c r="I504" s="745" t="s">
        <v>586</v>
      </c>
      <c r="J504" s="746"/>
      <c r="K504" s="18"/>
      <c r="L504" s="703"/>
      <c r="M504" s="703"/>
      <c r="N504" s="703"/>
      <c r="O504" s="703"/>
      <c r="P504" s="703"/>
      <c r="Q504" s="703">
        <v>0</v>
      </c>
      <c r="R504" s="703"/>
      <c r="S504" s="703"/>
      <c r="T504" s="703"/>
      <c r="U504" s="703"/>
      <c r="V504" s="703"/>
      <c r="W504" s="703"/>
      <c r="X504" s="703"/>
      <c r="Y504" s="703"/>
      <c r="Z504" s="703"/>
      <c r="AA504" s="703"/>
      <c r="AB504" s="703"/>
      <c r="AC504" s="703"/>
      <c r="AD504" s="703"/>
      <c r="AE504" s="703"/>
      <c r="AF504" s="703"/>
      <c r="AG504" s="703"/>
      <c r="AH504" s="703"/>
      <c r="AI504" s="703"/>
      <c r="AJ504" s="703"/>
      <c r="AK504" s="703"/>
      <c r="AL504" s="703"/>
      <c r="AM504" s="703"/>
      <c r="AN504" s="704"/>
      <c r="AO504" s="746"/>
      <c r="AP504" s="703"/>
      <c r="AQ504" s="703"/>
      <c r="AR504" s="703"/>
      <c r="AS504" s="703"/>
      <c r="AT504" s="703"/>
      <c r="AU504" s="703"/>
      <c r="AV504" s="703">
        <v>0</v>
      </c>
      <c r="AW504" s="703"/>
      <c r="AX504" s="703"/>
      <c r="AY504" s="703"/>
      <c r="AZ504" s="703"/>
      <c r="BA504" s="703"/>
      <c r="BB504" s="703"/>
      <c r="BC504" s="703"/>
      <c r="BD504" s="703"/>
      <c r="BE504" s="703"/>
      <c r="BF504" s="703"/>
      <c r="BG504" s="703"/>
      <c r="BH504" s="703"/>
      <c r="BI504" s="703"/>
      <c r="BJ504" s="703"/>
      <c r="BK504" s="703"/>
      <c r="BL504" s="703"/>
      <c r="BM504" s="703"/>
      <c r="BN504" s="703"/>
      <c r="BO504" s="703"/>
      <c r="BP504" s="703"/>
      <c r="BQ504" s="703"/>
      <c r="BR504" s="703"/>
      <c r="BS504" s="704"/>
      <c r="BT504" s="14"/>
    </row>
    <row r="505" spans="1:72" s="163" customFormat="1" ht="15.65" customHeight="1">
      <c r="A505" s="743"/>
      <c r="B505" s="743">
        <v>444</v>
      </c>
      <c r="C505" s="743" t="s">
        <v>707</v>
      </c>
      <c r="D505" s="743" t="s">
        <v>740</v>
      </c>
      <c r="E505" s="743"/>
      <c r="F505" s="743"/>
      <c r="G505" s="744">
        <v>2017</v>
      </c>
      <c r="H505" s="745" t="s">
        <v>575</v>
      </c>
      <c r="I505" s="745" t="s">
        <v>586</v>
      </c>
      <c r="J505" s="746"/>
      <c r="K505" s="18"/>
      <c r="L505" s="703"/>
      <c r="M505" s="703"/>
      <c r="N505" s="703"/>
      <c r="O505" s="703"/>
      <c r="P505" s="703"/>
      <c r="Q505" s="703">
        <v>0</v>
      </c>
      <c r="R505" s="703"/>
      <c r="S505" s="703"/>
      <c r="T505" s="703"/>
      <c r="U505" s="703"/>
      <c r="V505" s="703"/>
      <c r="W505" s="703"/>
      <c r="X505" s="703"/>
      <c r="Y505" s="703"/>
      <c r="Z505" s="703"/>
      <c r="AA505" s="703"/>
      <c r="AB505" s="703"/>
      <c r="AC505" s="703"/>
      <c r="AD505" s="703"/>
      <c r="AE505" s="703"/>
      <c r="AF505" s="703"/>
      <c r="AG505" s="703"/>
      <c r="AH505" s="703"/>
      <c r="AI505" s="703"/>
      <c r="AJ505" s="703"/>
      <c r="AK505" s="703"/>
      <c r="AL505" s="703"/>
      <c r="AM505" s="703"/>
      <c r="AN505" s="704"/>
      <c r="AO505" s="746"/>
      <c r="AP505" s="703"/>
      <c r="AQ505" s="703"/>
      <c r="AR505" s="703"/>
      <c r="AS505" s="703"/>
      <c r="AT505" s="703"/>
      <c r="AU505" s="703"/>
      <c r="AV505" s="703">
        <v>0</v>
      </c>
      <c r="AW505" s="703"/>
      <c r="AX505" s="703"/>
      <c r="AY505" s="703"/>
      <c r="AZ505" s="703"/>
      <c r="BA505" s="703"/>
      <c r="BB505" s="703"/>
      <c r="BC505" s="703"/>
      <c r="BD505" s="703"/>
      <c r="BE505" s="703"/>
      <c r="BF505" s="703"/>
      <c r="BG505" s="703"/>
      <c r="BH505" s="703"/>
      <c r="BI505" s="703"/>
      <c r="BJ505" s="703"/>
      <c r="BK505" s="703"/>
      <c r="BL505" s="703"/>
      <c r="BM505" s="703"/>
      <c r="BN505" s="703"/>
      <c r="BO505" s="703"/>
      <c r="BP505" s="703"/>
      <c r="BQ505" s="703"/>
      <c r="BR505" s="703"/>
      <c r="BS505" s="704"/>
      <c r="BT505" s="14"/>
    </row>
    <row r="506" spans="1:72" s="163" customFormat="1" ht="15.65" customHeight="1">
      <c r="A506" s="743"/>
      <c r="B506" s="743">
        <v>445</v>
      </c>
      <c r="C506" s="743" t="s">
        <v>708</v>
      </c>
      <c r="D506" s="743" t="s">
        <v>740</v>
      </c>
      <c r="E506" s="743"/>
      <c r="F506" s="743"/>
      <c r="G506" s="744">
        <v>2017</v>
      </c>
      <c r="H506" s="745" t="s">
        <v>575</v>
      </c>
      <c r="I506" s="745" t="s">
        <v>586</v>
      </c>
      <c r="J506" s="746"/>
      <c r="K506" s="18"/>
      <c r="L506" s="703"/>
      <c r="M506" s="703"/>
      <c r="N506" s="703"/>
      <c r="O506" s="703"/>
      <c r="P506" s="703"/>
      <c r="Q506" s="703">
        <v>0</v>
      </c>
      <c r="R506" s="703"/>
      <c r="S506" s="703"/>
      <c r="T506" s="703"/>
      <c r="U506" s="703"/>
      <c r="V506" s="703"/>
      <c r="W506" s="703"/>
      <c r="X506" s="703"/>
      <c r="Y506" s="703"/>
      <c r="Z506" s="703"/>
      <c r="AA506" s="703"/>
      <c r="AB506" s="703"/>
      <c r="AC506" s="703"/>
      <c r="AD506" s="703"/>
      <c r="AE506" s="703"/>
      <c r="AF506" s="703"/>
      <c r="AG506" s="703"/>
      <c r="AH506" s="703"/>
      <c r="AI506" s="703"/>
      <c r="AJ506" s="703"/>
      <c r="AK506" s="703"/>
      <c r="AL506" s="703"/>
      <c r="AM506" s="703"/>
      <c r="AN506" s="704"/>
      <c r="AO506" s="746"/>
      <c r="AP506" s="703"/>
      <c r="AQ506" s="703"/>
      <c r="AR506" s="703"/>
      <c r="AS506" s="703"/>
      <c r="AT506" s="703"/>
      <c r="AU506" s="703"/>
      <c r="AV506" s="703">
        <v>0</v>
      </c>
      <c r="AW506" s="703"/>
      <c r="AX506" s="703"/>
      <c r="AY506" s="703"/>
      <c r="AZ506" s="703"/>
      <c r="BA506" s="703"/>
      <c r="BB506" s="703"/>
      <c r="BC506" s="703"/>
      <c r="BD506" s="703"/>
      <c r="BE506" s="703"/>
      <c r="BF506" s="703"/>
      <c r="BG506" s="703"/>
      <c r="BH506" s="703"/>
      <c r="BI506" s="703"/>
      <c r="BJ506" s="703"/>
      <c r="BK506" s="703"/>
      <c r="BL506" s="703"/>
      <c r="BM506" s="703"/>
      <c r="BN506" s="703"/>
      <c r="BO506" s="703"/>
      <c r="BP506" s="703"/>
      <c r="BQ506" s="703"/>
      <c r="BR506" s="703"/>
      <c r="BS506" s="704"/>
      <c r="BT506" s="14"/>
    </row>
    <row r="507" spans="1:72" s="163" customFormat="1" ht="15.65" customHeight="1">
      <c r="A507" s="743"/>
      <c r="B507" s="743">
        <v>446</v>
      </c>
      <c r="C507" s="743" t="s">
        <v>709</v>
      </c>
      <c r="D507" s="743" t="s">
        <v>740</v>
      </c>
      <c r="E507" s="743"/>
      <c r="F507" s="743"/>
      <c r="G507" s="744">
        <v>2017</v>
      </c>
      <c r="H507" s="745" t="s">
        <v>575</v>
      </c>
      <c r="I507" s="745" t="s">
        <v>586</v>
      </c>
      <c r="J507" s="746"/>
      <c r="K507" s="18"/>
      <c r="L507" s="703"/>
      <c r="M507" s="703"/>
      <c r="N507" s="703"/>
      <c r="O507" s="703"/>
      <c r="P507" s="703"/>
      <c r="Q507" s="703">
        <v>0</v>
      </c>
      <c r="R507" s="703"/>
      <c r="S507" s="703"/>
      <c r="T507" s="703"/>
      <c r="U507" s="703"/>
      <c r="V507" s="703"/>
      <c r="W507" s="703"/>
      <c r="X507" s="703"/>
      <c r="Y507" s="703"/>
      <c r="Z507" s="703"/>
      <c r="AA507" s="703"/>
      <c r="AB507" s="703"/>
      <c r="AC507" s="703"/>
      <c r="AD507" s="703"/>
      <c r="AE507" s="703"/>
      <c r="AF507" s="703"/>
      <c r="AG507" s="703"/>
      <c r="AH507" s="703"/>
      <c r="AI507" s="703"/>
      <c r="AJ507" s="703"/>
      <c r="AK507" s="703"/>
      <c r="AL507" s="703"/>
      <c r="AM507" s="703"/>
      <c r="AN507" s="704"/>
      <c r="AO507" s="746"/>
      <c r="AP507" s="703"/>
      <c r="AQ507" s="703"/>
      <c r="AR507" s="703"/>
      <c r="AS507" s="703"/>
      <c r="AT507" s="703"/>
      <c r="AU507" s="703"/>
      <c r="AV507" s="703">
        <v>0</v>
      </c>
      <c r="AW507" s="703"/>
      <c r="AX507" s="703"/>
      <c r="AY507" s="703"/>
      <c r="AZ507" s="703"/>
      <c r="BA507" s="703"/>
      <c r="BB507" s="703"/>
      <c r="BC507" s="703"/>
      <c r="BD507" s="703"/>
      <c r="BE507" s="703"/>
      <c r="BF507" s="703"/>
      <c r="BG507" s="703"/>
      <c r="BH507" s="703"/>
      <c r="BI507" s="703"/>
      <c r="BJ507" s="703"/>
      <c r="BK507" s="703"/>
      <c r="BL507" s="703"/>
      <c r="BM507" s="703"/>
      <c r="BN507" s="703"/>
      <c r="BO507" s="703"/>
      <c r="BP507" s="703"/>
      <c r="BQ507" s="703"/>
      <c r="BR507" s="703"/>
      <c r="BS507" s="704"/>
      <c r="BT507" s="14"/>
    </row>
    <row r="508" spans="1:72" s="163" customFormat="1" ht="15.65" customHeight="1">
      <c r="A508" s="743"/>
      <c r="B508" s="743">
        <v>447</v>
      </c>
      <c r="C508" s="743" t="s">
        <v>710</v>
      </c>
      <c r="D508" s="743" t="s">
        <v>740</v>
      </c>
      <c r="E508" s="743"/>
      <c r="F508" s="743"/>
      <c r="G508" s="744">
        <v>2017</v>
      </c>
      <c r="H508" s="745" t="s">
        <v>575</v>
      </c>
      <c r="I508" s="745" t="s">
        <v>586</v>
      </c>
      <c r="J508" s="746"/>
      <c r="K508" s="18"/>
      <c r="L508" s="703"/>
      <c r="M508" s="703"/>
      <c r="N508" s="703"/>
      <c r="O508" s="703"/>
      <c r="P508" s="703"/>
      <c r="Q508" s="703">
        <v>0</v>
      </c>
      <c r="R508" s="703"/>
      <c r="S508" s="703"/>
      <c r="T508" s="703"/>
      <c r="U508" s="703"/>
      <c r="V508" s="703"/>
      <c r="W508" s="703"/>
      <c r="X508" s="703"/>
      <c r="Y508" s="703"/>
      <c r="Z508" s="703"/>
      <c r="AA508" s="703"/>
      <c r="AB508" s="703"/>
      <c r="AC508" s="703"/>
      <c r="AD508" s="703"/>
      <c r="AE508" s="703"/>
      <c r="AF508" s="703"/>
      <c r="AG508" s="703"/>
      <c r="AH508" s="703"/>
      <c r="AI508" s="703"/>
      <c r="AJ508" s="703"/>
      <c r="AK508" s="703"/>
      <c r="AL508" s="703"/>
      <c r="AM508" s="703"/>
      <c r="AN508" s="704"/>
      <c r="AO508" s="746"/>
      <c r="AP508" s="703"/>
      <c r="AQ508" s="703"/>
      <c r="AR508" s="703"/>
      <c r="AS508" s="703"/>
      <c r="AT508" s="703"/>
      <c r="AU508" s="703"/>
      <c r="AV508" s="703">
        <v>8841</v>
      </c>
      <c r="AW508" s="703"/>
      <c r="AX508" s="703"/>
      <c r="AY508" s="703"/>
      <c r="AZ508" s="703"/>
      <c r="BA508" s="703"/>
      <c r="BB508" s="703"/>
      <c r="BC508" s="703"/>
      <c r="BD508" s="703"/>
      <c r="BE508" s="703"/>
      <c r="BF508" s="703"/>
      <c r="BG508" s="703"/>
      <c r="BH508" s="703"/>
      <c r="BI508" s="703"/>
      <c r="BJ508" s="703"/>
      <c r="BK508" s="703"/>
      <c r="BL508" s="703"/>
      <c r="BM508" s="703"/>
      <c r="BN508" s="703"/>
      <c r="BO508" s="703"/>
      <c r="BP508" s="703"/>
      <c r="BQ508" s="703"/>
      <c r="BR508" s="703"/>
      <c r="BS508" s="704"/>
      <c r="BT508" s="14"/>
    </row>
    <row r="509" spans="1:72" s="163" customFormat="1" ht="15.65" customHeight="1">
      <c r="A509" s="743"/>
      <c r="B509" s="743">
        <v>448</v>
      </c>
      <c r="C509" s="743" t="s">
        <v>711</v>
      </c>
      <c r="D509" s="743" t="s">
        <v>740</v>
      </c>
      <c r="E509" s="743"/>
      <c r="F509" s="743"/>
      <c r="G509" s="744">
        <v>2017</v>
      </c>
      <c r="H509" s="745" t="s">
        <v>575</v>
      </c>
      <c r="I509" s="745" t="s">
        <v>586</v>
      </c>
      <c r="J509" s="746"/>
      <c r="K509" s="18"/>
      <c r="L509" s="703"/>
      <c r="M509" s="703"/>
      <c r="N509" s="703"/>
      <c r="O509" s="703"/>
      <c r="P509" s="703"/>
      <c r="Q509" s="703">
        <v>0</v>
      </c>
      <c r="R509" s="703"/>
      <c r="S509" s="703"/>
      <c r="T509" s="703"/>
      <c r="U509" s="703"/>
      <c r="V509" s="703"/>
      <c r="W509" s="703"/>
      <c r="X509" s="703"/>
      <c r="Y509" s="703"/>
      <c r="Z509" s="703"/>
      <c r="AA509" s="703"/>
      <c r="AB509" s="703"/>
      <c r="AC509" s="703"/>
      <c r="AD509" s="703"/>
      <c r="AE509" s="703"/>
      <c r="AF509" s="703"/>
      <c r="AG509" s="703"/>
      <c r="AH509" s="703"/>
      <c r="AI509" s="703"/>
      <c r="AJ509" s="703"/>
      <c r="AK509" s="703"/>
      <c r="AL509" s="703"/>
      <c r="AM509" s="703"/>
      <c r="AN509" s="704"/>
      <c r="AO509" s="746"/>
      <c r="AP509" s="703"/>
      <c r="AQ509" s="703"/>
      <c r="AR509" s="703"/>
      <c r="AS509" s="703"/>
      <c r="AT509" s="703"/>
      <c r="AU509" s="703"/>
      <c r="AV509" s="703">
        <v>0</v>
      </c>
      <c r="AW509" s="703"/>
      <c r="AX509" s="703"/>
      <c r="AY509" s="703"/>
      <c r="AZ509" s="703"/>
      <c r="BA509" s="703"/>
      <c r="BB509" s="703"/>
      <c r="BC509" s="703"/>
      <c r="BD509" s="703"/>
      <c r="BE509" s="703"/>
      <c r="BF509" s="703"/>
      <c r="BG509" s="703"/>
      <c r="BH509" s="703"/>
      <c r="BI509" s="703"/>
      <c r="BJ509" s="703"/>
      <c r="BK509" s="703"/>
      <c r="BL509" s="703"/>
      <c r="BM509" s="703"/>
      <c r="BN509" s="703"/>
      <c r="BO509" s="703"/>
      <c r="BP509" s="703"/>
      <c r="BQ509" s="703"/>
      <c r="BR509" s="703"/>
      <c r="BS509" s="704"/>
      <c r="BT509" s="14"/>
    </row>
    <row r="510" spans="1:72" s="163" customFormat="1" ht="15.65" customHeight="1">
      <c r="A510" s="743"/>
      <c r="B510" s="743">
        <v>449</v>
      </c>
      <c r="C510" s="743" t="s">
        <v>712</v>
      </c>
      <c r="D510" s="743" t="s">
        <v>740</v>
      </c>
      <c r="E510" s="743"/>
      <c r="F510" s="743"/>
      <c r="G510" s="744">
        <v>2017</v>
      </c>
      <c r="H510" s="745" t="s">
        <v>575</v>
      </c>
      <c r="I510" s="745" t="s">
        <v>586</v>
      </c>
      <c r="J510" s="746"/>
      <c r="K510" s="18"/>
      <c r="L510" s="703"/>
      <c r="M510" s="703"/>
      <c r="N510" s="703"/>
      <c r="O510" s="703"/>
      <c r="P510" s="703"/>
      <c r="Q510" s="703">
        <v>0</v>
      </c>
      <c r="R510" s="703"/>
      <c r="S510" s="703"/>
      <c r="T510" s="703"/>
      <c r="U510" s="703"/>
      <c r="V510" s="703"/>
      <c r="W510" s="703"/>
      <c r="X510" s="703"/>
      <c r="Y510" s="703"/>
      <c r="Z510" s="703"/>
      <c r="AA510" s="703"/>
      <c r="AB510" s="703"/>
      <c r="AC510" s="703"/>
      <c r="AD510" s="703"/>
      <c r="AE510" s="703"/>
      <c r="AF510" s="703"/>
      <c r="AG510" s="703"/>
      <c r="AH510" s="703"/>
      <c r="AI510" s="703"/>
      <c r="AJ510" s="703"/>
      <c r="AK510" s="703"/>
      <c r="AL510" s="703"/>
      <c r="AM510" s="703"/>
      <c r="AN510" s="704"/>
      <c r="AO510" s="746"/>
      <c r="AP510" s="703"/>
      <c r="AQ510" s="703"/>
      <c r="AR510" s="703"/>
      <c r="AS510" s="703"/>
      <c r="AT510" s="703"/>
      <c r="AU510" s="703"/>
      <c r="AV510" s="703">
        <v>0</v>
      </c>
      <c r="AW510" s="703"/>
      <c r="AX510" s="703"/>
      <c r="AY510" s="703"/>
      <c r="AZ510" s="703"/>
      <c r="BA510" s="703"/>
      <c r="BB510" s="703"/>
      <c r="BC510" s="703"/>
      <c r="BD510" s="703"/>
      <c r="BE510" s="703"/>
      <c r="BF510" s="703"/>
      <c r="BG510" s="703"/>
      <c r="BH510" s="703"/>
      <c r="BI510" s="703"/>
      <c r="BJ510" s="703"/>
      <c r="BK510" s="703"/>
      <c r="BL510" s="703"/>
      <c r="BM510" s="703"/>
      <c r="BN510" s="703"/>
      <c r="BO510" s="703"/>
      <c r="BP510" s="703"/>
      <c r="BQ510" s="703"/>
      <c r="BR510" s="703"/>
      <c r="BS510" s="704"/>
      <c r="BT510" s="14"/>
    </row>
    <row r="511" spans="1:72" s="163" customFormat="1" ht="15.65" customHeight="1">
      <c r="A511" s="743"/>
      <c r="B511" s="743">
        <v>450</v>
      </c>
      <c r="C511" s="743" t="s">
        <v>713</v>
      </c>
      <c r="D511" s="743" t="s">
        <v>740</v>
      </c>
      <c r="E511" s="743"/>
      <c r="F511" s="743"/>
      <c r="G511" s="744">
        <v>2017</v>
      </c>
      <c r="H511" s="745" t="s">
        <v>575</v>
      </c>
      <c r="I511" s="745" t="s">
        <v>586</v>
      </c>
      <c r="J511" s="746"/>
      <c r="K511" s="18"/>
      <c r="L511" s="703"/>
      <c r="M511" s="703"/>
      <c r="N511" s="703"/>
      <c r="O511" s="703"/>
      <c r="P511" s="703"/>
      <c r="Q511" s="703">
        <v>0</v>
      </c>
      <c r="R511" s="703"/>
      <c r="S511" s="703"/>
      <c r="T511" s="703"/>
      <c r="U511" s="703"/>
      <c r="V511" s="703"/>
      <c r="W511" s="703"/>
      <c r="X511" s="703"/>
      <c r="Y511" s="703"/>
      <c r="Z511" s="703"/>
      <c r="AA511" s="703"/>
      <c r="AB511" s="703"/>
      <c r="AC511" s="703"/>
      <c r="AD511" s="703"/>
      <c r="AE511" s="703"/>
      <c r="AF511" s="703"/>
      <c r="AG511" s="703"/>
      <c r="AH511" s="703"/>
      <c r="AI511" s="703"/>
      <c r="AJ511" s="703"/>
      <c r="AK511" s="703"/>
      <c r="AL511" s="703"/>
      <c r="AM511" s="703"/>
      <c r="AN511" s="704"/>
      <c r="AO511" s="746"/>
      <c r="AP511" s="703"/>
      <c r="AQ511" s="703"/>
      <c r="AR511" s="703"/>
      <c r="AS511" s="703"/>
      <c r="AT511" s="703"/>
      <c r="AU511" s="703"/>
      <c r="AV511" s="703">
        <v>0</v>
      </c>
      <c r="AW511" s="703"/>
      <c r="AX511" s="703"/>
      <c r="AY511" s="703"/>
      <c r="AZ511" s="703"/>
      <c r="BA511" s="703"/>
      <c r="BB511" s="703"/>
      <c r="BC511" s="703"/>
      <c r="BD511" s="703"/>
      <c r="BE511" s="703"/>
      <c r="BF511" s="703"/>
      <c r="BG511" s="703"/>
      <c r="BH511" s="703"/>
      <c r="BI511" s="703"/>
      <c r="BJ511" s="703"/>
      <c r="BK511" s="703"/>
      <c r="BL511" s="703"/>
      <c r="BM511" s="703"/>
      <c r="BN511" s="703"/>
      <c r="BO511" s="703"/>
      <c r="BP511" s="703"/>
      <c r="BQ511" s="703"/>
      <c r="BR511" s="703"/>
      <c r="BS511" s="704"/>
      <c r="BT511" s="14"/>
    </row>
    <row r="512" spans="1:72" s="163" customFormat="1" ht="15.65" customHeight="1">
      <c r="A512" s="743"/>
      <c r="B512" s="743">
        <v>451</v>
      </c>
      <c r="C512" s="743" t="s">
        <v>714</v>
      </c>
      <c r="D512" s="743" t="s">
        <v>740</v>
      </c>
      <c r="E512" s="743"/>
      <c r="F512" s="743"/>
      <c r="G512" s="744">
        <v>2017</v>
      </c>
      <c r="H512" s="745" t="s">
        <v>575</v>
      </c>
      <c r="I512" s="745" t="s">
        <v>586</v>
      </c>
      <c r="J512" s="746"/>
      <c r="K512" s="18"/>
      <c r="L512" s="703"/>
      <c r="M512" s="703"/>
      <c r="N512" s="703"/>
      <c r="O512" s="703"/>
      <c r="P512" s="703"/>
      <c r="Q512" s="703">
        <v>0</v>
      </c>
      <c r="R512" s="703"/>
      <c r="S512" s="703"/>
      <c r="T512" s="703"/>
      <c r="U512" s="703"/>
      <c r="V512" s="703"/>
      <c r="W512" s="703"/>
      <c r="X512" s="703"/>
      <c r="Y512" s="703"/>
      <c r="Z512" s="703"/>
      <c r="AA512" s="703"/>
      <c r="AB512" s="703"/>
      <c r="AC512" s="703"/>
      <c r="AD512" s="703"/>
      <c r="AE512" s="703"/>
      <c r="AF512" s="703"/>
      <c r="AG512" s="703"/>
      <c r="AH512" s="703"/>
      <c r="AI512" s="703"/>
      <c r="AJ512" s="703"/>
      <c r="AK512" s="703"/>
      <c r="AL512" s="703"/>
      <c r="AM512" s="703"/>
      <c r="AN512" s="704"/>
      <c r="AO512" s="746"/>
      <c r="AP512" s="703"/>
      <c r="AQ512" s="703"/>
      <c r="AR512" s="703"/>
      <c r="AS512" s="703"/>
      <c r="AT512" s="703"/>
      <c r="AU512" s="703"/>
      <c r="AV512" s="703">
        <v>0</v>
      </c>
      <c r="AW512" s="703"/>
      <c r="AX512" s="703"/>
      <c r="AY512" s="703"/>
      <c r="AZ512" s="703"/>
      <c r="BA512" s="703"/>
      <c r="BB512" s="703"/>
      <c r="BC512" s="703"/>
      <c r="BD512" s="703"/>
      <c r="BE512" s="703"/>
      <c r="BF512" s="703"/>
      <c r="BG512" s="703"/>
      <c r="BH512" s="703"/>
      <c r="BI512" s="703"/>
      <c r="BJ512" s="703"/>
      <c r="BK512" s="703"/>
      <c r="BL512" s="703"/>
      <c r="BM512" s="703"/>
      <c r="BN512" s="703"/>
      <c r="BO512" s="703"/>
      <c r="BP512" s="703"/>
      <c r="BQ512" s="703"/>
      <c r="BR512" s="703"/>
      <c r="BS512" s="704"/>
      <c r="BT512" s="14"/>
    </row>
    <row r="513" spans="1:72" s="163" customFormat="1" ht="15.65" customHeight="1">
      <c r="A513" s="743"/>
      <c r="B513" s="743">
        <v>452</v>
      </c>
      <c r="C513" s="743" t="s">
        <v>715</v>
      </c>
      <c r="D513" s="743" t="s">
        <v>740</v>
      </c>
      <c r="E513" s="743"/>
      <c r="F513" s="743"/>
      <c r="G513" s="744">
        <v>2017</v>
      </c>
      <c r="H513" s="745" t="s">
        <v>575</v>
      </c>
      <c r="I513" s="745" t="s">
        <v>586</v>
      </c>
      <c r="J513" s="746"/>
      <c r="K513" s="18"/>
      <c r="L513" s="703"/>
      <c r="M513" s="703"/>
      <c r="N513" s="703"/>
      <c r="O513" s="703"/>
      <c r="P513" s="703"/>
      <c r="Q513" s="703">
        <v>0</v>
      </c>
      <c r="R513" s="703"/>
      <c r="S513" s="703"/>
      <c r="T513" s="703"/>
      <c r="U513" s="703"/>
      <c r="V513" s="703"/>
      <c r="W513" s="703"/>
      <c r="X513" s="703"/>
      <c r="Y513" s="703"/>
      <c r="Z513" s="703"/>
      <c r="AA513" s="703"/>
      <c r="AB513" s="703"/>
      <c r="AC513" s="703"/>
      <c r="AD513" s="703"/>
      <c r="AE513" s="703"/>
      <c r="AF513" s="703"/>
      <c r="AG513" s="703"/>
      <c r="AH513" s="703"/>
      <c r="AI513" s="703"/>
      <c r="AJ513" s="703"/>
      <c r="AK513" s="703"/>
      <c r="AL513" s="703"/>
      <c r="AM513" s="703"/>
      <c r="AN513" s="704"/>
      <c r="AO513" s="746"/>
      <c r="AP513" s="703"/>
      <c r="AQ513" s="703"/>
      <c r="AR513" s="703"/>
      <c r="AS513" s="703"/>
      <c r="AT513" s="703"/>
      <c r="AU513" s="703"/>
      <c r="AV513" s="703">
        <v>0</v>
      </c>
      <c r="AW513" s="703"/>
      <c r="AX513" s="703"/>
      <c r="AY513" s="703"/>
      <c r="AZ513" s="703"/>
      <c r="BA513" s="703"/>
      <c r="BB513" s="703"/>
      <c r="BC513" s="703"/>
      <c r="BD513" s="703"/>
      <c r="BE513" s="703"/>
      <c r="BF513" s="703"/>
      <c r="BG513" s="703"/>
      <c r="BH513" s="703"/>
      <c r="BI513" s="703"/>
      <c r="BJ513" s="703"/>
      <c r="BK513" s="703"/>
      <c r="BL513" s="703"/>
      <c r="BM513" s="703"/>
      <c r="BN513" s="703"/>
      <c r="BO513" s="703"/>
      <c r="BP513" s="703"/>
      <c r="BQ513" s="703"/>
      <c r="BR513" s="703"/>
      <c r="BS513" s="704"/>
      <c r="BT513" s="14"/>
    </row>
    <row r="514" spans="1:72" s="163" customFormat="1" ht="15.65" customHeight="1">
      <c r="A514" s="743"/>
      <c r="B514" s="743">
        <v>453</v>
      </c>
      <c r="C514" s="743" t="s">
        <v>716</v>
      </c>
      <c r="D514" s="743" t="s">
        <v>740</v>
      </c>
      <c r="E514" s="743"/>
      <c r="F514" s="743"/>
      <c r="G514" s="744">
        <v>2017</v>
      </c>
      <c r="H514" s="745" t="s">
        <v>575</v>
      </c>
      <c r="I514" s="745" t="s">
        <v>586</v>
      </c>
      <c r="J514" s="746"/>
      <c r="K514" s="18"/>
      <c r="L514" s="703"/>
      <c r="M514" s="703"/>
      <c r="N514" s="703"/>
      <c r="O514" s="703"/>
      <c r="P514" s="703"/>
      <c r="Q514" s="703">
        <v>0</v>
      </c>
      <c r="R514" s="703"/>
      <c r="S514" s="703"/>
      <c r="T514" s="703"/>
      <c r="U514" s="703"/>
      <c r="V514" s="703"/>
      <c r="W514" s="703"/>
      <c r="X514" s="703"/>
      <c r="Y514" s="703"/>
      <c r="Z514" s="703"/>
      <c r="AA514" s="703"/>
      <c r="AB514" s="703"/>
      <c r="AC514" s="703"/>
      <c r="AD514" s="703"/>
      <c r="AE514" s="703"/>
      <c r="AF514" s="703"/>
      <c r="AG514" s="703"/>
      <c r="AH514" s="703"/>
      <c r="AI514" s="703"/>
      <c r="AJ514" s="703"/>
      <c r="AK514" s="703"/>
      <c r="AL514" s="703"/>
      <c r="AM514" s="703"/>
      <c r="AN514" s="704"/>
      <c r="AO514" s="746"/>
      <c r="AP514" s="703"/>
      <c r="AQ514" s="703"/>
      <c r="AR514" s="703"/>
      <c r="AS514" s="703"/>
      <c r="AT514" s="703"/>
      <c r="AU514" s="703"/>
      <c r="AV514" s="703">
        <v>0</v>
      </c>
      <c r="AW514" s="703"/>
      <c r="AX514" s="703"/>
      <c r="AY514" s="703"/>
      <c r="AZ514" s="703"/>
      <c r="BA514" s="703"/>
      <c r="BB514" s="703"/>
      <c r="BC514" s="703"/>
      <c r="BD514" s="703"/>
      <c r="BE514" s="703"/>
      <c r="BF514" s="703"/>
      <c r="BG514" s="703"/>
      <c r="BH514" s="703"/>
      <c r="BI514" s="703"/>
      <c r="BJ514" s="703"/>
      <c r="BK514" s="703"/>
      <c r="BL514" s="703"/>
      <c r="BM514" s="703"/>
      <c r="BN514" s="703"/>
      <c r="BO514" s="703"/>
      <c r="BP514" s="703"/>
      <c r="BQ514" s="703"/>
      <c r="BR514" s="703"/>
      <c r="BS514" s="704"/>
      <c r="BT514" s="14"/>
    </row>
    <row r="515" spans="1:72" s="163" customFormat="1" ht="15.65" customHeight="1">
      <c r="A515" s="743"/>
      <c r="B515" s="743">
        <v>454</v>
      </c>
      <c r="C515" s="743" t="s">
        <v>717</v>
      </c>
      <c r="D515" s="743" t="s">
        <v>740</v>
      </c>
      <c r="E515" s="743"/>
      <c r="F515" s="743"/>
      <c r="G515" s="744">
        <v>2017</v>
      </c>
      <c r="H515" s="745" t="s">
        <v>575</v>
      </c>
      <c r="I515" s="745" t="s">
        <v>586</v>
      </c>
      <c r="J515" s="746"/>
      <c r="K515" s="18"/>
      <c r="L515" s="703"/>
      <c r="M515" s="703"/>
      <c r="N515" s="703"/>
      <c r="O515" s="703"/>
      <c r="P515" s="703"/>
      <c r="Q515" s="703">
        <v>0</v>
      </c>
      <c r="R515" s="703"/>
      <c r="S515" s="703"/>
      <c r="T515" s="703"/>
      <c r="U515" s="703"/>
      <c r="V515" s="703"/>
      <c r="W515" s="703"/>
      <c r="X515" s="703"/>
      <c r="Y515" s="703"/>
      <c r="Z515" s="703"/>
      <c r="AA515" s="703"/>
      <c r="AB515" s="703"/>
      <c r="AC515" s="703"/>
      <c r="AD515" s="703"/>
      <c r="AE515" s="703"/>
      <c r="AF515" s="703"/>
      <c r="AG515" s="703"/>
      <c r="AH515" s="703"/>
      <c r="AI515" s="703"/>
      <c r="AJ515" s="703"/>
      <c r="AK515" s="703"/>
      <c r="AL515" s="703"/>
      <c r="AM515" s="703"/>
      <c r="AN515" s="704"/>
      <c r="AO515" s="746"/>
      <c r="AP515" s="703"/>
      <c r="AQ515" s="703"/>
      <c r="AR515" s="703"/>
      <c r="AS515" s="703"/>
      <c r="AT515" s="703"/>
      <c r="AU515" s="703"/>
      <c r="AV515" s="703">
        <v>0</v>
      </c>
      <c r="AW515" s="703"/>
      <c r="AX515" s="703"/>
      <c r="AY515" s="703"/>
      <c r="AZ515" s="703"/>
      <c r="BA515" s="703"/>
      <c r="BB515" s="703"/>
      <c r="BC515" s="703"/>
      <c r="BD515" s="703"/>
      <c r="BE515" s="703"/>
      <c r="BF515" s="703"/>
      <c r="BG515" s="703"/>
      <c r="BH515" s="703"/>
      <c r="BI515" s="703"/>
      <c r="BJ515" s="703"/>
      <c r="BK515" s="703"/>
      <c r="BL515" s="703"/>
      <c r="BM515" s="703"/>
      <c r="BN515" s="703"/>
      <c r="BO515" s="703"/>
      <c r="BP515" s="703"/>
      <c r="BQ515" s="703"/>
      <c r="BR515" s="703"/>
      <c r="BS515" s="704"/>
      <c r="BT515" s="14"/>
    </row>
    <row r="516" spans="1:72" s="163" customFormat="1" ht="15.65" customHeight="1">
      <c r="A516" s="743"/>
      <c r="B516" s="743">
        <v>455</v>
      </c>
      <c r="C516" s="743" t="s">
        <v>718</v>
      </c>
      <c r="D516" s="743" t="s">
        <v>740</v>
      </c>
      <c r="E516" s="743"/>
      <c r="F516" s="743"/>
      <c r="G516" s="744">
        <v>2017</v>
      </c>
      <c r="H516" s="745" t="s">
        <v>575</v>
      </c>
      <c r="I516" s="745" t="s">
        <v>586</v>
      </c>
      <c r="J516" s="746"/>
      <c r="K516" s="18"/>
      <c r="L516" s="703"/>
      <c r="M516" s="703"/>
      <c r="N516" s="703"/>
      <c r="O516" s="703"/>
      <c r="P516" s="703"/>
      <c r="Q516" s="703">
        <v>0</v>
      </c>
      <c r="R516" s="703"/>
      <c r="S516" s="703"/>
      <c r="T516" s="703"/>
      <c r="U516" s="703"/>
      <c r="V516" s="703"/>
      <c r="W516" s="703"/>
      <c r="X516" s="703"/>
      <c r="Y516" s="703"/>
      <c r="Z516" s="703"/>
      <c r="AA516" s="703"/>
      <c r="AB516" s="703"/>
      <c r="AC516" s="703"/>
      <c r="AD516" s="703"/>
      <c r="AE516" s="703"/>
      <c r="AF516" s="703"/>
      <c r="AG516" s="703"/>
      <c r="AH516" s="703"/>
      <c r="AI516" s="703"/>
      <c r="AJ516" s="703"/>
      <c r="AK516" s="703"/>
      <c r="AL516" s="703"/>
      <c r="AM516" s="703"/>
      <c r="AN516" s="704"/>
      <c r="AO516" s="746"/>
      <c r="AP516" s="703"/>
      <c r="AQ516" s="703"/>
      <c r="AR516" s="703"/>
      <c r="AS516" s="703"/>
      <c r="AT516" s="703"/>
      <c r="AU516" s="703"/>
      <c r="AV516" s="703">
        <v>0</v>
      </c>
      <c r="AW516" s="703"/>
      <c r="AX516" s="703"/>
      <c r="AY516" s="703"/>
      <c r="AZ516" s="703"/>
      <c r="BA516" s="703"/>
      <c r="BB516" s="703"/>
      <c r="BC516" s="703"/>
      <c r="BD516" s="703"/>
      <c r="BE516" s="703"/>
      <c r="BF516" s="703"/>
      <c r="BG516" s="703"/>
      <c r="BH516" s="703"/>
      <c r="BI516" s="703"/>
      <c r="BJ516" s="703"/>
      <c r="BK516" s="703"/>
      <c r="BL516" s="703"/>
      <c r="BM516" s="703"/>
      <c r="BN516" s="703"/>
      <c r="BO516" s="703"/>
      <c r="BP516" s="703"/>
      <c r="BQ516" s="703"/>
      <c r="BR516" s="703"/>
      <c r="BS516" s="704"/>
      <c r="BT516" s="14"/>
    </row>
    <row r="517" spans="1:72" s="163" customFormat="1" ht="15.65" customHeight="1">
      <c r="A517" s="743"/>
      <c r="B517" s="743">
        <v>456</v>
      </c>
      <c r="C517" s="743" t="s">
        <v>719</v>
      </c>
      <c r="D517" s="743" t="s">
        <v>740</v>
      </c>
      <c r="E517" s="743"/>
      <c r="F517" s="743"/>
      <c r="G517" s="744">
        <v>2017</v>
      </c>
      <c r="H517" s="745" t="s">
        <v>575</v>
      </c>
      <c r="I517" s="745" t="s">
        <v>586</v>
      </c>
      <c r="J517" s="746"/>
      <c r="K517" s="18"/>
      <c r="L517" s="703"/>
      <c r="M517" s="703"/>
      <c r="N517" s="703"/>
      <c r="O517" s="703"/>
      <c r="P517" s="703"/>
      <c r="Q517" s="703">
        <v>0</v>
      </c>
      <c r="R517" s="703"/>
      <c r="S517" s="703"/>
      <c r="T517" s="703"/>
      <c r="U517" s="703"/>
      <c r="V517" s="703"/>
      <c r="W517" s="703"/>
      <c r="X517" s="703"/>
      <c r="Y517" s="703"/>
      <c r="Z517" s="703"/>
      <c r="AA517" s="703"/>
      <c r="AB517" s="703"/>
      <c r="AC517" s="703"/>
      <c r="AD517" s="703"/>
      <c r="AE517" s="703"/>
      <c r="AF517" s="703"/>
      <c r="AG517" s="703"/>
      <c r="AH517" s="703"/>
      <c r="AI517" s="703"/>
      <c r="AJ517" s="703"/>
      <c r="AK517" s="703"/>
      <c r="AL517" s="703"/>
      <c r="AM517" s="703"/>
      <c r="AN517" s="704"/>
      <c r="AO517" s="746"/>
      <c r="AP517" s="703"/>
      <c r="AQ517" s="703"/>
      <c r="AR517" s="703"/>
      <c r="AS517" s="703"/>
      <c r="AT517" s="703"/>
      <c r="AU517" s="703"/>
      <c r="AV517" s="703">
        <v>0</v>
      </c>
      <c r="AW517" s="703"/>
      <c r="AX517" s="703"/>
      <c r="AY517" s="703"/>
      <c r="AZ517" s="703"/>
      <c r="BA517" s="703"/>
      <c r="BB517" s="703"/>
      <c r="BC517" s="703"/>
      <c r="BD517" s="703"/>
      <c r="BE517" s="703"/>
      <c r="BF517" s="703"/>
      <c r="BG517" s="703"/>
      <c r="BH517" s="703"/>
      <c r="BI517" s="703"/>
      <c r="BJ517" s="703"/>
      <c r="BK517" s="703"/>
      <c r="BL517" s="703"/>
      <c r="BM517" s="703"/>
      <c r="BN517" s="703"/>
      <c r="BO517" s="703"/>
      <c r="BP517" s="703"/>
      <c r="BQ517" s="703"/>
      <c r="BR517" s="703"/>
      <c r="BS517" s="704"/>
      <c r="BT517" s="14"/>
    </row>
    <row r="518" spans="1:72" s="163" customFormat="1" ht="15.65" customHeight="1">
      <c r="A518" s="743"/>
      <c r="B518" s="743">
        <v>457</v>
      </c>
      <c r="C518" s="743" t="s">
        <v>720</v>
      </c>
      <c r="D518" s="743" t="s">
        <v>740</v>
      </c>
      <c r="E518" s="743"/>
      <c r="F518" s="743"/>
      <c r="G518" s="744">
        <v>2017</v>
      </c>
      <c r="H518" s="745" t="s">
        <v>575</v>
      </c>
      <c r="I518" s="745" t="s">
        <v>586</v>
      </c>
      <c r="J518" s="746"/>
      <c r="K518" s="18"/>
      <c r="L518" s="703"/>
      <c r="M518" s="703"/>
      <c r="N518" s="703"/>
      <c r="O518" s="703"/>
      <c r="P518" s="703"/>
      <c r="Q518" s="703">
        <v>0</v>
      </c>
      <c r="R518" s="703"/>
      <c r="S518" s="703"/>
      <c r="T518" s="703"/>
      <c r="U518" s="703"/>
      <c r="V518" s="703"/>
      <c r="W518" s="703"/>
      <c r="X518" s="703"/>
      <c r="Y518" s="703"/>
      <c r="Z518" s="703"/>
      <c r="AA518" s="703"/>
      <c r="AB518" s="703"/>
      <c r="AC518" s="703"/>
      <c r="AD518" s="703"/>
      <c r="AE518" s="703"/>
      <c r="AF518" s="703"/>
      <c r="AG518" s="703"/>
      <c r="AH518" s="703"/>
      <c r="AI518" s="703"/>
      <c r="AJ518" s="703"/>
      <c r="AK518" s="703"/>
      <c r="AL518" s="703"/>
      <c r="AM518" s="703"/>
      <c r="AN518" s="704"/>
      <c r="AO518" s="746"/>
      <c r="AP518" s="703"/>
      <c r="AQ518" s="703"/>
      <c r="AR518" s="703"/>
      <c r="AS518" s="703"/>
      <c r="AT518" s="703"/>
      <c r="AU518" s="703"/>
      <c r="AV518" s="703">
        <v>0</v>
      </c>
      <c r="AW518" s="703"/>
      <c r="AX518" s="703"/>
      <c r="AY518" s="703"/>
      <c r="AZ518" s="703"/>
      <c r="BA518" s="703"/>
      <c r="BB518" s="703"/>
      <c r="BC518" s="703"/>
      <c r="BD518" s="703"/>
      <c r="BE518" s="703"/>
      <c r="BF518" s="703"/>
      <c r="BG518" s="703"/>
      <c r="BH518" s="703"/>
      <c r="BI518" s="703"/>
      <c r="BJ518" s="703"/>
      <c r="BK518" s="703"/>
      <c r="BL518" s="703"/>
      <c r="BM518" s="703"/>
      <c r="BN518" s="703"/>
      <c r="BO518" s="703"/>
      <c r="BP518" s="703"/>
      <c r="BQ518" s="703"/>
      <c r="BR518" s="703"/>
      <c r="BS518" s="704"/>
      <c r="BT518" s="14"/>
    </row>
    <row r="519" spans="1:72" s="163" customFormat="1" ht="15.65" customHeight="1">
      <c r="A519" s="743"/>
      <c r="B519" s="743">
        <v>458</v>
      </c>
      <c r="C519" s="743" t="s">
        <v>721</v>
      </c>
      <c r="D519" s="743" t="s">
        <v>740</v>
      </c>
      <c r="E519" s="743"/>
      <c r="F519" s="743"/>
      <c r="G519" s="744">
        <v>2017</v>
      </c>
      <c r="H519" s="745" t="s">
        <v>575</v>
      </c>
      <c r="I519" s="745" t="s">
        <v>586</v>
      </c>
      <c r="J519" s="746"/>
      <c r="K519" s="18"/>
      <c r="L519" s="703"/>
      <c r="M519" s="703"/>
      <c r="N519" s="703"/>
      <c r="O519" s="703"/>
      <c r="P519" s="703"/>
      <c r="Q519" s="703">
        <v>0</v>
      </c>
      <c r="R519" s="703"/>
      <c r="S519" s="703"/>
      <c r="T519" s="703"/>
      <c r="U519" s="703"/>
      <c r="V519" s="703"/>
      <c r="W519" s="703"/>
      <c r="X519" s="703"/>
      <c r="Y519" s="703"/>
      <c r="Z519" s="703"/>
      <c r="AA519" s="703"/>
      <c r="AB519" s="703"/>
      <c r="AC519" s="703"/>
      <c r="AD519" s="703"/>
      <c r="AE519" s="703"/>
      <c r="AF519" s="703"/>
      <c r="AG519" s="703"/>
      <c r="AH519" s="703"/>
      <c r="AI519" s="703"/>
      <c r="AJ519" s="703"/>
      <c r="AK519" s="703"/>
      <c r="AL519" s="703"/>
      <c r="AM519" s="703"/>
      <c r="AN519" s="704"/>
      <c r="AO519" s="746"/>
      <c r="AP519" s="703"/>
      <c r="AQ519" s="703"/>
      <c r="AR519" s="703"/>
      <c r="AS519" s="703"/>
      <c r="AT519" s="703"/>
      <c r="AU519" s="703"/>
      <c r="AV519" s="703">
        <v>0</v>
      </c>
      <c r="AW519" s="703"/>
      <c r="AX519" s="703"/>
      <c r="AY519" s="703"/>
      <c r="AZ519" s="703"/>
      <c r="BA519" s="703"/>
      <c r="BB519" s="703"/>
      <c r="BC519" s="703"/>
      <c r="BD519" s="703"/>
      <c r="BE519" s="703"/>
      <c r="BF519" s="703"/>
      <c r="BG519" s="703"/>
      <c r="BH519" s="703"/>
      <c r="BI519" s="703"/>
      <c r="BJ519" s="703"/>
      <c r="BK519" s="703"/>
      <c r="BL519" s="703"/>
      <c r="BM519" s="703"/>
      <c r="BN519" s="703"/>
      <c r="BO519" s="703"/>
      <c r="BP519" s="703"/>
      <c r="BQ519" s="703"/>
      <c r="BR519" s="703"/>
      <c r="BS519" s="704"/>
      <c r="BT519" s="14"/>
    </row>
    <row r="520" spans="1:72" s="163" customFormat="1" ht="15.65" customHeight="1">
      <c r="A520" s="743"/>
      <c r="B520" s="743">
        <v>459</v>
      </c>
      <c r="C520" s="743" t="s">
        <v>722</v>
      </c>
      <c r="D520" s="743" t="s">
        <v>740</v>
      </c>
      <c r="E520" s="743"/>
      <c r="F520" s="743"/>
      <c r="G520" s="744">
        <v>2017</v>
      </c>
      <c r="H520" s="745" t="s">
        <v>575</v>
      </c>
      <c r="I520" s="745" t="s">
        <v>586</v>
      </c>
      <c r="J520" s="746"/>
      <c r="K520" s="18"/>
      <c r="L520" s="703"/>
      <c r="M520" s="703"/>
      <c r="N520" s="703"/>
      <c r="O520" s="703"/>
      <c r="P520" s="703"/>
      <c r="Q520" s="703">
        <v>0</v>
      </c>
      <c r="R520" s="703"/>
      <c r="S520" s="703"/>
      <c r="T520" s="703"/>
      <c r="U520" s="703"/>
      <c r="V520" s="703"/>
      <c r="W520" s="703"/>
      <c r="X520" s="703"/>
      <c r="Y520" s="703"/>
      <c r="Z520" s="703"/>
      <c r="AA520" s="703"/>
      <c r="AB520" s="703"/>
      <c r="AC520" s="703"/>
      <c r="AD520" s="703"/>
      <c r="AE520" s="703"/>
      <c r="AF520" s="703"/>
      <c r="AG520" s="703"/>
      <c r="AH520" s="703"/>
      <c r="AI520" s="703"/>
      <c r="AJ520" s="703"/>
      <c r="AK520" s="703"/>
      <c r="AL520" s="703"/>
      <c r="AM520" s="703"/>
      <c r="AN520" s="704"/>
      <c r="AO520" s="746"/>
      <c r="AP520" s="703"/>
      <c r="AQ520" s="703"/>
      <c r="AR520" s="703"/>
      <c r="AS520" s="703"/>
      <c r="AT520" s="703"/>
      <c r="AU520" s="703"/>
      <c r="AV520" s="703">
        <v>0</v>
      </c>
      <c r="AW520" s="703"/>
      <c r="AX520" s="703"/>
      <c r="AY520" s="703"/>
      <c r="AZ520" s="703"/>
      <c r="BA520" s="703"/>
      <c r="BB520" s="703"/>
      <c r="BC520" s="703"/>
      <c r="BD520" s="703"/>
      <c r="BE520" s="703"/>
      <c r="BF520" s="703"/>
      <c r="BG520" s="703"/>
      <c r="BH520" s="703"/>
      <c r="BI520" s="703"/>
      <c r="BJ520" s="703"/>
      <c r="BK520" s="703"/>
      <c r="BL520" s="703"/>
      <c r="BM520" s="703"/>
      <c r="BN520" s="703"/>
      <c r="BO520" s="703"/>
      <c r="BP520" s="703"/>
      <c r="BQ520" s="703"/>
      <c r="BR520" s="703"/>
      <c r="BS520" s="704"/>
      <c r="BT520" s="14"/>
    </row>
    <row r="521" spans="1:72" s="163" customFormat="1" ht="15.65" customHeight="1">
      <c r="A521" s="743"/>
      <c r="B521" s="743">
        <v>460</v>
      </c>
      <c r="C521" s="743" t="s">
        <v>723</v>
      </c>
      <c r="D521" s="743" t="s">
        <v>740</v>
      </c>
      <c r="E521" s="743"/>
      <c r="F521" s="743"/>
      <c r="G521" s="744">
        <v>2017</v>
      </c>
      <c r="H521" s="745" t="s">
        <v>575</v>
      </c>
      <c r="I521" s="745" t="s">
        <v>586</v>
      </c>
      <c r="J521" s="746"/>
      <c r="K521" s="18"/>
      <c r="L521" s="703"/>
      <c r="M521" s="703"/>
      <c r="N521" s="703"/>
      <c r="O521" s="703"/>
      <c r="P521" s="703"/>
      <c r="Q521" s="703">
        <v>0</v>
      </c>
      <c r="R521" s="703"/>
      <c r="S521" s="703"/>
      <c r="T521" s="703"/>
      <c r="U521" s="703"/>
      <c r="V521" s="703"/>
      <c r="W521" s="703"/>
      <c r="X521" s="703"/>
      <c r="Y521" s="703"/>
      <c r="Z521" s="703"/>
      <c r="AA521" s="703"/>
      <c r="AB521" s="703"/>
      <c r="AC521" s="703"/>
      <c r="AD521" s="703"/>
      <c r="AE521" s="703"/>
      <c r="AF521" s="703"/>
      <c r="AG521" s="703"/>
      <c r="AH521" s="703"/>
      <c r="AI521" s="703"/>
      <c r="AJ521" s="703"/>
      <c r="AK521" s="703"/>
      <c r="AL521" s="703"/>
      <c r="AM521" s="703"/>
      <c r="AN521" s="704"/>
      <c r="AO521" s="746"/>
      <c r="AP521" s="703"/>
      <c r="AQ521" s="703"/>
      <c r="AR521" s="703"/>
      <c r="AS521" s="703"/>
      <c r="AT521" s="703"/>
      <c r="AU521" s="703"/>
      <c r="AV521" s="703">
        <v>0</v>
      </c>
      <c r="AW521" s="703"/>
      <c r="AX521" s="703"/>
      <c r="AY521" s="703"/>
      <c r="AZ521" s="703"/>
      <c r="BA521" s="703"/>
      <c r="BB521" s="703"/>
      <c r="BC521" s="703"/>
      <c r="BD521" s="703"/>
      <c r="BE521" s="703"/>
      <c r="BF521" s="703"/>
      <c r="BG521" s="703"/>
      <c r="BH521" s="703"/>
      <c r="BI521" s="703"/>
      <c r="BJ521" s="703"/>
      <c r="BK521" s="703"/>
      <c r="BL521" s="703"/>
      <c r="BM521" s="703"/>
      <c r="BN521" s="703"/>
      <c r="BO521" s="703"/>
      <c r="BP521" s="703"/>
      <c r="BQ521" s="703"/>
      <c r="BR521" s="703"/>
      <c r="BS521" s="704"/>
      <c r="BT521" s="14"/>
    </row>
    <row r="522" spans="1:72" s="163" customFormat="1" ht="15.65" customHeight="1">
      <c r="A522" s="743"/>
      <c r="B522" s="743">
        <v>461</v>
      </c>
      <c r="C522" s="743" t="s">
        <v>724</v>
      </c>
      <c r="D522" s="743" t="s">
        <v>740</v>
      </c>
      <c r="E522" s="743"/>
      <c r="F522" s="743"/>
      <c r="G522" s="744">
        <v>2017</v>
      </c>
      <c r="H522" s="745" t="s">
        <v>575</v>
      </c>
      <c r="I522" s="745" t="s">
        <v>586</v>
      </c>
      <c r="J522" s="746"/>
      <c r="K522" s="18"/>
      <c r="L522" s="703"/>
      <c r="M522" s="703"/>
      <c r="N522" s="703"/>
      <c r="O522" s="703"/>
      <c r="P522" s="703"/>
      <c r="Q522" s="703">
        <v>0</v>
      </c>
      <c r="R522" s="703"/>
      <c r="S522" s="703"/>
      <c r="T522" s="703"/>
      <c r="U522" s="703"/>
      <c r="V522" s="703"/>
      <c r="W522" s="703"/>
      <c r="X522" s="703"/>
      <c r="Y522" s="703"/>
      <c r="Z522" s="703"/>
      <c r="AA522" s="703"/>
      <c r="AB522" s="703"/>
      <c r="AC522" s="703"/>
      <c r="AD522" s="703"/>
      <c r="AE522" s="703"/>
      <c r="AF522" s="703"/>
      <c r="AG522" s="703"/>
      <c r="AH522" s="703"/>
      <c r="AI522" s="703"/>
      <c r="AJ522" s="703"/>
      <c r="AK522" s="703"/>
      <c r="AL522" s="703"/>
      <c r="AM522" s="703"/>
      <c r="AN522" s="704"/>
      <c r="AO522" s="746"/>
      <c r="AP522" s="703"/>
      <c r="AQ522" s="703"/>
      <c r="AR522" s="703"/>
      <c r="AS522" s="703"/>
      <c r="AT522" s="703"/>
      <c r="AU522" s="703"/>
      <c r="AV522" s="703">
        <v>0</v>
      </c>
      <c r="AW522" s="703"/>
      <c r="AX522" s="703"/>
      <c r="AY522" s="703"/>
      <c r="AZ522" s="703"/>
      <c r="BA522" s="703"/>
      <c r="BB522" s="703"/>
      <c r="BC522" s="703"/>
      <c r="BD522" s="703"/>
      <c r="BE522" s="703"/>
      <c r="BF522" s="703"/>
      <c r="BG522" s="703"/>
      <c r="BH522" s="703"/>
      <c r="BI522" s="703"/>
      <c r="BJ522" s="703"/>
      <c r="BK522" s="703"/>
      <c r="BL522" s="703"/>
      <c r="BM522" s="703"/>
      <c r="BN522" s="703"/>
      <c r="BO522" s="703"/>
      <c r="BP522" s="703"/>
      <c r="BQ522" s="703"/>
      <c r="BR522" s="703"/>
      <c r="BS522" s="704"/>
      <c r="BT522" s="14"/>
    </row>
    <row r="523" spans="1:72" s="163" customFormat="1" ht="15.65" customHeight="1">
      <c r="A523" s="743"/>
      <c r="B523" s="743">
        <v>462</v>
      </c>
      <c r="C523" s="743" t="s">
        <v>725</v>
      </c>
      <c r="D523" s="743" t="s">
        <v>740</v>
      </c>
      <c r="E523" s="743"/>
      <c r="F523" s="743"/>
      <c r="G523" s="744">
        <v>2017</v>
      </c>
      <c r="H523" s="745" t="s">
        <v>575</v>
      </c>
      <c r="I523" s="745" t="s">
        <v>586</v>
      </c>
      <c r="J523" s="746"/>
      <c r="K523" s="18"/>
      <c r="L523" s="703"/>
      <c r="M523" s="703"/>
      <c r="N523" s="703"/>
      <c r="O523" s="703"/>
      <c r="P523" s="703"/>
      <c r="Q523" s="703">
        <v>0</v>
      </c>
      <c r="R523" s="703"/>
      <c r="S523" s="703"/>
      <c r="T523" s="703"/>
      <c r="U523" s="703"/>
      <c r="V523" s="703"/>
      <c r="W523" s="703"/>
      <c r="X523" s="703"/>
      <c r="Y523" s="703"/>
      <c r="Z523" s="703"/>
      <c r="AA523" s="703"/>
      <c r="AB523" s="703"/>
      <c r="AC523" s="703"/>
      <c r="AD523" s="703"/>
      <c r="AE523" s="703"/>
      <c r="AF523" s="703"/>
      <c r="AG523" s="703"/>
      <c r="AH523" s="703"/>
      <c r="AI523" s="703"/>
      <c r="AJ523" s="703"/>
      <c r="AK523" s="703"/>
      <c r="AL523" s="703"/>
      <c r="AM523" s="703"/>
      <c r="AN523" s="704"/>
      <c r="AO523" s="746"/>
      <c r="AP523" s="703"/>
      <c r="AQ523" s="703"/>
      <c r="AR523" s="703"/>
      <c r="AS523" s="703"/>
      <c r="AT523" s="703"/>
      <c r="AU523" s="703"/>
      <c r="AV523" s="703">
        <v>0</v>
      </c>
      <c r="AW523" s="703"/>
      <c r="AX523" s="703"/>
      <c r="AY523" s="703"/>
      <c r="AZ523" s="703"/>
      <c r="BA523" s="703"/>
      <c r="BB523" s="703"/>
      <c r="BC523" s="703"/>
      <c r="BD523" s="703"/>
      <c r="BE523" s="703"/>
      <c r="BF523" s="703"/>
      <c r="BG523" s="703"/>
      <c r="BH523" s="703"/>
      <c r="BI523" s="703"/>
      <c r="BJ523" s="703"/>
      <c r="BK523" s="703"/>
      <c r="BL523" s="703"/>
      <c r="BM523" s="703"/>
      <c r="BN523" s="703"/>
      <c r="BO523" s="703"/>
      <c r="BP523" s="703"/>
      <c r="BQ523" s="703"/>
      <c r="BR523" s="703"/>
      <c r="BS523" s="704"/>
      <c r="BT523" s="14"/>
    </row>
    <row r="524" spans="1:72" s="163" customFormat="1" ht="15.65" customHeight="1">
      <c r="A524" s="743"/>
      <c r="B524" s="743">
        <v>463</v>
      </c>
      <c r="C524" s="743" t="s">
        <v>726</v>
      </c>
      <c r="D524" s="743" t="s">
        <v>740</v>
      </c>
      <c r="E524" s="743"/>
      <c r="F524" s="743"/>
      <c r="G524" s="744">
        <v>2017</v>
      </c>
      <c r="H524" s="745" t="s">
        <v>575</v>
      </c>
      <c r="I524" s="745" t="s">
        <v>586</v>
      </c>
      <c r="J524" s="746"/>
      <c r="K524" s="18"/>
      <c r="L524" s="703"/>
      <c r="M524" s="703"/>
      <c r="N524" s="703"/>
      <c r="O524" s="703"/>
      <c r="P524" s="703"/>
      <c r="Q524" s="703">
        <v>6</v>
      </c>
      <c r="R524" s="703"/>
      <c r="S524" s="703"/>
      <c r="T524" s="703"/>
      <c r="U524" s="703"/>
      <c r="V524" s="703"/>
      <c r="W524" s="703"/>
      <c r="X524" s="703"/>
      <c r="Y524" s="703"/>
      <c r="Z524" s="703"/>
      <c r="AA524" s="703"/>
      <c r="AB524" s="703"/>
      <c r="AC524" s="703"/>
      <c r="AD524" s="703"/>
      <c r="AE524" s="703"/>
      <c r="AF524" s="703"/>
      <c r="AG524" s="703"/>
      <c r="AH524" s="703"/>
      <c r="AI524" s="703"/>
      <c r="AJ524" s="703"/>
      <c r="AK524" s="703"/>
      <c r="AL524" s="703"/>
      <c r="AM524" s="703"/>
      <c r="AN524" s="704"/>
      <c r="AO524" s="746"/>
      <c r="AP524" s="703"/>
      <c r="AQ524" s="703"/>
      <c r="AR524" s="703"/>
      <c r="AS524" s="703"/>
      <c r="AT524" s="703"/>
      <c r="AU524" s="703"/>
      <c r="AV524" s="703">
        <v>51633</v>
      </c>
      <c r="AW524" s="703"/>
      <c r="AX524" s="703"/>
      <c r="AY524" s="703"/>
      <c r="AZ524" s="703"/>
      <c r="BA524" s="703"/>
      <c r="BB524" s="703"/>
      <c r="BC524" s="703"/>
      <c r="BD524" s="703"/>
      <c r="BE524" s="703"/>
      <c r="BF524" s="703"/>
      <c r="BG524" s="703"/>
      <c r="BH524" s="703"/>
      <c r="BI524" s="703"/>
      <c r="BJ524" s="703"/>
      <c r="BK524" s="703"/>
      <c r="BL524" s="703"/>
      <c r="BM524" s="703"/>
      <c r="BN524" s="703"/>
      <c r="BO524" s="703"/>
      <c r="BP524" s="703"/>
      <c r="BQ524" s="703"/>
      <c r="BR524" s="703"/>
      <c r="BS524" s="704"/>
      <c r="BT524" s="14"/>
    </row>
    <row r="525" spans="1:72" s="163" customFormat="1" ht="15.65" customHeight="1">
      <c r="A525" s="743"/>
      <c r="B525" s="743">
        <v>464</v>
      </c>
      <c r="C525" s="743" t="s">
        <v>727</v>
      </c>
      <c r="D525" s="743" t="s">
        <v>740</v>
      </c>
      <c r="E525" s="743"/>
      <c r="F525" s="743"/>
      <c r="G525" s="744">
        <v>2017</v>
      </c>
      <c r="H525" s="745" t="s">
        <v>575</v>
      </c>
      <c r="I525" s="745" t="s">
        <v>586</v>
      </c>
      <c r="J525" s="746"/>
      <c r="K525" s="18"/>
      <c r="L525" s="703"/>
      <c r="M525" s="703"/>
      <c r="N525" s="703"/>
      <c r="O525" s="703"/>
      <c r="P525" s="703"/>
      <c r="Q525" s="703">
        <v>0</v>
      </c>
      <c r="R525" s="703"/>
      <c r="S525" s="703"/>
      <c r="T525" s="703"/>
      <c r="U525" s="703"/>
      <c r="V525" s="703"/>
      <c r="W525" s="703"/>
      <c r="X525" s="703"/>
      <c r="Y525" s="703"/>
      <c r="Z525" s="703"/>
      <c r="AA525" s="703"/>
      <c r="AB525" s="703"/>
      <c r="AC525" s="703"/>
      <c r="AD525" s="703"/>
      <c r="AE525" s="703"/>
      <c r="AF525" s="703"/>
      <c r="AG525" s="703"/>
      <c r="AH525" s="703"/>
      <c r="AI525" s="703"/>
      <c r="AJ525" s="703"/>
      <c r="AK525" s="703"/>
      <c r="AL525" s="703"/>
      <c r="AM525" s="703"/>
      <c r="AN525" s="704"/>
      <c r="AO525" s="746"/>
      <c r="AP525" s="703"/>
      <c r="AQ525" s="703"/>
      <c r="AR525" s="703"/>
      <c r="AS525" s="703"/>
      <c r="AT525" s="703"/>
      <c r="AU525" s="703"/>
      <c r="AV525" s="703">
        <v>0</v>
      </c>
      <c r="AW525" s="703"/>
      <c r="AX525" s="703"/>
      <c r="AY525" s="703"/>
      <c r="AZ525" s="703"/>
      <c r="BA525" s="703"/>
      <c r="BB525" s="703"/>
      <c r="BC525" s="703"/>
      <c r="BD525" s="703"/>
      <c r="BE525" s="703"/>
      <c r="BF525" s="703"/>
      <c r="BG525" s="703"/>
      <c r="BH525" s="703"/>
      <c r="BI525" s="703"/>
      <c r="BJ525" s="703"/>
      <c r="BK525" s="703"/>
      <c r="BL525" s="703"/>
      <c r="BM525" s="703"/>
      <c r="BN525" s="703"/>
      <c r="BO525" s="703"/>
      <c r="BP525" s="703"/>
      <c r="BQ525" s="703"/>
      <c r="BR525" s="703"/>
      <c r="BS525" s="704"/>
      <c r="BT525" s="14"/>
    </row>
    <row r="526" spans="1:72" s="163" customFormat="1" ht="15.65" customHeight="1">
      <c r="A526" s="743"/>
      <c r="B526" s="743">
        <v>465</v>
      </c>
      <c r="C526" s="743" t="s">
        <v>728</v>
      </c>
      <c r="D526" s="743" t="s">
        <v>740</v>
      </c>
      <c r="E526" s="743"/>
      <c r="F526" s="743"/>
      <c r="G526" s="744">
        <v>2017</v>
      </c>
      <c r="H526" s="745" t="s">
        <v>575</v>
      </c>
      <c r="I526" s="745" t="s">
        <v>586</v>
      </c>
      <c r="J526" s="746"/>
      <c r="K526" s="18"/>
      <c r="L526" s="703"/>
      <c r="M526" s="703"/>
      <c r="N526" s="703"/>
      <c r="O526" s="703"/>
      <c r="P526" s="703"/>
      <c r="Q526" s="703">
        <v>0</v>
      </c>
      <c r="R526" s="703"/>
      <c r="S526" s="703"/>
      <c r="T526" s="703"/>
      <c r="U526" s="703"/>
      <c r="V526" s="703"/>
      <c r="W526" s="703"/>
      <c r="X526" s="703"/>
      <c r="Y526" s="703"/>
      <c r="Z526" s="703"/>
      <c r="AA526" s="703"/>
      <c r="AB526" s="703"/>
      <c r="AC526" s="703"/>
      <c r="AD526" s="703"/>
      <c r="AE526" s="703"/>
      <c r="AF526" s="703"/>
      <c r="AG526" s="703"/>
      <c r="AH526" s="703"/>
      <c r="AI526" s="703"/>
      <c r="AJ526" s="703"/>
      <c r="AK526" s="703"/>
      <c r="AL526" s="703"/>
      <c r="AM526" s="703"/>
      <c r="AN526" s="704"/>
      <c r="AO526" s="746"/>
      <c r="AP526" s="703"/>
      <c r="AQ526" s="703"/>
      <c r="AR526" s="703"/>
      <c r="AS526" s="703"/>
      <c r="AT526" s="703"/>
      <c r="AU526" s="703"/>
      <c r="AV526" s="703">
        <v>0</v>
      </c>
      <c r="AW526" s="703"/>
      <c r="AX526" s="703"/>
      <c r="AY526" s="703"/>
      <c r="AZ526" s="703"/>
      <c r="BA526" s="703"/>
      <c r="BB526" s="703"/>
      <c r="BC526" s="703"/>
      <c r="BD526" s="703"/>
      <c r="BE526" s="703"/>
      <c r="BF526" s="703"/>
      <c r="BG526" s="703"/>
      <c r="BH526" s="703"/>
      <c r="BI526" s="703"/>
      <c r="BJ526" s="703"/>
      <c r="BK526" s="703"/>
      <c r="BL526" s="703"/>
      <c r="BM526" s="703"/>
      <c r="BN526" s="703"/>
      <c r="BO526" s="703"/>
      <c r="BP526" s="703"/>
      <c r="BQ526" s="703"/>
      <c r="BR526" s="703"/>
      <c r="BS526" s="704"/>
      <c r="BT526" s="14"/>
    </row>
    <row r="527" spans="1:72" s="163" customFormat="1" ht="15.65" customHeight="1">
      <c r="A527" s="743"/>
      <c r="B527" s="743">
        <v>466</v>
      </c>
      <c r="C527" s="743" t="s">
        <v>729</v>
      </c>
      <c r="D527" s="743" t="s">
        <v>740</v>
      </c>
      <c r="E527" s="743"/>
      <c r="F527" s="743"/>
      <c r="G527" s="744">
        <v>2017</v>
      </c>
      <c r="H527" s="745" t="s">
        <v>575</v>
      </c>
      <c r="I527" s="745" t="s">
        <v>586</v>
      </c>
      <c r="J527" s="746"/>
      <c r="K527" s="18"/>
      <c r="L527" s="703"/>
      <c r="M527" s="703"/>
      <c r="N527" s="703"/>
      <c r="O527" s="703"/>
      <c r="P527" s="703"/>
      <c r="Q527" s="703">
        <v>0</v>
      </c>
      <c r="R527" s="703"/>
      <c r="S527" s="703"/>
      <c r="T527" s="703"/>
      <c r="U527" s="703"/>
      <c r="V527" s="703"/>
      <c r="W527" s="703"/>
      <c r="X527" s="703"/>
      <c r="Y527" s="703"/>
      <c r="Z527" s="703"/>
      <c r="AA527" s="703"/>
      <c r="AB527" s="703"/>
      <c r="AC527" s="703"/>
      <c r="AD527" s="703"/>
      <c r="AE527" s="703"/>
      <c r="AF527" s="703"/>
      <c r="AG527" s="703"/>
      <c r="AH527" s="703"/>
      <c r="AI527" s="703"/>
      <c r="AJ527" s="703"/>
      <c r="AK527" s="703"/>
      <c r="AL527" s="703"/>
      <c r="AM527" s="703"/>
      <c r="AN527" s="704"/>
      <c r="AO527" s="746"/>
      <c r="AP527" s="703"/>
      <c r="AQ527" s="703"/>
      <c r="AR527" s="703"/>
      <c r="AS527" s="703"/>
      <c r="AT527" s="703"/>
      <c r="AU527" s="703"/>
      <c r="AV527" s="703">
        <v>0</v>
      </c>
      <c r="AW527" s="703"/>
      <c r="AX527" s="703"/>
      <c r="AY527" s="703"/>
      <c r="AZ527" s="703"/>
      <c r="BA527" s="703"/>
      <c r="BB527" s="703"/>
      <c r="BC527" s="703"/>
      <c r="BD527" s="703"/>
      <c r="BE527" s="703"/>
      <c r="BF527" s="703"/>
      <c r="BG527" s="703"/>
      <c r="BH527" s="703"/>
      <c r="BI527" s="703"/>
      <c r="BJ527" s="703"/>
      <c r="BK527" s="703"/>
      <c r="BL527" s="703"/>
      <c r="BM527" s="703"/>
      <c r="BN527" s="703"/>
      <c r="BO527" s="703"/>
      <c r="BP527" s="703"/>
      <c r="BQ527" s="703"/>
      <c r="BR527" s="703"/>
      <c r="BS527" s="704"/>
      <c r="BT527" s="14"/>
    </row>
    <row r="528" spans="1:72" s="163" customFormat="1" ht="15.65" customHeight="1">
      <c r="A528" s="743"/>
      <c r="B528" s="743">
        <v>467</v>
      </c>
      <c r="C528" s="743" t="s">
        <v>730</v>
      </c>
      <c r="D528" s="743" t="s">
        <v>740</v>
      </c>
      <c r="E528" s="743"/>
      <c r="F528" s="743"/>
      <c r="G528" s="744">
        <v>2017</v>
      </c>
      <c r="H528" s="745" t="s">
        <v>575</v>
      </c>
      <c r="I528" s="745" t="s">
        <v>586</v>
      </c>
      <c r="J528" s="746"/>
      <c r="K528" s="18"/>
      <c r="L528" s="703"/>
      <c r="M528" s="703"/>
      <c r="N528" s="703"/>
      <c r="O528" s="703"/>
      <c r="P528" s="703"/>
      <c r="Q528" s="703">
        <v>0</v>
      </c>
      <c r="R528" s="703"/>
      <c r="S528" s="703"/>
      <c r="T528" s="703"/>
      <c r="U528" s="703"/>
      <c r="V528" s="703"/>
      <c r="W528" s="703"/>
      <c r="X528" s="703"/>
      <c r="Y528" s="703"/>
      <c r="Z528" s="703"/>
      <c r="AA528" s="703"/>
      <c r="AB528" s="703"/>
      <c r="AC528" s="703"/>
      <c r="AD528" s="703"/>
      <c r="AE528" s="703"/>
      <c r="AF528" s="703"/>
      <c r="AG528" s="703"/>
      <c r="AH528" s="703"/>
      <c r="AI528" s="703"/>
      <c r="AJ528" s="703"/>
      <c r="AK528" s="703"/>
      <c r="AL528" s="703"/>
      <c r="AM528" s="703"/>
      <c r="AN528" s="704"/>
      <c r="AO528" s="746"/>
      <c r="AP528" s="703"/>
      <c r="AQ528" s="703"/>
      <c r="AR528" s="703"/>
      <c r="AS528" s="703"/>
      <c r="AT528" s="703"/>
      <c r="AU528" s="703"/>
      <c r="AV528" s="703">
        <v>0</v>
      </c>
      <c r="AW528" s="703"/>
      <c r="AX528" s="703"/>
      <c r="AY528" s="703"/>
      <c r="AZ528" s="703"/>
      <c r="BA528" s="703"/>
      <c r="BB528" s="703"/>
      <c r="BC528" s="703"/>
      <c r="BD528" s="703"/>
      <c r="BE528" s="703"/>
      <c r="BF528" s="703"/>
      <c r="BG528" s="703"/>
      <c r="BH528" s="703"/>
      <c r="BI528" s="703"/>
      <c r="BJ528" s="703"/>
      <c r="BK528" s="703"/>
      <c r="BL528" s="703"/>
      <c r="BM528" s="703"/>
      <c r="BN528" s="703"/>
      <c r="BO528" s="703"/>
      <c r="BP528" s="703"/>
      <c r="BQ528" s="703"/>
      <c r="BR528" s="703"/>
      <c r="BS528" s="704"/>
      <c r="BT528" s="14"/>
    </row>
    <row r="529" spans="1:72" s="163" customFormat="1" ht="15.65" customHeight="1">
      <c r="A529" s="743"/>
      <c r="B529" s="743">
        <v>468</v>
      </c>
      <c r="C529" s="743" t="s">
        <v>731</v>
      </c>
      <c r="D529" s="743" t="s">
        <v>740</v>
      </c>
      <c r="E529" s="743"/>
      <c r="F529" s="743"/>
      <c r="G529" s="744">
        <v>2017</v>
      </c>
      <c r="H529" s="745" t="s">
        <v>575</v>
      </c>
      <c r="I529" s="745" t="s">
        <v>586</v>
      </c>
      <c r="J529" s="746"/>
      <c r="K529" s="18"/>
      <c r="L529" s="703"/>
      <c r="M529" s="703"/>
      <c r="N529" s="703"/>
      <c r="O529" s="703"/>
      <c r="P529" s="703"/>
      <c r="Q529" s="703">
        <v>0</v>
      </c>
      <c r="R529" s="703"/>
      <c r="S529" s="703"/>
      <c r="T529" s="703"/>
      <c r="U529" s="703"/>
      <c r="V529" s="703"/>
      <c r="W529" s="703"/>
      <c r="X529" s="703"/>
      <c r="Y529" s="703"/>
      <c r="Z529" s="703"/>
      <c r="AA529" s="703"/>
      <c r="AB529" s="703"/>
      <c r="AC529" s="703"/>
      <c r="AD529" s="703"/>
      <c r="AE529" s="703"/>
      <c r="AF529" s="703"/>
      <c r="AG529" s="703"/>
      <c r="AH529" s="703"/>
      <c r="AI529" s="703"/>
      <c r="AJ529" s="703"/>
      <c r="AK529" s="703"/>
      <c r="AL529" s="703"/>
      <c r="AM529" s="703"/>
      <c r="AN529" s="704"/>
      <c r="AO529" s="746"/>
      <c r="AP529" s="703"/>
      <c r="AQ529" s="703"/>
      <c r="AR529" s="703"/>
      <c r="AS529" s="703"/>
      <c r="AT529" s="703"/>
      <c r="AU529" s="703"/>
      <c r="AV529" s="703">
        <v>0</v>
      </c>
      <c r="AW529" s="703"/>
      <c r="AX529" s="703"/>
      <c r="AY529" s="703"/>
      <c r="AZ529" s="703"/>
      <c r="BA529" s="703"/>
      <c r="BB529" s="703"/>
      <c r="BC529" s="703"/>
      <c r="BD529" s="703"/>
      <c r="BE529" s="703"/>
      <c r="BF529" s="703"/>
      <c r="BG529" s="703"/>
      <c r="BH529" s="703"/>
      <c r="BI529" s="703"/>
      <c r="BJ529" s="703"/>
      <c r="BK529" s="703"/>
      <c r="BL529" s="703"/>
      <c r="BM529" s="703"/>
      <c r="BN529" s="703"/>
      <c r="BO529" s="703"/>
      <c r="BP529" s="703"/>
      <c r="BQ529" s="703"/>
      <c r="BR529" s="703"/>
      <c r="BS529" s="704"/>
      <c r="BT529" s="14"/>
    </row>
    <row r="530" spans="1:72" s="163" customFormat="1" ht="15.65" customHeight="1">
      <c r="A530" s="743"/>
      <c r="B530" s="743">
        <v>469</v>
      </c>
      <c r="C530" s="743" t="s">
        <v>732</v>
      </c>
      <c r="D530" s="743" t="s">
        <v>740</v>
      </c>
      <c r="E530" s="743"/>
      <c r="F530" s="743"/>
      <c r="G530" s="744">
        <v>2017</v>
      </c>
      <c r="H530" s="745" t="s">
        <v>575</v>
      </c>
      <c r="I530" s="745" t="s">
        <v>586</v>
      </c>
      <c r="J530" s="746"/>
      <c r="K530" s="18"/>
      <c r="L530" s="703"/>
      <c r="M530" s="703"/>
      <c r="N530" s="703"/>
      <c r="O530" s="703"/>
      <c r="P530" s="703"/>
      <c r="Q530" s="703">
        <v>0</v>
      </c>
      <c r="R530" s="703"/>
      <c r="S530" s="703"/>
      <c r="T530" s="703"/>
      <c r="U530" s="703"/>
      <c r="V530" s="703"/>
      <c r="W530" s="703"/>
      <c r="X530" s="703"/>
      <c r="Y530" s="703"/>
      <c r="Z530" s="703"/>
      <c r="AA530" s="703"/>
      <c r="AB530" s="703"/>
      <c r="AC530" s="703"/>
      <c r="AD530" s="703"/>
      <c r="AE530" s="703"/>
      <c r="AF530" s="703"/>
      <c r="AG530" s="703"/>
      <c r="AH530" s="703"/>
      <c r="AI530" s="703"/>
      <c r="AJ530" s="703"/>
      <c r="AK530" s="703"/>
      <c r="AL530" s="703"/>
      <c r="AM530" s="703"/>
      <c r="AN530" s="704"/>
      <c r="AO530" s="746"/>
      <c r="AP530" s="703"/>
      <c r="AQ530" s="703"/>
      <c r="AR530" s="703"/>
      <c r="AS530" s="703"/>
      <c r="AT530" s="703"/>
      <c r="AU530" s="703"/>
      <c r="AV530" s="703">
        <v>0</v>
      </c>
      <c r="AW530" s="703"/>
      <c r="AX530" s="703"/>
      <c r="AY530" s="703"/>
      <c r="AZ530" s="703"/>
      <c r="BA530" s="703"/>
      <c r="BB530" s="703"/>
      <c r="BC530" s="703"/>
      <c r="BD530" s="703"/>
      <c r="BE530" s="703"/>
      <c r="BF530" s="703"/>
      <c r="BG530" s="703"/>
      <c r="BH530" s="703"/>
      <c r="BI530" s="703"/>
      <c r="BJ530" s="703"/>
      <c r="BK530" s="703"/>
      <c r="BL530" s="703"/>
      <c r="BM530" s="703"/>
      <c r="BN530" s="703"/>
      <c r="BO530" s="703"/>
      <c r="BP530" s="703"/>
      <c r="BQ530" s="703"/>
      <c r="BR530" s="703"/>
      <c r="BS530" s="704"/>
      <c r="BT530" s="14"/>
    </row>
    <row r="531" spans="1:72" s="163" customFormat="1" ht="15.65" customHeight="1">
      <c r="A531" s="743"/>
      <c r="B531" s="743">
        <v>470</v>
      </c>
      <c r="C531" s="743" t="s">
        <v>733</v>
      </c>
      <c r="D531" s="743" t="s">
        <v>740</v>
      </c>
      <c r="E531" s="743"/>
      <c r="F531" s="743"/>
      <c r="G531" s="744">
        <v>2017</v>
      </c>
      <c r="H531" s="745" t="s">
        <v>575</v>
      </c>
      <c r="I531" s="745" t="s">
        <v>586</v>
      </c>
      <c r="J531" s="746"/>
      <c r="K531" s="18"/>
      <c r="L531" s="703"/>
      <c r="M531" s="703"/>
      <c r="N531" s="703"/>
      <c r="O531" s="703"/>
      <c r="P531" s="703"/>
      <c r="Q531" s="703">
        <v>0</v>
      </c>
      <c r="R531" s="703"/>
      <c r="S531" s="703"/>
      <c r="T531" s="703"/>
      <c r="U531" s="703"/>
      <c r="V531" s="703"/>
      <c r="W531" s="703"/>
      <c r="X531" s="703"/>
      <c r="Y531" s="703"/>
      <c r="Z531" s="703"/>
      <c r="AA531" s="703"/>
      <c r="AB531" s="703"/>
      <c r="AC531" s="703"/>
      <c r="AD531" s="703"/>
      <c r="AE531" s="703"/>
      <c r="AF531" s="703"/>
      <c r="AG531" s="703"/>
      <c r="AH531" s="703"/>
      <c r="AI531" s="703"/>
      <c r="AJ531" s="703"/>
      <c r="AK531" s="703"/>
      <c r="AL531" s="703"/>
      <c r="AM531" s="703"/>
      <c r="AN531" s="704"/>
      <c r="AO531" s="746"/>
      <c r="AP531" s="703"/>
      <c r="AQ531" s="703"/>
      <c r="AR531" s="703"/>
      <c r="AS531" s="703"/>
      <c r="AT531" s="703"/>
      <c r="AU531" s="703"/>
      <c r="AV531" s="703">
        <v>0</v>
      </c>
      <c r="AW531" s="703"/>
      <c r="AX531" s="703"/>
      <c r="AY531" s="703"/>
      <c r="AZ531" s="703"/>
      <c r="BA531" s="703"/>
      <c r="BB531" s="703"/>
      <c r="BC531" s="703"/>
      <c r="BD531" s="703"/>
      <c r="BE531" s="703"/>
      <c r="BF531" s="703"/>
      <c r="BG531" s="703"/>
      <c r="BH531" s="703"/>
      <c r="BI531" s="703"/>
      <c r="BJ531" s="703"/>
      <c r="BK531" s="703"/>
      <c r="BL531" s="703"/>
      <c r="BM531" s="703"/>
      <c r="BN531" s="703"/>
      <c r="BO531" s="703"/>
      <c r="BP531" s="703"/>
      <c r="BQ531" s="703"/>
      <c r="BR531" s="703"/>
      <c r="BS531" s="704"/>
      <c r="BT531" s="14"/>
    </row>
    <row r="532" spans="1:72" s="163" customFormat="1" ht="15.65" customHeight="1">
      <c r="A532" s="743"/>
      <c r="B532" s="743">
        <v>471</v>
      </c>
      <c r="C532" s="743" t="s">
        <v>734</v>
      </c>
      <c r="D532" s="743" t="s">
        <v>740</v>
      </c>
      <c r="E532" s="743"/>
      <c r="F532" s="743"/>
      <c r="G532" s="744">
        <v>2017</v>
      </c>
      <c r="H532" s="745" t="s">
        <v>575</v>
      </c>
      <c r="I532" s="745" t="s">
        <v>586</v>
      </c>
      <c r="J532" s="746"/>
      <c r="K532" s="18"/>
      <c r="L532" s="703"/>
      <c r="M532" s="703"/>
      <c r="N532" s="703"/>
      <c r="O532" s="703"/>
      <c r="P532" s="703"/>
      <c r="Q532" s="703">
        <v>0</v>
      </c>
      <c r="R532" s="703"/>
      <c r="S532" s="703"/>
      <c r="T532" s="703"/>
      <c r="U532" s="703"/>
      <c r="V532" s="703"/>
      <c r="W532" s="703"/>
      <c r="X532" s="703"/>
      <c r="Y532" s="703"/>
      <c r="Z532" s="703"/>
      <c r="AA532" s="703"/>
      <c r="AB532" s="703"/>
      <c r="AC532" s="703"/>
      <c r="AD532" s="703"/>
      <c r="AE532" s="703"/>
      <c r="AF532" s="703"/>
      <c r="AG532" s="703"/>
      <c r="AH532" s="703"/>
      <c r="AI532" s="703"/>
      <c r="AJ532" s="703"/>
      <c r="AK532" s="703"/>
      <c r="AL532" s="703"/>
      <c r="AM532" s="703"/>
      <c r="AN532" s="704"/>
      <c r="AO532" s="746"/>
      <c r="AP532" s="703"/>
      <c r="AQ532" s="703"/>
      <c r="AR532" s="703"/>
      <c r="AS532" s="703"/>
      <c r="AT532" s="703"/>
      <c r="AU532" s="703"/>
      <c r="AV532" s="703">
        <v>0</v>
      </c>
      <c r="AW532" s="703"/>
      <c r="AX532" s="703"/>
      <c r="AY532" s="703"/>
      <c r="AZ532" s="703"/>
      <c r="BA532" s="703"/>
      <c r="BB532" s="703"/>
      <c r="BC532" s="703"/>
      <c r="BD532" s="703"/>
      <c r="BE532" s="703"/>
      <c r="BF532" s="703"/>
      <c r="BG532" s="703"/>
      <c r="BH532" s="703"/>
      <c r="BI532" s="703"/>
      <c r="BJ532" s="703"/>
      <c r="BK532" s="703"/>
      <c r="BL532" s="703"/>
      <c r="BM532" s="703"/>
      <c r="BN532" s="703"/>
      <c r="BO532" s="703"/>
      <c r="BP532" s="703"/>
      <c r="BQ532" s="703"/>
      <c r="BR532" s="703"/>
      <c r="BS532" s="704"/>
      <c r="BT532" s="14"/>
    </row>
    <row r="533" spans="1:72" s="163" customFormat="1" ht="15.65" customHeight="1">
      <c r="A533" s="743"/>
      <c r="B533" s="743">
        <v>472</v>
      </c>
      <c r="C533" s="743" t="s">
        <v>735</v>
      </c>
      <c r="D533" s="743" t="s">
        <v>740</v>
      </c>
      <c r="E533" s="743"/>
      <c r="F533" s="743"/>
      <c r="G533" s="744">
        <v>2017</v>
      </c>
      <c r="H533" s="745" t="s">
        <v>575</v>
      </c>
      <c r="I533" s="745" t="s">
        <v>586</v>
      </c>
      <c r="J533" s="746"/>
      <c r="K533" s="18"/>
      <c r="L533" s="703"/>
      <c r="M533" s="703"/>
      <c r="N533" s="703"/>
      <c r="O533" s="703"/>
      <c r="P533" s="703"/>
      <c r="Q533" s="703">
        <v>0</v>
      </c>
      <c r="R533" s="703"/>
      <c r="S533" s="703"/>
      <c r="T533" s="703"/>
      <c r="U533" s="703"/>
      <c r="V533" s="703"/>
      <c r="W533" s="703"/>
      <c r="X533" s="703"/>
      <c r="Y533" s="703"/>
      <c r="Z533" s="703"/>
      <c r="AA533" s="703"/>
      <c r="AB533" s="703"/>
      <c r="AC533" s="703"/>
      <c r="AD533" s="703"/>
      <c r="AE533" s="703"/>
      <c r="AF533" s="703"/>
      <c r="AG533" s="703"/>
      <c r="AH533" s="703"/>
      <c r="AI533" s="703"/>
      <c r="AJ533" s="703"/>
      <c r="AK533" s="703"/>
      <c r="AL533" s="703"/>
      <c r="AM533" s="703"/>
      <c r="AN533" s="704"/>
      <c r="AO533" s="746"/>
      <c r="AP533" s="703"/>
      <c r="AQ533" s="703"/>
      <c r="AR533" s="703"/>
      <c r="AS533" s="703"/>
      <c r="AT533" s="703"/>
      <c r="AU533" s="703"/>
      <c r="AV533" s="703">
        <v>0</v>
      </c>
      <c r="AW533" s="703"/>
      <c r="AX533" s="703"/>
      <c r="AY533" s="703"/>
      <c r="AZ533" s="703"/>
      <c r="BA533" s="703"/>
      <c r="BB533" s="703"/>
      <c r="BC533" s="703"/>
      <c r="BD533" s="703"/>
      <c r="BE533" s="703"/>
      <c r="BF533" s="703"/>
      <c r="BG533" s="703"/>
      <c r="BH533" s="703"/>
      <c r="BI533" s="703"/>
      <c r="BJ533" s="703"/>
      <c r="BK533" s="703"/>
      <c r="BL533" s="703"/>
      <c r="BM533" s="703"/>
      <c r="BN533" s="703"/>
      <c r="BO533" s="703"/>
      <c r="BP533" s="703"/>
      <c r="BQ533" s="703"/>
      <c r="BR533" s="703"/>
      <c r="BS533" s="704"/>
      <c r="BT533" s="14"/>
    </row>
    <row r="534" spans="1:72" s="163" customFormat="1" ht="15.65" customHeight="1">
      <c r="A534" s="743"/>
      <c r="B534" s="743">
        <v>473</v>
      </c>
      <c r="C534" s="743" t="s">
        <v>736</v>
      </c>
      <c r="D534" s="743" t="s">
        <v>740</v>
      </c>
      <c r="E534" s="743"/>
      <c r="F534" s="743"/>
      <c r="G534" s="744">
        <v>2017</v>
      </c>
      <c r="H534" s="745" t="s">
        <v>575</v>
      </c>
      <c r="I534" s="745" t="s">
        <v>586</v>
      </c>
      <c r="J534" s="746"/>
      <c r="K534" s="18"/>
      <c r="L534" s="703"/>
      <c r="M534" s="703"/>
      <c r="N534" s="703"/>
      <c r="O534" s="703"/>
      <c r="P534" s="703"/>
      <c r="Q534" s="703">
        <v>0</v>
      </c>
      <c r="R534" s="703"/>
      <c r="S534" s="703"/>
      <c r="T534" s="703"/>
      <c r="U534" s="703"/>
      <c r="V534" s="703"/>
      <c r="W534" s="703"/>
      <c r="X534" s="703"/>
      <c r="Y534" s="703"/>
      <c r="Z534" s="703"/>
      <c r="AA534" s="703"/>
      <c r="AB534" s="703"/>
      <c r="AC534" s="703"/>
      <c r="AD534" s="703"/>
      <c r="AE534" s="703"/>
      <c r="AF534" s="703"/>
      <c r="AG534" s="703"/>
      <c r="AH534" s="703"/>
      <c r="AI534" s="703"/>
      <c r="AJ534" s="703"/>
      <c r="AK534" s="703"/>
      <c r="AL534" s="703"/>
      <c r="AM534" s="703"/>
      <c r="AN534" s="704"/>
      <c r="AO534" s="746"/>
      <c r="AP534" s="703"/>
      <c r="AQ534" s="703"/>
      <c r="AR534" s="703"/>
      <c r="AS534" s="703"/>
      <c r="AT534" s="703"/>
      <c r="AU534" s="703"/>
      <c r="AV534" s="703">
        <v>0</v>
      </c>
      <c r="AW534" s="703"/>
      <c r="AX534" s="703"/>
      <c r="AY534" s="703"/>
      <c r="AZ534" s="703"/>
      <c r="BA534" s="703"/>
      <c r="BB534" s="703"/>
      <c r="BC534" s="703"/>
      <c r="BD534" s="703"/>
      <c r="BE534" s="703"/>
      <c r="BF534" s="703"/>
      <c r="BG534" s="703"/>
      <c r="BH534" s="703"/>
      <c r="BI534" s="703"/>
      <c r="BJ534" s="703"/>
      <c r="BK534" s="703"/>
      <c r="BL534" s="703"/>
      <c r="BM534" s="703"/>
      <c r="BN534" s="703"/>
      <c r="BO534" s="703"/>
      <c r="BP534" s="703"/>
      <c r="BQ534" s="703"/>
      <c r="BR534" s="703"/>
      <c r="BS534" s="704"/>
      <c r="BT534" s="14"/>
    </row>
    <row r="535" spans="1:72" s="163" customFormat="1" ht="15.65" customHeight="1">
      <c r="A535" s="743"/>
      <c r="B535" s="743">
        <v>474</v>
      </c>
      <c r="C535" s="743" t="s">
        <v>737</v>
      </c>
      <c r="D535" s="743" t="s">
        <v>740</v>
      </c>
      <c r="E535" s="743"/>
      <c r="F535" s="743"/>
      <c r="G535" s="744">
        <v>2017</v>
      </c>
      <c r="H535" s="745" t="s">
        <v>575</v>
      </c>
      <c r="I535" s="745" t="s">
        <v>586</v>
      </c>
      <c r="J535" s="746"/>
      <c r="K535" s="18"/>
      <c r="L535" s="703"/>
      <c r="M535" s="703"/>
      <c r="N535" s="703"/>
      <c r="O535" s="703"/>
      <c r="P535" s="703"/>
      <c r="Q535" s="703">
        <v>0</v>
      </c>
      <c r="R535" s="703"/>
      <c r="S535" s="703"/>
      <c r="T535" s="703"/>
      <c r="U535" s="703"/>
      <c r="V535" s="703"/>
      <c r="W535" s="703"/>
      <c r="X535" s="703"/>
      <c r="Y535" s="703"/>
      <c r="Z535" s="703"/>
      <c r="AA535" s="703"/>
      <c r="AB535" s="703"/>
      <c r="AC535" s="703"/>
      <c r="AD535" s="703"/>
      <c r="AE535" s="703"/>
      <c r="AF535" s="703"/>
      <c r="AG535" s="703"/>
      <c r="AH535" s="703"/>
      <c r="AI535" s="703"/>
      <c r="AJ535" s="703"/>
      <c r="AK535" s="703"/>
      <c r="AL535" s="703"/>
      <c r="AM535" s="703"/>
      <c r="AN535" s="704"/>
      <c r="AO535" s="746"/>
      <c r="AP535" s="703"/>
      <c r="AQ535" s="703"/>
      <c r="AR535" s="703"/>
      <c r="AS535" s="703"/>
      <c r="AT535" s="703"/>
      <c r="AU535" s="703"/>
      <c r="AV535" s="703">
        <v>0</v>
      </c>
      <c r="AW535" s="703"/>
      <c r="AX535" s="703"/>
      <c r="AY535" s="703"/>
      <c r="AZ535" s="703"/>
      <c r="BA535" s="703"/>
      <c r="BB535" s="703"/>
      <c r="BC535" s="703"/>
      <c r="BD535" s="703"/>
      <c r="BE535" s="703"/>
      <c r="BF535" s="703"/>
      <c r="BG535" s="703"/>
      <c r="BH535" s="703"/>
      <c r="BI535" s="703"/>
      <c r="BJ535" s="703"/>
      <c r="BK535" s="703"/>
      <c r="BL535" s="703"/>
      <c r="BM535" s="703"/>
      <c r="BN535" s="703"/>
      <c r="BO535" s="703"/>
      <c r="BP535" s="703"/>
      <c r="BQ535" s="703"/>
      <c r="BR535" s="703"/>
      <c r="BS535" s="704"/>
      <c r="BT535" s="14"/>
    </row>
    <row r="536" spans="1:72" s="163" customFormat="1" ht="15.65" customHeight="1">
      <c r="A536" s="743"/>
      <c r="B536" s="743">
        <v>475</v>
      </c>
      <c r="C536" s="743" t="s">
        <v>738</v>
      </c>
      <c r="D536" s="743" t="s">
        <v>740</v>
      </c>
      <c r="E536" s="743"/>
      <c r="F536" s="743"/>
      <c r="G536" s="744">
        <v>2017</v>
      </c>
      <c r="H536" s="745" t="s">
        <v>575</v>
      </c>
      <c r="I536" s="745" t="s">
        <v>586</v>
      </c>
      <c r="J536" s="746"/>
      <c r="K536" s="18"/>
      <c r="L536" s="703"/>
      <c r="M536" s="703"/>
      <c r="N536" s="703"/>
      <c r="O536" s="703"/>
      <c r="P536" s="703"/>
      <c r="Q536" s="703">
        <v>0</v>
      </c>
      <c r="R536" s="703"/>
      <c r="S536" s="703"/>
      <c r="T536" s="703"/>
      <c r="U536" s="703"/>
      <c r="V536" s="703"/>
      <c r="W536" s="703"/>
      <c r="X536" s="703"/>
      <c r="Y536" s="703"/>
      <c r="Z536" s="703"/>
      <c r="AA536" s="703"/>
      <c r="AB536" s="703"/>
      <c r="AC536" s="703"/>
      <c r="AD536" s="703"/>
      <c r="AE536" s="703"/>
      <c r="AF536" s="703"/>
      <c r="AG536" s="703"/>
      <c r="AH536" s="703"/>
      <c r="AI536" s="703"/>
      <c r="AJ536" s="703"/>
      <c r="AK536" s="703"/>
      <c r="AL536" s="703"/>
      <c r="AM536" s="703"/>
      <c r="AN536" s="704"/>
      <c r="AO536" s="746"/>
      <c r="AP536" s="703"/>
      <c r="AQ536" s="703"/>
      <c r="AR536" s="703"/>
      <c r="AS536" s="703"/>
      <c r="AT536" s="703"/>
      <c r="AU536" s="703"/>
      <c r="AV536" s="703">
        <v>0</v>
      </c>
      <c r="AW536" s="703"/>
      <c r="AX536" s="703"/>
      <c r="AY536" s="703"/>
      <c r="AZ536" s="703"/>
      <c r="BA536" s="703"/>
      <c r="BB536" s="703"/>
      <c r="BC536" s="703"/>
      <c r="BD536" s="703"/>
      <c r="BE536" s="703"/>
      <c r="BF536" s="703"/>
      <c r="BG536" s="703"/>
      <c r="BH536" s="703"/>
      <c r="BI536" s="703"/>
      <c r="BJ536" s="703"/>
      <c r="BK536" s="703"/>
      <c r="BL536" s="703"/>
      <c r="BM536" s="703"/>
      <c r="BN536" s="703"/>
      <c r="BO536" s="703"/>
      <c r="BP536" s="703"/>
      <c r="BQ536" s="703"/>
      <c r="BR536" s="703"/>
      <c r="BS536" s="704"/>
      <c r="BT536" s="14"/>
    </row>
    <row r="537" spans="1:72" s="163" customFormat="1" ht="15.65" customHeight="1">
      <c r="A537" s="743"/>
      <c r="B537" s="743">
        <v>476</v>
      </c>
      <c r="C537" s="743" t="s">
        <v>739</v>
      </c>
      <c r="D537" s="743" t="s">
        <v>740</v>
      </c>
      <c r="E537" s="743"/>
      <c r="F537" s="743"/>
      <c r="G537" s="744">
        <v>2017</v>
      </c>
      <c r="H537" s="745" t="s">
        <v>575</v>
      </c>
      <c r="I537" s="745" t="s">
        <v>586</v>
      </c>
      <c r="J537" s="746"/>
      <c r="K537" s="18"/>
      <c r="L537" s="703"/>
      <c r="M537" s="703"/>
      <c r="N537" s="703"/>
      <c r="O537" s="703"/>
      <c r="P537" s="703"/>
      <c r="Q537" s="703">
        <v>0</v>
      </c>
      <c r="R537" s="703"/>
      <c r="S537" s="703"/>
      <c r="T537" s="703"/>
      <c r="U537" s="703"/>
      <c r="V537" s="703"/>
      <c r="W537" s="703"/>
      <c r="X537" s="703"/>
      <c r="Y537" s="703"/>
      <c r="Z537" s="703"/>
      <c r="AA537" s="703"/>
      <c r="AB537" s="703"/>
      <c r="AC537" s="703"/>
      <c r="AD537" s="703"/>
      <c r="AE537" s="703"/>
      <c r="AF537" s="703"/>
      <c r="AG537" s="703"/>
      <c r="AH537" s="703"/>
      <c r="AI537" s="703"/>
      <c r="AJ537" s="703"/>
      <c r="AK537" s="703"/>
      <c r="AL537" s="703"/>
      <c r="AM537" s="703"/>
      <c r="AN537" s="704"/>
      <c r="AO537" s="746"/>
      <c r="AP537" s="703"/>
      <c r="AQ537" s="703"/>
      <c r="AR537" s="703"/>
      <c r="AS537" s="703"/>
      <c r="AT537" s="703"/>
      <c r="AU537" s="703"/>
      <c r="AV537" s="703">
        <v>0</v>
      </c>
      <c r="AW537" s="703"/>
      <c r="AX537" s="703"/>
      <c r="AY537" s="703"/>
      <c r="AZ537" s="703"/>
      <c r="BA537" s="703"/>
      <c r="BB537" s="703"/>
      <c r="BC537" s="703"/>
      <c r="BD537" s="703"/>
      <c r="BE537" s="703"/>
      <c r="BF537" s="703"/>
      <c r="BG537" s="703"/>
      <c r="BH537" s="703"/>
      <c r="BI537" s="703"/>
      <c r="BJ537" s="703"/>
      <c r="BK537" s="703"/>
      <c r="BL537" s="703"/>
      <c r="BM537" s="703"/>
      <c r="BN537" s="703"/>
      <c r="BO537" s="703"/>
      <c r="BP537" s="703"/>
      <c r="BQ537" s="703"/>
      <c r="BR537" s="703"/>
      <c r="BS537" s="704"/>
      <c r="BT537" s="14"/>
    </row>
    <row r="538" spans="1:72" s="163" customFormat="1" ht="15.65" customHeight="1">
      <c r="A538" s="743"/>
      <c r="B538" s="743">
        <v>477</v>
      </c>
      <c r="C538" s="743" t="s">
        <v>96</v>
      </c>
      <c r="D538" s="743" t="s">
        <v>740</v>
      </c>
      <c r="E538" s="743"/>
      <c r="F538" s="743"/>
      <c r="G538" s="744">
        <v>2017</v>
      </c>
      <c r="H538" s="745" t="s">
        <v>575</v>
      </c>
      <c r="I538" s="745" t="s">
        <v>586</v>
      </c>
      <c r="J538" s="746"/>
      <c r="K538" s="18"/>
      <c r="L538" s="703"/>
      <c r="M538" s="703"/>
      <c r="N538" s="703"/>
      <c r="O538" s="703"/>
      <c r="P538" s="703"/>
      <c r="Q538" s="703">
        <v>0</v>
      </c>
      <c r="R538" s="703"/>
      <c r="S538" s="703"/>
      <c r="T538" s="703"/>
      <c r="U538" s="703"/>
      <c r="V538" s="703"/>
      <c r="W538" s="703"/>
      <c r="X538" s="703"/>
      <c r="Y538" s="703"/>
      <c r="Z538" s="703"/>
      <c r="AA538" s="703"/>
      <c r="AB538" s="703"/>
      <c r="AC538" s="703"/>
      <c r="AD538" s="703"/>
      <c r="AE538" s="703"/>
      <c r="AF538" s="703"/>
      <c r="AG538" s="703"/>
      <c r="AH538" s="703"/>
      <c r="AI538" s="703"/>
      <c r="AJ538" s="703"/>
      <c r="AK538" s="703"/>
      <c r="AL538" s="703"/>
      <c r="AM538" s="703"/>
      <c r="AN538" s="704"/>
      <c r="AO538" s="746"/>
      <c r="AP538" s="703"/>
      <c r="AQ538" s="703"/>
      <c r="AR538" s="703"/>
      <c r="AS538" s="703"/>
      <c r="AT538" s="703"/>
      <c r="AU538" s="703"/>
      <c r="AV538" s="703">
        <v>0</v>
      </c>
      <c r="AW538" s="703"/>
      <c r="AX538" s="703"/>
      <c r="AY538" s="703"/>
      <c r="AZ538" s="703"/>
      <c r="BA538" s="703"/>
      <c r="BB538" s="703"/>
      <c r="BC538" s="703"/>
      <c r="BD538" s="703"/>
      <c r="BE538" s="703"/>
      <c r="BF538" s="703"/>
      <c r="BG538" s="703"/>
      <c r="BH538" s="703"/>
      <c r="BI538" s="703"/>
      <c r="BJ538" s="703"/>
      <c r="BK538" s="703"/>
      <c r="BL538" s="703"/>
      <c r="BM538" s="703"/>
      <c r="BN538" s="703"/>
      <c r="BO538" s="703"/>
      <c r="BP538" s="703"/>
      <c r="BQ538" s="703"/>
      <c r="BR538" s="703"/>
      <c r="BS538" s="704"/>
      <c r="BT538" s="14"/>
    </row>
    <row r="539" spans="1:72" s="163" customFormat="1" ht="15.65" customHeight="1">
      <c r="A539" s="743"/>
      <c r="B539" s="743">
        <v>478</v>
      </c>
      <c r="C539" s="743" t="s">
        <v>94</v>
      </c>
      <c r="D539" s="743" t="s">
        <v>740</v>
      </c>
      <c r="E539" s="743"/>
      <c r="F539" s="743"/>
      <c r="G539" s="744">
        <v>2017</v>
      </c>
      <c r="H539" s="745" t="s">
        <v>575</v>
      </c>
      <c r="I539" s="745" t="s">
        <v>586</v>
      </c>
      <c r="J539" s="746"/>
      <c r="K539" s="18"/>
      <c r="L539" s="703"/>
      <c r="M539" s="703"/>
      <c r="N539" s="703"/>
      <c r="O539" s="703"/>
      <c r="P539" s="703"/>
      <c r="Q539" s="703">
        <v>0</v>
      </c>
      <c r="R539" s="703"/>
      <c r="S539" s="703"/>
      <c r="T539" s="703"/>
      <c r="U539" s="703"/>
      <c r="V539" s="703"/>
      <c r="W539" s="703"/>
      <c r="X539" s="703"/>
      <c r="Y539" s="703"/>
      <c r="Z539" s="703"/>
      <c r="AA539" s="703"/>
      <c r="AB539" s="703"/>
      <c r="AC539" s="703"/>
      <c r="AD539" s="703"/>
      <c r="AE539" s="703"/>
      <c r="AF539" s="703"/>
      <c r="AG539" s="703"/>
      <c r="AH539" s="703"/>
      <c r="AI539" s="703"/>
      <c r="AJ539" s="703"/>
      <c r="AK539" s="703"/>
      <c r="AL539" s="703"/>
      <c r="AM539" s="703"/>
      <c r="AN539" s="704"/>
      <c r="AO539" s="746"/>
      <c r="AP539" s="703"/>
      <c r="AQ539" s="703"/>
      <c r="AR539" s="703"/>
      <c r="AS539" s="703"/>
      <c r="AT539" s="703"/>
      <c r="AU539" s="703"/>
      <c r="AV539" s="703">
        <v>0</v>
      </c>
      <c r="AW539" s="703"/>
      <c r="AX539" s="703"/>
      <c r="AY539" s="703"/>
      <c r="AZ539" s="703"/>
      <c r="BA539" s="703"/>
      <c r="BB539" s="703"/>
      <c r="BC539" s="703"/>
      <c r="BD539" s="703"/>
      <c r="BE539" s="703"/>
      <c r="BF539" s="703"/>
      <c r="BG539" s="703"/>
      <c r="BH539" s="703"/>
      <c r="BI539" s="703"/>
      <c r="BJ539" s="703"/>
      <c r="BK539" s="703"/>
      <c r="BL539" s="703"/>
      <c r="BM539" s="703"/>
      <c r="BN539" s="703"/>
      <c r="BO539" s="703"/>
      <c r="BP539" s="703"/>
      <c r="BQ539" s="703"/>
      <c r="BR539" s="703"/>
      <c r="BS539" s="704"/>
      <c r="BT539" s="14"/>
    </row>
    <row r="540" spans="1:72" s="163" customFormat="1" ht="15.65" customHeight="1">
      <c r="A540" s="743"/>
      <c r="B540" s="743">
        <v>479</v>
      </c>
      <c r="C540" s="743" t="s">
        <v>95</v>
      </c>
      <c r="D540" s="743" t="s">
        <v>740</v>
      </c>
      <c r="E540" s="743"/>
      <c r="F540" s="743"/>
      <c r="G540" s="744">
        <v>2017</v>
      </c>
      <c r="H540" s="745" t="s">
        <v>575</v>
      </c>
      <c r="I540" s="745" t="s">
        <v>586</v>
      </c>
      <c r="J540" s="746"/>
      <c r="K540" s="18"/>
      <c r="L540" s="703"/>
      <c r="M540" s="703"/>
      <c r="N540" s="703"/>
      <c r="O540" s="703"/>
      <c r="P540" s="703"/>
      <c r="Q540" s="703">
        <v>0</v>
      </c>
      <c r="R540" s="703"/>
      <c r="S540" s="703"/>
      <c r="T540" s="703"/>
      <c r="U540" s="703"/>
      <c r="V540" s="703"/>
      <c r="W540" s="703"/>
      <c r="X540" s="703"/>
      <c r="Y540" s="703"/>
      <c r="Z540" s="703"/>
      <c r="AA540" s="703"/>
      <c r="AB540" s="703"/>
      <c r="AC540" s="703"/>
      <c r="AD540" s="703"/>
      <c r="AE540" s="703"/>
      <c r="AF540" s="703"/>
      <c r="AG540" s="703"/>
      <c r="AH540" s="703"/>
      <c r="AI540" s="703"/>
      <c r="AJ540" s="703"/>
      <c r="AK540" s="703"/>
      <c r="AL540" s="703"/>
      <c r="AM540" s="703"/>
      <c r="AN540" s="704"/>
      <c r="AO540" s="746"/>
      <c r="AP540" s="703"/>
      <c r="AQ540" s="703"/>
      <c r="AR540" s="703"/>
      <c r="AS540" s="703"/>
      <c r="AT540" s="703"/>
      <c r="AU540" s="703"/>
      <c r="AV540" s="703">
        <v>0</v>
      </c>
      <c r="AW540" s="703"/>
      <c r="AX540" s="703"/>
      <c r="AY540" s="703"/>
      <c r="AZ540" s="703"/>
      <c r="BA540" s="703"/>
      <c r="BB540" s="703"/>
      <c r="BC540" s="703"/>
      <c r="BD540" s="703"/>
      <c r="BE540" s="703"/>
      <c r="BF540" s="703"/>
      <c r="BG540" s="703"/>
      <c r="BH540" s="703"/>
      <c r="BI540" s="703"/>
      <c r="BJ540" s="703"/>
      <c r="BK540" s="703"/>
      <c r="BL540" s="703"/>
      <c r="BM540" s="703"/>
      <c r="BN540" s="703"/>
      <c r="BO540" s="703"/>
      <c r="BP540" s="703"/>
      <c r="BQ540" s="703"/>
      <c r="BR540" s="703"/>
      <c r="BS540" s="704"/>
      <c r="BT540" s="14"/>
    </row>
    <row r="541" spans="1:72" s="163" customFormat="1" ht="15.65" customHeight="1">
      <c r="A541" s="743"/>
      <c r="B541" s="743">
        <v>480</v>
      </c>
      <c r="C541" s="743" t="s">
        <v>672</v>
      </c>
      <c r="D541" s="743" t="s">
        <v>740</v>
      </c>
      <c r="E541" s="743"/>
      <c r="F541" s="743"/>
      <c r="G541" s="744">
        <v>2017</v>
      </c>
      <c r="H541" s="745" t="s">
        <v>575</v>
      </c>
      <c r="I541" s="745" t="s">
        <v>586</v>
      </c>
      <c r="J541" s="746"/>
      <c r="K541" s="18"/>
      <c r="L541" s="703"/>
      <c r="M541" s="703"/>
      <c r="N541" s="703"/>
      <c r="O541" s="703"/>
      <c r="P541" s="703"/>
      <c r="Q541" s="703">
        <v>0</v>
      </c>
      <c r="R541" s="703"/>
      <c r="S541" s="703"/>
      <c r="T541" s="703"/>
      <c r="U541" s="703"/>
      <c r="V541" s="703"/>
      <c r="W541" s="703"/>
      <c r="X541" s="703"/>
      <c r="Y541" s="703"/>
      <c r="Z541" s="703"/>
      <c r="AA541" s="703"/>
      <c r="AB541" s="703"/>
      <c r="AC541" s="703"/>
      <c r="AD541" s="703"/>
      <c r="AE541" s="703"/>
      <c r="AF541" s="703"/>
      <c r="AG541" s="703"/>
      <c r="AH541" s="703"/>
      <c r="AI541" s="703"/>
      <c r="AJ541" s="703"/>
      <c r="AK541" s="703"/>
      <c r="AL541" s="703"/>
      <c r="AM541" s="703"/>
      <c r="AN541" s="704"/>
      <c r="AO541" s="746"/>
      <c r="AP541" s="703"/>
      <c r="AQ541" s="703"/>
      <c r="AR541" s="703"/>
      <c r="AS541" s="703"/>
      <c r="AT541" s="703"/>
      <c r="AU541" s="703"/>
      <c r="AV541" s="703">
        <v>0</v>
      </c>
      <c r="AW541" s="703"/>
      <c r="AX541" s="703"/>
      <c r="AY541" s="703"/>
      <c r="AZ541" s="703"/>
      <c r="BA541" s="703"/>
      <c r="BB541" s="703"/>
      <c r="BC541" s="703"/>
      <c r="BD541" s="703"/>
      <c r="BE541" s="703"/>
      <c r="BF541" s="703"/>
      <c r="BG541" s="703"/>
      <c r="BH541" s="703"/>
      <c r="BI541" s="703"/>
      <c r="BJ541" s="703"/>
      <c r="BK541" s="703"/>
      <c r="BL541" s="703"/>
      <c r="BM541" s="703"/>
      <c r="BN541" s="703"/>
      <c r="BO541" s="703"/>
      <c r="BP541" s="703"/>
      <c r="BQ541" s="703"/>
      <c r="BR541" s="703"/>
      <c r="BS541" s="704"/>
      <c r="BT541" s="14"/>
    </row>
    <row r="542" spans="1:72" s="163" customFormat="1" ht="15.65" customHeight="1">
      <c r="A542" s="743"/>
      <c r="B542" s="743">
        <v>481</v>
      </c>
      <c r="C542" s="743" t="s">
        <v>97</v>
      </c>
      <c r="D542" s="743" t="s">
        <v>740</v>
      </c>
      <c r="E542" s="743"/>
      <c r="F542" s="743"/>
      <c r="G542" s="744">
        <v>2017</v>
      </c>
      <c r="H542" s="745" t="s">
        <v>575</v>
      </c>
      <c r="I542" s="745" t="s">
        <v>586</v>
      </c>
      <c r="J542" s="746"/>
      <c r="K542" s="18"/>
      <c r="L542" s="703"/>
      <c r="M542" s="703"/>
      <c r="N542" s="703"/>
      <c r="O542" s="703"/>
      <c r="P542" s="703"/>
      <c r="Q542" s="703">
        <v>0</v>
      </c>
      <c r="R542" s="703"/>
      <c r="S542" s="703"/>
      <c r="T542" s="703"/>
      <c r="U542" s="703"/>
      <c r="V542" s="703"/>
      <c r="W542" s="703"/>
      <c r="X542" s="703"/>
      <c r="Y542" s="703"/>
      <c r="Z542" s="703"/>
      <c r="AA542" s="703"/>
      <c r="AB542" s="703"/>
      <c r="AC542" s="703"/>
      <c r="AD542" s="703"/>
      <c r="AE542" s="703"/>
      <c r="AF542" s="703"/>
      <c r="AG542" s="703"/>
      <c r="AH542" s="703"/>
      <c r="AI542" s="703"/>
      <c r="AJ542" s="703"/>
      <c r="AK542" s="703"/>
      <c r="AL542" s="703"/>
      <c r="AM542" s="703"/>
      <c r="AN542" s="704"/>
      <c r="AO542" s="746"/>
      <c r="AP542" s="703"/>
      <c r="AQ542" s="703"/>
      <c r="AR542" s="703"/>
      <c r="AS542" s="703"/>
      <c r="AT542" s="703"/>
      <c r="AU542" s="703"/>
      <c r="AV542" s="703">
        <v>0</v>
      </c>
      <c r="AW542" s="703"/>
      <c r="AX542" s="703"/>
      <c r="AY542" s="703"/>
      <c r="AZ542" s="703"/>
      <c r="BA542" s="703"/>
      <c r="BB542" s="703"/>
      <c r="BC542" s="703"/>
      <c r="BD542" s="703"/>
      <c r="BE542" s="703"/>
      <c r="BF542" s="703"/>
      <c r="BG542" s="703"/>
      <c r="BH542" s="703"/>
      <c r="BI542" s="703"/>
      <c r="BJ542" s="703"/>
      <c r="BK542" s="703"/>
      <c r="BL542" s="703"/>
      <c r="BM542" s="703"/>
      <c r="BN542" s="703"/>
      <c r="BO542" s="703"/>
      <c r="BP542" s="703"/>
      <c r="BQ542" s="703"/>
      <c r="BR542" s="703"/>
      <c r="BS542" s="704"/>
      <c r="BT542" s="14"/>
    </row>
    <row r="543" spans="1:72" s="163" customFormat="1" ht="15.65" customHeight="1">
      <c r="A543" s="743"/>
      <c r="B543" s="743">
        <v>482</v>
      </c>
      <c r="C543" s="743" t="s">
        <v>98</v>
      </c>
      <c r="D543" s="743" t="s">
        <v>740</v>
      </c>
      <c r="E543" s="743"/>
      <c r="F543" s="743"/>
      <c r="G543" s="744">
        <v>2017</v>
      </c>
      <c r="H543" s="745" t="s">
        <v>575</v>
      </c>
      <c r="I543" s="745" t="s">
        <v>586</v>
      </c>
      <c r="J543" s="746"/>
      <c r="K543" s="18"/>
      <c r="L543" s="703"/>
      <c r="M543" s="703"/>
      <c r="N543" s="703"/>
      <c r="O543" s="703"/>
      <c r="P543" s="703"/>
      <c r="Q543" s="703">
        <v>0</v>
      </c>
      <c r="R543" s="703"/>
      <c r="S543" s="703"/>
      <c r="T543" s="703"/>
      <c r="U543" s="703"/>
      <c r="V543" s="703"/>
      <c r="W543" s="703"/>
      <c r="X543" s="703"/>
      <c r="Y543" s="703"/>
      <c r="Z543" s="703"/>
      <c r="AA543" s="703"/>
      <c r="AB543" s="703"/>
      <c r="AC543" s="703"/>
      <c r="AD543" s="703"/>
      <c r="AE543" s="703"/>
      <c r="AF543" s="703"/>
      <c r="AG543" s="703"/>
      <c r="AH543" s="703"/>
      <c r="AI543" s="703"/>
      <c r="AJ543" s="703"/>
      <c r="AK543" s="703"/>
      <c r="AL543" s="703"/>
      <c r="AM543" s="703"/>
      <c r="AN543" s="704"/>
      <c r="AO543" s="746"/>
      <c r="AP543" s="703"/>
      <c r="AQ543" s="703"/>
      <c r="AR543" s="703"/>
      <c r="AS543" s="703"/>
      <c r="AT543" s="703"/>
      <c r="AU543" s="703"/>
      <c r="AV543" s="703">
        <v>0</v>
      </c>
      <c r="AW543" s="703"/>
      <c r="AX543" s="703"/>
      <c r="AY543" s="703"/>
      <c r="AZ543" s="703"/>
      <c r="BA543" s="703"/>
      <c r="BB543" s="703"/>
      <c r="BC543" s="703"/>
      <c r="BD543" s="703"/>
      <c r="BE543" s="703"/>
      <c r="BF543" s="703"/>
      <c r="BG543" s="703"/>
      <c r="BH543" s="703"/>
      <c r="BI543" s="703"/>
      <c r="BJ543" s="703"/>
      <c r="BK543" s="703"/>
      <c r="BL543" s="703"/>
      <c r="BM543" s="703"/>
      <c r="BN543" s="703"/>
      <c r="BO543" s="703"/>
      <c r="BP543" s="703"/>
      <c r="BQ543" s="703"/>
      <c r="BR543" s="703"/>
      <c r="BS543" s="704"/>
      <c r="BT543" s="14"/>
    </row>
    <row r="544" spans="1:72" s="163" customFormat="1" ht="15.65" customHeight="1">
      <c r="A544" s="743"/>
      <c r="B544" s="743">
        <v>483</v>
      </c>
      <c r="C544" s="743" t="s">
        <v>746</v>
      </c>
      <c r="D544" s="743" t="s">
        <v>740</v>
      </c>
      <c r="E544" s="743"/>
      <c r="F544" s="743"/>
      <c r="G544" s="744">
        <v>2017</v>
      </c>
      <c r="H544" s="745" t="s">
        <v>575</v>
      </c>
      <c r="I544" s="745" t="s">
        <v>586</v>
      </c>
      <c r="J544" s="746"/>
      <c r="K544" s="18"/>
      <c r="L544" s="703"/>
      <c r="M544" s="703"/>
      <c r="N544" s="703"/>
      <c r="O544" s="703"/>
      <c r="P544" s="703"/>
      <c r="Q544" s="703">
        <v>0</v>
      </c>
      <c r="R544" s="703"/>
      <c r="S544" s="703"/>
      <c r="T544" s="703"/>
      <c r="U544" s="703"/>
      <c r="V544" s="703"/>
      <c r="W544" s="703"/>
      <c r="X544" s="703"/>
      <c r="Y544" s="703"/>
      <c r="Z544" s="703"/>
      <c r="AA544" s="703"/>
      <c r="AB544" s="703"/>
      <c r="AC544" s="703"/>
      <c r="AD544" s="703"/>
      <c r="AE544" s="703"/>
      <c r="AF544" s="703"/>
      <c r="AG544" s="703"/>
      <c r="AH544" s="703"/>
      <c r="AI544" s="703"/>
      <c r="AJ544" s="703"/>
      <c r="AK544" s="703"/>
      <c r="AL544" s="703"/>
      <c r="AM544" s="703"/>
      <c r="AN544" s="704"/>
      <c r="AO544" s="746"/>
      <c r="AP544" s="703"/>
      <c r="AQ544" s="703"/>
      <c r="AR544" s="703"/>
      <c r="AS544" s="703"/>
      <c r="AT544" s="703"/>
      <c r="AU544" s="703"/>
      <c r="AV544" s="703">
        <v>0</v>
      </c>
      <c r="AW544" s="703"/>
      <c r="AX544" s="703"/>
      <c r="AY544" s="703"/>
      <c r="AZ544" s="703"/>
      <c r="BA544" s="703"/>
      <c r="BB544" s="703"/>
      <c r="BC544" s="703"/>
      <c r="BD544" s="703"/>
      <c r="BE544" s="703"/>
      <c r="BF544" s="703"/>
      <c r="BG544" s="703"/>
      <c r="BH544" s="703"/>
      <c r="BI544" s="703"/>
      <c r="BJ544" s="703"/>
      <c r="BK544" s="703"/>
      <c r="BL544" s="703"/>
      <c r="BM544" s="703"/>
      <c r="BN544" s="703"/>
      <c r="BO544" s="703"/>
      <c r="BP544" s="703"/>
      <c r="BQ544" s="703"/>
      <c r="BR544" s="703"/>
      <c r="BS544" s="704"/>
      <c r="BT544" s="14"/>
    </row>
    <row r="545" spans="1:72" s="163" customFormat="1" ht="15.65" customHeight="1">
      <c r="A545" s="743"/>
      <c r="B545" s="743">
        <v>484</v>
      </c>
      <c r="C545" s="743" t="s">
        <v>100</v>
      </c>
      <c r="D545" s="743" t="s">
        <v>740</v>
      </c>
      <c r="E545" s="743"/>
      <c r="F545" s="743"/>
      <c r="G545" s="744">
        <v>2017</v>
      </c>
      <c r="H545" s="745" t="s">
        <v>575</v>
      </c>
      <c r="I545" s="745" t="s">
        <v>586</v>
      </c>
      <c r="J545" s="746"/>
      <c r="K545" s="18"/>
      <c r="L545" s="703"/>
      <c r="M545" s="703"/>
      <c r="N545" s="703"/>
      <c r="O545" s="703"/>
      <c r="P545" s="703"/>
      <c r="Q545" s="703">
        <v>0</v>
      </c>
      <c r="R545" s="703"/>
      <c r="S545" s="703"/>
      <c r="T545" s="703"/>
      <c r="U545" s="703"/>
      <c r="V545" s="703"/>
      <c r="W545" s="703"/>
      <c r="X545" s="703"/>
      <c r="Y545" s="703"/>
      <c r="Z545" s="703"/>
      <c r="AA545" s="703"/>
      <c r="AB545" s="703"/>
      <c r="AC545" s="703"/>
      <c r="AD545" s="703"/>
      <c r="AE545" s="703"/>
      <c r="AF545" s="703"/>
      <c r="AG545" s="703"/>
      <c r="AH545" s="703"/>
      <c r="AI545" s="703"/>
      <c r="AJ545" s="703"/>
      <c r="AK545" s="703"/>
      <c r="AL545" s="703"/>
      <c r="AM545" s="703"/>
      <c r="AN545" s="704"/>
      <c r="AO545" s="746"/>
      <c r="AP545" s="703"/>
      <c r="AQ545" s="703"/>
      <c r="AR545" s="703"/>
      <c r="AS545" s="703"/>
      <c r="AT545" s="703"/>
      <c r="AU545" s="703"/>
      <c r="AV545" s="703">
        <v>0</v>
      </c>
      <c r="AW545" s="703"/>
      <c r="AX545" s="703"/>
      <c r="AY545" s="703"/>
      <c r="AZ545" s="703"/>
      <c r="BA545" s="703"/>
      <c r="BB545" s="703"/>
      <c r="BC545" s="703"/>
      <c r="BD545" s="703"/>
      <c r="BE545" s="703"/>
      <c r="BF545" s="703"/>
      <c r="BG545" s="703"/>
      <c r="BH545" s="703"/>
      <c r="BI545" s="703"/>
      <c r="BJ545" s="703"/>
      <c r="BK545" s="703"/>
      <c r="BL545" s="703"/>
      <c r="BM545" s="703"/>
      <c r="BN545" s="703"/>
      <c r="BO545" s="703"/>
      <c r="BP545" s="703"/>
      <c r="BQ545" s="703"/>
      <c r="BR545" s="703"/>
      <c r="BS545" s="704"/>
      <c r="BT545" s="14"/>
    </row>
    <row r="546" spans="1:72" s="163" customFormat="1" ht="15.65" customHeight="1">
      <c r="A546" s="743"/>
      <c r="B546" s="743">
        <v>485</v>
      </c>
      <c r="C546" s="743" t="s">
        <v>101</v>
      </c>
      <c r="D546" s="743" t="s">
        <v>740</v>
      </c>
      <c r="E546" s="743"/>
      <c r="F546" s="743"/>
      <c r="G546" s="744">
        <v>2017</v>
      </c>
      <c r="H546" s="745" t="s">
        <v>575</v>
      </c>
      <c r="I546" s="745" t="s">
        <v>586</v>
      </c>
      <c r="J546" s="746"/>
      <c r="K546" s="18"/>
      <c r="L546" s="703"/>
      <c r="M546" s="703"/>
      <c r="N546" s="703"/>
      <c r="O546" s="703"/>
      <c r="P546" s="703"/>
      <c r="Q546" s="703">
        <v>0</v>
      </c>
      <c r="R546" s="703"/>
      <c r="S546" s="703"/>
      <c r="T546" s="703"/>
      <c r="U546" s="703"/>
      <c r="V546" s="703"/>
      <c r="W546" s="703"/>
      <c r="X546" s="703"/>
      <c r="Y546" s="703"/>
      <c r="Z546" s="703"/>
      <c r="AA546" s="703"/>
      <c r="AB546" s="703"/>
      <c r="AC546" s="703"/>
      <c r="AD546" s="703"/>
      <c r="AE546" s="703"/>
      <c r="AF546" s="703"/>
      <c r="AG546" s="703"/>
      <c r="AH546" s="703"/>
      <c r="AI546" s="703"/>
      <c r="AJ546" s="703"/>
      <c r="AK546" s="703"/>
      <c r="AL546" s="703"/>
      <c r="AM546" s="703"/>
      <c r="AN546" s="704"/>
      <c r="AO546" s="746"/>
      <c r="AP546" s="703"/>
      <c r="AQ546" s="703"/>
      <c r="AR546" s="703"/>
      <c r="AS546" s="703"/>
      <c r="AT546" s="703"/>
      <c r="AU546" s="703"/>
      <c r="AV546" s="703">
        <v>0</v>
      </c>
      <c r="AW546" s="703"/>
      <c r="AX546" s="703"/>
      <c r="AY546" s="703"/>
      <c r="AZ546" s="703"/>
      <c r="BA546" s="703"/>
      <c r="BB546" s="703"/>
      <c r="BC546" s="703"/>
      <c r="BD546" s="703"/>
      <c r="BE546" s="703"/>
      <c r="BF546" s="703"/>
      <c r="BG546" s="703"/>
      <c r="BH546" s="703"/>
      <c r="BI546" s="703"/>
      <c r="BJ546" s="703"/>
      <c r="BK546" s="703"/>
      <c r="BL546" s="703"/>
      <c r="BM546" s="703"/>
      <c r="BN546" s="703"/>
      <c r="BO546" s="703"/>
      <c r="BP546" s="703"/>
      <c r="BQ546" s="703"/>
      <c r="BR546" s="703"/>
      <c r="BS546" s="704"/>
      <c r="BT546" s="14"/>
    </row>
    <row r="547" spans="1:72" s="163" customFormat="1" ht="15.65" customHeight="1">
      <c r="A547" s="743"/>
      <c r="B547" s="743">
        <v>486</v>
      </c>
      <c r="C547" s="743" t="s">
        <v>102</v>
      </c>
      <c r="D547" s="743" t="s">
        <v>740</v>
      </c>
      <c r="E547" s="743"/>
      <c r="F547" s="743"/>
      <c r="G547" s="744">
        <v>2017</v>
      </c>
      <c r="H547" s="745" t="s">
        <v>575</v>
      </c>
      <c r="I547" s="745" t="s">
        <v>586</v>
      </c>
      <c r="J547" s="746"/>
      <c r="K547" s="18"/>
      <c r="L547" s="703"/>
      <c r="M547" s="703"/>
      <c r="N547" s="703"/>
      <c r="O547" s="703"/>
      <c r="P547" s="703"/>
      <c r="Q547" s="703">
        <v>0</v>
      </c>
      <c r="R547" s="703"/>
      <c r="S547" s="703"/>
      <c r="T547" s="703"/>
      <c r="U547" s="703"/>
      <c r="V547" s="703"/>
      <c r="W547" s="703"/>
      <c r="X547" s="703"/>
      <c r="Y547" s="703"/>
      <c r="Z547" s="703"/>
      <c r="AA547" s="703"/>
      <c r="AB547" s="703"/>
      <c r="AC547" s="703"/>
      <c r="AD547" s="703"/>
      <c r="AE547" s="703"/>
      <c r="AF547" s="703"/>
      <c r="AG547" s="703"/>
      <c r="AH547" s="703"/>
      <c r="AI547" s="703"/>
      <c r="AJ547" s="703"/>
      <c r="AK547" s="703"/>
      <c r="AL547" s="703"/>
      <c r="AM547" s="703"/>
      <c r="AN547" s="704"/>
      <c r="AO547" s="746"/>
      <c r="AP547" s="703"/>
      <c r="AQ547" s="703"/>
      <c r="AR547" s="703"/>
      <c r="AS547" s="703"/>
      <c r="AT547" s="703"/>
      <c r="AU547" s="703"/>
      <c r="AV547" s="703">
        <v>0</v>
      </c>
      <c r="AW547" s="703"/>
      <c r="AX547" s="703"/>
      <c r="AY547" s="703"/>
      <c r="AZ547" s="703"/>
      <c r="BA547" s="703"/>
      <c r="BB547" s="703"/>
      <c r="BC547" s="703"/>
      <c r="BD547" s="703"/>
      <c r="BE547" s="703"/>
      <c r="BF547" s="703"/>
      <c r="BG547" s="703"/>
      <c r="BH547" s="703"/>
      <c r="BI547" s="703"/>
      <c r="BJ547" s="703"/>
      <c r="BK547" s="703"/>
      <c r="BL547" s="703"/>
      <c r="BM547" s="703"/>
      <c r="BN547" s="703"/>
      <c r="BO547" s="703"/>
      <c r="BP547" s="703"/>
      <c r="BQ547" s="703"/>
      <c r="BR547" s="703"/>
      <c r="BS547" s="704"/>
      <c r="BT547" s="14"/>
    </row>
    <row r="548" spans="1:72" s="163" customFormat="1" ht="15.65" customHeight="1">
      <c r="A548" s="743"/>
      <c r="B548" s="743">
        <v>487</v>
      </c>
      <c r="C548" s="743" t="s">
        <v>103</v>
      </c>
      <c r="D548" s="743" t="s">
        <v>740</v>
      </c>
      <c r="E548" s="743"/>
      <c r="F548" s="743"/>
      <c r="G548" s="744">
        <v>2017</v>
      </c>
      <c r="H548" s="745" t="s">
        <v>575</v>
      </c>
      <c r="I548" s="745" t="s">
        <v>586</v>
      </c>
      <c r="J548" s="746"/>
      <c r="K548" s="18"/>
      <c r="L548" s="703"/>
      <c r="M548" s="703"/>
      <c r="N548" s="703"/>
      <c r="O548" s="703"/>
      <c r="P548" s="703"/>
      <c r="Q548" s="703">
        <v>0</v>
      </c>
      <c r="R548" s="703"/>
      <c r="S548" s="703"/>
      <c r="T548" s="703"/>
      <c r="U548" s="703"/>
      <c r="V548" s="703"/>
      <c r="W548" s="703"/>
      <c r="X548" s="703"/>
      <c r="Y548" s="703"/>
      <c r="Z548" s="703"/>
      <c r="AA548" s="703"/>
      <c r="AB548" s="703"/>
      <c r="AC548" s="703"/>
      <c r="AD548" s="703"/>
      <c r="AE548" s="703"/>
      <c r="AF548" s="703"/>
      <c r="AG548" s="703"/>
      <c r="AH548" s="703"/>
      <c r="AI548" s="703"/>
      <c r="AJ548" s="703"/>
      <c r="AK548" s="703"/>
      <c r="AL548" s="703"/>
      <c r="AM548" s="703"/>
      <c r="AN548" s="704"/>
      <c r="AO548" s="746"/>
      <c r="AP548" s="703"/>
      <c r="AQ548" s="703"/>
      <c r="AR548" s="703"/>
      <c r="AS548" s="703"/>
      <c r="AT548" s="703"/>
      <c r="AU548" s="703"/>
      <c r="AV548" s="703">
        <v>0</v>
      </c>
      <c r="AW548" s="703"/>
      <c r="AX548" s="703"/>
      <c r="AY548" s="703"/>
      <c r="AZ548" s="703"/>
      <c r="BA548" s="703"/>
      <c r="BB548" s="703"/>
      <c r="BC548" s="703"/>
      <c r="BD548" s="703"/>
      <c r="BE548" s="703"/>
      <c r="BF548" s="703"/>
      <c r="BG548" s="703"/>
      <c r="BH548" s="703"/>
      <c r="BI548" s="703"/>
      <c r="BJ548" s="703"/>
      <c r="BK548" s="703"/>
      <c r="BL548" s="703"/>
      <c r="BM548" s="703"/>
      <c r="BN548" s="703"/>
      <c r="BO548" s="703"/>
      <c r="BP548" s="703"/>
      <c r="BQ548" s="703"/>
      <c r="BR548" s="703"/>
      <c r="BS548" s="704"/>
      <c r="BT548" s="14"/>
    </row>
    <row r="549" spans="1:72" s="163" customFormat="1" ht="15.65" customHeight="1">
      <c r="A549" s="743"/>
      <c r="B549" s="743">
        <v>488</v>
      </c>
      <c r="C549" s="743" t="s">
        <v>105</v>
      </c>
      <c r="D549" s="743" t="s">
        <v>740</v>
      </c>
      <c r="E549" s="743"/>
      <c r="F549" s="743"/>
      <c r="G549" s="744">
        <v>2017</v>
      </c>
      <c r="H549" s="745" t="s">
        <v>575</v>
      </c>
      <c r="I549" s="745" t="s">
        <v>586</v>
      </c>
      <c r="J549" s="746"/>
      <c r="K549" s="18"/>
      <c r="L549" s="703"/>
      <c r="M549" s="703"/>
      <c r="N549" s="703"/>
      <c r="O549" s="703"/>
      <c r="P549" s="703"/>
      <c r="Q549" s="703">
        <v>0</v>
      </c>
      <c r="R549" s="703"/>
      <c r="S549" s="703"/>
      <c r="T549" s="703"/>
      <c r="U549" s="703"/>
      <c r="V549" s="703"/>
      <c r="W549" s="703"/>
      <c r="X549" s="703"/>
      <c r="Y549" s="703"/>
      <c r="Z549" s="703"/>
      <c r="AA549" s="703"/>
      <c r="AB549" s="703"/>
      <c r="AC549" s="703"/>
      <c r="AD549" s="703"/>
      <c r="AE549" s="703"/>
      <c r="AF549" s="703"/>
      <c r="AG549" s="703"/>
      <c r="AH549" s="703"/>
      <c r="AI549" s="703"/>
      <c r="AJ549" s="703"/>
      <c r="AK549" s="703"/>
      <c r="AL549" s="703"/>
      <c r="AM549" s="703"/>
      <c r="AN549" s="704"/>
      <c r="AO549" s="746"/>
      <c r="AP549" s="703"/>
      <c r="AQ549" s="703"/>
      <c r="AR549" s="703"/>
      <c r="AS549" s="703"/>
      <c r="AT549" s="703"/>
      <c r="AU549" s="703"/>
      <c r="AV549" s="703">
        <v>0</v>
      </c>
      <c r="AW549" s="703"/>
      <c r="AX549" s="703"/>
      <c r="AY549" s="703"/>
      <c r="AZ549" s="703"/>
      <c r="BA549" s="703"/>
      <c r="BB549" s="703"/>
      <c r="BC549" s="703"/>
      <c r="BD549" s="703"/>
      <c r="BE549" s="703"/>
      <c r="BF549" s="703"/>
      <c r="BG549" s="703"/>
      <c r="BH549" s="703"/>
      <c r="BI549" s="703"/>
      <c r="BJ549" s="703"/>
      <c r="BK549" s="703"/>
      <c r="BL549" s="703"/>
      <c r="BM549" s="703"/>
      <c r="BN549" s="703"/>
      <c r="BO549" s="703"/>
      <c r="BP549" s="703"/>
      <c r="BQ549" s="703"/>
      <c r="BR549" s="703"/>
      <c r="BS549" s="704"/>
      <c r="BT549" s="14"/>
    </row>
    <row r="550" spans="1:72" s="163" customFormat="1" ht="15.65" customHeight="1">
      <c r="A550" s="743"/>
      <c r="B550" s="743">
        <v>489</v>
      </c>
      <c r="C550" s="743" t="s">
        <v>104</v>
      </c>
      <c r="D550" s="743" t="s">
        <v>740</v>
      </c>
      <c r="E550" s="743"/>
      <c r="F550" s="743"/>
      <c r="G550" s="744">
        <v>2017</v>
      </c>
      <c r="H550" s="745" t="s">
        <v>575</v>
      </c>
      <c r="I550" s="745" t="s">
        <v>586</v>
      </c>
      <c r="J550" s="746"/>
      <c r="K550" s="18"/>
      <c r="L550" s="703"/>
      <c r="M550" s="703"/>
      <c r="N550" s="703"/>
      <c r="O550" s="703"/>
      <c r="P550" s="703"/>
      <c r="Q550" s="703">
        <v>0</v>
      </c>
      <c r="R550" s="703"/>
      <c r="S550" s="703"/>
      <c r="T550" s="703"/>
      <c r="U550" s="703"/>
      <c r="V550" s="703"/>
      <c r="W550" s="703"/>
      <c r="X550" s="703"/>
      <c r="Y550" s="703"/>
      <c r="Z550" s="703"/>
      <c r="AA550" s="703"/>
      <c r="AB550" s="703"/>
      <c r="AC550" s="703"/>
      <c r="AD550" s="703"/>
      <c r="AE550" s="703"/>
      <c r="AF550" s="703"/>
      <c r="AG550" s="703"/>
      <c r="AH550" s="703"/>
      <c r="AI550" s="703"/>
      <c r="AJ550" s="703"/>
      <c r="AK550" s="703"/>
      <c r="AL550" s="703"/>
      <c r="AM550" s="703"/>
      <c r="AN550" s="704"/>
      <c r="AO550" s="746"/>
      <c r="AP550" s="703"/>
      <c r="AQ550" s="703"/>
      <c r="AR550" s="703"/>
      <c r="AS550" s="703"/>
      <c r="AT550" s="703"/>
      <c r="AU550" s="703"/>
      <c r="AV550" s="703">
        <v>0</v>
      </c>
      <c r="AW550" s="703"/>
      <c r="AX550" s="703"/>
      <c r="AY550" s="703"/>
      <c r="AZ550" s="703"/>
      <c r="BA550" s="703"/>
      <c r="BB550" s="703"/>
      <c r="BC550" s="703"/>
      <c r="BD550" s="703"/>
      <c r="BE550" s="703"/>
      <c r="BF550" s="703"/>
      <c r="BG550" s="703"/>
      <c r="BH550" s="703"/>
      <c r="BI550" s="703"/>
      <c r="BJ550" s="703"/>
      <c r="BK550" s="703"/>
      <c r="BL550" s="703"/>
      <c r="BM550" s="703"/>
      <c r="BN550" s="703"/>
      <c r="BO550" s="703"/>
      <c r="BP550" s="703"/>
      <c r="BQ550" s="703"/>
      <c r="BR550" s="703"/>
      <c r="BS550" s="704"/>
      <c r="BT550" s="14"/>
    </row>
    <row r="551" spans="1:72" s="163" customFormat="1" ht="15.65" customHeight="1">
      <c r="A551" s="743"/>
      <c r="B551" s="743">
        <v>490</v>
      </c>
      <c r="C551" s="743" t="s">
        <v>107</v>
      </c>
      <c r="D551" s="743" t="s">
        <v>740</v>
      </c>
      <c r="E551" s="743"/>
      <c r="F551" s="743"/>
      <c r="G551" s="744">
        <v>2017</v>
      </c>
      <c r="H551" s="745" t="s">
        <v>575</v>
      </c>
      <c r="I551" s="745" t="s">
        <v>586</v>
      </c>
      <c r="J551" s="746"/>
      <c r="K551" s="18"/>
      <c r="L551" s="703"/>
      <c r="M551" s="703"/>
      <c r="N551" s="703"/>
      <c r="O551" s="703"/>
      <c r="P551" s="703"/>
      <c r="Q551" s="703">
        <v>0</v>
      </c>
      <c r="R551" s="703"/>
      <c r="S551" s="703"/>
      <c r="T551" s="703"/>
      <c r="U551" s="703"/>
      <c r="V551" s="703"/>
      <c r="W551" s="703"/>
      <c r="X551" s="703"/>
      <c r="Y551" s="703"/>
      <c r="Z551" s="703"/>
      <c r="AA551" s="703"/>
      <c r="AB551" s="703"/>
      <c r="AC551" s="703"/>
      <c r="AD551" s="703"/>
      <c r="AE551" s="703"/>
      <c r="AF551" s="703"/>
      <c r="AG551" s="703"/>
      <c r="AH551" s="703"/>
      <c r="AI551" s="703"/>
      <c r="AJ551" s="703"/>
      <c r="AK551" s="703"/>
      <c r="AL551" s="703"/>
      <c r="AM551" s="703"/>
      <c r="AN551" s="704"/>
      <c r="AO551" s="746"/>
      <c r="AP551" s="703"/>
      <c r="AQ551" s="703"/>
      <c r="AR551" s="703"/>
      <c r="AS551" s="703"/>
      <c r="AT551" s="703"/>
      <c r="AU551" s="703"/>
      <c r="AV551" s="703">
        <v>0</v>
      </c>
      <c r="AW551" s="703"/>
      <c r="AX551" s="703"/>
      <c r="AY551" s="703"/>
      <c r="AZ551" s="703"/>
      <c r="BA551" s="703"/>
      <c r="BB551" s="703"/>
      <c r="BC551" s="703"/>
      <c r="BD551" s="703"/>
      <c r="BE551" s="703"/>
      <c r="BF551" s="703"/>
      <c r="BG551" s="703"/>
      <c r="BH551" s="703"/>
      <c r="BI551" s="703"/>
      <c r="BJ551" s="703"/>
      <c r="BK551" s="703"/>
      <c r="BL551" s="703"/>
      <c r="BM551" s="703"/>
      <c r="BN551" s="703"/>
      <c r="BO551" s="703"/>
      <c r="BP551" s="703"/>
      <c r="BQ551" s="703"/>
      <c r="BR551" s="703"/>
      <c r="BS551" s="704"/>
      <c r="BT551" s="14"/>
    </row>
    <row r="552" spans="1:72" s="163" customFormat="1" ht="15.65" customHeight="1">
      <c r="A552" s="743"/>
      <c r="B552" s="743">
        <v>491</v>
      </c>
      <c r="C552" s="743" t="s">
        <v>491</v>
      </c>
      <c r="D552" s="743" t="s">
        <v>740</v>
      </c>
      <c r="E552" s="743"/>
      <c r="F552" s="743"/>
      <c r="G552" s="744">
        <v>2017</v>
      </c>
      <c r="H552" s="745" t="s">
        <v>575</v>
      </c>
      <c r="I552" s="745" t="s">
        <v>586</v>
      </c>
      <c r="J552" s="746"/>
      <c r="K552" s="18"/>
      <c r="L552" s="703"/>
      <c r="M552" s="703"/>
      <c r="N552" s="703"/>
      <c r="O552" s="703"/>
      <c r="P552" s="703"/>
      <c r="Q552" s="703">
        <v>0</v>
      </c>
      <c r="R552" s="703"/>
      <c r="S552" s="703"/>
      <c r="T552" s="703"/>
      <c r="U552" s="703"/>
      <c r="V552" s="703"/>
      <c r="W552" s="703"/>
      <c r="X552" s="703"/>
      <c r="Y552" s="703"/>
      <c r="Z552" s="703"/>
      <c r="AA552" s="703"/>
      <c r="AB552" s="703"/>
      <c r="AC552" s="703"/>
      <c r="AD552" s="703"/>
      <c r="AE552" s="703"/>
      <c r="AF552" s="703"/>
      <c r="AG552" s="703"/>
      <c r="AH552" s="703"/>
      <c r="AI552" s="703"/>
      <c r="AJ552" s="703"/>
      <c r="AK552" s="703"/>
      <c r="AL552" s="703"/>
      <c r="AM552" s="703"/>
      <c r="AN552" s="704"/>
      <c r="AO552" s="746"/>
      <c r="AP552" s="703"/>
      <c r="AQ552" s="703"/>
      <c r="AR552" s="703"/>
      <c r="AS552" s="703"/>
      <c r="AT552" s="703"/>
      <c r="AU552" s="703"/>
      <c r="AV552" s="703">
        <v>0</v>
      </c>
      <c r="AW552" s="703"/>
      <c r="AX552" s="703"/>
      <c r="AY552" s="703"/>
      <c r="AZ552" s="703"/>
      <c r="BA552" s="703"/>
      <c r="BB552" s="703"/>
      <c r="BC552" s="703"/>
      <c r="BD552" s="703"/>
      <c r="BE552" s="703"/>
      <c r="BF552" s="703"/>
      <c r="BG552" s="703"/>
      <c r="BH552" s="703"/>
      <c r="BI552" s="703"/>
      <c r="BJ552" s="703"/>
      <c r="BK552" s="703"/>
      <c r="BL552" s="703"/>
      <c r="BM552" s="703"/>
      <c r="BN552" s="703"/>
      <c r="BO552" s="703"/>
      <c r="BP552" s="703"/>
      <c r="BQ552" s="703"/>
      <c r="BR552" s="703"/>
      <c r="BS552" s="704"/>
      <c r="BT552" s="14"/>
    </row>
    <row r="553" spans="1:72" s="163" customFormat="1" ht="15.65" customHeight="1">
      <c r="A553" s="743"/>
      <c r="B553" s="743">
        <v>492</v>
      </c>
      <c r="C553" s="743" t="s">
        <v>487</v>
      </c>
      <c r="D553" s="743" t="s">
        <v>740</v>
      </c>
      <c r="E553" s="743"/>
      <c r="F553" s="743"/>
      <c r="G553" s="744">
        <v>2017</v>
      </c>
      <c r="H553" s="745" t="s">
        <v>575</v>
      </c>
      <c r="I553" s="745" t="s">
        <v>586</v>
      </c>
      <c r="J553" s="746"/>
      <c r="K553" s="18"/>
      <c r="L553" s="703"/>
      <c r="M553" s="703"/>
      <c r="N553" s="703"/>
      <c r="O553" s="703"/>
      <c r="P553" s="703"/>
      <c r="Q553" s="703">
        <v>0</v>
      </c>
      <c r="R553" s="703"/>
      <c r="S553" s="703"/>
      <c r="T553" s="703"/>
      <c r="U553" s="703"/>
      <c r="V553" s="703"/>
      <c r="W553" s="703"/>
      <c r="X553" s="703"/>
      <c r="Y553" s="703"/>
      <c r="Z553" s="703"/>
      <c r="AA553" s="703"/>
      <c r="AB553" s="703"/>
      <c r="AC553" s="703"/>
      <c r="AD553" s="703"/>
      <c r="AE553" s="703"/>
      <c r="AF553" s="703"/>
      <c r="AG553" s="703"/>
      <c r="AH553" s="703"/>
      <c r="AI553" s="703"/>
      <c r="AJ553" s="703"/>
      <c r="AK553" s="703"/>
      <c r="AL553" s="703"/>
      <c r="AM553" s="703"/>
      <c r="AN553" s="704"/>
      <c r="AO553" s="746"/>
      <c r="AP553" s="703"/>
      <c r="AQ553" s="703"/>
      <c r="AR553" s="703"/>
      <c r="AS553" s="703"/>
      <c r="AT553" s="703"/>
      <c r="AU553" s="703"/>
      <c r="AV553" s="703">
        <v>0</v>
      </c>
      <c r="AW553" s="703"/>
      <c r="AX553" s="703"/>
      <c r="AY553" s="703"/>
      <c r="AZ553" s="703"/>
      <c r="BA553" s="703"/>
      <c r="BB553" s="703"/>
      <c r="BC553" s="703"/>
      <c r="BD553" s="703"/>
      <c r="BE553" s="703"/>
      <c r="BF553" s="703"/>
      <c r="BG553" s="703"/>
      <c r="BH553" s="703"/>
      <c r="BI553" s="703"/>
      <c r="BJ553" s="703"/>
      <c r="BK553" s="703"/>
      <c r="BL553" s="703"/>
      <c r="BM553" s="703"/>
      <c r="BN553" s="703"/>
      <c r="BO553" s="703"/>
      <c r="BP553" s="703"/>
      <c r="BQ553" s="703"/>
      <c r="BR553" s="703"/>
      <c r="BS553" s="704"/>
      <c r="BT553" s="14"/>
    </row>
    <row r="554" spans="1:72" s="163" customFormat="1" ht="15.65" customHeight="1">
      <c r="A554" s="743"/>
      <c r="B554" s="743"/>
      <c r="C554" s="743"/>
      <c r="D554" s="743"/>
      <c r="E554" s="743"/>
      <c r="F554" s="743"/>
      <c r="G554" s="744"/>
      <c r="H554" s="745"/>
      <c r="I554" s="745"/>
      <c r="J554" s="746"/>
      <c r="K554" s="18"/>
      <c r="L554" s="703"/>
      <c r="M554" s="703"/>
      <c r="N554" s="703"/>
      <c r="O554" s="703"/>
      <c r="P554" s="703"/>
      <c r="Q554" s="703" t="s">
        <v>752</v>
      </c>
      <c r="R554" s="703"/>
      <c r="S554" s="703"/>
      <c r="T554" s="703"/>
      <c r="U554" s="703"/>
      <c r="V554" s="703"/>
      <c r="W554" s="703"/>
      <c r="X554" s="703"/>
      <c r="Y554" s="703"/>
      <c r="Z554" s="703"/>
      <c r="AA554" s="703"/>
      <c r="AB554" s="703"/>
      <c r="AC554" s="703"/>
      <c r="AD554" s="703"/>
      <c r="AE554" s="703"/>
      <c r="AF554" s="703"/>
      <c r="AG554" s="703"/>
      <c r="AH554" s="703"/>
      <c r="AI554" s="703"/>
      <c r="AJ554" s="703"/>
      <c r="AK554" s="703"/>
      <c r="AL554" s="703"/>
      <c r="AM554" s="703"/>
      <c r="AN554" s="704"/>
      <c r="AO554" s="746"/>
      <c r="AP554" s="703"/>
      <c r="AQ554" s="703"/>
      <c r="AR554" s="703"/>
      <c r="AS554" s="703"/>
      <c r="AT554" s="703"/>
      <c r="AU554" s="703"/>
      <c r="AV554" s="703" t="s">
        <v>752</v>
      </c>
      <c r="AW554" s="703"/>
      <c r="AX554" s="703"/>
      <c r="AY554" s="703"/>
      <c r="AZ554" s="703"/>
      <c r="BA554" s="703"/>
      <c r="BB554" s="703"/>
      <c r="BC554" s="703"/>
      <c r="BD554" s="703"/>
      <c r="BE554" s="703"/>
      <c r="BF554" s="703"/>
      <c r="BG554" s="703"/>
      <c r="BH554" s="703"/>
      <c r="BI554" s="703"/>
      <c r="BJ554" s="703"/>
      <c r="BK554" s="703"/>
      <c r="BL554" s="703"/>
      <c r="BM554" s="703"/>
      <c r="BN554" s="703"/>
      <c r="BO554" s="703"/>
      <c r="BP554" s="703"/>
      <c r="BQ554" s="703"/>
      <c r="BR554" s="703"/>
      <c r="BS554" s="704"/>
      <c r="BT554" s="14"/>
    </row>
    <row r="555" spans="1:72" s="163" customFormat="1" ht="15.65" customHeight="1">
      <c r="A555" s="743"/>
      <c r="B555" s="743"/>
      <c r="C555" s="743"/>
      <c r="D555" s="743"/>
      <c r="E555" s="743"/>
      <c r="F555" s="743"/>
      <c r="G555" s="744"/>
      <c r="H555" s="745"/>
      <c r="I555" s="745"/>
      <c r="J555" s="746"/>
      <c r="K555" s="18"/>
      <c r="L555" s="703"/>
      <c r="M555" s="703"/>
      <c r="N555" s="703"/>
      <c r="O555" s="703"/>
      <c r="P555" s="703"/>
      <c r="Q555" s="703"/>
      <c r="R555" s="703"/>
      <c r="S555" s="703"/>
      <c r="T555" s="703"/>
      <c r="U555" s="703"/>
      <c r="V555" s="703"/>
      <c r="W555" s="703"/>
      <c r="X555" s="703"/>
      <c r="Y555" s="703"/>
      <c r="Z555" s="703"/>
      <c r="AA555" s="703"/>
      <c r="AB555" s="703"/>
      <c r="AC555" s="703"/>
      <c r="AD555" s="703"/>
      <c r="AE555" s="703"/>
      <c r="AF555" s="703"/>
      <c r="AG555" s="703"/>
      <c r="AH555" s="703"/>
      <c r="AI555" s="703"/>
      <c r="AJ555" s="703"/>
      <c r="AK555" s="703"/>
      <c r="AL555" s="703"/>
      <c r="AM555" s="703"/>
      <c r="AN555" s="704"/>
      <c r="AO555" s="746"/>
      <c r="AP555" s="703"/>
      <c r="AQ555" s="703"/>
      <c r="AR555" s="703"/>
      <c r="AS555" s="703"/>
      <c r="AT555" s="703"/>
      <c r="AU555" s="703"/>
      <c r="AV555" s="703"/>
      <c r="AW555" s="703"/>
      <c r="AX555" s="703"/>
      <c r="AY555" s="703"/>
      <c r="AZ555" s="703"/>
      <c r="BA555" s="703"/>
      <c r="BB555" s="703"/>
      <c r="BC555" s="703"/>
      <c r="BD555" s="703"/>
      <c r="BE555" s="703"/>
      <c r="BF555" s="703"/>
      <c r="BG555" s="703"/>
      <c r="BH555" s="703"/>
      <c r="BI555" s="703"/>
      <c r="BJ555" s="703"/>
      <c r="BK555" s="703"/>
      <c r="BL555" s="703"/>
      <c r="BM555" s="703"/>
      <c r="BN555" s="703"/>
      <c r="BO555" s="703"/>
      <c r="BP555" s="703"/>
      <c r="BQ555" s="703"/>
      <c r="BR555" s="703"/>
      <c r="BS555" s="704"/>
      <c r="BT555" s="14"/>
    </row>
    <row r="556" spans="1:72" s="778" customFormat="1"/>
    <row r="557" spans="1:72" s="778" customFormat="1"/>
    <row r="558" spans="1:72" s="778" customFormat="1"/>
    <row r="559" spans="1:72" s="778" customFormat="1"/>
    <row r="560" spans="1:72" s="778" customFormat="1"/>
    <row r="561" s="778" customFormat="1"/>
    <row r="562" s="778" customFormat="1"/>
    <row r="563" s="778" customFormat="1"/>
    <row r="564" s="778" customFormat="1"/>
    <row r="565" s="778" customFormat="1"/>
    <row r="566" s="778" customFormat="1"/>
    <row r="567" s="778" customFormat="1"/>
    <row r="568" s="778" customFormat="1"/>
    <row r="569" s="778" customFormat="1"/>
    <row r="570" s="778" customFormat="1"/>
    <row r="571" s="778" customFormat="1"/>
    <row r="572" s="778" customFormat="1"/>
    <row r="573" s="778" customFormat="1"/>
    <row r="574" s="778" customFormat="1"/>
    <row r="575" s="778" customFormat="1"/>
    <row r="576" s="778" customFormat="1"/>
    <row r="577" s="778" customFormat="1"/>
    <row r="578" s="778" customFormat="1"/>
    <row r="579" s="778" customFormat="1"/>
    <row r="580" s="778" customFormat="1"/>
    <row r="581" s="778" customFormat="1"/>
    <row r="582" s="778" customFormat="1"/>
    <row r="583" s="778" customFormat="1"/>
    <row r="584" s="778" customFormat="1"/>
    <row r="585" s="778" customFormat="1"/>
    <row r="586" s="778" customFormat="1"/>
    <row r="587" s="778" customFormat="1"/>
    <row r="588" s="778" customFormat="1"/>
    <row r="589" s="778" customFormat="1"/>
    <row r="590" s="778" customFormat="1"/>
    <row r="591" s="778" customFormat="1"/>
    <row r="592" s="778" customFormat="1"/>
    <row r="593" s="778" customFormat="1"/>
    <row r="594" s="778" customFormat="1"/>
    <row r="595" s="778" customFormat="1"/>
    <row r="596" s="778" customFormat="1"/>
    <row r="597" s="778" customFormat="1"/>
    <row r="598" s="778" customFormat="1"/>
  </sheetData>
  <mergeCells count="1">
    <mergeCell ref="B24:F24"/>
  </mergeCells>
  <pageMargins left="0.25" right="0.25" top="0.75" bottom="0.75" header="0.3" footer="0.3"/>
  <pageSetup paperSize="5" scale="1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DropDownList!$G$2:$G$11</xm:f>
          </x14:formula1>
          <xm:sqref>H27:H555 H599:H1048576</xm:sqref>
        </x14:dataValidation>
        <x14:dataValidation type="list" allowBlank="1" showInputMessage="1" showErrorMessage="1" xr:uid="{00000000-0002-0000-0C00-000001000000}">
          <x14:formula1>
            <xm:f>DropDownList!$H$2:$H$3</xm:f>
          </x14:formula1>
          <xm:sqref>I27:I555 I599:I1048576</xm:sqref>
        </x14:dataValidation>
        <x14:dataValidation type="list" allowBlank="1" showInputMessage="1" showErrorMessage="1" xr:uid="{3A06B1FB-C756-4ECE-AF8A-9F9DEF9175E2}">
          <x14:formula1>
            <xm:f>'N:\Regulatory\OEB\Applications - OEB\LRAMVA Subaccounts\[NTPower LRAMVA_Work_Form_v 2_ July 18 2017_Final_IRM Submission.31102017.xlsx]DropDownList'!#REF!</xm:f>
          </x14:formula1>
          <xm:sqref>H244:I308</xm:sqref>
        </x14:dataValidation>
        <x14:dataValidation type="list" allowBlank="1" showInputMessage="1" showErrorMessage="1" xr:uid="{51616DF0-5F11-4767-80BE-F19961FD5259}">
          <x14:formula1>
            <xm:f>'N:\Regulatory\OEB\LRAMVA Subaccounts\LRAMVA Working Files\[Newmarket Tay Generic_LRAMVA_Work_Form_v 2_ July 18 2017_Sept 11 2017.xlsx]DropDownList'!#REF!</xm:f>
          </x14:formula1>
          <xm:sqref>H28:I243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R29" sqref="R29"/>
    </sheetView>
  </sheetViews>
  <sheetFormatPr defaultColWidth="9.1796875" defaultRowHeight="14.5"/>
  <cols>
    <col min="1" max="16384" width="9.1796875" style="12"/>
  </cols>
  <sheetData>
    <row r="12" spans="2:22" ht="24" customHeight="1"/>
    <row r="13" spans="2:22" ht="15.5">
      <c r="B13" s="565" t="s">
        <v>501</v>
      </c>
    </row>
    <row r="14" spans="2:22" ht="15.5">
      <c r="B14" s="565"/>
    </row>
    <row r="15" spans="2:22" s="630" customFormat="1" ht="27" customHeight="1">
      <c r="B15" s="628" t="s">
        <v>659</v>
      </c>
      <c r="C15" s="629"/>
      <c r="D15" s="629"/>
      <c r="E15" s="629"/>
      <c r="F15" s="629"/>
      <c r="G15" s="629"/>
      <c r="H15" s="629"/>
      <c r="I15" s="629"/>
      <c r="J15" s="629"/>
      <c r="K15" s="629"/>
      <c r="L15" s="629"/>
      <c r="M15" s="629"/>
      <c r="N15" s="629"/>
      <c r="O15" s="629"/>
      <c r="P15" s="629"/>
      <c r="Q15" s="629"/>
      <c r="R15" s="629"/>
      <c r="S15" s="629"/>
      <c r="T15" s="629"/>
      <c r="U15" s="629"/>
      <c r="V15" s="6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2018-11-02T18:41:08Z</cp:lastPrinted>
  <dcterms:created xsi:type="dcterms:W3CDTF">2012-03-05T18:56:04Z</dcterms:created>
  <dcterms:modified xsi:type="dcterms:W3CDTF">2018-11-08T19:31:54Z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