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01"/>
  <workbookPr defaultThemeVersion="124226"/>
  <mc:AlternateContent xmlns:mc="http://schemas.openxmlformats.org/markup-compatibility/2006">
    <mc:Choice Requires="x15">
      <x15ac:absPath xmlns:x15ac="http://schemas.microsoft.com/office/spreadsheetml/2010/11/ac" url="N:\Regulatory\OEB\IRM\2019 IRM\NT Power Rate Zone Submission\Appendix\"/>
    </mc:Choice>
  </mc:AlternateContent>
  <xr:revisionPtr revIDLastSave="0" documentId="8_{AE81B523-DE3B-4976-8EC7-FD3EE13BFE89}" xr6:coauthVersionLast="38" xr6:coauthVersionMax="38" xr10:uidLastSave="{00000000-0000-0000-0000-000000000000}"/>
  <bookViews>
    <workbookView xWindow="0" yWindow="0" windowWidth="25600" windowHeight="10070" xr2:uid="{00000000-000D-0000-FFFF-FFFF00000000}"/>
  </bookViews>
  <sheets>
    <sheet name="App.2-EC_Account 1576" sheetId="2" r:id="rId1"/>
    <sheet name="App.2-BA_Fixed Asset_Cont" sheetId="1" r:id="rId2"/>
    <sheet name="Bill Impacts" sheetId="3" r:id="rId3"/>
  </sheets>
  <externalReferences>
    <externalReference r:id="rId4"/>
    <externalReference r:id="rId5"/>
  </externalReferences>
  <definedNames>
    <definedName name="_xlnm.Print_Area" localSheetId="1">'App.2-BA_Fixed Asset_Cont'!$A$1:$M$741</definedName>
    <definedName name="_xlnm.Print_Area" localSheetId="0">'App.2-EC_Account 1576'!$A$1:$N$40</definedName>
    <definedName name="_xlnm.Print_Area" localSheetId="2">'Bill Impacts'!$A$1:$K$287</definedName>
  </definedNames>
  <calcPr calcId="162913"/>
</workbook>
</file>

<file path=xl/calcChain.xml><?xml version="1.0" encoding="utf-8"?>
<calcChain xmlns="http://schemas.openxmlformats.org/spreadsheetml/2006/main">
  <c r="D17" i="2" l="1"/>
  <c r="E17" i="2"/>
  <c r="F17" i="2"/>
  <c r="G17" i="2"/>
  <c r="H17" i="2"/>
  <c r="I17" i="2"/>
  <c r="D23" i="2"/>
  <c r="E23" i="2"/>
  <c r="F23" i="2"/>
  <c r="G23" i="2"/>
  <c r="H23" i="2"/>
  <c r="I23" i="2"/>
  <c r="D25" i="2"/>
  <c r="E25" i="2"/>
  <c r="H25" i="2"/>
  <c r="I25" i="2"/>
  <c r="J32" i="2"/>
  <c r="J733" i="1"/>
  <c r="J735" i="1" s="1"/>
  <c r="K740" i="1" s="1"/>
  <c r="D733" i="1"/>
  <c r="I732" i="1"/>
  <c r="G732" i="1"/>
  <c r="G731" i="1"/>
  <c r="K730" i="1"/>
  <c r="K733" i="1" s="1"/>
  <c r="J730" i="1"/>
  <c r="F730" i="1"/>
  <c r="F733" i="1" s="1"/>
  <c r="E730" i="1"/>
  <c r="E733" i="1" s="1"/>
  <c r="D730" i="1"/>
  <c r="L729" i="1"/>
  <c r="I729" i="1"/>
  <c r="G729" i="1"/>
  <c r="I728" i="1"/>
  <c r="L728" i="1" s="1"/>
  <c r="G728" i="1"/>
  <c r="L727" i="1"/>
  <c r="G727" i="1"/>
  <c r="G726" i="1"/>
  <c r="G725" i="1"/>
  <c r="G724" i="1"/>
  <c r="G723" i="1"/>
  <c r="G722" i="1"/>
  <c r="G721" i="1"/>
  <c r="G720" i="1"/>
  <c r="L719" i="1"/>
  <c r="G719" i="1"/>
  <c r="G718" i="1"/>
  <c r="G717" i="1"/>
  <c r="G716" i="1"/>
  <c r="G715" i="1"/>
  <c r="G714" i="1"/>
  <c r="G713" i="1"/>
  <c r="G712" i="1"/>
  <c r="L711" i="1"/>
  <c r="G711" i="1"/>
  <c r="G710" i="1"/>
  <c r="G709" i="1"/>
  <c r="G708" i="1"/>
  <c r="G707" i="1"/>
  <c r="G706" i="1"/>
  <c r="G705" i="1"/>
  <c r="G704" i="1"/>
  <c r="L703" i="1"/>
  <c r="G703" i="1"/>
  <c r="G702" i="1"/>
  <c r="G701" i="1"/>
  <c r="G700" i="1"/>
  <c r="G699" i="1"/>
  <c r="G698" i="1"/>
  <c r="L697" i="1"/>
  <c r="G697" i="1"/>
  <c r="G696" i="1"/>
  <c r="G695" i="1"/>
  <c r="G694" i="1"/>
  <c r="G693" i="1"/>
  <c r="G692" i="1"/>
  <c r="G691" i="1"/>
  <c r="G690" i="1"/>
  <c r="J675" i="1"/>
  <c r="K680" i="1" s="1"/>
  <c r="E673" i="1"/>
  <c r="M672" i="1"/>
  <c r="G672" i="1"/>
  <c r="M671" i="1"/>
  <c r="G671" i="1"/>
  <c r="K670" i="1"/>
  <c r="K673" i="1" s="1"/>
  <c r="J670" i="1"/>
  <c r="J673" i="1" s="1"/>
  <c r="F670" i="1"/>
  <c r="F673" i="1" s="1"/>
  <c r="E670" i="1"/>
  <c r="G667" i="1"/>
  <c r="G665" i="1"/>
  <c r="D664" i="1"/>
  <c r="G664" i="1" s="1"/>
  <c r="D648" i="1"/>
  <c r="G648" i="1" s="1"/>
  <c r="D641" i="1"/>
  <c r="G641" i="1" s="1"/>
  <c r="G636" i="1"/>
  <c r="D635" i="1"/>
  <c r="G635" i="1" s="1"/>
  <c r="J613" i="1"/>
  <c r="K618" i="1" s="1"/>
  <c r="J611" i="1"/>
  <c r="I610" i="1"/>
  <c r="G610" i="1"/>
  <c r="G609" i="1"/>
  <c r="K608" i="1"/>
  <c r="K611" i="1" s="1"/>
  <c r="J608" i="1"/>
  <c r="F608" i="1"/>
  <c r="F611" i="1" s="1"/>
  <c r="I607" i="1"/>
  <c r="I606" i="1"/>
  <c r="L606" i="1" s="1"/>
  <c r="L605" i="1"/>
  <c r="I727" i="1" s="1"/>
  <c r="I605" i="1"/>
  <c r="I604" i="1"/>
  <c r="L604" i="1" s="1"/>
  <c r="I726" i="1" s="1"/>
  <c r="L726" i="1" s="1"/>
  <c r="I603" i="1"/>
  <c r="L603" i="1" s="1"/>
  <c r="I725" i="1" s="1"/>
  <c r="L725" i="1" s="1"/>
  <c r="L602" i="1"/>
  <c r="I724" i="1" s="1"/>
  <c r="L724" i="1" s="1"/>
  <c r="I602" i="1"/>
  <c r="L601" i="1"/>
  <c r="I723" i="1" s="1"/>
  <c r="L723" i="1" s="1"/>
  <c r="I601" i="1"/>
  <c r="I600" i="1"/>
  <c r="L600" i="1" s="1"/>
  <c r="I722" i="1" s="1"/>
  <c r="L722" i="1" s="1"/>
  <c r="I599" i="1"/>
  <c r="L599" i="1" s="1"/>
  <c r="I721" i="1" s="1"/>
  <c r="L721" i="1" s="1"/>
  <c r="I598" i="1"/>
  <c r="L598" i="1" s="1"/>
  <c r="I720" i="1" s="1"/>
  <c r="L720" i="1" s="1"/>
  <c r="L597" i="1"/>
  <c r="I719" i="1" s="1"/>
  <c r="I597" i="1"/>
  <c r="I596" i="1"/>
  <c r="L596" i="1" s="1"/>
  <c r="I718" i="1" s="1"/>
  <c r="L718" i="1" s="1"/>
  <c r="L595" i="1"/>
  <c r="I717" i="1" s="1"/>
  <c r="L717" i="1" s="1"/>
  <c r="I595" i="1"/>
  <c r="L594" i="1"/>
  <c r="I716" i="1" s="1"/>
  <c r="L716" i="1" s="1"/>
  <c r="I594" i="1"/>
  <c r="L593" i="1"/>
  <c r="I715" i="1" s="1"/>
  <c r="L715" i="1" s="1"/>
  <c r="I593" i="1"/>
  <c r="I592" i="1"/>
  <c r="L592" i="1" s="1"/>
  <c r="I714" i="1" s="1"/>
  <c r="L714" i="1" s="1"/>
  <c r="L591" i="1"/>
  <c r="I713" i="1" s="1"/>
  <c r="L713" i="1" s="1"/>
  <c r="I591" i="1"/>
  <c r="I590" i="1"/>
  <c r="L590" i="1" s="1"/>
  <c r="I712" i="1" s="1"/>
  <c r="L712" i="1" s="1"/>
  <c r="L589" i="1"/>
  <c r="I711" i="1" s="1"/>
  <c r="I589" i="1"/>
  <c r="I588" i="1"/>
  <c r="L588" i="1" s="1"/>
  <c r="I710" i="1" s="1"/>
  <c r="L710" i="1" s="1"/>
  <c r="L587" i="1"/>
  <c r="I709" i="1" s="1"/>
  <c r="L709" i="1" s="1"/>
  <c r="I587" i="1"/>
  <c r="I586" i="1"/>
  <c r="L586" i="1" s="1"/>
  <c r="I708" i="1" s="1"/>
  <c r="L708" i="1" s="1"/>
  <c r="L585" i="1"/>
  <c r="I707" i="1" s="1"/>
  <c r="L707" i="1" s="1"/>
  <c r="I585" i="1"/>
  <c r="I584" i="1"/>
  <c r="L584" i="1" s="1"/>
  <c r="I706" i="1" s="1"/>
  <c r="L706" i="1" s="1"/>
  <c r="L583" i="1"/>
  <c r="I705" i="1" s="1"/>
  <c r="L705" i="1" s="1"/>
  <c r="I583" i="1"/>
  <c r="I582" i="1"/>
  <c r="L582" i="1" s="1"/>
  <c r="I704" i="1" s="1"/>
  <c r="L704" i="1" s="1"/>
  <c r="E582" i="1"/>
  <c r="E608" i="1" s="1"/>
  <c r="E611" i="1" s="1"/>
  <c r="I581" i="1"/>
  <c r="L581" i="1" s="1"/>
  <c r="I703" i="1" s="1"/>
  <c r="I580" i="1"/>
  <c r="L580" i="1" s="1"/>
  <c r="I702" i="1" s="1"/>
  <c r="L702" i="1" s="1"/>
  <c r="I579" i="1"/>
  <c r="L579" i="1" s="1"/>
  <c r="I701" i="1" s="1"/>
  <c r="L701" i="1" s="1"/>
  <c r="L578" i="1"/>
  <c r="I700" i="1" s="1"/>
  <c r="L700" i="1" s="1"/>
  <c r="I578" i="1"/>
  <c r="I577" i="1"/>
  <c r="L577" i="1" s="1"/>
  <c r="I699" i="1" s="1"/>
  <c r="L699" i="1" s="1"/>
  <c r="I576" i="1"/>
  <c r="L576" i="1" s="1"/>
  <c r="I698" i="1" s="1"/>
  <c r="L698" i="1" s="1"/>
  <c r="I575" i="1"/>
  <c r="L575" i="1" s="1"/>
  <c r="I697" i="1" s="1"/>
  <c r="L574" i="1"/>
  <c r="I696" i="1" s="1"/>
  <c r="L696" i="1" s="1"/>
  <c r="I574" i="1"/>
  <c r="L573" i="1"/>
  <c r="I695" i="1" s="1"/>
  <c r="L695" i="1" s="1"/>
  <c r="I573" i="1"/>
  <c r="I572" i="1"/>
  <c r="L572" i="1" s="1"/>
  <c r="I694" i="1" s="1"/>
  <c r="L694" i="1" s="1"/>
  <c r="L571" i="1"/>
  <c r="I693" i="1" s="1"/>
  <c r="L693" i="1" s="1"/>
  <c r="I571" i="1"/>
  <c r="L570" i="1"/>
  <c r="I692" i="1" s="1"/>
  <c r="L692" i="1" s="1"/>
  <c r="I570" i="1"/>
  <c r="L569" i="1"/>
  <c r="I691" i="1" s="1"/>
  <c r="L691" i="1" s="1"/>
  <c r="I569" i="1"/>
  <c r="I568" i="1"/>
  <c r="E551" i="1"/>
  <c r="D551" i="1"/>
  <c r="M550" i="1"/>
  <c r="G550" i="1"/>
  <c r="G549" i="1"/>
  <c r="M549" i="1" s="1"/>
  <c r="F548" i="1"/>
  <c r="F551" i="1" s="1"/>
  <c r="E548" i="1"/>
  <c r="D548" i="1"/>
  <c r="J547" i="1"/>
  <c r="L547" i="1" s="1"/>
  <c r="I547" i="1"/>
  <c r="G547" i="1"/>
  <c r="D669" i="1" s="1"/>
  <c r="G669" i="1" s="1"/>
  <c r="L546" i="1"/>
  <c r="I668" i="1" s="1"/>
  <c r="L668" i="1" s="1"/>
  <c r="M668" i="1" s="1"/>
  <c r="K546" i="1"/>
  <c r="J546" i="1"/>
  <c r="I546" i="1"/>
  <c r="G546" i="1"/>
  <c r="D668" i="1" s="1"/>
  <c r="G668" i="1" s="1"/>
  <c r="K545" i="1"/>
  <c r="J545" i="1"/>
  <c r="I545" i="1"/>
  <c r="L545" i="1" s="1"/>
  <c r="G545" i="1"/>
  <c r="D667" i="1" s="1"/>
  <c r="L544" i="1"/>
  <c r="K544" i="1"/>
  <c r="J544" i="1"/>
  <c r="I544" i="1"/>
  <c r="G544" i="1"/>
  <c r="D666" i="1" s="1"/>
  <c r="G666" i="1" s="1"/>
  <c r="K543" i="1"/>
  <c r="J543" i="1"/>
  <c r="I543" i="1"/>
  <c r="L543" i="1" s="1"/>
  <c r="I665" i="1" s="1"/>
  <c r="L665" i="1" s="1"/>
  <c r="M665" i="1" s="1"/>
  <c r="G543" i="1"/>
  <c r="D665" i="1" s="1"/>
  <c r="K542" i="1"/>
  <c r="L542" i="1" s="1"/>
  <c r="J542" i="1"/>
  <c r="I542" i="1"/>
  <c r="G542" i="1"/>
  <c r="K541" i="1"/>
  <c r="J541" i="1"/>
  <c r="I541" i="1"/>
  <c r="G541" i="1"/>
  <c r="D663" i="1" s="1"/>
  <c r="G663" i="1" s="1"/>
  <c r="M540" i="1"/>
  <c r="K540" i="1"/>
  <c r="J540" i="1"/>
  <c r="I540" i="1"/>
  <c r="L540" i="1" s="1"/>
  <c r="I662" i="1" s="1"/>
  <c r="L662" i="1" s="1"/>
  <c r="G540" i="1"/>
  <c r="D662" i="1" s="1"/>
  <c r="G662" i="1" s="1"/>
  <c r="K539" i="1"/>
  <c r="J539" i="1"/>
  <c r="I539" i="1"/>
  <c r="G539" i="1"/>
  <c r="D661" i="1" s="1"/>
  <c r="G661" i="1" s="1"/>
  <c r="K538" i="1"/>
  <c r="J538" i="1"/>
  <c r="I538" i="1"/>
  <c r="L538" i="1" s="1"/>
  <c r="G538" i="1"/>
  <c r="D660" i="1" s="1"/>
  <c r="G660" i="1" s="1"/>
  <c r="K537" i="1"/>
  <c r="J537" i="1"/>
  <c r="I537" i="1"/>
  <c r="L537" i="1" s="1"/>
  <c r="G537" i="1"/>
  <c r="D659" i="1" s="1"/>
  <c r="G659" i="1" s="1"/>
  <c r="K536" i="1"/>
  <c r="L536" i="1" s="1"/>
  <c r="J536" i="1"/>
  <c r="I536" i="1"/>
  <c r="G536" i="1"/>
  <c r="D658" i="1" s="1"/>
  <c r="G658" i="1" s="1"/>
  <c r="M535" i="1"/>
  <c r="K535" i="1"/>
  <c r="J535" i="1"/>
  <c r="I535" i="1"/>
  <c r="L535" i="1" s="1"/>
  <c r="I657" i="1" s="1"/>
  <c r="L657" i="1" s="1"/>
  <c r="M657" i="1" s="1"/>
  <c r="G535" i="1"/>
  <c r="D657" i="1" s="1"/>
  <c r="G657" i="1" s="1"/>
  <c r="K534" i="1"/>
  <c r="L534" i="1" s="1"/>
  <c r="J534" i="1"/>
  <c r="I534" i="1"/>
  <c r="G534" i="1"/>
  <c r="D656" i="1" s="1"/>
  <c r="G656" i="1" s="1"/>
  <c r="K533" i="1"/>
  <c r="J533" i="1"/>
  <c r="I533" i="1"/>
  <c r="G533" i="1"/>
  <c r="D655" i="1" s="1"/>
  <c r="G655" i="1" s="1"/>
  <c r="K532" i="1"/>
  <c r="L532" i="1" s="1"/>
  <c r="I654" i="1" s="1"/>
  <c r="L654" i="1" s="1"/>
  <c r="I532" i="1"/>
  <c r="G532" i="1"/>
  <c r="D654" i="1" s="1"/>
  <c r="G654" i="1" s="1"/>
  <c r="K531" i="1"/>
  <c r="J531" i="1"/>
  <c r="L531" i="1" s="1"/>
  <c r="M531" i="1" s="1"/>
  <c r="I531" i="1"/>
  <c r="G531" i="1"/>
  <c r="D653" i="1" s="1"/>
  <c r="G653" i="1" s="1"/>
  <c r="K530" i="1"/>
  <c r="L530" i="1" s="1"/>
  <c r="J530" i="1"/>
  <c r="I530" i="1"/>
  <c r="G530" i="1"/>
  <c r="D652" i="1" s="1"/>
  <c r="G652" i="1" s="1"/>
  <c r="K529" i="1"/>
  <c r="J529" i="1"/>
  <c r="I529" i="1"/>
  <c r="G529" i="1"/>
  <c r="D651" i="1" s="1"/>
  <c r="G651" i="1" s="1"/>
  <c r="K528" i="1"/>
  <c r="J528" i="1"/>
  <c r="L528" i="1" s="1"/>
  <c r="I528" i="1"/>
  <c r="G528" i="1"/>
  <c r="D650" i="1" s="1"/>
  <c r="G650" i="1" s="1"/>
  <c r="L527" i="1"/>
  <c r="I649" i="1" s="1"/>
  <c r="L649" i="1" s="1"/>
  <c r="K527" i="1"/>
  <c r="J527" i="1"/>
  <c r="I527" i="1"/>
  <c r="G527" i="1"/>
  <c r="D649" i="1" s="1"/>
  <c r="G649" i="1" s="1"/>
  <c r="K526" i="1"/>
  <c r="I526" i="1"/>
  <c r="L526" i="1" s="1"/>
  <c r="G526" i="1"/>
  <c r="K525" i="1"/>
  <c r="L525" i="1" s="1"/>
  <c r="J525" i="1"/>
  <c r="I525" i="1"/>
  <c r="G525" i="1"/>
  <c r="D647" i="1" s="1"/>
  <c r="G647" i="1" s="1"/>
  <c r="K524" i="1"/>
  <c r="J524" i="1"/>
  <c r="I524" i="1"/>
  <c r="G524" i="1"/>
  <c r="D646" i="1" s="1"/>
  <c r="G646" i="1" s="1"/>
  <c r="K523" i="1"/>
  <c r="J523" i="1"/>
  <c r="I523" i="1"/>
  <c r="L523" i="1" s="1"/>
  <c r="I645" i="1" s="1"/>
  <c r="L645" i="1" s="1"/>
  <c r="M645" i="1" s="1"/>
  <c r="G523" i="1"/>
  <c r="D645" i="1" s="1"/>
  <c r="G645" i="1" s="1"/>
  <c r="K522" i="1"/>
  <c r="J522" i="1"/>
  <c r="I522" i="1"/>
  <c r="G522" i="1"/>
  <c r="D644" i="1" s="1"/>
  <c r="G644" i="1" s="1"/>
  <c r="L521" i="1"/>
  <c r="I643" i="1" s="1"/>
  <c r="L643" i="1" s="1"/>
  <c r="M643" i="1" s="1"/>
  <c r="K521" i="1"/>
  <c r="I521" i="1"/>
  <c r="G521" i="1"/>
  <c r="D643" i="1" s="1"/>
  <c r="G643" i="1" s="1"/>
  <c r="M520" i="1"/>
  <c r="K520" i="1"/>
  <c r="I520" i="1"/>
  <c r="L520" i="1" s="1"/>
  <c r="I642" i="1" s="1"/>
  <c r="L642" i="1" s="1"/>
  <c r="G520" i="1"/>
  <c r="D642" i="1" s="1"/>
  <c r="G642" i="1" s="1"/>
  <c r="K519" i="1"/>
  <c r="I519" i="1"/>
  <c r="L519" i="1" s="1"/>
  <c r="G519" i="1"/>
  <c r="K518" i="1"/>
  <c r="J518" i="1"/>
  <c r="L518" i="1" s="1"/>
  <c r="I518" i="1"/>
  <c r="G518" i="1"/>
  <c r="D640" i="1" s="1"/>
  <c r="G640" i="1" s="1"/>
  <c r="L517" i="1"/>
  <c r="K517" i="1"/>
  <c r="J517" i="1"/>
  <c r="I517" i="1"/>
  <c r="G517" i="1"/>
  <c r="D639" i="1" s="1"/>
  <c r="G639" i="1" s="1"/>
  <c r="L516" i="1"/>
  <c r="K516" i="1"/>
  <c r="J516" i="1"/>
  <c r="I516" i="1"/>
  <c r="G516" i="1"/>
  <c r="D638" i="1" s="1"/>
  <c r="G638" i="1" s="1"/>
  <c r="K515" i="1"/>
  <c r="I515" i="1"/>
  <c r="L515" i="1" s="1"/>
  <c r="G515" i="1"/>
  <c r="D637" i="1" s="1"/>
  <c r="G637" i="1" s="1"/>
  <c r="K514" i="1"/>
  <c r="I514" i="1"/>
  <c r="L514" i="1" s="1"/>
  <c r="G514" i="1"/>
  <c r="D636" i="1" s="1"/>
  <c r="K513" i="1"/>
  <c r="J513" i="1"/>
  <c r="L513" i="1" s="1"/>
  <c r="I513" i="1"/>
  <c r="G513" i="1"/>
  <c r="L512" i="1"/>
  <c r="I634" i="1" s="1"/>
  <c r="L634" i="1" s="1"/>
  <c r="M634" i="1" s="1"/>
  <c r="K512" i="1"/>
  <c r="J512" i="1"/>
  <c r="I512" i="1"/>
  <c r="G512" i="1"/>
  <c r="D634" i="1" s="1"/>
  <c r="G634" i="1" s="1"/>
  <c r="K511" i="1"/>
  <c r="J511" i="1"/>
  <c r="L511" i="1" s="1"/>
  <c r="I511" i="1"/>
  <c r="G511" i="1"/>
  <c r="D633" i="1" s="1"/>
  <c r="G633" i="1" s="1"/>
  <c r="L510" i="1"/>
  <c r="K510" i="1"/>
  <c r="J510" i="1"/>
  <c r="I510" i="1"/>
  <c r="G510" i="1"/>
  <c r="D632" i="1" s="1"/>
  <c r="G632" i="1" s="1"/>
  <c r="L509" i="1"/>
  <c r="K509" i="1"/>
  <c r="J509" i="1"/>
  <c r="I509" i="1"/>
  <c r="G509" i="1"/>
  <c r="D631" i="1" s="1"/>
  <c r="G631" i="1" s="1"/>
  <c r="K508" i="1"/>
  <c r="I508" i="1"/>
  <c r="L508" i="1" s="1"/>
  <c r="G508" i="1"/>
  <c r="K496" i="1"/>
  <c r="M489" i="1"/>
  <c r="K489" i="1"/>
  <c r="F489" i="1"/>
  <c r="I488" i="1"/>
  <c r="G488" i="1"/>
  <c r="I487" i="1"/>
  <c r="G487" i="1"/>
  <c r="D607" i="1" s="1"/>
  <c r="G607" i="1" s="1"/>
  <c r="M607" i="1" s="1"/>
  <c r="M486" i="1"/>
  <c r="L486" i="1"/>
  <c r="L489" i="1" s="1"/>
  <c r="I609" i="1" s="1"/>
  <c r="K486" i="1"/>
  <c r="J486" i="1"/>
  <c r="J489" i="1" s="1"/>
  <c r="J491" i="1" s="1"/>
  <c r="F486" i="1"/>
  <c r="E486" i="1"/>
  <c r="E489" i="1" s="1"/>
  <c r="I485" i="1"/>
  <c r="I484" i="1"/>
  <c r="I483" i="1"/>
  <c r="I482" i="1"/>
  <c r="I481" i="1"/>
  <c r="I480" i="1"/>
  <c r="I479" i="1"/>
  <c r="I478" i="1"/>
  <c r="I477" i="1"/>
  <c r="I476" i="1"/>
  <c r="I475" i="1"/>
  <c r="I474" i="1"/>
  <c r="I473" i="1"/>
  <c r="I472" i="1"/>
  <c r="I471" i="1"/>
  <c r="I470" i="1"/>
  <c r="I469" i="1"/>
  <c r="I468" i="1"/>
  <c r="I467" i="1"/>
  <c r="I466" i="1"/>
  <c r="I465" i="1"/>
  <c r="I464" i="1"/>
  <c r="I463" i="1"/>
  <c r="I462" i="1"/>
  <c r="I461" i="1"/>
  <c r="I460" i="1"/>
  <c r="I459" i="1"/>
  <c r="I458" i="1"/>
  <c r="I457" i="1"/>
  <c r="I456" i="1"/>
  <c r="I455" i="1"/>
  <c r="I454" i="1"/>
  <c r="I453" i="1"/>
  <c r="I452" i="1"/>
  <c r="I451" i="1"/>
  <c r="I450" i="1"/>
  <c r="I449" i="1"/>
  <c r="I448" i="1"/>
  <c r="I447" i="1"/>
  <c r="I446" i="1"/>
  <c r="I429" i="1"/>
  <c r="G428" i="1"/>
  <c r="G427" i="1"/>
  <c r="L426" i="1"/>
  <c r="L429" i="1" s="1"/>
  <c r="K426" i="1"/>
  <c r="K429" i="1" s="1"/>
  <c r="J426" i="1"/>
  <c r="J429" i="1" s="1"/>
  <c r="J431" i="1" s="1"/>
  <c r="K436" i="1" s="1"/>
  <c r="I426" i="1"/>
  <c r="F426" i="1"/>
  <c r="F429" i="1" s="1"/>
  <c r="E426" i="1"/>
  <c r="E429" i="1" s="1"/>
  <c r="G404" i="1"/>
  <c r="L369" i="1"/>
  <c r="K369" i="1"/>
  <c r="E369" i="1"/>
  <c r="G368" i="1"/>
  <c r="G367" i="1"/>
  <c r="M366" i="1"/>
  <c r="M369" i="1" s="1"/>
  <c r="L366" i="1"/>
  <c r="K366" i="1"/>
  <c r="J366" i="1"/>
  <c r="J369" i="1" s="1"/>
  <c r="J371" i="1" s="1"/>
  <c r="K376" i="1" s="1"/>
  <c r="I366" i="1"/>
  <c r="I369" i="1" s="1"/>
  <c r="F366" i="1"/>
  <c r="F369" i="1" s="1"/>
  <c r="E366" i="1"/>
  <c r="D360" i="1"/>
  <c r="G360" i="1" s="1"/>
  <c r="D480" i="1" s="1"/>
  <c r="G480" i="1" s="1"/>
  <c r="D602" i="1" s="1"/>
  <c r="G602" i="1" s="1"/>
  <c r="M602" i="1" s="1"/>
  <c r="G356" i="1"/>
  <c r="D476" i="1" s="1"/>
  <c r="G476" i="1" s="1"/>
  <c r="D598" i="1" s="1"/>
  <c r="G598" i="1" s="1"/>
  <c r="D344" i="1"/>
  <c r="G344" i="1" s="1"/>
  <c r="D464" i="1" s="1"/>
  <c r="G464" i="1" s="1"/>
  <c r="D586" i="1" s="1"/>
  <c r="G586" i="1" s="1"/>
  <c r="G340" i="1"/>
  <c r="D460" i="1" s="1"/>
  <c r="G460" i="1" s="1"/>
  <c r="D582" i="1" s="1"/>
  <c r="G582" i="1" s="1"/>
  <c r="D328" i="1"/>
  <c r="G328" i="1" s="1"/>
  <c r="D448" i="1" s="1"/>
  <c r="G448" i="1" s="1"/>
  <c r="D570" i="1" s="1"/>
  <c r="G570" i="1" s="1"/>
  <c r="M570" i="1" s="1"/>
  <c r="J311" i="1"/>
  <c r="K316" i="1" s="1"/>
  <c r="M309" i="1"/>
  <c r="J309" i="1"/>
  <c r="I309" i="1"/>
  <c r="E309" i="1"/>
  <c r="G308" i="1"/>
  <c r="G307" i="1"/>
  <c r="M306" i="1"/>
  <c r="L306" i="1"/>
  <c r="L309" i="1" s="1"/>
  <c r="K306" i="1"/>
  <c r="K309" i="1" s="1"/>
  <c r="J306" i="1"/>
  <c r="I306" i="1"/>
  <c r="F306" i="1"/>
  <c r="F309" i="1" s="1"/>
  <c r="E306" i="1"/>
  <c r="D296" i="1"/>
  <c r="G296" i="1" s="1"/>
  <c r="D416" i="1" s="1"/>
  <c r="G416" i="1" s="1"/>
  <c r="D280" i="1"/>
  <c r="G280" i="1" s="1"/>
  <c r="D400" i="1" s="1"/>
  <c r="G400" i="1" s="1"/>
  <c r="D268" i="1"/>
  <c r="G268" i="1" s="1"/>
  <c r="D388" i="1" s="1"/>
  <c r="G388" i="1" s="1"/>
  <c r="L249" i="1"/>
  <c r="M246" i="1"/>
  <c r="M249" i="1" s="1"/>
  <c r="L246" i="1"/>
  <c r="K246" i="1"/>
  <c r="K249" i="1" s="1"/>
  <c r="J246" i="1"/>
  <c r="J249" i="1" s="1"/>
  <c r="J251" i="1" s="1"/>
  <c r="K256" i="1" s="1"/>
  <c r="F246" i="1"/>
  <c r="F249" i="1" s="1"/>
  <c r="E246" i="1"/>
  <c r="E249" i="1" s="1"/>
  <c r="I244" i="1"/>
  <c r="I243" i="1"/>
  <c r="G243" i="1"/>
  <c r="D363" i="1" s="1"/>
  <c r="G363" i="1" s="1"/>
  <c r="D483" i="1" s="1"/>
  <c r="G483" i="1" s="1"/>
  <c r="D605" i="1" s="1"/>
  <c r="G605" i="1" s="1"/>
  <c r="M605" i="1" s="1"/>
  <c r="I240" i="1"/>
  <c r="D237" i="1"/>
  <c r="G237" i="1" s="1"/>
  <c r="D357" i="1" s="1"/>
  <c r="G357" i="1" s="1"/>
  <c r="D477" i="1" s="1"/>
  <c r="G477" i="1" s="1"/>
  <c r="D599" i="1" s="1"/>
  <c r="G599" i="1" s="1"/>
  <c r="M599" i="1" s="1"/>
  <c r="I236" i="1"/>
  <c r="D233" i="1"/>
  <c r="G233" i="1" s="1"/>
  <c r="D353" i="1" s="1"/>
  <c r="G353" i="1" s="1"/>
  <c r="D473" i="1" s="1"/>
  <c r="G473" i="1" s="1"/>
  <c r="D595" i="1" s="1"/>
  <c r="G595" i="1" s="1"/>
  <c r="M595" i="1" s="1"/>
  <c r="I232" i="1"/>
  <c r="I231" i="1"/>
  <c r="D230" i="1"/>
  <c r="G230" i="1" s="1"/>
  <c r="D350" i="1" s="1"/>
  <c r="G350" i="1" s="1"/>
  <c r="D470" i="1" s="1"/>
  <c r="G470" i="1" s="1"/>
  <c r="D592" i="1" s="1"/>
  <c r="G592" i="1" s="1"/>
  <c r="M592" i="1" s="1"/>
  <c r="I228" i="1"/>
  <c r="I227" i="1"/>
  <c r="G227" i="1"/>
  <c r="D347" i="1" s="1"/>
  <c r="G347" i="1" s="1"/>
  <c r="D467" i="1" s="1"/>
  <c r="G467" i="1" s="1"/>
  <c r="D589" i="1" s="1"/>
  <c r="G589" i="1" s="1"/>
  <c r="M589" i="1" s="1"/>
  <c r="I224" i="1"/>
  <c r="D221" i="1"/>
  <c r="G221" i="1" s="1"/>
  <c r="D341" i="1" s="1"/>
  <c r="G341" i="1" s="1"/>
  <c r="D461" i="1" s="1"/>
  <c r="G461" i="1" s="1"/>
  <c r="D583" i="1" s="1"/>
  <c r="G583" i="1" s="1"/>
  <c r="M583" i="1" s="1"/>
  <c r="I220" i="1"/>
  <c r="D217" i="1"/>
  <c r="G217" i="1" s="1"/>
  <c r="D337" i="1" s="1"/>
  <c r="G337" i="1" s="1"/>
  <c r="D457" i="1" s="1"/>
  <c r="G457" i="1" s="1"/>
  <c r="D579" i="1" s="1"/>
  <c r="G579" i="1" s="1"/>
  <c r="M579" i="1" s="1"/>
  <c r="I216" i="1"/>
  <c r="I215" i="1"/>
  <c r="D214" i="1"/>
  <c r="G214" i="1" s="1"/>
  <c r="D334" i="1" s="1"/>
  <c r="G334" i="1" s="1"/>
  <c r="D454" i="1" s="1"/>
  <c r="G454" i="1" s="1"/>
  <c r="D576" i="1" s="1"/>
  <c r="G576" i="1" s="1"/>
  <c r="M576" i="1" s="1"/>
  <c r="I212" i="1"/>
  <c r="I211" i="1"/>
  <c r="G211" i="1"/>
  <c r="D331" i="1" s="1"/>
  <c r="G331" i="1" s="1"/>
  <c r="D451" i="1" s="1"/>
  <c r="G451" i="1" s="1"/>
  <c r="D573" i="1" s="1"/>
  <c r="G573" i="1" s="1"/>
  <c r="M573" i="1" s="1"/>
  <c r="I208" i="1"/>
  <c r="M189" i="1"/>
  <c r="L189" i="1"/>
  <c r="M186" i="1"/>
  <c r="L186" i="1"/>
  <c r="K186" i="1"/>
  <c r="K189" i="1" s="1"/>
  <c r="J186" i="1"/>
  <c r="J189" i="1" s="1"/>
  <c r="J191" i="1" s="1"/>
  <c r="K196" i="1" s="1"/>
  <c r="F186" i="1"/>
  <c r="F189" i="1" s="1"/>
  <c r="E186" i="1"/>
  <c r="E189" i="1" s="1"/>
  <c r="I184" i="1"/>
  <c r="I183" i="1"/>
  <c r="G183" i="1"/>
  <c r="D303" i="1" s="1"/>
  <c r="G303" i="1" s="1"/>
  <c r="D423" i="1" s="1"/>
  <c r="G423" i="1" s="1"/>
  <c r="I180" i="1"/>
  <c r="I179" i="1"/>
  <c r="G179" i="1"/>
  <c r="D299" i="1" s="1"/>
  <c r="G299" i="1" s="1"/>
  <c r="D419" i="1" s="1"/>
  <c r="G419" i="1" s="1"/>
  <c r="D178" i="1"/>
  <c r="G178" i="1" s="1"/>
  <c r="D298" i="1" s="1"/>
  <c r="G298" i="1" s="1"/>
  <c r="D418" i="1" s="1"/>
  <c r="G418" i="1" s="1"/>
  <c r="I176" i="1"/>
  <c r="D176" i="1"/>
  <c r="G176" i="1" s="1"/>
  <c r="I172" i="1"/>
  <c r="D172" i="1"/>
  <c r="G172" i="1" s="1"/>
  <c r="D292" i="1" s="1"/>
  <c r="G292" i="1" s="1"/>
  <c r="D412" i="1" s="1"/>
  <c r="G412" i="1" s="1"/>
  <c r="I170" i="1"/>
  <c r="D169" i="1"/>
  <c r="G169" i="1" s="1"/>
  <c r="D289" i="1" s="1"/>
  <c r="G289" i="1" s="1"/>
  <c r="D409" i="1" s="1"/>
  <c r="G409" i="1" s="1"/>
  <c r="I166" i="1"/>
  <c r="D165" i="1"/>
  <c r="G165" i="1" s="1"/>
  <c r="D285" i="1" s="1"/>
  <c r="G285" i="1" s="1"/>
  <c r="D405" i="1" s="1"/>
  <c r="G405" i="1" s="1"/>
  <c r="D164" i="1"/>
  <c r="G164" i="1" s="1"/>
  <c r="D284" i="1" s="1"/>
  <c r="G284" i="1" s="1"/>
  <c r="D404" i="1" s="1"/>
  <c r="D160" i="1"/>
  <c r="G160" i="1" s="1"/>
  <c r="I159" i="1"/>
  <c r="D158" i="1"/>
  <c r="G158" i="1" s="1"/>
  <c r="D278" i="1" s="1"/>
  <c r="G278" i="1" s="1"/>
  <c r="D398" i="1" s="1"/>
  <c r="G398" i="1" s="1"/>
  <c r="D156" i="1"/>
  <c r="G156" i="1" s="1"/>
  <c r="D276" i="1" s="1"/>
  <c r="G276" i="1" s="1"/>
  <c r="D396" i="1" s="1"/>
  <c r="G396" i="1" s="1"/>
  <c r="I154" i="1"/>
  <c r="D153" i="1"/>
  <c r="G153" i="1" s="1"/>
  <c r="D273" i="1" s="1"/>
  <c r="G273" i="1" s="1"/>
  <c r="D393" i="1" s="1"/>
  <c r="G393" i="1" s="1"/>
  <c r="I150" i="1"/>
  <c r="D149" i="1"/>
  <c r="G149" i="1" s="1"/>
  <c r="D269" i="1" s="1"/>
  <c r="G269" i="1" s="1"/>
  <c r="D389" i="1" s="1"/>
  <c r="G389" i="1" s="1"/>
  <c r="D148" i="1"/>
  <c r="G148" i="1" s="1"/>
  <c r="J131" i="1"/>
  <c r="K136" i="1" s="1"/>
  <c r="J129" i="1"/>
  <c r="I129" i="1"/>
  <c r="E129" i="1"/>
  <c r="D129" i="1"/>
  <c r="K126" i="1"/>
  <c r="K129" i="1" s="1"/>
  <c r="J126" i="1"/>
  <c r="I126" i="1"/>
  <c r="F126" i="1"/>
  <c r="F129" i="1" s="1"/>
  <c r="E126" i="1"/>
  <c r="D126" i="1"/>
  <c r="L125" i="1"/>
  <c r="I245" i="1" s="1"/>
  <c r="G125" i="1"/>
  <c r="M125" i="1" s="1"/>
  <c r="L124" i="1"/>
  <c r="G124" i="1"/>
  <c r="D244" i="1" s="1"/>
  <c r="G244" i="1" s="1"/>
  <c r="D364" i="1" s="1"/>
  <c r="G364" i="1" s="1"/>
  <c r="D484" i="1" s="1"/>
  <c r="G484" i="1" s="1"/>
  <c r="D606" i="1" s="1"/>
  <c r="G606" i="1" s="1"/>
  <c r="M606" i="1" s="1"/>
  <c r="M123" i="1"/>
  <c r="L123" i="1"/>
  <c r="G123" i="1"/>
  <c r="D243" i="1" s="1"/>
  <c r="L122" i="1"/>
  <c r="I242" i="1" s="1"/>
  <c r="G122" i="1"/>
  <c r="D242" i="1" s="1"/>
  <c r="G242" i="1" s="1"/>
  <c r="D362" i="1" s="1"/>
  <c r="G362" i="1" s="1"/>
  <c r="D482" i="1" s="1"/>
  <c r="G482" i="1" s="1"/>
  <c r="D604" i="1" s="1"/>
  <c r="G604" i="1" s="1"/>
  <c r="M604" i="1" s="1"/>
  <c r="L121" i="1"/>
  <c r="I241" i="1" s="1"/>
  <c r="G121" i="1"/>
  <c r="M121" i="1" s="1"/>
  <c r="M120" i="1"/>
  <c r="L120" i="1"/>
  <c r="G120" i="1"/>
  <c r="D240" i="1" s="1"/>
  <c r="G240" i="1" s="1"/>
  <c r="L119" i="1"/>
  <c r="M119" i="1" s="1"/>
  <c r="G119" i="1"/>
  <c r="D239" i="1" s="1"/>
  <c r="G239" i="1" s="1"/>
  <c r="D359" i="1" s="1"/>
  <c r="G359" i="1" s="1"/>
  <c r="D479" i="1" s="1"/>
  <c r="G479" i="1" s="1"/>
  <c r="D601" i="1" s="1"/>
  <c r="G601" i="1" s="1"/>
  <c r="M601" i="1" s="1"/>
  <c r="L118" i="1"/>
  <c r="I238" i="1" s="1"/>
  <c r="G118" i="1"/>
  <c r="M118" i="1" s="1"/>
  <c r="L117" i="1"/>
  <c r="I237" i="1" s="1"/>
  <c r="G117" i="1"/>
  <c r="M117" i="1" s="1"/>
  <c r="M116" i="1"/>
  <c r="L116" i="1"/>
  <c r="G116" i="1"/>
  <c r="D236" i="1" s="1"/>
  <c r="G236" i="1" s="1"/>
  <c r="D356" i="1" s="1"/>
  <c r="L115" i="1"/>
  <c r="I235" i="1" s="1"/>
  <c r="G115" i="1"/>
  <c r="D235" i="1" s="1"/>
  <c r="G235" i="1" s="1"/>
  <c r="D355" i="1" s="1"/>
  <c r="G355" i="1" s="1"/>
  <c r="D475" i="1" s="1"/>
  <c r="G475" i="1" s="1"/>
  <c r="D597" i="1" s="1"/>
  <c r="G597" i="1" s="1"/>
  <c r="M597" i="1" s="1"/>
  <c r="L114" i="1"/>
  <c r="I234" i="1" s="1"/>
  <c r="G114" i="1"/>
  <c r="D234" i="1" s="1"/>
  <c r="G234" i="1" s="1"/>
  <c r="D354" i="1" s="1"/>
  <c r="G354" i="1" s="1"/>
  <c r="D474" i="1" s="1"/>
  <c r="G474" i="1" s="1"/>
  <c r="D596" i="1" s="1"/>
  <c r="G596" i="1" s="1"/>
  <c r="M596" i="1" s="1"/>
  <c r="L113" i="1"/>
  <c r="I233" i="1" s="1"/>
  <c r="G113" i="1"/>
  <c r="L112" i="1"/>
  <c r="G112" i="1"/>
  <c r="D232" i="1" s="1"/>
  <c r="G232" i="1" s="1"/>
  <c r="D352" i="1" s="1"/>
  <c r="G352" i="1" s="1"/>
  <c r="D472" i="1" s="1"/>
  <c r="G472" i="1" s="1"/>
  <c r="D594" i="1" s="1"/>
  <c r="G594" i="1" s="1"/>
  <c r="M594" i="1" s="1"/>
  <c r="L111" i="1"/>
  <c r="M111" i="1" s="1"/>
  <c r="G111" i="1"/>
  <c r="D231" i="1" s="1"/>
  <c r="G231" i="1" s="1"/>
  <c r="D351" i="1" s="1"/>
  <c r="G351" i="1" s="1"/>
  <c r="D471" i="1" s="1"/>
  <c r="G471" i="1" s="1"/>
  <c r="D593" i="1" s="1"/>
  <c r="G593" i="1" s="1"/>
  <c r="M593" i="1" s="1"/>
  <c r="M110" i="1"/>
  <c r="L110" i="1"/>
  <c r="I230" i="1" s="1"/>
  <c r="G110" i="1"/>
  <c r="L109" i="1"/>
  <c r="I229" i="1" s="1"/>
  <c r="G109" i="1"/>
  <c r="M109" i="1" s="1"/>
  <c r="L108" i="1"/>
  <c r="G108" i="1"/>
  <c r="D228" i="1" s="1"/>
  <c r="G228" i="1" s="1"/>
  <c r="D348" i="1" s="1"/>
  <c r="G348" i="1" s="1"/>
  <c r="D468" i="1" s="1"/>
  <c r="G468" i="1" s="1"/>
  <c r="D590" i="1" s="1"/>
  <c r="G590" i="1" s="1"/>
  <c r="M590" i="1" s="1"/>
  <c r="M107" i="1"/>
  <c r="L107" i="1"/>
  <c r="G107" i="1"/>
  <c r="D227" i="1" s="1"/>
  <c r="L106" i="1"/>
  <c r="I226" i="1" s="1"/>
  <c r="G106" i="1"/>
  <c r="D226" i="1" s="1"/>
  <c r="G226" i="1" s="1"/>
  <c r="D346" i="1" s="1"/>
  <c r="G346" i="1" s="1"/>
  <c r="D466" i="1" s="1"/>
  <c r="G466" i="1" s="1"/>
  <c r="D588" i="1" s="1"/>
  <c r="G588" i="1" s="1"/>
  <c r="M588" i="1" s="1"/>
  <c r="L105" i="1"/>
  <c r="I225" i="1" s="1"/>
  <c r="G105" i="1"/>
  <c r="M105" i="1" s="1"/>
  <c r="M104" i="1"/>
  <c r="L104" i="1"/>
  <c r="G104" i="1"/>
  <c r="D224" i="1" s="1"/>
  <c r="G224" i="1" s="1"/>
  <c r="L103" i="1"/>
  <c r="M103" i="1" s="1"/>
  <c r="G103" i="1"/>
  <c r="D223" i="1" s="1"/>
  <c r="G223" i="1" s="1"/>
  <c r="D343" i="1" s="1"/>
  <c r="G343" i="1" s="1"/>
  <c r="D463" i="1" s="1"/>
  <c r="G463" i="1" s="1"/>
  <c r="D585" i="1" s="1"/>
  <c r="G585" i="1" s="1"/>
  <c r="M585" i="1" s="1"/>
  <c r="L102" i="1"/>
  <c r="I222" i="1" s="1"/>
  <c r="G102" i="1"/>
  <c r="D222" i="1" s="1"/>
  <c r="G222" i="1" s="1"/>
  <c r="D342" i="1" s="1"/>
  <c r="G342" i="1" s="1"/>
  <c r="D462" i="1" s="1"/>
  <c r="G462" i="1" s="1"/>
  <c r="D584" i="1" s="1"/>
  <c r="G584" i="1" s="1"/>
  <c r="M584" i="1" s="1"/>
  <c r="L101" i="1"/>
  <c r="I221" i="1" s="1"/>
  <c r="G101" i="1"/>
  <c r="M101" i="1" s="1"/>
  <c r="M100" i="1"/>
  <c r="L100" i="1"/>
  <c r="G100" i="1"/>
  <c r="D220" i="1" s="1"/>
  <c r="G220" i="1" s="1"/>
  <c r="D340" i="1" s="1"/>
  <c r="L99" i="1"/>
  <c r="I219" i="1" s="1"/>
  <c r="G99" i="1"/>
  <c r="D219" i="1" s="1"/>
  <c r="G219" i="1" s="1"/>
  <c r="D339" i="1" s="1"/>
  <c r="G339" i="1" s="1"/>
  <c r="D459" i="1" s="1"/>
  <c r="G459" i="1" s="1"/>
  <c r="D581" i="1" s="1"/>
  <c r="G581" i="1" s="1"/>
  <c r="M581" i="1" s="1"/>
  <c r="L98" i="1"/>
  <c r="I218" i="1" s="1"/>
  <c r="G98" i="1"/>
  <c r="D218" i="1" s="1"/>
  <c r="G218" i="1" s="1"/>
  <c r="D338" i="1" s="1"/>
  <c r="G338" i="1" s="1"/>
  <c r="D458" i="1" s="1"/>
  <c r="G458" i="1" s="1"/>
  <c r="D580" i="1" s="1"/>
  <c r="G580" i="1" s="1"/>
  <c r="M580" i="1" s="1"/>
  <c r="L97" i="1"/>
  <c r="I217" i="1" s="1"/>
  <c r="G97" i="1"/>
  <c r="L96" i="1"/>
  <c r="G96" i="1"/>
  <c r="D216" i="1" s="1"/>
  <c r="G216" i="1" s="1"/>
  <c r="D336" i="1" s="1"/>
  <c r="G336" i="1" s="1"/>
  <c r="D456" i="1" s="1"/>
  <c r="G456" i="1" s="1"/>
  <c r="D578" i="1" s="1"/>
  <c r="G578" i="1" s="1"/>
  <c r="M578" i="1" s="1"/>
  <c r="L95" i="1"/>
  <c r="M95" i="1" s="1"/>
  <c r="G95" i="1"/>
  <c r="D215" i="1" s="1"/>
  <c r="G215" i="1" s="1"/>
  <c r="D335" i="1" s="1"/>
  <c r="G335" i="1" s="1"/>
  <c r="D455" i="1" s="1"/>
  <c r="G455" i="1" s="1"/>
  <c r="D577" i="1" s="1"/>
  <c r="G577" i="1" s="1"/>
  <c r="M577" i="1" s="1"/>
  <c r="M94" i="1"/>
  <c r="L94" i="1"/>
  <c r="I214" i="1" s="1"/>
  <c r="G94" i="1"/>
  <c r="L93" i="1"/>
  <c r="I213" i="1" s="1"/>
  <c r="G93" i="1"/>
  <c r="M93" i="1" s="1"/>
  <c r="L92" i="1"/>
  <c r="G92" i="1"/>
  <c r="D212" i="1" s="1"/>
  <c r="G212" i="1" s="1"/>
  <c r="D332" i="1" s="1"/>
  <c r="G332" i="1" s="1"/>
  <c r="D452" i="1" s="1"/>
  <c r="G452" i="1" s="1"/>
  <c r="D574" i="1" s="1"/>
  <c r="G574" i="1" s="1"/>
  <c r="M574" i="1" s="1"/>
  <c r="M91" i="1"/>
  <c r="L91" i="1"/>
  <c r="G91" i="1"/>
  <c r="D211" i="1" s="1"/>
  <c r="L90" i="1"/>
  <c r="I210" i="1" s="1"/>
  <c r="G90" i="1"/>
  <c r="D210" i="1" s="1"/>
  <c r="G210" i="1" s="1"/>
  <c r="D330" i="1" s="1"/>
  <c r="G330" i="1" s="1"/>
  <c r="D450" i="1" s="1"/>
  <c r="G450" i="1" s="1"/>
  <c r="D572" i="1" s="1"/>
  <c r="G572" i="1" s="1"/>
  <c r="M572" i="1" s="1"/>
  <c r="L89" i="1"/>
  <c r="I209" i="1" s="1"/>
  <c r="G89" i="1"/>
  <c r="M89" i="1" s="1"/>
  <c r="M88" i="1"/>
  <c r="L88" i="1"/>
  <c r="G88" i="1"/>
  <c r="D208" i="1" s="1"/>
  <c r="G208" i="1" s="1"/>
  <c r="L87" i="1"/>
  <c r="M87" i="1" s="1"/>
  <c r="G87" i="1"/>
  <c r="D207" i="1" s="1"/>
  <c r="G207" i="1" s="1"/>
  <c r="D327" i="1" s="1"/>
  <c r="G327" i="1" s="1"/>
  <c r="D447" i="1" s="1"/>
  <c r="G447" i="1" s="1"/>
  <c r="D569" i="1" s="1"/>
  <c r="G569" i="1" s="1"/>
  <c r="M569" i="1" s="1"/>
  <c r="L86" i="1"/>
  <c r="G86" i="1"/>
  <c r="G126" i="1" s="1"/>
  <c r="G129" i="1" s="1"/>
  <c r="J52" i="1"/>
  <c r="J54" i="1" s="1"/>
  <c r="K59" i="1" s="1"/>
  <c r="E52" i="1"/>
  <c r="D52" i="1"/>
  <c r="K49" i="1"/>
  <c r="K52" i="1" s="1"/>
  <c r="J49" i="1"/>
  <c r="I49" i="1"/>
  <c r="I52" i="1" s="1"/>
  <c r="F49" i="1"/>
  <c r="F52" i="1" s="1"/>
  <c r="E49" i="1"/>
  <c r="D49" i="1"/>
  <c r="L48" i="1"/>
  <c r="I185" i="1" s="1"/>
  <c r="G48" i="1"/>
  <c r="L47" i="1"/>
  <c r="G47" i="1"/>
  <c r="D184" i="1" s="1"/>
  <c r="G184" i="1" s="1"/>
  <c r="D304" i="1" s="1"/>
  <c r="G304" i="1" s="1"/>
  <c r="D424" i="1" s="1"/>
  <c r="G424" i="1" s="1"/>
  <c r="L46" i="1"/>
  <c r="M46" i="1" s="1"/>
  <c r="G46" i="1"/>
  <c r="D183" i="1" s="1"/>
  <c r="M45" i="1"/>
  <c r="L45" i="1"/>
  <c r="I182" i="1" s="1"/>
  <c r="G45" i="1"/>
  <c r="D182" i="1" s="1"/>
  <c r="G182" i="1" s="1"/>
  <c r="D302" i="1" s="1"/>
  <c r="G302" i="1" s="1"/>
  <c r="D422" i="1" s="1"/>
  <c r="G422" i="1" s="1"/>
  <c r="L44" i="1"/>
  <c r="I181" i="1" s="1"/>
  <c r="G44" i="1"/>
  <c r="M44" i="1" s="1"/>
  <c r="L43" i="1"/>
  <c r="G43" i="1"/>
  <c r="M43" i="1" s="1"/>
  <c r="M42" i="1"/>
  <c r="L42" i="1"/>
  <c r="G42" i="1"/>
  <c r="D179" i="1" s="1"/>
  <c r="L41" i="1"/>
  <c r="M41" i="1" s="1"/>
  <c r="G41" i="1"/>
  <c r="L40" i="1"/>
  <c r="I177" i="1" s="1"/>
  <c r="G40" i="1"/>
  <c r="M40" i="1" s="1"/>
  <c r="M39" i="1"/>
  <c r="L39" i="1"/>
  <c r="G39" i="1"/>
  <c r="L38" i="1"/>
  <c r="M38" i="1" s="1"/>
  <c r="G38" i="1"/>
  <c r="D175" i="1" s="1"/>
  <c r="G175" i="1" s="1"/>
  <c r="D295" i="1" s="1"/>
  <c r="G295" i="1" s="1"/>
  <c r="D415" i="1" s="1"/>
  <c r="G415" i="1" s="1"/>
  <c r="L37" i="1"/>
  <c r="I174" i="1" s="1"/>
  <c r="G37" i="1"/>
  <c r="M37" i="1" s="1"/>
  <c r="L36" i="1"/>
  <c r="I173" i="1" s="1"/>
  <c r="G36" i="1"/>
  <c r="M36" i="1" s="1"/>
  <c r="M35" i="1"/>
  <c r="L35" i="1"/>
  <c r="G35" i="1"/>
  <c r="L34" i="1"/>
  <c r="I171" i="1" s="1"/>
  <c r="G34" i="1"/>
  <c r="D171" i="1" s="1"/>
  <c r="G171" i="1" s="1"/>
  <c r="D291" i="1" s="1"/>
  <c r="G291" i="1" s="1"/>
  <c r="D411" i="1" s="1"/>
  <c r="G411" i="1" s="1"/>
  <c r="L33" i="1"/>
  <c r="G33" i="1"/>
  <c r="D170" i="1" s="1"/>
  <c r="G170" i="1" s="1"/>
  <c r="D290" i="1" s="1"/>
  <c r="G290" i="1" s="1"/>
  <c r="D410" i="1" s="1"/>
  <c r="G410" i="1" s="1"/>
  <c r="M32" i="1"/>
  <c r="L32" i="1"/>
  <c r="I169" i="1" s="1"/>
  <c r="G32" i="1"/>
  <c r="L31" i="1"/>
  <c r="M31" i="1" s="1"/>
  <c r="G31" i="1"/>
  <c r="D168" i="1" s="1"/>
  <c r="G168" i="1" s="1"/>
  <c r="D288" i="1" s="1"/>
  <c r="G288" i="1" s="1"/>
  <c r="D408" i="1" s="1"/>
  <c r="G408" i="1" s="1"/>
  <c r="L30" i="1"/>
  <c r="I167" i="1" s="1"/>
  <c r="G30" i="1"/>
  <c r="D167" i="1" s="1"/>
  <c r="G167" i="1" s="1"/>
  <c r="D287" i="1" s="1"/>
  <c r="G287" i="1" s="1"/>
  <c r="D407" i="1" s="1"/>
  <c r="G407" i="1" s="1"/>
  <c r="L29" i="1"/>
  <c r="G29" i="1"/>
  <c r="D166" i="1" s="1"/>
  <c r="G166" i="1" s="1"/>
  <c r="D286" i="1" s="1"/>
  <c r="G286" i="1" s="1"/>
  <c r="D406" i="1" s="1"/>
  <c r="G406" i="1" s="1"/>
  <c r="M28" i="1"/>
  <c r="L28" i="1"/>
  <c r="I165" i="1" s="1"/>
  <c r="G28" i="1"/>
  <c r="L27" i="1"/>
  <c r="I164" i="1" s="1"/>
  <c r="G27" i="1"/>
  <c r="L26" i="1"/>
  <c r="I163" i="1" s="1"/>
  <c r="G26" i="1"/>
  <c r="D163" i="1" s="1"/>
  <c r="G163" i="1" s="1"/>
  <c r="D283" i="1" s="1"/>
  <c r="G283" i="1" s="1"/>
  <c r="D403" i="1" s="1"/>
  <c r="G403" i="1" s="1"/>
  <c r="L25" i="1"/>
  <c r="I162" i="1" s="1"/>
  <c r="G25" i="1"/>
  <c r="M25" i="1" s="1"/>
  <c r="M24" i="1"/>
  <c r="L24" i="1"/>
  <c r="I161" i="1" s="1"/>
  <c r="G24" i="1"/>
  <c r="D161" i="1" s="1"/>
  <c r="G161" i="1" s="1"/>
  <c r="D281" i="1" s="1"/>
  <c r="G281" i="1" s="1"/>
  <c r="D401" i="1" s="1"/>
  <c r="G401" i="1" s="1"/>
  <c r="L23" i="1"/>
  <c r="I160" i="1" s="1"/>
  <c r="G23" i="1"/>
  <c r="L22" i="1"/>
  <c r="G22" i="1"/>
  <c r="D159" i="1" s="1"/>
  <c r="G159" i="1" s="1"/>
  <c r="D279" i="1" s="1"/>
  <c r="G279" i="1" s="1"/>
  <c r="D399" i="1" s="1"/>
  <c r="G399" i="1" s="1"/>
  <c r="L21" i="1"/>
  <c r="I158" i="1" s="1"/>
  <c r="G21" i="1"/>
  <c r="M21" i="1" s="1"/>
  <c r="M20" i="1"/>
  <c r="L20" i="1"/>
  <c r="I157" i="1" s="1"/>
  <c r="G20" i="1"/>
  <c r="D157" i="1" s="1"/>
  <c r="G157" i="1" s="1"/>
  <c r="D277" i="1" s="1"/>
  <c r="G277" i="1" s="1"/>
  <c r="D397" i="1" s="1"/>
  <c r="G397" i="1" s="1"/>
  <c r="L19" i="1"/>
  <c r="M19" i="1" s="1"/>
  <c r="G19" i="1"/>
  <c r="L18" i="1"/>
  <c r="I155" i="1" s="1"/>
  <c r="G18" i="1"/>
  <c r="D155" i="1" s="1"/>
  <c r="G155" i="1" s="1"/>
  <c r="D275" i="1" s="1"/>
  <c r="G275" i="1" s="1"/>
  <c r="D395" i="1" s="1"/>
  <c r="G395" i="1" s="1"/>
  <c r="L17" i="1"/>
  <c r="G17" i="1"/>
  <c r="D154" i="1" s="1"/>
  <c r="G154" i="1" s="1"/>
  <c r="D274" i="1" s="1"/>
  <c r="G274" i="1" s="1"/>
  <c r="D394" i="1" s="1"/>
  <c r="G394" i="1" s="1"/>
  <c r="M394" i="1" s="1"/>
  <c r="M426" i="1" s="1"/>
  <c r="M429" i="1" s="1"/>
  <c r="M16" i="1"/>
  <c r="L16" i="1"/>
  <c r="I153" i="1" s="1"/>
  <c r="G16" i="1"/>
  <c r="L15" i="1"/>
  <c r="M15" i="1" s="1"/>
  <c r="G15" i="1"/>
  <c r="D152" i="1" s="1"/>
  <c r="G152" i="1" s="1"/>
  <c r="D272" i="1" s="1"/>
  <c r="G272" i="1" s="1"/>
  <c r="D392" i="1" s="1"/>
  <c r="G392" i="1" s="1"/>
  <c r="L14" i="1"/>
  <c r="I151" i="1" s="1"/>
  <c r="G14" i="1"/>
  <c r="D151" i="1" s="1"/>
  <c r="G151" i="1" s="1"/>
  <c r="D271" i="1" s="1"/>
  <c r="G271" i="1" s="1"/>
  <c r="D391" i="1" s="1"/>
  <c r="G391" i="1" s="1"/>
  <c r="L13" i="1"/>
  <c r="G13" i="1"/>
  <c r="D150" i="1" s="1"/>
  <c r="G150" i="1" s="1"/>
  <c r="D270" i="1" s="1"/>
  <c r="G270" i="1" s="1"/>
  <c r="D390" i="1" s="1"/>
  <c r="G390" i="1" s="1"/>
  <c r="M12" i="1"/>
  <c r="L12" i="1"/>
  <c r="I149" i="1" s="1"/>
  <c r="G12" i="1"/>
  <c r="L11" i="1"/>
  <c r="M11" i="1" s="1"/>
  <c r="G11" i="1"/>
  <c r="L10" i="1"/>
  <c r="I147" i="1" s="1"/>
  <c r="G10" i="1"/>
  <c r="D147" i="1" s="1"/>
  <c r="G147" i="1" s="1"/>
  <c r="D267" i="1" s="1"/>
  <c r="G267" i="1" s="1"/>
  <c r="D387" i="1" s="1"/>
  <c r="G387" i="1" s="1"/>
  <c r="L9" i="1"/>
  <c r="I146" i="1" s="1"/>
  <c r="G9" i="1"/>
  <c r="G25" i="2" l="1"/>
  <c r="F25" i="2"/>
  <c r="J29" i="2"/>
  <c r="I660" i="1"/>
  <c r="L660" i="1" s="1"/>
  <c r="M660" i="1" s="1"/>
  <c r="M538" i="1"/>
  <c r="M586" i="1"/>
  <c r="M547" i="1"/>
  <c r="I669" i="1"/>
  <c r="L669" i="1" s="1"/>
  <c r="M669" i="1" s="1"/>
  <c r="M530" i="1"/>
  <c r="I652" i="1"/>
  <c r="L652" i="1" s="1"/>
  <c r="M652" i="1" s="1"/>
  <c r="I658" i="1"/>
  <c r="L658" i="1" s="1"/>
  <c r="M658" i="1" s="1"/>
  <c r="M536" i="1"/>
  <c r="I152" i="1"/>
  <c r="I168" i="1"/>
  <c r="D174" i="1"/>
  <c r="G174" i="1" s="1"/>
  <c r="D294" i="1" s="1"/>
  <c r="G294" i="1" s="1"/>
  <c r="D414" i="1" s="1"/>
  <c r="G414" i="1" s="1"/>
  <c r="I175" i="1"/>
  <c r="I186" i="1" s="1"/>
  <c r="I189" i="1" s="1"/>
  <c r="D181" i="1"/>
  <c r="G181" i="1" s="1"/>
  <c r="D301" i="1" s="1"/>
  <c r="G301" i="1" s="1"/>
  <c r="D421" i="1" s="1"/>
  <c r="G421" i="1" s="1"/>
  <c r="I207" i="1"/>
  <c r="D213" i="1"/>
  <c r="G213" i="1" s="1"/>
  <c r="D333" i="1" s="1"/>
  <c r="G333" i="1" s="1"/>
  <c r="D453" i="1" s="1"/>
  <c r="G453" i="1" s="1"/>
  <c r="D575" i="1" s="1"/>
  <c r="G575" i="1" s="1"/>
  <c r="M575" i="1" s="1"/>
  <c r="I223" i="1"/>
  <c r="D229" i="1"/>
  <c r="G229" i="1" s="1"/>
  <c r="D349" i="1" s="1"/>
  <c r="G349" i="1" s="1"/>
  <c r="D469" i="1" s="1"/>
  <c r="G469" i="1" s="1"/>
  <c r="D591" i="1" s="1"/>
  <c r="G591" i="1" s="1"/>
  <c r="M591" i="1" s="1"/>
  <c r="I239" i="1"/>
  <c r="I632" i="1"/>
  <c r="L632" i="1" s="1"/>
  <c r="M632" i="1" s="1"/>
  <c r="M510" i="1"/>
  <c r="I641" i="1"/>
  <c r="L641" i="1" s="1"/>
  <c r="M641" i="1" s="1"/>
  <c r="M519" i="1"/>
  <c r="I650" i="1"/>
  <c r="L650" i="1" s="1"/>
  <c r="M650" i="1" s="1"/>
  <c r="M528" i="1"/>
  <c r="G49" i="1"/>
  <c r="G52" i="1" s="1"/>
  <c r="M27" i="1"/>
  <c r="I206" i="1"/>
  <c r="L126" i="1"/>
  <c r="L129" i="1" s="1"/>
  <c r="M106" i="1"/>
  <c r="M122" i="1"/>
  <c r="I156" i="1"/>
  <c r="D162" i="1"/>
  <c r="G162" i="1" s="1"/>
  <c r="D282" i="1" s="1"/>
  <c r="G282" i="1" s="1"/>
  <c r="D402" i="1" s="1"/>
  <c r="G402" i="1" s="1"/>
  <c r="D206" i="1"/>
  <c r="M598" i="1"/>
  <c r="I630" i="1"/>
  <c r="M508" i="1"/>
  <c r="I640" i="1"/>
  <c r="L640" i="1" s="1"/>
  <c r="M640" i="1" s="1"/>
  <c r="M518" i="1"/>
  <c r="M30" i="1"/>
  <c r="M47" i="1"/>
  <c r="M86" i="1"/>
  <c r="M99" i="1"/>
  <c r="M102" i="1"/>
  <c r="M112" i="1"/>
  <c r="M115" i="1"/>
  <c r="D173" i="1"/>
  <c r="G173" i="1" s="1"/>
  <c r="D293" i="1" s="1"/>
  <c r="G293" i="1" s="1"/>
  <c r="D413" i="1" s="1"/>
  <c r="G413" i="1" s="1"/>
  <c r="D180" i="1"/>
  <c r="G180" i="1" s="1"/>
  <c r="D300" i="1" s="1"/>
  <c r="G300" i="1" s="1"/>
  <c r="D420" i="1" s="1"/>
  <c r="G420" i="1" s="1"/>
  <c r="D209" i="1"/>
  <c r="G209" i="1" s="1"/>
  <c r="D329" i="1" s="1"/>
  <c r="G329" i="1" s="1"/>
  <c r="D449" i="1" s="1"/>
  <c r="G449" i="1" s="1"/>
  <c r="D571" i="1" s="1"/>
  <c r="G571" i="1" s="1"/>
  <c r="M571" i="1" s="1"/>
  <c r="K548" i="1"/>
  <c r="K551" i="1" s="1"/>
  <c r="M512" i="1"/>
  <c r="M9" i="1"/>
  <c r="M13" i="1"/>
  <c r="M17" i="1"/>
  <c r="M29" i="1"/>
  <c r="M33" i="1"/>
  <c r="M48" i="1"/>
  <c r="M92" i="1"/>
  <c r="M97" i="1"/>
  <c r="M98" i="1"/>
  <c r="M108" i="1"/>
  <c r="M113" i="1"/>
  <c r="M114" i="1"/>
  <c r="M124" i="1"/>
  <c r="I148" i="1"/>
  <c r="D177" i="1"/>
  <c r="G177" i="1" s="1"/>
  <c r="D297" i="1" s="1"/>
  <c r="G297" i="1" s="1"/>
  <c r="D417" i="1" s="1"/>
  <c r="G417" i="1" s="1"/>
  <c r="I178" i="1"/>
  <c r="D185" i="1"/>
  <c r="G185" i="1" s="1"/>
  <c r="D305" i="1" s="1"/>
  <c r="G305" i="1" s="1"/>
  <c r="D425" i="1" s="1"/>
  <c r="G425" i="1" s="1"/>
  <c r="I631" i="1"/>
  <c r="L631" i="1" s="1"/>
  <c r="M631" i="1" s="1"/>
  <c r="M509" i="1"/>
  <c r="I633" i="1"/>
  <c r="L633" i="1" s="1"/>
  <c r="M633" i="1" s="1"/>
  <c r="M511" i="1"/>
  <c r="I637" i="1"/>
  <c r="L637" i="1" s="1"/>
  <c r="M637" i="1" s="1"/>
  <c r="M515" i="1"/>
  <c r="M642" i="1"/>
  <c r="M523" i="1"/>
  <c r="L529" i="1"/>
  <c r="M532" i="1"/>
  <c r="M543" i="1"/>
  <c r="D245" i="1"/>
  <c r="G245" i="1" s="1"/>
  <c r="D365" i="1" s="1"/>
  <c r="G365" i="1" s="1"/>
  <c r="D485" i="1" s="1"/>
  <c r="G485" i="1" s="1"/>
  <c r="I636" i="1"/>
  <c r="L636" i="1" s="1"/>
  <c r="M636" i="1" s="1"/>
  <c r="M514" i="1"/>
  <c r="I647" i="1"/>
  <c r="L647" i="1" s="1"/>
  <c r="M647" i="1" s="1"/>
  <c r="M525" i="1"/>
  <c r="M649" i="1"/>
  <c r="I656" i="1"/>
  <c r="L656" i="1" s="1"/>
  <c r="M656" i="1" s="1"/>
  <c r="M534" i="1"/>
  <c r="I659" i="1"/>
  <c r="L659" i="1" s="1"/>
  <c r="M659" i="1" s="1"/>
  <c r="M537" i="1"/>
  <c r="I666" i="1"/>
  <c r="L666" i="1" s="1"/>
  <c r="M666" i="1" s="1"/>
  <c r="M544" i="1"/>
  <c r="M23" i="1"/>
  <c r="M90" i="1"/>
  <c r="D146" i="1"/>
  <c r="D238" i="1"/>
  <c r="G238" i="1" s="1"/>
  <c r="D358" i="1" s="1"/>
  <c r="G358" i="1" s="1"/>
  <c r="D478" i="1" s="1"/>
  <c r="G478" i="1" s="1"/>
  <c r="D600" i="1" s="1"/>
  <c r="G600" i="1" s="1"/>
  <c r="M600" i="1" s="1"/>
  <c r="M582" i="1"/>
  <c r="I486" i="1"/>
  <c r="I489" i="1" s="1"/>
  <c r="J548" i="1"/>
  <c r="J551" i="1" s="1"/>
  <c r="J553" i="1" s="1"/>
  <c r="K558" i="1" s="1"/>
  <c r="I635" i="1"/>
  <c r="L635" i="1" s="1"/>
  <c r="M635" i="1" s="1"/>
  <c r="M513" i="1"/>
  <c r="I638" i="1"/>
  <c r="L638" i="1" s="1"/>
  <c r="M638" i="1" s="1"/>
  <c r="M516" i="1"/>
  <c r="M527" i="1"/>
  <c r="L49" i="1"/>
  <c r="L52" i="1" s="1"/>
  <c r="M10" i="1"/>
  <c r="M14" i="1"/>
  <c r="M18" i="1"/>
  <c r="M22" i="1"/>
  <c r="M26" i="1"/>
  <c r="M34" i="1"/>
  <c r="M96" i="1"/>
  <c r="D225" i="1"/>
  <c r="G225" i="1" s="1"/>
  <c r="D345" i="1" s="1"/>
  <c r="G345" i="1" s="1"/>
  <c r="D465" i="1" s="1"/>
  <c r="G465" i="1" s="1"/>
  <c r="D587" i="1" s="1"/>
  <c r="G587" i="1" s="1"/>
  <c r="M587" i="1" s="1"/>
  <c r="D241" i="1"/>
  <c r="G241" i="1" s="1"/>
  <c r="D361" i="1" s="1"/>
  <c r="G361" i="1" s="1"/>
  <c r="D481" i="1" s="1"/>
  <c r="G481" i="1" s="1"/>
  <c r="D603" i="1" s="1"/>
  <c r="G603" i="1" s="1"/>
  <c r="M603" i="1" s="1"/>
  <c r="M517" i="1"/>
  <c r="I639" i="1"/>
  <c r="L639" i="1" s="1"/>
  <c r="M639" i="1" s="1"/>
  <c r="M521" i="1"/>
  <c r="I648" i="1"/>
  <c r="L648" i="1" s="1"/>
  <c r="M648" i="1" s="1"/>
  <c r="M526" i="1"/>
  <c r="M654" i="1"/>
  <c r="M662" i="1"/>
  <c r="I664" i="1"/>
  <c r="L664" i="1" s="1"/>
  <c r="M664" i="1" s="1"/>
  <c r="M542" i="1"/>
  <c r="I667" i="1"/>
  <c r="L667" i="1" s="1"/>
  <c r="M667" i="1" s="1"/>
  <c r="M545" i="1"/>
  <c r="M546" i="1"/>
  <c r="I548" i="1"/>
  <c r="I551" i="1" s="1"/>
  <c r="I653" i="1"/>
  <c r="L653" i="1" s="1"/>
  <c r="M653" i="1" s="1"/>
  <c r="D630" i="1"/>
  <c r="G630" i="1" s="1"/>
  <c r="G670" i="1" s="1"/>
  <c r="G673" i="1" s="1"/>
  <c r="G548" i="1"/>
  <c r="L522" i="1"/>
  <c r="L539" i="1"/>
  <c r="I608" i="1"/>
  <c r="I611" i="1" s="1"/>
  <c r="L568" i="1"/>
  <c r="L524" i="1"/>
  <c r="L533" i="1"/>
  <c r="L541" i="1"/>
  <c r="M691" i="1"/>
  <c r="M693" i="1"/>
  <c r="M695" i="1"/>
  <c r="M697" i="1"/>
  <c r="M699" i="1"/>
  <c r="M701" i="1"/>
  <c r="M703" i="1"/>
  <c r="M705" i="1"/>
  <c r="M707" i="1"/>
  <c r="M709" i="1"/>
  <c r="M711" i="1"/>
  <c r="M713" i="1"/>
  <c r="M715" i="1"/>
  <c r="M717" i="1"/>
  <c r="M719" i="1"/>
  <c r="M721" i="1"/>
  <c r="M723" i="1"/>
  <c r="M725" i="1"/>
  <c r="M727" i="1"/>
  <c r="M729" i="1"/>
  <c r="G730" i="1"/>
  <c r="G733" i="1" s="1"/>
  <c r="M694" i="1"/>
  <c r="M698" i="1"/>
  <c r="M702" i="1"/>
  <c r="M706" i="1"/>
  <c r="M710" i="1"/>
  <c r="M714" i="1"/>
  <c r="M718" i="1"/>
  <c r="M722" i="1"/>
  <c r="M726" i="1"/>
  <c r="M692" i="1"/>
  <c r="M696" i="1"/>
  <c r="M700" i="1"/>
  <c r="M704" i="1"/>
  <c r="M708" i="1"/>
  <c r="M712" i="1"/>
  <c r="M716" i="1"/>
  <c r="M720" i="1"/>
  <c r="M724" i="1"/>
  <c r="M728" i="1"/>
  <c r="J30" i="2" l="1"/>
  <c r="J31" i="2" s="1"/>
  <c r="J33" i="2" s="1"/>
  <c r="I646" i="1"/>
  <c r="L646" i="1" s="1"/>
  <c r="M646" i="1" s="1"/>
  <c r="M524" i="1"/>
  <c r="M522" i="1"/>
  <c r="M548" i="1" s="1"/>
  <c r="M551" i="1" s="1"/>
  <c r="I644" i="1"/>
  <c r="L644" i="1" s="1"/>
  <c r="M644" i="1" s="1"/>
  <c r="G146" i="1"/>
  <c r="D186" i="1"/>
  <c r="D189" i="1" s="1"/>
  <c r="M126" i="1"/>
  <c r="M129" i="1" s="1"/>
  <c r="I690" i="1"/>
  <c r="L608" i="1"/>
  <c r="L611" i="1" s="1"/>
  <c r="I731" i="1" s="1"/>
  <c r="D670" i="1"/>
  <c r="D673" i="1" s="1"/>
  <c r="G551" i="1"/>
  <c r="I651" i="1"/>
  <c r="L651" i="1" s="1"/>
  <c r="M651" i="1" s="1"/>
  <c r="M529" i="1"/>
  <c r="G206" i="1"/>
  <c r="D246" i="1"/>
  <c r="D249" i="1" s="1"/>
  <c r="I663" i="1"/>
  <c r="L663" i="1" s="1"/>
  <c r="M663" i="1" s="1"/>
  <c r="M541" i="1"/>
  <c r="M49" i="1"/>
  <c r="M52" i="1" s="1"/>
  <c r="L548" i="1"/>
  <c r="L551" i="1" s="1"/>
  <c r="I655" i="1"/>
  <c r="L655" i="1" s="1"/>
  <c r="M655" i="1" s="1"/>
  <c r="M533" i="1"/>
  <c r="I661" i="1"/>
  <c r="L661" i="1" s="1"/>
  <c r="M661" i="1" s="1"/>
  <c r="M539" i="1"/>
  <c r="L630" i="1"/>
  <c r="I246" i="1"/>
  <c r="I249" i="1" s="1"/>
  <c r="L690" i="1" l="1"/>
  <c r="I730" i="1"/>
  <c r="I733" i="1" s="1"/>
  <c r="D326" i="1"/>
  <c r="G246" i="1"/>
  <c r="G249" i="1" s="1"/>
  <c r="L670" i="1"/>
  <c r="L673" i="1" s="1"/>
  <c r="M630" i="1"/>
  <c r="M670" i="1" s="1"/>
  <c r="M673" i="1" s="1"/>
  <c r="I670" i="1"/>
  <c r="I673" i="1" s="1"/>
  <c r="G186" i="1"/>
  <c r="G189" i="1" s="1"/>
  <c r="D266" i="1"/>
  <c r="D366" i="1" l="1"/>
  <c r="D369" i="1" s="1"/>
  <c r="G326" i="1"/>
  <c r="D306" i="1"/>
  <c r="D309" i="1" s="1"/>
  <c r="G266" i="1"/>
  <c r="L730" i="1"/>
  <c r="L733" i="1" s="1"/>
  <c r="M690" i="1"/>
  <c r="M730" i="1" s="1"/>
  <c r="M733" i="1" s="1"/>
  <c r="G306" i="1" l="1"/>
  <c r="G309" i="1" s="1"/>
  <c r="D386" i="1"/>
  <c r="G366" i="1"/>
  <c r="G369" i="1" s="1"/>
  <c r="D446" i="1"/>
  <c r="D486" i="1" l="1"/>
  <c r="D489" i="1" s="1"/>
  <c r="G446" i="1"/>
  <c r="D426" i="1"/>
  <c r="D429" i="1" s="1"/>
  <c r="G386" i="1"/>
  <c r="G426" i="1" s="1"/>
  <c r="G429" i="1" s="1"/>
  <c r="G486" i="1" l="1"/>
  <c r="G489" i="1" s="1"/>
  <c r="D568" i="1"/>
  <c r="D608" i="1" l="1"/>
  <c r="D611" i="1" s="1"/>
  <c r="G568" i="1"/>
  <c r="G608" i="1" l="1"/>
  <c r="G611" i="1" s="1"/>
  <c r="M568" i="1"/>
  <c r="M608" i="1" s="1"/>
  <c r="M611" i="1" s="1"/>
  <c r="E223" i="3" l="1"/>
  <c r="F223" i="3" s="1"/>
  <c r="H223" i="3"/>
  <c r="H182" i="3"/>
  <c r="E182" i="3"/>
  <c r="F182" i="3" s="1"/>
  <c r="E141" i="3"/>
  <c r="F141" i="3" s="1"/>
  <c r="H141" i="3"/>
  <c r="F262" i="3"/>
  <c r="F17" i="3" l="1"/>
  <c r="J33" i="3"/>
  <c r="K33" i="3" s="1"/>
  <c r="J13" i="3"/>
  <c r="K13" i="3" s="1"/>
  <c r="F34" i="3"/>
  <c r="F33" i="3"/>
  <c r="F32" i="3"/>
  <c r="J32" i="3" s="1"/>
  <c r="K32" i="3" s="1"/>
  <c r="F31" i="3"/>
  <c r="F30" i="3"/>
  <c r="F29" i="3"/>
  <c r="J29" i="3" s="1"/>
  <c r="K29" i="3" s="1"/>
  <c r="I34" i="3"/>
  <c r="J34" i="3" s="1"/>
  <c r="K34" i="3" s="1"/>
  <c r="I33" i="3"/>
  <c r="I32" i="3"/>
  <c r="I31" i="3"/>
  <c r="J31" i="3" s="1"/>
  <c r="K31" i="3" s="1"/>
  <c r="I30" i="3"/>
  <c r="J30" i="3" s="1"/>
  <c r="K30" i="3" s="1"/>
  <c r="I29" i="3"/>
  <c r="I27" i="3"/>
  <c r="I26" i="3"/>
  <c r="J26" i="3" s="1"/>
  <c r="K26" i="3" s="1"/>
  <c r="F27" i="3"/>
  <c r="J27" i="3" s="1"/>
  <c r="K27" i="3" s="1"/>
  <c r="F26" i="3"/>
  <c r="I24" i="3"/>
  <c r="I23" i="3"/>
  <c r="I22" i="3"/>
  <c r="I21" i="3"/>
  <c r="I20" i="3"/>
  <c r="I19" i="3"/>
  <c r="I18" i="3"/>
  <c r="I16" i="3"/>
  <c r="J16" i="3" s="1"/>
  <c r="K16" i="3" s="1"/>
  <c r="F24" i="3"/>
  <c r="F20" i="3"/>
  <c r="F21" i="3"/>
  <c r="F22" i="3"/>
  <c r="F23" i="3"/>
  <c r="F19" i="3"/>
  <c r="F18" i="3"/>
  <c r="F16" i="3"/>
  <c r="F12" i="3"/>
  <c r="J12" i="3" s="1"/>
  <c r="K12" i="3" s="1"/>
  <c r="F13" i="3"/>
  <c r="F14" i="3"/>
  <c r="J14" i="3" s="1"/>
  <c r="K14" i="3" s="1"/>
  <c r="H11" i="3"/>
  <c r="I11" i="3" s="1"/>
  <c r="J11" i="3" s="1"/>
  <c r="K11" i="3" s="1"/>
  <c r="F11" i="3"/>
  <c r="F15" i="3" s="1"/>
  <c r="H54" i="3"/>
  <c r="I54" i="3" s="1"/>
  <c r="H56" i="3"/>
  <c r="E56" i="3"/>
  <c r="F56" i="3" s="1"/>
  <c r="E54" i="3"/>
  <c r="I72" i="3"/>
  <c r="I73" i="3"/>
  <c r="I74" i="3"/>
  <c r="I75" i="3"/>
  <c r="J75" i="3" s="1"/>
  <c r="K75" i="3" s="1"/>
  <c r="I76" i="3"/>
  <c r="F76" i="3"/>
  <c r="F75" i="3"/>
  <c r="F74" i="3"/>
  <c r="F73" i="3"/>
  <c r="F72" i="3"/>
  <c r="F71" i="3"/>
  <c r="F69" i="3"/>
  <c r="F68" i="3"/>
  <c r="F66" i="3"/>
  <c r="F65" i="3"/>
  <c r="F64" i="3"/>
  <c r="J64" i="3" s="1"/>
  <c r="K64" i="3" s="1"/>
  <c r="F63" i="3"/>
  <c r="F62" i="3"/>
  <c r="F61" i="3"/>
  <c r="F59" i="3"/>
  <c r="I71" i="3"/>
  <c r="I69" i="3"/>
  <c r="I68" i="3"/>
  <c r="J68" i="3" s="1"/>
  <c r="K68" i="3" s="1"/>
  <c r="I62" i="3"/>
  <c r="I63" i="3"/>
  <c r="J63" i="3" s="1"/>
  <c r="K63" i="3" s="1"/>
  <c r="I64" i="3"/>
  <c r="I65" i="3"/>
  <c r="I66" i="3"/>
  <c r="I61" i="3"/>
  <c r="I59" i="3"/>
  <c r="I58" i="3"/>
  <c r="I56" i="3"/>
  <c r="I55" i="3"/>
  <c r="F58" i="3"/>
  <c r="F55" i="3"/>
  <c r="F54" i="3"/>
  <c r="H53" i="3"/>
  <c r="I53" i="3" s="1"/>
  <c r="F53" i="3"/>
  <c r="F111" i="3"/>
  <c r="F110" i="3"/>
  <c r="I111" i="3"/>
  <c r="I110" i="3"/>
  <c r="F116" i="3"/>
  <c r="F115" i="3"/>
  <c r="F114" i="3"/>
  <c r="F113" i="3"/>
  <c r="F108" i="3"/>
  <c r="F107" i="3"/>
  <c r="F106" i="3"/>
  <c r="F105" i="3"/>
  <c r="F104" i="3"/>
  <c r="F103" i="3"/>
  <c r="F101" i="3"/>
  <c r="F100" i="3"/>
  <c r="F98" i="3"/>
  <c r="F97" i="3"/>
  <c r="F96" i="3"/>
  <c r="F95" i="3"/>
  <c r="I116" i="3"/>
  <c r="I115" i="3"/>
  <c r="I114" i="3"/>
  <c r="J114" i="3" s="1"/>
  <c r="K114" i="3" s="1"/>
  <c r="I113" i="3"/>
  <c r="I108" i="3"/>
  <c r="J108" i="3" s="1"/>
  <c r="K108" i="3" s="1"/>
  <c r="I107" i="3"/>
  <c r="J107" i="3" s="1"/>
  <c r="K107" i="3" s="1"/>
  <c r="I106" i="3"/>
  <c r="J106" i="3" s="1"/>
  <c r="K106" i="3" s="1"/>
  <c r="I105" i="3"/>
  <c r="I104" i="3"/>
  <c r="J104" i="3" s="1"/>
  <c r="K104" i="3" s="1"/>
  <c r="I103" i="3"/>
  <c r="J103" i="3" s="1"/>
  <c r="K103" i="3" s="1"/>
  <c r="I101" i="3"/>
  <c r="I100" i="3"/>
  <c r="J116" i="3"/>
  <c r="K116" i="3" s="1"/>
  <c r="J115" i="3"/>
  <c r="K115" i="3" s="1"/>
  <c r="J113" i="3"/>
  <c r="K113" i="3" s="1"/>
  <c r="J100" i="3"/>
  <c r="K100" i="3" s="1"/>
  <c r="I96" i="3"/>
  <c r="I97" i="3"/>
  <c r="I98" i="3"/>
  <c r="J98" i="3"/>
  <c r="K98" i="3" s="1"/>
  <c r="H95" i="3"/>
  <c r="I95" i="3" s="1"/>
  <c r="J95" i="3" s="1"/>
  <c r="K95" i="3" s="1"/>
  <c r="J145" i="3"/>
  <c r="K145" i="3" s="1"/>
  <c r="J143" i="3"/>
  <c r="K143" i="3" s="1"/>
  <c r="I157" i="3"/>
  <c r="I156" i="3"/>
  <c r="I155" i="3"/>
  <c r="I154" i="3"/>
  <c r="I153" i="3"/>
  <c r="I152" i="3"/>
  <c r="I150" i="3"/>
  <c r="J150" i="3" s="1"/>
  <c r="K150" i="3" s="1"/>
  <c r="I149" i="3"/>
  <c r="I147" i="3"/>
  <c r="J147" i="3" s="1"/>
  <c r="K147" i="3" s="1"/>
  <c r="I146" i="3"/>
  <c r="I145" i="3"/>
  <c r="I144" i="3"/>
  <c r="I143" i="3"/>
  <c r="I142" i="3"/>
  <c r="I140" i="3"/>
  <c r="J140" i="3" s="1"/>
  <c r="K140" i="3" s="1"/>
  <c r="I139" i="3"/>
  <c r="I137" i="3"/>
  <c r="I136" i="3"/>
  <c r="J136" i="3" s="1"/>
  <c r="K136" i="3" s="1"/>
  <c r="I135" i="3"/>
  <c r="J135" i="3" s="1"/>
  <c r="K135" i="3" s="1"/>
  <c r="I134" i="3"/>
  <c r="F157" i="3"/>
  <c r="F156" i="3"/>
  <c r="F155" i="3"/>
  <c r="F154" i="3"/>
  <c r="F153" i="3"/>
  <c r="F152" i="3"/>
  <c r="F150" i="3"/>
  <c r="F149" i="3"/>
  <c r="F147" i="3"/>
  <c r="F146" i="3"/>
  <c r="F145" i="3"/>
  <c r="F144" i="3"/>
  <c r="F143" i="3"/>
  <c r="F142" i="3"/>
  <c r="F140" i="3"/>
  <c r="F139" i="3"/>
  <c r="F136" i="3"/>
  <c r="F137" i="3"/>
  <c r="F138" i="3" s="1"/>
  <c r="F148" i="3" s="1"/>
  <c r="F151" i="3" s="1"/>
  <c r="F135" i="3"/>
  <c r="F134" i="3"/>
  <c r="I198" i="3"/>
  <c r="I197" i="3"/>
  <c r="I196" i="3"/>
  <c r="I195" i="3"/>
  <c r="I194" i="3"/>
  <c r="I193" i="3"/>
  <c r="F198" i="3"/>
  <c r="F197" i="3"/>
  <c r="F196" i="3"/>
  <c r="F195" i="3"/>
  <c r="F194" i="3"/>
  <c r="F193" i="3"/>
  <c r="I191" i="3"/>
  <c r="I190" i="3"/>
  <c r="I188" i="3"/>
  <c r="I187" i="3"/>
  <c r="I186" i="3"/>
  <c r="I185" i="3"/>
  <c r="J185" i="3" s="1"/>
  <c r="K185" i="3" s="1"/>
  <c r="I184" i="3"/>
  <c r="I183" i="3"/>
  <c r="I181" i="3"/>
  <c r="I180" i="3"/>
  <c r="J180" i="3" s="1"/>
  <c r="K180" i="3" s="1"/>
  <c r="F191" i="3"/>
  <c r="F190" i="3"/>
  <c r="F188" i="3"/>
  <c r="F187" i="3"/>
  <c r="J187" i="3" s="1"/>
  <c r="K187" i="3" s="1"/>
  <c r="F186" i="3"/>
  <c r="F185" i="3"/>
  <c r="F184" i="3"/>
  <c r="F183" i="3"/>
  <c r="J183" i="3" s="1"/>
  <c r="K183" i="3" s="1"/>
  <c r="F181" i="3"/>
  <c r="F180" i="3"/>
  <c r="I178" i="3"/>
  <c r="I177" i="3"/>
  <c r="I176" i="3"/>
  <c r="I175" i="3"/>
  <c r="F177" i="3"/>
  <c r="F178" i="3"/>
  <c r="F176" i="3"/>
  <c r="F175" i="3"/>
  <c r="I237" i="3"/>
  <c r="J237" i="3" s="1"/>
  <c r="K237" i="3" s="1"/>
  <c r="I236" i="3"/>
  <c r="I235" i="3"/>
  <c r="I234" i="3"/>
  <c r="I232" i="3"/>
  <c r="I231" i="3"/>
  <c r="I229" i="3"/>
  <c r="I228" i="3"/>
  <c r="I227" i="3"/>
  <c r="I226" i="3"/>
  <c r="I225" i="3"/>
  <c r="I224" i="3"/>
  <c r="I222" i="3"/>
  <c r="I221" i="3"/>
  <c r="I219" i="3"/>
  <c r="I218" i="3"/>
  <c r="F219" i="3"/>
  <c r="F218" i="3"/>
  <c r="I217" i="3"/>
  <c r="I216" i="3"/>
  <c r="F217" i="3"/>
  <c r="F216" i="3"/>
  <c r="F220" i="3" s="1"/>
  <c r="F237" i="3"/>
  <c r="F236" i="3"/>
  <c r="F235" i="3"/>
  <c r="F234" i="3"/>
  <c r="F232" i="3"/>
  <c r="F231" i="3"/>
  <c r="F225" i="3"/>
  <c r="F226" i="3"/>
  <c r="F227" i="3"/>
  <c r="F228" i="3"/>
  <c r="J228" i="3" s="1"/>
  <c r="K228" i="3" s="1"/>
  <c r="F229" i="3"/>
  <c r="F224" i="3"/>
  <c r="F222" i="3"/>
  <c r="F221" i="3"/>
  <c r="J146" i="3" l="1"/>
  <c r="K146" i="3" s="1"/>
  <c r="J177" i="3"/>
  <c r="K177" i="3" s="1"/>
  <c r="J217" i="3"/>
  <c r="K217" i="3" s="1"/>
  <c r="J219" i="3"/>
  <c r="K219" i="3" s="1"/>
  <c r="J194" i="3"/>
  <c r="K194" i="3" s="1"/>
  <c r="J55" i="3"/>
  <c r="K55" i="3" s="1"/>
  <c r="J142" i="3"/>
  <c r="K142" i="3" s="1"/>
  <c r="J231" i="3"/>
  <c r="K231" i="3" s="1"/>
  <c r="I220" i="3"/>
  <c r="J218" i="3"/>
  <c r="K218" i="3" s="1"/>
  <c r="J175" i="3"/>
  <c r="K175" i="3" s="1"/>
  <c r="I138" i="3"/>
  <c r="J139" i="3"/>
  <c r="K139" i="3" s="1"/>
  <c r="J144" i="3"/>
  <c r="K144" i="3" s="1"/>
  <c r="J149" i="3"/>
  <c r="K149" i="3" s="1"/>
  <c r="J69" i="3"/>
  <c r="K69" i="3" s="1"/>
  <c r="J178" i="3"/>
  <c r="K178" i="3" s="1"/>
  <c r="J22" i="3"/>
  <c r="K22" i="3" s="1"/>
  <c r="J224" i="3"/>
  <c r="K224" i="3" s="1"/>
  <c r="J196" i="3"/>
  <c r="K196" i="3" s="1"/>
  <c r="J198" i="3"/>
  <c r="K198" i="3" s="1"/>
  <c r="J62" i="3"/>
  <c r="K62" i="3" s="1"/>
  <c r="F25" i="3"/>
  <c r="F28" i="3" s="1"/>
  <c r="F36" i="3" s="1"/>
  <c r="J21" i="3"/>
  <c r="K21" i="3" s="1"/>
  <c r="I179" i="3"/>
  <c r="J179" i="3" s="1"/>
  <c r="K179" i="3" s="1"/>
  <c r="J184" i="3"/>
  <c r="K184" i="3" s="1"/>
  <c r="J188" i="3"/>
  <c r="K188" i="3" s="1"/>
  <c r="J181" i="3"/>
  <c r="K181" i="3" s="1"/>
  <c r="J186" i="3"/>
  <c r="K186" i="3" s="1"/>
  <c r="J191" i="3"/>
  <c r="K191" i="3" s="1"/>
  <c r="J24" i="3"/>
  <c r="K24" i="3" s="1"/>
  <c r="F179" i="3"/>
  <c r="J190" i="3"/>
  <c r="K190" i="3" s="1"/>
  <c r="J59" i="3"/>
  <c r="K59" i="3" s="1"/>
  <c r="J20" i="3"/>
  <c r="K20" i="3" s="1"/>
  <c r="J19" i="3"/>
  <c r="K19" i="3" s="1"/>
  <c r="J23" i="3"/>
  <c r="K23" i="3" s="1"/>
  <c r="F230" i="3"/>
  <c r="F233" i="3" s="1"/>
  <c r="J225" i="3"/>
  <c r="K225" i="3" s="1"/>
  <c r="J235" i="3"/>
  <c r="K235" i="3" s="1"/>
  <c r="J222" i="3"/>
  <c r="K222" i="3" s="1"/>
  <c r="J227" i="3"/>
  <c r="K227" i="3" s="1"/>
  <c r="J232" i="3"/>
  <c r="K232" i="3" s="1"/>
  <c r="J71" i="3"/>
  <c r="K71" i="3" s="1"/>
  <c r="J18" i="3"/>
  <c r="K18" i="3" s="1"/>
  <c r="J229" i="3"/>
  <c r="K229" i="3" s="1"/>
  <c r="J74" i="3"/>
  <c r="K74" i="3" s="1"/>
  <c r="J220" i="3"/>
  <c r="K220" i="3" s="1"/>
  <c r="F189" i="3"/>
  <c r="F192" i="3" s="1"/>
  <c r="J138" i="3"/>
  <c r="K138" i="3" s="1"/>
  <c r="J216" i="3"/>
  <c r="K216" i="3" s="1"/>
  <c r="J176" i="3"/>
  <c r="K176" i="3" s="1"/>
  <c r="J134" i="3"/>
  <c r="K134" i="3" s="1"/>
  <c r="J111" i="3"/>
  <c r="K111" i="3" s="1"/>
  <c r="J234" i="3"/>
  <c r="K234" i="3" s="1"/>
  <c r="J137" i="3"/>
  <c r="K137" i="3" s="1"/>
  <c r="J96" i="3"/>
  <c r="K96" i="3" s="1"/>
  <c r="F99" i="3"/>
  <c r="J53" i="3"/>
  <c r="K53" i="3" s="1"/>
  <c r="J58" i="3"/>
  <c r="K58" i="3" s="1"/>
  <c r="J65" i="3"/>
  <c r="K65" i="3" s="1"/>
  <c r="J73" i="3"/>
  <c r="K73" i="3" s="1"/>
  <c r="J66" i="3"/>
  <c r="K66" i="3" s="1"/>
  <c r="J72" i="3"/>
  <c r="K72" i="3" s="1"/>
  <c r="J221" i="3"/>
  <c r="K221" i="3" s="1"/>
  <c r="J226" i="3"/>
  <c r="K226" i="3" s="1"/>
  <c r="J236" i="3"/>
  <c r="K236" i="3" s="1"/>
  <c r="J193" i="3"/>
  <c r="K193" i="3" s="1"/>
  <c r="J197" i="3"/>
  <c r="K197" i="3" s="1"/>
  <c r="I99" i="3"/>
  <c r="J97" i="3"/>
  <c r="K97" i="3" s="1"/>
  <c r="J76" i="3"/>
  <c r="K76" i="3" s="1"/>
  <c r="J54" i="3"/>
  <c r="K54" i="3" s="1"/>
  <c r="J56" i="3"/>
  <c r="K56" i="3" s="1"/>
  <c r="F57" i="3"/>
  <c r="J61" i="3"/>
  <c r="K61" i="3" s="1"/>
  <c r="J110" i="3"/>
  <c r="K110" i="3" s="1"/>
  <c r="J101" i="3"/>
  <c r="K101" i="3" s="1"/>
  <c r="J105" i="3"/>
  <c r="K105" i="3" s="1"/>
  <c r="F159" i="3"/>
  <c r="J195" i="3"/>
  <c r="K195" i="3" s="1"/>
  <c r="J99" i="3" l="1"/>
  <c r="K99" i="3" s="1"/>
  <c r="F200" i="3"/>
  <c r="F201" i="3" s="1"/>
  <c r="F202" i="3" s="1"/>
  <c r="F239" i="3"/>
  <c r="F160" i="3"/>
  <c r="F161" i="3"/>
  <c r="F240" i="3" l="1"/>
  <c r="F241" i="3" s="1"/>
  <c r="I280" i="3" l="1"/>
  <c r="I279" i="3"/>
  <c r="I278" i="3"/>
  <c r="I277" i="3"/>
  <c r="I276" i="3"/>
  <c r="I275" i="3"/>
  <c r="I274" i="3"/>
  <c r="I273" i="3"/>
  <c r="F280" i="3"/>
  <c r="F279" i="3"/>
  <c r="F278" i="3"/>
  <c r="F277" i="3"/>
  <c r="F276" i="3"/>
  <c r="F275" i="3"/>
  <c r="F274" i="3"/>
  <c r="F273" i="3"/>
  <c r="I271" i="3"/>
  <c r="I270" i="3"/>
  <c r="F271" i="3"/>
  <c r="F270" i="3"/>
  <c r="I268" i="3"/>
  <c r="I267" i="3"/>
  <c r="I266" i="3"/>
  <c r="I265" i="3"/>
  <c r="I264" i="3"/>
  <c r="I263" i="3"/>
  <c r="I261" i="3"/>
  <c r="I260" i="3"/>
  <c r="F268" i="3"/>
  <c r="F267" i="3"/>
  <c r="F266" i="3"/>
  <c r="F265" i="3"/>
  <c r="F264" i="3"/>
  <c r="F263" i="3"/>
  <c r="F261" i="3"/>
  <c r="F260" i="3"/>
  <c r="I258" i="3"/>
  <c r="I257" i="3"/>
  <c r="I256" i="3"/>
  <c r="F258" i="3"/>
  <c r="F257" i="3"/>
  <c r="F256" i="3"/>
  <c r="F255" i="3"/>
  <c r="I255" i="3"/>
  <c r="K263" i="3" l="1"/>
  <c r="J268" i="3"/>
  <c r="K271" i="3"/>
  <c r="F259" i="3"/>
  <c r="K275" i="3"/>
  <c r="K278" i="3"/>
  <c r="K267" i="3"/>
  <c r="J264" i="3"/>
  <c r="K255" i="3"/>
  <c r="J260" i="3"/>
  <c r="J265" i="3"/>
  <c r="K260" i="3"/>
  <c r="J270" i="3"/>
  <c r="K274" i="3"/>
  <c r="K277" i="3"/>
  <c r="J266" i="3"/>
  <c r="J263" i="3"/>
  <c r="J267" i="3"/>
  <c r="K279" i="3"/>
  <c r="K261" i="3"/>
  <c r="K264" i="3"/>
  <c r="K268" i="3"/>
  <c r="K265" i="3"/>
  <c r="J261" i="3"/>
  <c r="I259" i="3"/>
  <c r="J257" i="3"/>
  <c r="K258" i="3"/>
  <c r="K266" i="3"/>
  <c r="K273" i="3"/>
  <c r="J275" i="3"/>
  <c r="K276" i="3"/>
  <c r="J278" i="3"/>
  <c r="K280" i="3"/>
  <c r="J279" i="3"/>
  <c r="K256" i="3"/>
  <c r="J258" i="3"/>
  <c r="J273" i="3"/>
  <c r="J276" i="3"/>
  <c r="J280" i="3"/>
  <c r="J274" i="3"/>
  <c r="J277" i="3"/>
  <c r="K270" i="3"/>
  <c r="J271" i="3"/>
  <c r="J256" i="3"/>
  <c r="K257" i="3"/>
  <c r="J255" i="3"/>
  <c r="I57" i="3"/>
  <c r="I15" i="3"/>
  <c r="H102" i="3"/>
  <c r="E102" i="3"/>
  <c r="F102" i="3" s="1"/>
  <c r="F109" i="3" s="1"/>
  <c r="F112" i="3" s="1"/>
  <c r="F118" i="3" s="1"/>
  <c r="H60" i="3"/>
  <c r="E60" i="3"/>
  <c r="F60" i="3" s="1"/>
  <c r="F67" i="3" s="1"/>
  <c r="F70" i="3" s="1"/>
  <c r="F78" i="3" s="1"/>
  <c r="F80" i="3" l="1"/>
  <c r="F79" i="3"/>
  <c r="F81" i="3" s="1"/>
  <c r="J15" i="3"/>
  <c r="F269" i="3"/>
  <c r="F272" i="3" s="1"/>
  <c r="F282" i="3" s="1"/>
  <c r="F119" i="3"/>
  <c r="F38" i="3"/>
  <c r="F37" i="3"/>
  <c r="J57" i="3"/>
  <c r="K57" i="3"/>
  <c r="K15" i="3"/>
  <c r="K259" i="3"/>
  <c r="J259" i="3"/>
  <c r="L99" i="3"/>
  <c r="F284" i="3" l="1"/>
  <c r="F283" i="3"/>
  <c r="F285" i="3" s="1"/>
  <c r="F39" i="3"/>
  <c r="F120" i="3"/>
  <c r="G60" i="3" l="1"/>
  <c r="I60" i="3" s="1"/>
  <c r="J60" i="3" l="1"/>
  <c r="K60" i="3" s="1"/>
  <c r="I67" i="3"/>
  <c r="G17" i="3"/>
  <c r="I17" i="3" s="1"/>
  <c r="G262" i="3"/>
  <c r="I262" i="3" s="1"/>
  <c r="G102" i="3"/>
  <c r="I102" i="3" s="1"/>
  <c r="G223" i="3"/>
  <c r="I223" i="3" s="1"/>
  <c r="G141" i="3"/>
  <c r="I141" i="3" s="1"/>
  <c r="G182" i="3"/>
  <c r="I182" i="3" s="1"/>
  <c r="J223" i="3" l="1"/>
  <c r="K223" i="3" s="1"/>
  <c r="I230" i="3"/>
  <c r="I269" i="3"/>
  <c r="J262" i="3"/>
  <c r="J141" i="3"/>
  <c r="K141" i="3" s="1"/>
  <c r="I148" i="3"/>
  <c r="J17" i="3"/>
  <c r="K17" i="3" s="1"/>
  <c r="I25" i="3"/>
  <c r="I109" i="3"/>
  <c r="J102" i="3"/>
  <c r="K102" i="3" s="1"/>
  <c r="K67" i="3"/>
  <c r="I70" i="3"/>
  <c r="J67" i="3"/>
  <c r="J182" i="3"/>
  <c r="K182" i="3" s="1"/>
  <c r="I189" i="3"/>
  <c r="J70" i="3" l="1"/>
  <c r="K70" i="3"/>
  <c r="I78" i="3"/>
  <c r="K25" i="3"/>
  <c r="I28" i="3"/>
  <c r="J25" i="3"/>
  <c r="K262" i="3"/>
  <c r="J269" i="3"/>
  <c r="J272" i="3" s="1"/>
  <c r="J189" i="3"/>
  <c r="K189" i="3" s="1"/>
  <c r="I192" i="3"/>
  <c r="I272" i="3"/>
  <c r="K269" i="3"/>
  <c r="J148" i="3"/>
  <c r="K148" i="3" s="1"/>
  <c r="I151" i="3"/>
  <c r="I233" i="3"/>
  <c r="J230" i="3"/>
  <c r="K230" i="3" s="1"/>
  <c r="J109" i="3"/>
  <c r="K109" i="3" s="1"/>
  <c r="I112" i="3"/>
  <c r="J233" i="3" l="1"/>
  <c r="K233" i="3" s="1"/>
  <c r="I239" i="3"/>
  <c r="K272" i="3"/>
  <c r="I282" i="3"/>
  <c r="I79" i="3"/>
  <c r="J79" i="3" s="1"/>
  <c r="K79" i="3" s="1"/>
  <c r="I80" i="3"/>
  <c r="J80" i="3" s="1"/>
  <c r="J78" i="3"/>
  <c r="K78" i="3" s="1"/>
  <c r="I118" i="3"/>
  <c r="J112" i="3"/>
  <c r="K112" i="3" s="1"/>
  <c r="J151" i="3"/>
  <c r="K151" i="3" s="1"/>
  <c r="I159" i="3"/>
  <c r="I200" i="3"/>
  <c r="J192" i="3"/>
  <c r="K192" i="3" s="1"/>
  <c r="I36" i="3"/>
  <c r="J28" i="3"/>
  <c r="K28" i="3"/>
  <c r="I81" i="3" l="1"/>
  <c r="J81" i="3" s="1"/>
  <c r="K81" i="3" s="1"/>
  <c r="I160" i="3"/>
  <c r="J160" i="3" s="1"/>
  <c r="K160" i="3" s="1"/>
  <c r="J159" i="3"/>
  <c r="I161" i="3"/>
  <c r="J282" i="3"/>
  <c r="K282" i="3" s="1"/>
  <c r="I283" i="3"/>
  <c r="J283" i="3" s="1"/>
  <c r="K283" i="3" s="1"/>
  <c r="I284" i="3"/>
  <c r="J284" i="3" s="1"/>
  <c r="I38" i="3"/>
  <c r="J38" i="3" s="1"/>
  <c r="J36" i="3"/>
  <c r="K36" i="3" s="1"/>
  <c r="I37" i="3"/>
  <c r="J37" i="3" s="1"/>
  <c r="K37" i="3" s="1"/>
  <c r="I240" i="3"/>
  <c r="J240" i="3" s="1"/>
  <c r="K240" i="3" s="1"/>
  <c r="J239" i="3"/>
  <c r="K239" i="3" s="1"/>
  <c r="I201" i="3"/>
  <c r="J201" i="3" s="1"/>
  <c r="K201" i="3" s="1"/>
  <c r="J200" i="3"/>
  <c r="J118" i="3"/>
  <c r="I119" i="3"/>
  <c r="J119" i="3" s="1"/>
  <c r="K119" i="3" s="1"/>
  <c r="I285" i="3" l="1"/>
  <c r="J285" i="3" s="1"/>
  <c r="K285" i="3" s="1"/>
  <c r="I120" i="3"/>
  <c r="K200" i="3"/>
  <c r="J202" i="3"/>
  <c r="I39" i="3"/>
  <c r="J39" i="3" s="1"/>
  <c r="K39" i="3" s="1"/>
  <c r="K118" i="3"/>
  <c r="J120" i="3"/>
  <c r="K120" i="3" s="1"/>
  <c r="I241" i="3"/>
  <c r="J161" i="3"/>
  <c r="K159" i="3"/>
  <c r="I202" i="3"/>
</calcChain>
</file>

<file path=xl/sharedStrings.xml><?xml version="1.0" encoding="utf-8"?>
<sst xmlns="http://schemas.openxmlformats.org/spreadsheetml/2006/main" count="1316" uniqueCount="162">
  <si>
    <t>Appendix 2-BA</t>
  </si>
  <si>
    <r>
      <t xml:space="preserve">Fixed Asset Continuity Schedule </t>
    </r>
    <r>
      <rPr>
        <b/>
        <vertAlign val="superscript"/>
        <sz val="14"/>
        <rFont val="Arial"/>
        <family val="2"/>
      </rPr>
      <t>1</t>
    </r>
    <r>
      <rPr>
        <b/>
        <sz val="14"/>
        <rFont val="Arial"/>
        <family val="2"/>
      </rPr>
      <t xml:space="preserve"> </t>
    </r>
  </si>
  <si>
    <t>Accounting Standard</t>
  </si>
  <si>
    <t>CGAAP</t>
  </si>
  <si>
    <t xml:space="preserve">Year </t>
  </si>
  <si>
    <t>Cost</t>
  </si>
  <si>
    <t>Accumulated Depreciation</t>
  </si>
  <si>
    <r>
      <t xml:space="preserve">CCA Class </t>
    </r>
    <r>
      <rPr>
        <b/>
        <vertAlign val="superscript"/>
        <sz val="10"/>
        <rFont val="Arial"/>
        <family val="2"/>
      </rPr>
      <t>2</t>
    </r>
  </si>
  <si>
    <r>
      <t xml:space="preserve">OEB Account </t>
    </r>
    <r>
      <rPr>
        <b/>
        <vertAlign val="superscript"/>
        <sz val="10"/>
        <rFont val="Arial"/>
        <family val="2"/>
      </rPr>
      <t>3</t>
    </r>
  </si>
  <si>
    <r>
      <t xml:space="preserve">Description </t>
    </r>
    <r>
      <rPr>
        <b/>
        <vertAlign val="superscript"/>
        <sz val="10"/>
        <rFont val="Arial"/>
        <family val="2"/>
      </rPr>
      <t>3</t>
    </r>
  </si>
  <si>
    <t>Opening Balance</t>
  </si>
  <si>
    <r>
      <t xml:space="preserve">Additions </t>
    </r>
    <r>
      <rPr>
        <b/>
        <vertAlign val="superscript"/>
        <sz val="10"/>
        <rFont val="Arial"/>
        <family val="2"/>
      </rPr>
      <t>4</t>
    </r>
  </si>
  <si>
    <t>Disposals</t>
  </si>
  <si>
    <t>Closing Balance</t>
  </si>
  <si>
    <t>Additions</t>
  </si>
  <si>
    <t>Net Book Value</t>
  </si>
  <si>
    <t>Computer Software (Formally known as Account 1925)</t>
  </si>
  <si>
    <t>CEC</t>
  </si>
  <si>
    <t>Land Rights (Formally known as Account 1906)</t>
  </si>
  <si>
    <t>N/A</t>
  </si>
  <si>
    <t>Land</t>
  </si>
  <si>
    <t>Buildings</t>
  </si>
  <si>
    <t>Leasehold Improvements</t>
  </si>
  <si>
    <t>Transformer Station Equipment &gt;50 kV</t>
  </si>
  <si>
    <t>Distribution Station Equipment &lt;50 kV</t>
  </si>
  <si>
    <t>Storage Battery Equipment</t>
  </si>
  <si>
    <t>Poles, Towers &amp; Fixtures</t>
  </si>
  <si>
    <t>Overhead Conductors &amp; Devices</t>
  </si>
  <si>
    <t>Underground Conduit</t>
  </si>
  <si>
    <t>Underground Conductors &amp; Devices</t>
  </si>
  <si>
    <t>Line Transformers</t>
  </si>
  <si>
    <t>Services (Overhead &amp; Underground)</t>
  </si>
  <si>
    <t>Meters</t>
  </si>
  <si>
    <t>Meters (Smart Meters)</t>
  </si>
  <si>
    <t>Buildings &amp; Fixtures</t>
  </si>
  <si>
    <t>Office Furniture &amp; Equipment (10 years)</t>
  </si>
  <si>
    <t>Office Furniture &amp; Equipment (5 years)</t>
  </si>
  <si>
    <t>Computer Equipment - Hardware</t>
  </si>
  <si>
    <t>Computer Equip.-Hardware(Post Mar. 22/04)</t>
  </si>
  <si>
    <t>Computer Equip.-Hardware(Post Mar. 19/07)</t>
  </si>
  <si>
    <t>Transportation Equipment</t>
  </si>
  <si>
    <t>Stores Equipment</t>
  </si>
  <si>
    <t>Tools, Shop &amp; Garage Equipment</t>
  </si>
  <si>
    <t>Measurement &amp; Testing Equipment</t>
  </si>
  <si>
    <t>Power Operated Equipment</t>
  </si>
  <si>
    <t>Communications Equipment</t>
  </si>
  <si>
    <t>Communication Equipment (Smart Meters)</t>
  </si>
  <si>
    <t xml:space="preserve">Miscellaneous Equipment </t>
  </si>
  <si>
    <t>Load Management Controls Customer Premises</t>
  </si>
  <si>
    <t>Load Management Controls Utility Premises</t>
  </si>
  <si>
    <t>System Supervisor Equipment</t>
  </si>
  <si>
    <t>Miscellaneous Fixed Assets</t>
  </si>
  <si>
    <t>Other Tangible Property</t>
  </si>
  <si>
    <t>Contributions &amp; Grants</t>
  </si>
  <si>
    <r>
      <t>Deferred Revenue</t>
    </r>
    <r>
      <rPr>
        <vertAlign val="superscript"/>
        <sz val="10"/>
        <rFont val="Arial"/>
        <family val="2"/>
      </rPr>
      <t>5</t>
    </r>
  </si>
  <si>
    <t>Sub-Total</t>
  </si>
  <si>
    <r>
      <t xml:space="preserve">Less Socialized Renewable Energy Generation Investments </t>
    </r>
    <r>
      <rPr>
        <b/>
        <sz val="9"/>
        <rFont val="Arial"/>
        <family val="2"/>
      </rPr>
      <t>(input as negative)</t>
    </r>
  </si>
  <si>
    <r>
      <t xml:space="preserve">Less Other Non Rate-Regulated Utility Assets </t>
    </r>
    <r>
      <rPr>
        <b/>
        <i/>
        <sz val="9"/>
        <rFont val="Arial"/>
        <family val="2"/>
      </rPr>
      <t>(input as negative)</t>
    </r>
  </si>
  <si>
    <t>Total PP&amp;E</t>
  </si>
  <si>
    <r>
      <t>Depreciation Expense adj. from gain or loss on the retirement of assets (pool of like assets), if applicable</t>
    </r>
    <r>
      <rPr>
        <b/>
        <vertAlign val="superscript"/>
        <sz val="10"/>
        <rFont val="Arial"/>
        <family val="2"/>
      </rPr>
      <t>6</t>
    </r>
  </si>
  <si>
    <t>Total</t>
  </si>
  <si>
    <r>
      <rPr>
        <b/>
        <sz val="10"/>
        <rFont val="Arial"/>
        <family val="2"/>
      </rPr>
      <t>Less:</t>
    </r>
    <r>
      <rPr>
        <sz val="10"/>
        <rFont val="Arial"/>
        <family val="2"/>
      </rPr>
      <t xml:space="preserve"> </t>
    </r>
    <r>
      <rPr>
        <i/>
        <sz val="10"/>
        <rFont val="Arial"/>
        <family val="2"/>
      </rPr>
      <t>Fully Allocated Depreciation</t>
    </r>
  </si>
  <si>
    <t>Transportation</t>
  </si>
  <si>
    <t>Net Depreciation</t>
  </si>
  <si>
    <t>Notes:</t>
  </si>
  <si>
    <t>Tables in the format outlined above covering all fixed asset accounts should be submitted for the Test Year, Bridge Year and all relevant historical years.  At a minimum , the applicant must provide data for the earlier of: 1) all historical years back to its last rebasing; or 2) at least three years of historical actuals, in addition to Bridge Year and Test Year forecasts.</t>
  </si>
  <si>
    <t>The "CCA Class" for fixed assets should agree with the CCA Class used for tax purposes in Tax Returns. Fixed Assets sub-components may be used where the underlying asset components are classified under multiple CCA Classes for tax purposes. If an applicant uses any different classes from those shown in the table, an explanation should be provided. (also see note 3).</t>
  </si>
  <si>
    <t>The table may need to be customized for a utility's asset categories or for any new asset accounts announced or authorized by the Board.</t>
  </si>
  <si>
    <t>The additions in column (E) must not include construction work in progress (CWIP).</t>
  </si>
  <si>
    <t xml:space="preserve">Effective on the date of IFRS adoption, customer contributions will no longer be recorded in Account 1995 Contributions &amp; Grants, but will be recorded in Account 2440, Deferred Revenues.  </t>
  </si>
  <si>
    <t>Where a distributor for general financial reporting purposes under IFRS has accounted for the amount of gain or loss on the retirement of assets in a pool of like assets as a charge or credit to income, for reporting and rate application filings, the distributor shall reclassify such gains and losses as depreciation expense, and disclose the amount separately.</t>
  </si>
  <si>
    <t>Revised CGAAP with change in asset useful lives</t>
  </si>
  <si>
    <t>Appendix 2-EC</t>
  </si>
  <si>
    <t>Account 1576 - Accounting Changes under CGAAP</t>
  </si>
  <si>
    <t>2012 Changes in Accounting Policies under CGAAP</t>
  </si>
  <si>
    <r>
      <t xml:space="preserve">For applicants that made capitalization and depreciation expense accounting policy changes under CGAAP effective January 1, </t>
    </r>
    <r>
      <rPr>
        <b/>
        <sz val="10"/>
        <color indexed="10"/>
        <rFont val="Arial"/>
        <family val="2"/>
      </rPr>
      <t>2012</t>
    </r>
  </si>
  <si>
    <t xml:space="preserve"> Rebasing Year</t>
  </si>
  <si>
    <t>Reporting Basis</t>
  </si>
  <si>
    <t>IRM</t>
  </si>
  <si>
    <t>Forecast</t>
  </si>
  <si>
    <t>Actual</t>
  </si>
  <si>
    <t>$</t>
  </si>
  <si>
    <t>PP&amp;E Values under former CGAAP</t>
  </si>
  <si>
    <t xml:space="preserve">            Opening net PP&amp;E - Note 1</t>
  </si>
  <si>
    <t xml:space="preserve">            Net Additions - Note 4</t>
  </si>
  <si>
    <r>
      <t xml:space="preserve">            Net Depreciation</t>
    </r>
    <r>
      <rPr>
        <sz val="9"/>
        <color indexed="8"/>
        <rFont val="Arial"/>
        <family val="2"/>
      </rPr>
      <t xml:space="preserve"> (amounts should be negative) - Note 4</t>
    </r>
  </si>
  <si>
    <t xml:space="preserve">            Closing net PP&amp;E (1)</t>
  </si>
  <si>
    <t>PP&amp;E Values under revised CGAAP (Starts from 2013)</t>
  </si>
  <si>
    <t xml:space="preserve">            Opening net PP&amp;E  - Note 1</t>
  </si>
  <si>
    <t xml:space="preserve">            Closing net PP&amp;E (2)</t>
  </si>
  <si>
    <t xml:space="preserve">Difference in Closing net PP&amp;E, former CGAAP vs. revised CGAAP </t>
  </si>
  <si>
    <t>Effect on Deferral and Variance Account Rate Riders</t>
  </si>
  <si>
    <t>Closing balance in Account 1576</t>
  </si>
  <si>
    <t>WACC</t>
  </si>
  <si>
    <t>Return on Rate Base Associated with Account 1576 balance at WACC  - Note 2</t>
  </si>
  <si>
    <t># of years of rate rider disposition period</t>
  </si>
  <si>
    <t xml:space="preserve">     Amount included in Deferral and Variance Account Rate Rider Calculation</t>
  </si>
  <si>
    <t xml:space="preserve">1  For an applicant that made the capitalization and depreciation expense accounting policy changes on January 1, 2013, the PP&amp;E values as of January 1, 2013 under both former CGAAP and revised CGAAP should be the same. </t>
  </si>
  <si>
    <t>2 Return on rate base associated with Account 1576 balance is calculated as:</t>
  </si>
  <si>
    <t xml:space="preserve">     the variance account opening balance as of 2015 rebasing year x WACC X # of years of rate rider disposition period</t>
  </si>
  <si>
    <t xml:space="preserve">     * Please note that the calculation should be adjusted once WACC is updated and finalized in the rate application.</t>
  </si>
  <si>
    <t>3  Account 1576 is cleared by including the total balance in the deferral and variance account rate rider calculation.</t>
  </si>
  <si>
    <t>4  Net additions are additions net of disposals; Net depreciation is additions to depreciation net of disposals.</t>
  </si>
  <si>
    <t>Request for 2018 - 1576 Disposition for Rate Rider Calculation</t>
  </si>
  <si>
    <t>2017 - 1576 Disposition for Rate Rider Calculation</t>
  </si>
  <si>
    <t>Customer Class:</t>
  </si>
  <si>
    <t>RESIDENTIAL SERVICE CLASSIFICATION</t>
  </si>
  <si>
    <t/>
  </si>
  <si>
    <t>RPP / Non-RPP:</t>
  </si>
  <si>
    <t>RPP</t>
  </si>
  <si>
    <t>Consumption</t>
  </si>
  <si>
    <t>kWh</t>
  </si>
  <si>
    <t>Demand</t>
  </si>
  <si>
    <t>kW</t>
  </si>
  <si>
    <t>Current Loss Factor</t>
  </si>
  <si>
    <t>Proposed/Approved Loss Factor</t>
  </si>
  <si>
    <t>Current OEB-Approved</t>
  </si>
  <si>
    <t>Proposed</t>
  </si>
  <si>
    <t>Impact</t>
  </si>
  <si>
    <t>Rate</t>
  </si>
  <si>
    <t>Volume</t>
  </si>
  <si>
    <t>Charge</t>
  </si>
  <si>
    <t>$ Change</t>
  </si>
  <si>
    <t>% Change</t>
  </si>
  <si>
    <t>($)</t>
  </si>
  <si>
    <t>Monthly Service Charge</t>
  </si>
  <si>
    <t>Distribution Volumetric Rate</t>
  </si>
  <si>
    <t>Fixed Rate Riders</t>
  </si>
  <si>
    <t>Volumetric Rate Riders</t>
  </si>
  <si>
    <t>Sub-Total A (excluding pass through)</t>
  </si>
  <si>
    <t>Line Losses on Cost of Power</t>
  </si>
  <si>
    <t>Total Deferral/Variance Account Rate Riders</t>
  </si>
  <si>
    <t>CBR Class B Rate Riders</t>
  </si>
  <si>
    <t>GA Rate Riders</t>
  </si>
  <si>
    <t>Low Voltage Service Charge</t>
  </si>
  <si>
    <t>Smart Meter Entity Charge (if applicable)</t>
  </si>
  <si>
    <t xml:space="preserve">Additional Fixed Rate Riders </t>
  </si>
  <si>
    <t xml:space="preserve">Additional Volumetric Rate Riders </t>
  </si>
  <si>
    <t>Sub-Total B - Distribution (includes Sub-Total A)</t>
  </si>
  <si>
    <t>RTSR - Network</t>
  </si>
  <si>
    <t>RTSR - Connection and/or Line and Transformation Connection</t>
  </si>
  <si>
    <t>Sub-Total C - Delivery (including Sub-Total B)</t>
  </si>
  <si>
    <t>Wholesale Market Service Charge (WMSC)</t>
  </si>
  <si>
    <t>Rural and Remote Rate Protection (RRRP)</t>
  </si>
  <si>
    <t>Standard Supply Service Charge</t>
  </si>
  <si>
    <t>TOU - Off Peak</t>
  </si>
  <si>
    <t>TOU - Mid Peak</t>
  </si>
  <si>
    <t>TOU - On Peak</t>
  </si>
  <si>
    <t>Non-RPP Retailer Avg. Price</t>
  </si>
  <si>
    <t>Average IESO Wholesale Market Price</t>
  </si>
  <si>
    <t>Total Bill on TOU (before Taxes)</t>
  </si>
  <si>
    <t>HST</t>
  </si>
  <si>
    <t>8% Rebate</t>
  </si>
  <si>
    <t>Total Bill on TOU</t>
  </si>
  <si>
    <t>Total Bill on Average IESO Wholesale Market Price</t>
  </si>
  <si>
    <t>GENERAL SERVICE LESS THAN 50 KW SERVICE CLASSIFICATION</t>
  </si>
  <si>
    <t>GENERAL SERVICE 50 to 4,999 kW SERVICE CLASSIFICATION</t>
  </si>
  <si>
    <t>Non-RPP (Other)</t>
  </si>
  <si>
    <t>UNMETERED SCATTERED LOAD SERVICE CLASSIFICATION</t>
  </si>
  <si>
    <t>SENTINEL LIGHTING SERVICE CLASSIFICATION</t>
  </si>
  <si>
    <t>STREET LIGHTING SERVICE CLASSIFICATION</t>
  </si>
  <si>
    <t>Rate Rider for Disposition of Account 1576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</si>
</sst>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quot;$&quot;#,##0"/>
    <numFmt numFmtId="44" formatCode="_-&quot;$&quot;* #,##0.00_-;\-&quot;$&quot;* #,##0.00_-;_-&quot;$&quot;* &quot;-&quot;??_-;_-@_-"/>
    <numFmt numFmtId="43" formatCode="_-* #,##0.00_-;\-* #,##0.00_-;_-* &quot;-&quot;??_-;_-@_-"/>
    <numFmt numFmtId="164" formatCode="&quot;$&quot;#,##0_);\(&quot;$&quot;#,##0\)"/>
    <numFmt numFmtId="165" formatCode="_(&quot;$&quot;* #,##0.00_);_(&quot;$&quot;* \(#,##0.00\);_(&quot;$&quot;* &quot;-&quot;??_);_(@_)"/>
    <numFmt numFmtId="166" formatCode="_(* #,##0.00_);_(* \(#,##0.00\);_(* &quot;-&quot;??_);_(@_)"/>
    <numFmt numFmtId="167" formatCode="_-&quot;$&quot;* #,##0_-;\-&quot;$&quot;* #,##0_-;_-&quot;$&quot;* &quot;-&quot;??_-;_-@_-"/>
    <numFmt numFmtId="168" formatCode="_-* #,##0_-;\-* #,##0_-;_-* &quot;-&quot;??_-;_-@_-"/>
    <numFmt numFmtId="169" formatCode="_(* #,##0.0_);_(* \(#,##0.0\);_(* &quot;-&quot;??_);_(@_)"/>
    <numFmt numFmtId="170" formatCode="#,##0.0"/>
    <numFmt numFmtId="171" formatCode="mm/dd/yyyy"/>
    <numFmt numFmtId="172" formatCode="0\-0"/>
    <numFmt numFmtId="173" formatCode="##\-#"/>
    <numFmt numFmtId="174" formatCode="_(* #,##0_);_(* \(#,##0\);_(* &quot;-&quot;??_);_(@_)"/>
    <numFmt numFmtId="175" formatCode="&quot;£ &quot;#,##0.00;[Red]\-&quot;£ &quot;#,##0.00"/>
    <numFmt numFmtId="176" formatCode="0.0000"/>
    <numFmt numFmtId="177" formatCode="_-&quot;$&quot;* #,##0.0000_-;\-&quot;$&quot;* #,##0.0000_-;_-&quot;$&quot;* &quot;-&quot;??_-;_-@_-"/>
  </numFmts>
  <fonts count="6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b/>
      <sz val="11"/>
      <color indexed="8"/>
      <name val="Calibri"/>
      <family val="2"/>
    </font>
    <font>
      <sz val="10"/>
      <name val="Arial"/>
      <family val="2"/>
    </font>
    <font>
      <sz val="10"/>
      <name val="Arial"/>
      <family val="2"/>
    </font>
    <font>
      <u/>
      <sz val="10"/>
      <color indexed="12"/>
      <name val="Arial"/>
      <family val="2"/>
    </font>
    <font>
      <sz val="8"/>
      <name val="Arial"/>
      <family val="2"/>
    </font>
    <font>
      <b/>
      <sz val="10"/>
      <name val="Arial"/>
      <family val="2"/>
    </font>
    <font>
      <b/>
      <u/>
      <sz val="11"/>
      <name val="Arial"/>
      <family val="2"/>
    </font>
    <font>
      <b/>
      <sz val="14"/>
      <name val="Arial"/>
      <family val="2"/>
    </font>
    <font>
      <b/>
      <vertAlign val="superscrip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
      <i/>
      <sz val="10"/>
      <name val="Arial"/>
      <family val="2"/>
    </font>
    <font>
      <b/>
      <i/>
      <sz val="10"/>
      <name val="Arial"/>
      <family val="2"/>
    </font>
    <font>
      <b/>
      <sz val="11"/>
      <name val="Arial"/>
      <family val="2"/>
    </font>
    <font>
      <vertAlign val="superscript"/>
      <sz val="10"/>
      <name val="Arial"/>
      <family val="2"/>
    </font>
    <font>
      <b/>
      <sz val="9"/>
      <name val="Arial"/>
      <family val="2"/>
    </font>
    <font>
      <b/>
      <sz val="10"/>
      <color indexed="10"/>
      <name val="Arial"/>
      <family val="2"/>
    </font>
    <font>
      <b/>
      <i/>
      <sz val="9"/>
      <name val="Arial"/>
      <family val="2"/>
    </font>
    <font>
      <b/>
      <vertAlign val="superscript"/>
      <sz val="14"/>
      <name val="Arial"/>
      <family val="2"/>
    </font>
    <font>
      <sz val="10"/>
      <color indexed="8"/>
      <name val="Arial"/>
      <family val="2"/>
    </font>
    <font>
      <sz val="10"/>
      <color indexed="8"/>
      <name val="Calibri"/>
      <family val="2"/>
    </font>
    <font>
      <b/>
      <sz val="10"/>
      <color indexed="8"/>
      <name val="Arial"/>
      <family val="2"/>
    </font>
    <font>
      <sz val="9"/>
      <color indexed="8"/>
      <name val="Arial"/>
      <family val="2"/>
    </font>
    <font>
      <b/>
      <sz val="18"/>
      <name val="Arial"/>
      <family val="2"/>
    </font>
    <font>
      <b/>
      <sz val="12"/>
      <name val="Arial"/>
      <family val="2"/>
    </font>
    <font>
      <b/>
      <sz val="12"/>
      <name val="Arial"/>
      <family val="2"/>
    </font>
    <font>
      <b/>
      <sz val="18"/>
      <name val="Arial"/>
      <family val="2"/>
    </font>
    <font>
      <b/>
      <sz val="10"/>
      <color rgb="FFFF0000"/>
      <name val="Arial"/>
      <family val="2"/>
    </font>
    <font>
      <b/>
      <u val="doubleAccounting"/>
      <sz val="10"/>
      <color indexed="8"/>
      <name val="Arial"/>
      <family val="2"/>
    </font>
    <font>
      <sz val="10"/>
      <color theme="1"/>
      <name val="Arial"/>
      <family val="2"/>
    </font>
    <font>
      <b/>
      <sz val="10"/>
      <color theme="1"/>
      <name val="Arial"/>
      <family val="2"/>
    </font>
    <font>
      <b/>
      <sz val="10"/>
      <color theme="3"/>
      <name val="Arial"/>
      <family val="2"/>
    </font>
    <font>
      <sz val="10"/>
      <color theme="0"/>
      <name val="Arial"/>
      <family val="2"/>
    </font>
    <font>
      <u/>
      <sz val="8"/>
      <color rgb="FF0000FF"/>
      <name val="Calibri"/>
      <family val="2"/>
      <scheme val="minor"/>
    </font>
    <font>
      <u/>
      <sz val="8"/>
      <color rgb="FF800080"/>
      <name val="Calibri"/>
      <family val="2"/>
      <scheme val="minor"/>
    </font>
  </fonts>
  <fills count="6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lightDown">
        <bgColor indexed="55"/>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99"/>
        <bgColor indexed="64"/>
      </patternFill>
    </fill>
    <fill>
      <patternFill patternType="solid">
        <fgColor rgb="FFFFFF00"/>
        <bgColor indexed="64"/>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theme="0"/>
      </bottom>
      <diagonal/>
    </border>
    <border>
      <left/>
      <right/>
      <top style="thin">
        <color theme="0"/>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right style="thin">
        <color indexed="64"/>
      </right>
      <top/>
      <bottom style="medium">
        <color indexed="64"/>
      </bottom>
      <diagonal/>
    </border>
  </borders>
  <cellStyleXfs count="427">
    <xf numFmtId="0" fontId="0" fillId="0" borderId="0"/>
    <xf numFmtId="44" fontId="1" fillId="0" borderId="0" applyFont="0" applyFill="0" applyBorder="0" applyAlignment="0" applyProtection="0"/>
    <xf numFmtId="169" fontId="21" fillId="0" borderId="0"/>
    <xf numFmtId="170" fontId="21" fillId="0" borderId="0"/>
    <xf numFmtId="169" fontId="21" fillId="0" borderId="0"/>
    <xf numFmtId="169" fontId="21" fillId="0" borderId="0"/>
    <xf numFmtId="169" fontId="21" fillId="0" borderId="0"/>
    <xf numFmtId="169" fontId="21" fillId="0" borderId="0"/>
    <xf numFmtId="171" fontId="21" fillId="0" borderId="0"/>
    <xf numFmtId="172" fontId="21" fillId="0" borderId="0"/>
    <xf numFmtId="171" fontId="21" fillId="0" borderId="0"/>
    <xf numFmtId="0" fontId="1" fillId="10" borderId="0" applyNumberFormat="0" applyBorder="0" applyAlignment="0" applyProtection="0"/>
    <xf numFmtId="0" fontId="1" fillId="10"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7" fillId="12"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17" fillId="16"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17" fillId="20"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17" fillId="2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17" fillId="28"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17" fillId="32"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17" fillId="9"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17" fillId="13"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17" fillId="17" borderId="0" applyNumberFormat="0" applyBorder="0" applyAlignment="0" applyProtection="0"/>
    <xf numFmtId="0" fontId="28" fillId="49" borderId="0" applyNumberFormat="0" applyBorder="0" applyAlignment="0" applyProtection="0"/>
    <xf numFmtId="0" fontId="28" fillId="49" borderId="0" applyNumberFormat="0" applyBorder="0" applyAlignment="0" applyProtection="0"/>
    <xf numFmtId="0" fontId="17" fillId="21"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17" fillId="2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17" fillId="29"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7" fillId="3"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11" fillId="6" borderId="4" applyNumberFormat="0" applyAlignment="0" applyProtection="0"/>
    <xf numFmtId="0" fontId="30" fillId="51" borderId="10" applyNumberFormat="0" applyAlignment="0" applyProtection="0"/>
    <xf numFmtId="0" fontId="30" fillId="51" borderId="10" applyNumberFormat="0" applyAlignment="0" applyProtection="0"/>
    <xf numFmtId="0" fontId="13" fillId="7" borderId="7" applyNumberFormat="0" applyAlignment="0" applyProtection="0"/>
    <xf numFmtId="0" fontId="31" fillId="52" borderId="11" applyNumberFormat="0" applyAlignment="0" applyProtection="0"/>
    <xf numFmtId="0" fontId="31" fillId="52" borderId="11"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166"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20"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166" fontId="20" fillId="0" borderId="0" applyFont="0" applyFill="0" applyBorder="0" applyAlignment="0" applyProtection="0"/>
    <xf numFmtId="3" fontId="21" fillId="0" borderId="0" applyFont="0" applyFill="0" applyBorder="0" applyAlignment="0" applyProtection="0"/>
    <xf numFmtId="3" fontId="20" fillId="0" borderId="0"/>
    <xf numFmtId="3" fontId="21" fillId="0" borderId="0"/>
    <xf numFmtId="3" fontId="21" fillId="0" borderId="0" applyFont="0" applyFill="0" applyBorder="0" applyAlignment="0" applyProtection="0"/>
    <xf numFmtId="3" fontId="20" fillId="0" borderId="0"/>
    <xf numFmtId="44" fontId="1" fillId="0" borderId="0" applyFont="0" applyFill="0" applyBorder="0" applyAlignment="0" applyProtection="0"/>
    <xf numFmtId="44" fontId="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164" fontId="21" fillId="0" borderId="0" applyFont="0" applyFill="0" applyBorder="0" applyAlignment="0" applyProtection="0"/>
    <xf numFmtId="164" fontId="20" fillId="0" borderId="0"/>
    <xf numFmtId="164" fontId="21" fillId="0" borderId="0"/>
    <xf numFmtId="164" fontId="21" fillId="0" borderId="0" applyFont="0" applyFill="0" applyBorder="0" applyAlignment="0" applyProtection="0"/>
    <xf numFmtId="164" fontId="20" fillId="0" borderId="0"/>
    <xf numFmtId="14" fontId="21" fillId="0" borderId="0" applyFont="0" applyFill="0" applyBorder="0" applyAlignment="0" applyProtection="0"/>
    <xf numFmtId="14" fontId="20" fillId="0" borderId="0"/>
    <xf numFmtId="14" fontId="21" fillId="0" borderId="0"/>
    <xf numFmtId="14" fontId="21" fillId="0" borderId="0" applyFont="0" applyFill="0" applyBorder="0" applyAlignment="0" applyProtection="0"/>
    <xf numFmtId="14" fontId="20" fillId="0" borderId="0"/>
    <xf numFmtId="0" fontId="15"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2" fontId="21" fillId="0" borderId="0" applyFont="0" applyFill="0" applyBorder="0" applyAlignment="0" applyProtection="0"/>
    <xf numFmtId="2" fontId="20" fillId="0" borderId="0"/>
    <xf numFmtId="2" fontId="21" fillId="0" borderId="0"/>
    <xf numFmtId="2" fontId="21" fillId="0" borderId="0" applyFont="0" applyFill="0" applyBorder="0" applyAlignment="0" applyProtection="0"/>
    <xf numFmtId="2" fontId="20" fillId="0" borderId="0"/>
    <xf numFmtId="2" fontId="20" fillId="0" borderId="0"/>
    <xf numFmtId="0" fontId="6" fillId="2"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38" fontId="23" fillId="53" borderId="0" applyNumberFormat="0" applyBorder="0" applyAlignment="0" applyProtection="0"/>
    <xf numFmtId="0" fontId="3" fillId="0" borderId="1" applyNumberFormat="0" applyFill="0" applyAlignment="0" applyProtection="0"/>
    <xf numFmtId="0" fontId="55" fillId="0" borderId="0"/>
    <xf numFmtId="0" fontId="34" fillId="0" borderId="12" applyNumberFormat="0" applyFill="0" applyAlignment="0" applyProtection="0"/>
    <xf numFmtId="0" fontId="58" fillId="0" borderId="0"/>
    <xf numFmtId="0" fontId="55" fillId="0" borderId="0"/>
    <xf numFmtId="0" fontId="4" fillId="0" borderId="2" applyNumberFormat="0" applyFill="0" applyAlignment="0" applyProtection="0"/>
    <xf numFmtId="0" fontId="56" fillId="0" borderId="0"/>
    <xf numFmtId="0" fontId="35" fillId="0" borderId="13" applyNumberFormat="0" applyFill="0" applyAlignment="0" applyProtection="0"/>
    <xf numFmtId="0" fontId="57" fillId="0" borderId="0"/>
    <xf numFmtId="0" fontId="56" fillId="0" borderId="0"/>
    <xf numFmtId="0" fontId="5" fillId="0" borderId="3" applyNumberFormat="0" applyFill="0" applyAlignment="0" applyProtection="0"/>
    <xf numFmtId="0" fontId="36" fillId="0" borderId="14" applyNumberFormat="0" applyFill="0" applyAlignment="0" applyProtection="0"/>
    <xf numFmtId="0" fontId="36" fillId="0" borderId="14" applyNumberFormat="0" applyFill="0" applyAlignment="0" applyProtection="0"/>
    <xf numFmtId="0" fontId="5"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22" fillId="0" borderId="0" applyNumberFormat="0" applyFill="0" applyBorder="0" applyAlignment="0" applyProtection="0">
      <alignment vertical="top"/>
      <protection locked="0"/>
    </xf>
    <xf numFmtId="10" fontId="23" fillId="54" borderId="15" applyNumberFormat="0" applyBorder="0" applyAlignment="0" applyProtection="0"/>
    <xf numFmtId="0" fontId="9" fillId="5" borderId="4" applyNumberFormat="0" applyAlignment="0" applyProtection="0"/>
    <xf numFmtId="0" fontId="37" fillId="38" borderId="10" applyNumberFormat="0" applyAlignment="0" applyProtection="0"/>
    <xf numFmtId="0" fontId="37" fillId="38" borderId="10" applyNumberFormat="0" applyAlignment="0" applyProtection="0"/>
    <xf numFmtId="0" fontId="37" fillId="38" borderId="10" applyNumberFormat="0" applyAlignment="0" applyProtection="0"/>
    <xf numFmtId="0" fontId="37" fillId="38" borderId="10" applyNumberFormat="0" applyAlignment="0" applyProtection="0"/>
    <xf numFmtId="0" fontId="37" fillId="38" borderId="10" applyNumberFormat="0" applyAlignment="0" applyProtection="0"/>
    <xf numFmtId="0" fontId="12" fillId="0" borderId="6" applyNumberFormat="0" applyFill="0" applyAlignment="0" applyProtection="0"/>
    <xf numFmtId="0" fontId="38" fillId="0" borderId="16" applyNumberFormat="0" applyFill="0" applyAlignment="0" applyProtection="0"/>
    <xf numFmtId="0" fontId="38" fillId="0" borderId="16" applyNumberFormat="0" applyFill="0" applyAlignment="0" applyProtection="0"/>
    <xf numFmtId="173" fontId="21" fillId="0" borderId="0"/>
    <xf numFmtId="174" fontId="21" fillId="0" borderId="0"/>
    <xf numFmtId="173" fontId="21" fillId="0" borderId="0"/>
    <xf numFmtId="173" fontId="21" fillId="0" borderId="0"/>
    <xf numFmtId="173" fontId="21" fillId="0" borderId="0"/>
    <xf numFmtId="173" fontId="21" fillId="0" borderId="0"/>
    <xf numFmtId="0" fontId="8" fillId="4" borderId="0" applyNumberFormat="0" applyBorder="0" applyAlignment="0" applyProtection="0"/>
    <xf numFmtId="0" fontId="39" fillId="55" borderId="0" applyNumberFormat="0" applyBorder="0" applyAlignment="0" applyProtection="0"/>
    <xf numFmtId="0" fontId="39" fillId="55" borderId="0" applyNumberFormat="0" applyBorder="0" applyAlignment="0" applyProtection="0"/>
    <xf numFmtId="175" fontId="21" fillId="0" borderId="0"/>
    <xf numFmtId="0" fontId="20" fillId="0" borderId="0"/>
    <xf numFmtId="0" fontId="21" fillId="0" borderId="0"/>
    <xf numFmtId="0" fontId="21" fillId="0" borderId="0"/>
    <xf numFmtId="0" fontId="51" fillId="0" borderId="0"/>
    <xf numFmtId="0" fontId="1" fillId="0" borderId="0"/>
    <xf numFmtId="0" fontId="1" fillId="0" borderId="0"/>
    <xf numFmtId="0" fontId="21"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0" borderId="0"/>
    <xf numFmtId="0" fontId="20" fillId="0" borderId="0"/>
    <xf numFmtId="0" fontId="1" fillId="0" borderId="0"/>
    <xf numFmtId="0" fontId="1" fillId="0" borderId="0"/>
    <xf numFmtId="0" fontId="51" fillId="0" borderId="0"/>
    <xf numFmtId="0" fontId="20" fillId="0" borderId="0"/>
    <xf numFmtId="0" fontId="21" fillId="0" borderId="0"/>
    <xf numFmtId="0" fontId="1" fillId="0" borderId="0"/>
    <xf numFmtId="0" fontId="21" fillId="0" borderId="0"/>
    <xf numFmtId="0" fontId="21" fillId="0" borderId="0"/>
    <xf numFmtId="0" fontId="18" fillId="0" borderId="0"/>
    <xf numFmtId="0" fontId="1" fillId="8" borderId="8" applyNumberFormat="0" applyFont="0" applyAlignment="0" applyProtection="0"/>
    <xf numFmtId="0" fontId="1" fillId="8" borderId="8" applyNumberFormat="0" applyFont="0" applyAlignment="0" applyProtection="0"/>
    <xf numFmtId="0" fontId="18" fillId="56" borderId="17" applyNumberFormat="0" applyFont="0" applyAlignment="0" applyProtection="0"/>
    <xf numFmtId="0" fontId="21" fillId="56" borderId="17" applyNumberFormat="0" applyFont="0" applyAlignment="0" applyProtection="0"/>
    <xf numFmtId="0" fontId="21" fillId="56" borderId="17" applyNumberFormat="0" applyFont="0" applyAlignment="0" applyProtection="0"/>
    <xf numFmtId="0" fontId="18" fillId="56" borderId="17" applyNumberFormat="0" applyFont="0" applyAlignment="0" applyProtection="0"/>
    <xf numFmtId="0" fontId="10" fillId="6" borderId="5" applyNumberFormat="0" applyAlignment="0" applyProtection="0"/>
    <xf numFmtId="0" fontId="40" fillId="51" borderId="18" applyNumberFormat="0" applyAlignment="0" applyProtection="0"/>
    <xf numFmtId="0" fontId="40" fillId="51" borderId="18" applyNumberFormat="0" applyAlignment="0" applyProtection="0"/>
    <xf numFmtId="10"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0" fontId="2"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16" fillId="0" borderId="9" applyNumberFormat="0" applyFill="0" applyAlignment="0" applyProtection="0"/>
    <xf numFmtId="0" fontId="20" fillId="0" borderId="20"/>
    <xf numFmtId="0" fontId="19" fillId="0" borderId="19" applyNumberFormat="0" applyFill="0" applyAlignment="0" applyProtection="0"/>
    <xf numFmtId="0" fontId="21" fillId="0" borderId="20"/>
    <xf numFmtId="0" fontId="20" fillId="0" borderId="20"/>
    <xf numFmtId="0" fontId="14"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169" fontId="20" fillId="0" borderId="0"/>
    <xf numFmtId="170" fontId="20" fillId="0" borderId="0"/>
    <xf numFmtId="171" fontId="20" fillId="0" borderId="0"/>
    <xf numFmtId="172" fontId="20" fillId="0" borderId="0"/>
    <xf numFmtId="3" fontId="20" fillId="0" borderId="0" applyFont="0" applyFill="0" applyBorder="0" applyAlignment="0" applyProtection="0"/>
    <xf numFmtId="5" fontId="20" fillId="0" borderId="0" applyFont="0" applyFill="0" applyBorder="0" applyAlignment="0" applyProtection="0"/>
    <xf numFmtId="14" fontId="20" fillId="0" borderId="0" applyFont="0" applyFill="0" applyBorder="0" applyAlignment="0" applyProtection="0"/>
    <xf numFmtId="2" fontId="20" fillId="0" borderId="0" applyFont="0" applyFill="0" applyBorder="0" applyAlignment="0" applyProtection="0"/>
    <xf numFmtId="173" fontId="20" fillId="0" borderId="0"/>
    <xf numFmtId="174" fontId="20" fillId="0" borderId="0"/>
    <xf numFmtId="175" fontId="20" fillId="0" borderId="0"/>
    <xf numFmtId="10" fontId="20" fillId="0" borderId="0" applyFont="0" applyFill="0" applyBorder="0" applyAlignment="0" applyProtection="0"/>
    <xf numFmtId="169" fontId="20" fillId="0" borderId="0"/>
    <xf numFmtId="173" fontId="20" fillId="0" borderId="0"/>
    <xf numFmtId="169" fontId="20" fillId="0" borderId="0"/>
    <xf numFmtId="173" fontId="20" fillId="0" borderId="0"/>
    <xf numFmtId="0" fontId="20" fillId="0" borderId="0"/>
    <xf numFmtId="169" fontId="20" fillId="0" borderId="0"/>
    <xf numFmtId="173" fontId="20" fillId="0" borderId="0"/>
    <xf numFmtId="169" fontId="20" fillId="0" borderId="0"/>
    <xf numFmtId="173" fontId="20" fillId="0" borderId="0"/>
    <xf numFmtId="44" fontId="20" fillId="0" borderId="0" applyFont="0" applyFill="0" applyBorder="0" applyAlignment="0" applyProtection="0"/>
    <xf numFmtId="9" fontId="20" fillId="0" borderId="0" applyFont="0" applyFill="0" applyBorder="0" applyAlignment="0" applyProtection="0"/>
    <xf numFmtId="43" fontId="20" fillId="0" borderId="0" applyFont="0" applyFill="0" applyBorder="0" applyAlignment="0" applyProtection="0"/>
    <xf numFmtId="169" fontId="20" fillId="0" borderId="0"/>
    <xf numFmtId="173" fontId="20" fillId="0" borderId="0"/>
    <xf numFmtId="169" fontId="20" fillId="0" borderId="0"/>
    <xf numFmtId="173" fontId="20" fillId="0" borderId="0"/>
    <xf numFmtId="169" fontId="20" fillId="0" borderId="0"/>
    <xf numFmtId="173" fontId="20" fillId="0" borderId="0"/>
    <xf numFmtId="44"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65" fillId="0" borderId="0" applyNumberFormat="0" applyFill="0" applyBorder="0" applyAlignment="0" applyProtection="0"/>
    <xf numFmtId="0" fontId="66" fillId="0" borderId="0" applyNumberFormat="0" applyFill="0" applyBorder="0" applyAlignment="0" applyProtection="0"/>
    <xf numFmtId="44" fontId="1" fillId="0" borderId="0" applyFont="0" applyFill="0" applyBorder="0" applyAlignment="0" applyProtection="0"/>
    <xf numFmtId="0" fontId="20" fillId="0" borderId="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9" fontId="20" fillId="0" borderId="0"/>
    <xf numFmtId="169" fontId="20" fillId="0" borderId="0"/>
    <xf numFmtId="169" fontId="20"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73" fontId="20" fillId="0" borderId="0"/>
    <xf numFmtId="173" fontId="20" fillId="0" borderId="0"/>
    <xf numFmtId="173"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20" fillId="0" borderId="0"/>
    <xf numFmtId="169" fontId="20" fillId="0" borderId="0"/>
    <xf numFmtId="169" fontId="20" fillId="0" borderId="0"/>
    <xf numFmtId="173" fontId="20" fillId="0" borderId="0"/>
    <xf numFmtId="173" fontId="20" fillId="0" borderId="0"/>
    <xf numFmtId="173" fontId="20" fillId="0" borderId="0"/>
  </cellStyleXfs>
  <cellXfs count="284">
    <xf numFmtId="0" fontId="0" fillId="0" borderId="0" xfId="0"/>
    <xf numFmtId="0" fontId="0" fillId="0" borderId="0" xfId="0"/>
    <xf numFmtId="0" fontId="0" fillId="60" borderId="0" xfId="0" applyNumberFormat="1" applyFill="1" applyBorder="1" applyAlignment="1" applyProtection="1">
      <alignment horizontal="center" vertical="center"/>
      <protection locked="0"/>
    </xf>
    <xf numFmtId="167" fontId="1" fillId="59" borderId="15" xfId="1" applyNumberFormat="1" applyFont="1" applyFill="1" applyBorder="1"/>
    <xf numFmtId="0" fontId="0" fillId="0" borderId="0" xfId="0"/>
    <xf numFmtId="0" fontId="21" fillId="0" borderId="0" xfId="200"/>
    <xf numFmtId="0" fontId="24" fillId="0" borderId="0" xfId="200" applyFont="1" applyAlignment="1">
      <alignment vertical="center"/>
    </xf>
    <xf numFmtId="0" fontId="19" fillId="0" borderId="0" xfId="222" applyFont="1"/>
    <xf numFmtId="0" fontId="51" fillId="0" borderId="0" xfId="222" applyFont="1"/>
    <xf numFmtId="0" fontId="52" fillId="0" borderId="0" xfId="222" applyFont="1"/>
    <xf numFmtId="0" fontId="53" fillId="0" borderId="15" xfId="222" applyFont="1" applyBorder="1" applyAlignment="1">
      <alignment horizontal="center" wrapText="1"/>
    </xf>
    <xf numFmtId="0" fontId="53" fillId="0" borderId="0" xfId="222" applyFont="1"/>
    <xf numFmtId="0" fontId="53" fillId="0" borderId="15" xfId="222" applyFont="1" applyBorder="1" applyAlignment="1">
      <alignment horizontal="center" vertical="center"/>
    </xf>
    <xf numFmtId="0" fontId="53" fillId="0" borderId="15" xfId="222" applyFont="1" applyBorder="1" applyAlignment="1">
      <alignment horizontal="center" vertical="center" wrapText="1"/>
    </xf>
    <xf numFmtId="0" fontId="51" fillId="0" borderId="15" xfId="222" applyFont="1" applyBorder="1"/>
    <xf numFmtId="0" fontId="51" fillId="0" borderId="15" xfId="222" applyFont="1" applyBorder="1" applyAlignment="1">
      <alignment horizontal="center"/>
    </xf>
    <xf numFmtId="0" fontId="51" fillId="58" borderId="15" xfId="222" applyFont="1" applyFill="1" applyBorder="1"/>
    <xf numFmtId="3" fontId="51" fillId="59" borderId="15" xfId="222" applyNumberFormat="1" applyFont="1" applyFill="1" applyBorder="1" applyAlignment="1"/>
    <xf numFmtId="0" fontId="53" fillId="0" borderId="15" xfId="222" applyFont="1" applyBorder="1"/>
    <xf numFmtId="3" fontId="51" fillId="0" borderId="15" xfId="222" applyNumberFormat="1" applyFont="1" applyBorder="1" applyAlignment="1"/>
    <xf numFmtId="0" fontId="53" fillId="0" borderId="0" xfId="222" applyFont="1" applyAlignment="1">
      <alignment wrapText="1"/>
    </xf>
    <xf numFmtId="0" fontId="53" fillId="0" borderId="15" xfId="222" applyFont="1" applyBorder="1" applyAlignment="1">
      <alignment wrapText="1"/>
    </xf>
    <xf numFmtId="3" fontId="51" fillId="0" borderId="0" xfId="222" applyNumberFormat="1" applyFont="1"/>
    <xf numFmtId="0" fontId="51" fillId="0" borderId="27" xfId="222" applyFont="1" applyBorder="1" applyAlignment="1">
      <alignment horizontal="left" wrapText="1" indent="4"/>
    </xf>
    <xf numFmtId="0" fontId="51" fillId="0" borderId="27" xfId="222" applyFont="1" applyBorder="1"/>
    <xf numFmtId="0" fontId="53" fillId="0" borderId="0" xfId="222" applyFont="1" applyAlignment="1">
      <alignment horizontal="right"/>
    </xf>
    <xf numFmtId="10" fontId="51" fillId="59" borderId="32" xfId="222" applyNumberFormat="1" applyFont="1" applyFill="1" applyBorder="1"/>
    <xf numFmtId="0" fontId="18" fillId="0" borderId="0" xfId="222" applyFont="1"/>
    <xf numFmtId="0" fontId="52" fillId="0" borderId="0" xfId="222" applyFont="1" applyAlignment="1">
      <alignment vertical="center"/>
    </xf>
    <xf numFmtId="0" fontId="53" fillId="0" borderId="22" xfId="222" applyFont="1" applyBorder="1"/>
    <xf numFmtId="0" fontId="51" fillId="0" borderId="22" xfId="222" applyFont="1" applyBorder="1"/>
    <xf numFmtId="0" fontId="51" fillId="0" borderId="0" xfId="222" applyFont="1" applyAlignment="1">
      <alignment horizontal="left" vertical="center" wrapText="1"/>
    </xf>
    <xf numFmtId="4" fontId="51" fillId="0" borderId="15" xfId="222" applyNumberFormat="1" applyFont="1" applyBorder="1"/>
    <xf numFmtId="43" fontId="51" fillId="0" borderId="27" xfId="127" applyNumberFormat="1" applyFont="1" applyBorder="1"/>
    <xf numFmtId="43" fontId="51" fillId="0" borderId="22" xfId="127" applyNumberFormat="1" applyFont="1" applyBorder="1"/>
    <xf numFmtId="167" fontId="0" fillId="59" borderId="15" xfId="1" applyNumberFormat="1" applyFont="1" applyFill="1" applyBorder="1"/>
    <xf numFmtId="167" fontId="0" fillId="0" borderId="0" xfId="0" applyNumberFormat="1"/>
    <xf numFmtId="165" fontId="0" fillId="0" borderId="0" xfId="0" applyNumberFormat="1"/>
    <xf numFmtId="44" fontId="0" fillId="0" borderId="0" xfId="1" applyFont="1"/>
    <xf numFmtId="0" fontId="53" fillId="0" borderId="0" xfId="222" applyFont="1" applyBorder="1"/>
    <xf numFmtId="43" fontId="60" fillId="0" borderId="0" xfId="222" applyNumberFormat="1" applyFont="1"/>
    <xf numFmtId="3" fontId="0" fillId="0" borderId="0" xfId="0" applyNumberFormat="1"/>
    <xf numFmtId="166" fontId="0" fillId="0" borderId="0" xfId="255" applyFont="1"/>
    <xf numFmtId="0" fontId="51" fillId="0" borderId="0" xfId="222" applyFont="1" applyAlignment="1">
      <alignment wrapText="1"/>
    </xf>
    <xf numFmtId="166" fontId="51" fillId="0" borderId="0" xfId="255" applyFont="1"/>
    <xf numFmtId="0" fontId="51" fillId="0" borderId="0" xfId="222" applyFont="1" applyAlignment="1">
      <alignment vertical="center"/>
    </xf>
    <xf numFmtId="177" fontId="63" fillId="61" borderId="24" xfId="311" applyNumberFormat="1" applyFont="1" applyFill="1" applyBorder="1" applyAlignment="1" applyProtection="1">
      <alignment horizontal="left" vertical="center" wrapText="1"/>
      <protection locked="0"/>
    </xf>
    <xf numFmtId="9" fontId="0" fillId="0" borderId="0" xfId="256" applyFont="1"/>
    <xf numFmtId="0" fontId="0" fillId="0" borderId="0" xfId="0"/>
    <xf numFmtId="0" fontId="20" fillId="0" borderId="0" xfId="306" applyProtection="1">
      <protection locked="0"/>
    </xf>
    <xf numFmtId="0" fontId="20" fillId="0" borderId="0" xfId="306" applyBorder="1" applyAlignment="1" applyProtection="1">
      <alignment vertical="top"/>
    </xf>
    <xf numFmtId="0" fontId="20" fillId="0" borderId="0" xfId="306" applyFill="1" applyBorder="1" applyAlignment="1" applyProtection="1">
      <alignment vertical="top"/>
    </xf>
    <xf numFmtId="0" fontId="20" fillId="0" borderId="0" xfId="306" applyFont="1" applyFill="1" applyAlignment="1" applyProtection="1">
      <alignment vertical="top" wrapText="1"/>
    </xf>
    <xf numFmtId="0" fontId="20" fillId="0" borderId="0" xfId="306" applyFont="1" applyAlignment="1" applyProtection="1">
      <alignment vertical="top"/>
    </xf>
    <xf numFmtId="0" fontId="20" fillId="0" borderId="0" xfId="306" applyAlignment="1" applyProtection="1">
      <alignment vertical="center"/>
    </xf>
    <xf numFmtId="0" fontId="20" fillId="0" borderId="27" xfId="306" applyBorder="1" applyAlignment="1" applyProtection="1">
      <alignment vertical="center" wrapText="1"/>
    </xf>
    <xf numFmtId="177" fontId="20" fillId="64" borderId="40" xfId="311" applyNumberFormat="1" applyFont="1" applyFill="1" applyBorder="1" applyAlignment="1" applyProtection="1">
      <alignment vertical="top"/>
      <protection locked="0"/>
    </xf>
    <xf numFmtId="0" fontId="20" fillId="64" borderId="37" xfId="306" applyFont="1" applyFill="1" applyBorder="1" applyAlignment="1" applyProtection="1">
      <alignment vertical="center"/>
      <protection locked="0"/>
    </xf>
    <xf numFmtId="44" fontId="20" fillId="64" borderId="41" xfId="311" applyFont="1" applyFill="1" applyBorder="1" applyAlignment="1" applyProtection="1">
      <alignment vertical="center"/>
      <protection locked="0"/>
    </xf>
    <xf numFmtId="0" fontId="20" fillId="64" borderId="40" xfId="306" applyFont="1" applyFill="1" applyBorder="1" applyAlignment="1" applyProtection="1">
      <alignment vertical="center"/>
      <protection locked="0"/>
    </xf>
    <xf numFmtId="44" fontId="20" fillId="64" borderId="40" xfId="306" applyNumberFormat="1" applyFont="1" applyFill="1" applyBorder="1" applyAlignment="1" applyProtection="1">
      <alignment vertical="center"/>
      <protection locked="0"/>
    </xf>
    <xf numFmtId="10" fontId="20" fillId="64" borderId="38" xfId="312" applyNumberFormat="1" applyFont="1" applyFill="1" applyBorder="1" applyAlignment="1" applyProtection="1">
      <alignment vertical="center"/>
      <protection locked="0"/>
    </xf>
    <xf numFmtId="0" fontId="20" fillId="0" borderId="0" xfId="306" applyFont="1" applyProtection="1">
      <protection locked="0"/>
    </xf>
    <xf numFmtId="0" fontId="24" fillId="0" borderId="0" xfId="306" applyFont="1" applyAlignment="1" applyProtection="1">
      <alignment horizontal="right" vertical="center"/>
      <protection locked="0"/>
    </xf>
    <xf numFmtId="0" fontId="47" fillId="61" borderId="0" xfId="306" applyFont="1" applyFill="1" applyBorder="1" applyAlignment="1" applyProtection="1">
      <alignment vertical="top"/>
      <protection locked="0"/>
    </xf>
    <xf numFmtId="0" fontId="24" fillId="0" borderId="0" xfId="306" applyFont="1" applyProtection="1">
      <protection locked="0"/>
    </xf>
    <xf numFmtId="0" fontId="56" fillId="61" borderId="0" xfId="306" applyFont="1" applyFill="1" applyAlignment="1" applyProtection="1">
      <alignment vertical="center"/>
      <protection locked="0"/>
    </xf>
    <xf numFmtId="0" fontId="24" fillId="0" borderId="0" xfId="306" applyFont="1" applyAlignment="1" applyProtection="1">
      <alignment horizontal="left"/>
      <protection locked="0"/>
    </xf>
    <xf numFmtId="0" fontId="24" fillId="0" borderId="0" xfId="306" applyFont="1" applyAlignment="1" applyProtection="1">
      <alignment horizontal="center"/>
      <protection locked="0"/>
    </xf>
    <xf numFmtId="0" fontId="56" fillId="0" borderId="0" xfId="306" applyFont="1" applyAlignment="1" applyProtection="1">
      <alignment horizontal="center"/>
      <protection locked="0"/>
    </xf>
    <xf numFmtId="176" fontId="24" fillId="61" borderId="15" xfId="312" applyNumberFormat="1" applyFont="1" applyFill="1" applyBorder="1" applyProtection="1">
      <protection locked="0"/>
    </xf>
    <xf numFmtId="0" fontId="24" fillId="0" borderId="0" xfId="306" applyFont="1" applyAlignment="1" applyProtection="1">
      <protection locked="0"/>
    </xf>
    <xf numFmtId="0" fontId="24" fillId="0" borderId="39" xfId="306" applyFont="1" applyBorder="1" applyAlignment="1" applyProtection="1">
      <alignment horizontal="center"/>
      <protection locked="0"/>
    </xf>
    <xf numFmtId="0" fontId="24" fillId="0" borderId="35" xfId="306" applyFont="1" applyBorder="1" applyAlignment="1" applyProtection="1">
      <alignment horizontal="center"/>
      <protection locked="0"/>
    </xf>
    <xf numFmtId="0" fontId="24" fillId="0" borderId="30" xfId="306" applyFont="1" applyBorder="1" applyAlignment="1" applyProtection="1">
      <alignment horizontal="center"/>
      <protection locked="0"/>
    </xf>
    <xf numFmtId="0" fontId="24" fillId="0" borderId="26" xfId="306" quotePrefix="1" applyFont="1" applyBorder="1" applyAlignment="1" applyProtection="1">
      <alignment horizontal="center"/>
      <protection locked="0"/>
    </xf>
    <xf numFmtId="0" fontId="24" fillId="0" borderId="25" xfId="306" quotePrefix="1" applyFont="1" applyBorder="1" applyAlignment="1" applyProtection="1">
      <alignment horizontal="center"/>
      <protection locked="0"/>
    </xf>
    <xf numFmtId="0" fontId="20" fillId="0" borderId="0" xfId="306" applyAlignment="1" applyProtection="1">
      <alignment vertical="top"/>
      <protection locked="0"/>
    </xf>
    <xf numFmtId="0" fontId="24" fillId="62" borderId="21" xfId="306" applyFont="1" applyFill="1" applyBorder="1" applyAlignment="1" applyProtection="1">
      <alignment vertical="top"/>
      <protection locked="0"/>
    </xf>
    <xf numFmtId="0" fontId="20" fillId="62" borderId="22" xfId="306" applyFill="1" applyBorder="1" applyAlignment="1" applyProtection="1">
      <alignment vertical="top"/>
      <protection locked="0"/>
    </xf>
    <xf numFmtId="44" fontId="24" fillId="62" borderId="15" xfId="306" applyNumberFormat="1" applyFont="1" applyFill="1" applyBorder="1" applyAlignment="1" applyProtection="1">
      <alignment vertical="center"/>
      <protection locked="0"/>
    </xf>
    <xf numFmtId="10" fontId="24" fillId="62" borderId="23" xfId="312" applyNumberFormat="1" applyFont="1" applyFill="1" applyBorder="1" applyAlignment="1" applyProtection="1">
      <alignment vertical="center"/>
      <protection locked="0"/>
    </xf>
    <xf numFmtId="0" fontId="20" fillId="0" borderId="0" xfId="306" applyFont="1" applyAlignment="1" applyProtection="1">
      <alignment vertical="top"/>
      <protection locked="0"/>
    </xf>
    <xf numFmtId="0" fontId="24" fillId="62" borderId="21" xfId="306" applyFont="1" applyFill="1" applyBorder="1" applyAlignment="1" applyProtection="1">
      <alignment vertical="top" wrapText="1"/>
      <protection locked="0"/>
    </xf>
    <xf numFmtId="0" fontId="20" fillId="62" borderId="22" xfId="306" applyFill="1" applyBorder="1" applyProtection="1">
      <protection locked="0"/>
    </xf>
    <xf numFmtId="44" fontId="24" fillId="62" borderId="23" xfId="306" applyNumberFormat="1" applyFont="1" applyFill="1" applyBorder="1" applyAlignment="1" applyProtection="1">
      <alignment vertical="center"/>
      <protection locked="0"/>
    </xf>
    <xf numFmtId="0" fontId="24" fillId="62" borderId="23" xfId="306" applyFont="1" applyFill="1" applyBorder="1" applyAlignment="1" applyProtection="1">
      <alignment vertical="center"/>
      <protection locked="0"/>
    </xf>
    <xf numFmtId="0" fontId="20" fillId="0" borderId="0" xfId="306" applyAlignment="1" applyProtection="1">
      <alignment vertical="top" wrapText="1"/>
      <protection locked="0"/>
    </xf>
    <xf numFmtId="168" fontId="20" fillId="61" borderId="24" xfId="313" applyNumberFormat="1" applyFont="1" applyFill="1" applyBorder="1" applyAlignment="1" applyProtection="1">
      <alignment vertical="center"/>
      <protection locked="0"/>
    </xf>
    <xf numFmtId="0" fontId="20" fillId="64" borderId="36" xfId="306" applyFont="1" applyFill="1" applyBorder="1" applyProtection="1">
      <protection locked="0"/>
    </xf>
    <xf numFmtId="0" fontId="20" fillId="64" borderId="37" xfId="306" applyFill="1" applyBorder="1" applyAlignment="1" applyProtection="1">
      <alignment vertical="top"/>
      <protection locked="0"/>
    </xf>
    <xf numFmtId="0" fontId="20" fillId="64" borderId="40" xfId="306" applyFill="1" applyBorder="1" applyAlignment="1" applyProtection="1">
      <alignment vertical="center"/>
      <protection locked="0"/>
    </xf>
    <xf numFmtId="10" fontId="20" fillId="64" borderId="38" xfId="312" applyNumberFormat="1" applyFill="1" applyBorder="1" applyAlignment="1" applyProtection="1">
      <alignment vertical="center"/>
      <protection locked="0"/>
    </xf>
    <xf numFmtId="0" fontId="24" fillId="0" borderId="0" xfId="306" applyFont="1" applyFill="1" applyAlignment="1" applyProtection="1">
      <alignment vertical="top"/>
      <protection locked="0"/>
    </xf>
    <xf numFmtId="9" fontId="24" fillId="0" borderId="24" xfId="306" applyNumberFormat="1" applyFont="1" applyFill="1" applyBorder="1" applyAlignment="1" applyProtection="1">
      <alignment vertical="center"/>
      <protection locked="0"/>
    </xf>
    <xf numFmtId="10" fontId="24" fillId="0" borderId="35" xfId="312" applyNumberFormat="1" applyFont="1" applyFill="1" applyBorder="1" applyAlignment="1" applyProtection="1">
      <alignment vertical="center"/>
      <protection locked="0"/>
    </xf>
    <xf numFmtId="0" fontId="20" fillId="0" borderId="0" xfId="306" applyFont="1" applyFill="1" applyAlignment="1" applyProtection="1">
      <alignment horizontal="left" vertical="top" indent="1"/>
      <protection locked="0"/>
    </xf>
    <xf numFmtId="9" fontId="20" fillId="0" borderId="24" xfId="306" applyNumberFormat="1" applyFont="1" applyFill="1" applyBorder="1" applyAlignment="1" applyProtection="1">
      <alignment vertical="center"/>
      <protection locked="0"/>
    </xf>
    <xf numFmtId="0" fontId="20" fillId="0" borderId="24" xfId="306" applyFont="1" applyFill="1" applyBorder="1" applyAlignment="1" applyProtection="1">
      <alignment vertical="center"/>
      <protection locked="0"/>
    </xf>
    <xf numFmtId="10" fontId="20" fillId="0" borderId="35" xfId="312" applyNumberFormat="1" applyFont="1" applyFill="1" applyBorder="1" applyAlignment="1" applyProtection="1">
      <alignment vertical="center"/>
      <protection locked="0"/>
    </xf>
    <xf numFmtId="0" fontId="24" fillId="63" borderId="26" xfId="306" applyFont="1" applyFill="1" applyBorder="1" applyAlignment="1" applyProtection="1">
      <alignment vertical="center"/>
      <protection locked="0"/>
    </xf>
    <xf numFmtId="10" fontId="24" fillId="63" borderId="25" xfId="312" applyNumberFormat="1" applyFont="1" applyFill="1" applyBorder="1" applyAlignment="1" applyProtection="1">
      <alignment vertical="center"/>
      <protection locked="0"/>
    </xf>
    <xf numFmtId="9" fontId="20" fillId="0" borderId="24" xfId="306" applyNumberFormat="1" applyFont="1" applyFill="1" applyBorder="1" applyAlignment="1" applyProtection="1">
      <alignment vertical="top"/>
      <protection locked="0"/>
    </xf>
    <xf numFmtId="44" fontId="24" fillId="63" borderId="34" xfId="306" applyNumberFormat="1" applyFont="1" applyFill="1" applyBorder="1" applyAlignment="1" applyProtection="1">
      <alignment vertical="center"/>
      <protection locked="0"/>
    </xf>
    <xf numFmtId="0" fontId="24" fillId="63" borderId="24" xfId="306" applyFont="1" applyFill="1" applyBorder="1" applyAlignment="1" applyProtection="1">
      <alignment vertical="center"/>
      <protection locked="0"/>
    </xf>
    <xf numFmtId="44" fontId="24" fillId="63" borderId="24" xfId="306" applyNumberFormat="1" applyFont="1" applyFill="1" applyBorder="1" applyAlignment="1" applyProtection="1">
      <alignment vertical="center"/>
      <protection locked="0"/>
    </xf>
    <xf numFmtId="10" fontId="24" fillId="63" borderId="35" xfId="312" applyNumberFormat="1" applyFont="1" applyFill="1" applyBorder="1" applyAlignment="1" applyProtection="1">
      <alignment vertical="center"/>
      <protection locked="0"/>
    </xf>
    <xf numFmtId="177" fontId="20" fillId="64" borderId="40" xfId="311" applyNumberFormat="1" applyFill="1" applyBorder="1" applyAlignment="1" applyProtection="1">
      <alignment vertical="top"/>
      <protection locked="0"/>
    </xf>
    <xf numFmtId="0" fontId="20" fillId="64" borderId="37" xfId="306" applyFill="1" applyBorder="1" applyAlignment="1" applyProtection="1">
      <alignment vertical="center"/>
      <protection locked="0"/>
    </xf>
    <xf numFmtId="44" fontId="20" fillId="64" borderId="41" xfId="311" applyFill="1" applyBorder="1" applyAlignment="1" applyProtection="1">
      <alignment vertical="center"/>
      <protection locked="0"/>
    </xf>
    <xf numFmtId="44" fontId="20" fillId="64" borderId="40" xfId="306" applyNumberFormat="1" applyFill="1" applyBorder="1" applyAlignment="1" applyProtection="1">
      <alignment vertical="center"/>
      <protection locked="0"/>
    </xf>
    <xf numFmtId="0" fontId="20" fillId="61" borderId="0" xfId="306" applyFill="1" applyAlignment="1" applyProtection="1">
      <alignment vertical="top"/>
      <protection locked="0"/>
    </xf>
    <xf numFmtId="0" fontId="24" fillId="62" borderId="15" xfId="306" applyFont="1" applyFill="1" applyBorder="1" applyAlignment="1" applyProtection="1">
      <alignment horizontal="left" vertical="center"/>
      <protection locked="0"/>
    </xf>
    <xf numFmtId="0" fontId="63" fillId="62" borderId="15" xfId="306" applyFont="1" applyFill="1" applyBorder="1" applyAlignment="1" applyProtection="1">
      <alignment horizontal="left" vertical="center"/>
      <protection locked="0"/>
    </xf>
    <xf numFmtId="177" fontId="63" fillId="61" borderId="24" xfId="311" applyNumberFormat="1" applyFont="1" applyFill="1" applyBorder="1" applyAlignment="1" applyProtection="1">
      <alignment horizontal="left" vertical="center"/>
      <protection locked="0"/>
    </xf>
    <xf numFmtId="177" fontId="63" fillId="0" borderId="24" xfId="311" applyNumberFormat="1" applyFont="1" applyFill="1" applyBorder="1" applyAlignment="1" applyProtection="1">
      <alignment horizontal="left" vertical="center"/>
      <protection locked="0"/>
    </xf>
    <xf numFmtId="177" fontId="63" fillId="59" borderId="24" xfId="311" applyNumberFormat="1" applyFont="1" applyFill="1" applyBorder="1" applyAlignment="1" applyProtection="1">
      <alignment horizontal="left" vertical="center"/>
      <protection locked="0"/>
    </xf>
    <xf numFmtId="177" fontId="24" fillId="61" borderId="24" xfId="311" applyNumberFormat="1" applyFont="1" applyFill="1" applyBorder="1" applyAlignment="1" applyProtection="1">
      <alignment horizontal="left" vertical="center"/>
      <protection locked="0"/>
    </xf>
    <xf numFmtId="177" fontId="24" fillId="0" borderId="24" xfId="311" applyNumberFormat="1" applyFont="1" applyFill="1" applyBorder="1" applyAlignment="1" applyProtection="1">
      <alignment horizontal="left" vertical="center"/>
      <protection locked="0"/>
    </xf>
    <xf numFmtId="177" fontId="24" fillId="59" borderId="24" xfId="311" applyNumberFormat="1" applyFont="1" applyFill="1" applyBorder="1" applyAlignment="1" applyProtection="1">
      <alignment horizontal="left" vertical="center"/>
      <protection locked="0"/>
    </xf>
    <xf numFmtId="0" fontId="20" fillId="0" borderId="35" xfId="306" applyFont="1" applyFill="1" applyBorder="1" applyAlignment="1" applyProtection="1">
      <alignment vertical="center"/>
      <protection locked="0"/>
    </xf>
    <xf numFmtId="44" fontId="20" fillId="0" borderId="24" xfId="306" applyNumberFormat="1" applyFont="1" applyBorder="1" applyAlignment="1" applyProtection="1">
      <alignment vertical="center"/>
      <protection locked="0"/>
    </xf>
    <xf numFmtId="0" fontId="20" fillId="62" borderId="15" xfId="306" applyFont="1" applyFill="1" applyBorder="1" applyAlignment="1" applyProtection="1">
      <alignment vertical="center"/>
      <protection locked="0"/>
    </xf>
    <xf numFmtId="0" fontId="20" fillId="62" borderId="23" xfId="306" applyFont="1" applyFill="1" applyBorder="1" applyAlignment="1" applyProtection="1">
      <alignment vertical="center"/>
      <protection locked="0"/>
    </xf>
    <xf numFmtId="168" fontId="20" fillId="65" borderId="24" xfId="313" applyNumberFormat="1" applyFont="1" applyFill="1" applyBorder="1" applyAlignment="1" applyProtection="1">
      <alignment vertical="center"/>
      <protection locked="0"/>
    </xf>
    <xf numFmtId="168" fontId="20" fillId="0" borderId="24" xfId="313" applyNumberFormat="1" applyFont="1" applyFill="1" applyBorder="1" applyAlignment="1" applyProtection="1">
      <alignment vertical="center"/>
      <protection locked="0"/>
    </xf>
    <xf numFmtId="44" fontId="20" fillId="0" borderId="35" xfId="311" applyFont="1" applyBorder="1" applyAlignment="1" applyProtection="1">
      <alignment vertical="center"/>
      <protection locked="0"/>
    </xf>
    <xf numFmtId="177" fontId="20" fillId="64" borderId="42" xfId="311" applyNumberFormat="1" applyFont="1" applyFill="1" applyBorder="1" applyAlignment="1" applyProtection="1">
      <alignment vertical="top"/>
      <protection locked="0"/>
    </xf>
    <xf numFmtId="44" fontId="20" fillId="64" borderId="37" xfId="311" applyFont="1" applyFill="1" applyBorder="1" applyAlignment="1" applyProtection="1">
      <alignment vertical="center"/>
      <protection locked="0"/>
    </xf>
    <xf numFmtId="0" fontId="20" fillId="64" borderId="42" xfId="306" applyFont="1" applyFill="1" applyBorder="1" applyAlignment="1" applyProtection="1">
      <alignment vertical="center"/>
      <protection locked="0"/>
    </xf>
    <xf numFmtId="44" fontId="20" fillId="64" borderId="42" xfId="306" applyNumberFormat="1" applyFont="1" applyFill="1" applyBorder="1" applyAlignment="1" applyProtection="1">
      <alignment vertical="center"/>
      <protection locked="0"/>
    </xf>
    <xf numFmtId="9" fontId="20" fillId="0" borderId="0" xfId="306" applyNumberFormat="1" applyFont="1" applyFill="1" applyBorder="1" applyAlignment="1" applyProtection="1">
      <alignment vertical="center"/>
      <protection locked="0"/>
    </xf>
    <xf numFmtId="0" fontId="20" fillId="0" borderId="0" xfId="306" applyFont="1" applyFill="1" applyBorder="1" applyAlignment="1" applyProtection="1">
      <alignment vertical="center"/>
      <protection locked="0"/>
    </xf>
    <xf numFmtId="0" fontId="20" fillId="63" borderId="26" xfId="306" applyFont="1" applyFill="1" applyBorder="1" applyAlignment="1" applyProtection="1">
      <alignment vertical="top"/>
      <protection locked="0"/>
    </xf>
    <xf numFmtId="0" fontId="20" fillId="63" borderId="27" xfId="306" applyFont="1" applyFill="1" applyBorder="1" applyAlignment="1" applyProtection="1">
      <alignment vertical="center"/>
      <protection locked="0"/>
    </xf>
    <xf numFmtId="0" fontId="20" fillId="63" borderId="24" xfId="306" applyFont="1" applyFill="1" applyBorder="1" applyAlignment="1" applyProtection="1">
      <alignment vertical="top"/>
      <protection locked="0"/>
    </xf>
    <xf numFmtId="0" fontId="20" fillId="63" borderId="0" xfId="306" applyFont="1" applyFill="1" applyBorder="1" applyAlignment="1" applyProtection="1">
      <alignment vertical="center"/>
      <protection locked="0"/>
    </xf>
    <xf numFmtId="44" fontId="24" fillId="61" borderId="24" xfId="311" applyNumberFormat="1" applyFont="1" applyFill="1" applyBorder="1" applyAlignment="1" applyProtection="1">
      <alignment horizontal="left" vertical="center"/>
      <protection locked="0"/>
    </xf>
    <xf numFmtId="44" fontId="61" fillId="0" borderId="35" xfId="311" applyFont="1" applyBorder="1" applyAlignment="1" applyProtection="1">
      <alignment vertical="center"/>
      <protection locked="0"/>
    </xf>
    <xf numFmtId="44" fontId="63" fillId="61" borderId="24" xfId="311" applyNumberFormat="1" applyFont="1" applyFill="1" applyBorder="1" applyAlignment="1" applyProtection="1">
      <alignment horizontal="left" vertical="center"/>
      <protection locked="0"/>
    </xf>
    <xf numFmtId="10" fontId="61" fillId="0" borderId="35" xfId="312" applyNumberFormat="1" applyFont="1" applyBorder="1" applyAlignment="1" applyProtection="1">
      <alignment vertical="center"/>
      <protection locked="0"/>
    </xf>
    <xf numFmtId="177" fontId="24" fillId="62" borderId="15" xfId="311" applyNumberFormat="1" applyFont="1" applyFill="1" applyBorder="1" applyAlignment="1" applyProtection="1">
      <alignment horizontal="left" vertical="center"/>
      <protection locked="0"/>
    </xf>
    <xf numFmtId="177" fontId="63" fillId="62" borderId="15" xfId="311" applyNumberFormat="1" applyFont="1" applyFill="1" applyBorder="1" applyAlignment="1" applyProtection="1">
      <alignment horizontal="left" vertical="center"/>
      <protection locked="0"/>
    </xf>
    <xf numFmtId="0" fontId="64" fillId="61" borderId="0" xfId="306" applyFont="1" applyFill="1" applyProtection="1">
      <protection locked="0"/>
    </xf>
    <xf numFmtId="0" fontId="20" fillId="0" borderId="0" xfId="306" applyFont="1" applyAlignment="1" applyProtection="1">
      <alignment vertical="top" wrapText="1"/>
    </xf>
    <xf numFmtId="0" fontId="24" fillId="62" borderId="15" xfId="306" applyFont="1" applyFill="1" applyBorder="1" applyAlignment="1" applyProtection="1">
      <alignment vertical="center"/>
      <protection locked="0"/>
    </xf>
    <xf numFmtId="44" fontId="62" fillId="62" borderId="23" xfId="311" applyFont="1" applyFill="1" applyBorder="1" applyAlignment="1" applyProtection="1">
      <alignment vertical="center"/>
      <protection locked="0"/>
    </xf>
    <xf numFmtId="44" fontId="24" fillId="61" borderId="24" xfId="311" applyNumberFormat="1" applyFont="1" applyFill="1" applyBorder="1" applyAlignment="1" applyProtection="1">
      <alignment horizontal="left" vertical="center"/>
      <protection locked="0"/>
    </xf>
    <xf numFmtId="44" fontId="63" fillId="61" borderId="24" xfId="311" applyNumberFormat="1" applyFont="1" applyFill="1" applyBorder="1" applyAlignment="1" applyProtection="1">
      <alignment horizontal="left" vertical="center"/>
      <protection locked="0"/>
    </xf>
    <xf numFmtId="168" fontId="24" fillId="61" borderId="15" xfId="313" applyNumberFormat="1" applyFont="1" applyFill="1" applyBorder="1" applyAlignment="1" applyProtection="1">
      <alignment horizontal="center" vertical="center"/>
      <protection locked="0"/>
    </xf>
    <xf numFmtId="165" fontId="24" fillId="0" borderId="34" xfId="306" applyNumberFormat="1" applyFont="1" applyFill="1" applyBorder="1" applyAlignment="1" applyProtection="1">
      <alignment vertical="center"/>
      <protection locked="0"/>
    </xf>
    <xf numFmtId="165" fontId="24" fillId="0" borderId="24" xfId="306" applyNumberFormat="1" applyFont="1" applyFill="1" applyBorder="1" applyAlignment="1" applyProtection="1">
      <alignment vertical="center"/>
      <protection locked="0"/>
    </xf>
    <xf numFmtId="165" fontId="20" fillId="0" borderId="34" xfId="306" applyNumberFormat="1" applyFont="1" applyFill="1" applyBorder="1" applyAlignment="1" applyProtection="1">
      <alignment vertical="center"/>
      <protection locked="0"/>
    </xf>
    <xf numFmtId="165" fontId="20" fillId="0" borderId="24" xfId="306" applyNumberFormat="1" applyFont="1" applyFill="1" applyBorder="1" applyAlignment="1" applyProtection="1">
      <alignment vertical="center"/>
      <protection locked="0"/>
    </xf>
    <xf numFmtId="165" fontId="24" fillId="63" borderId="34" xfId="306" applyNumberFormat="1" applyFont="1" applyFill="1" applyBorder="1" applyAlignment="1" applyProtection="1">
      <alignment vertical="center"/>
      <protection locked="0"/>
    </xf>
    <xf numFmtId="165" fontId="24" fillId="63" borderId="31" xfId="306" applyNumberFormat="1" applyFont="1" applyFill="1" applyBorder="1" applyAlignment="1" applyProtection="1">
      <alignment vertical="center"/>
      <protection locked="0"/>
    </xf>
    <xf numFmtId="165" fontId="24" fillId="63" borderId="26" xfId="306" applyNumberFormat="1" applyFont="1" applyFill="1" applyBorder="1" applyAlignment="1" applyProtection="1">
      <alignment vertical="center"/>
      <protection locked="0"/>
    </xf>
    <xf numFmtId="44" fontId="61" fillId="0" borderId="35" xfId="135" applyFont="1" applyBorder="1" applyAlignment="1" applyProtection="1">
      <alignment vertical="center"/>
      <protection locked="0"/>
    </xf>
    <xf numFmtId="44" fontId="62" fillId="62" borderId="23" xfId="135" applyFont="1" applyFill="1" applyBorder="1" applyAlignment="1" applyProtection="1">
      <alignment vertical="center"/>
      <protection locked="0"/>
    </xf>
    <xf numFmtId="165" fontId="24" fillId="62" borderId="23" xfId="306" applyNumberFormat="1" applyFont="1" applyFill="1" applyBorder="1" applyAlignment="1" applyProtection="1">
      <alignment vertical="center"/>
      <protection locked="0"/>
    </xf>
    <xf numFmtId="165" fontId="20" fillId="0" borderId="24" xfId="306" applyNumberFormat="1" applyFont="1" applyBorder="1" applyAlignment="1" applyProtection="1">
      <alignment vertical="center"/>
      <protection locked="0"/>
    </xf>
    <xf numFmtId="177" fontId="63" fillId="62" borderId="15" xfId="135" applyNumberFormat="1" applyFont="1" applyFill="1" applyBorder="1" applyAlignment="1" applyProtection="1">
      <alignment horizontal="left" vertical="center"/>
      <protection locked="0"/>
    </xf>
    <xf numFmtId="165" fontId="24" fillId="62" borderId="15" xfId="306" applyNumberFormat="1" applyFont="1" applyFill="1" applyBorder="1" applyAlignment="1" applyProtection="1">
      <alignment vertical="center"/>
      <protection locked="0"/>
    </xf>
    <xf numFmtId="165" fontId="63" fillId="61" borderId="24" xfId="135" applyNumberFormat="1" applyFont="1" applyFill="1" applyBorder="1" applyAlignment="1" applyProtection="1">
      <alignment horizontal="left" vertical="center"/>
      <protection locked="0"/>
    </xf>
    <xf numFmtId="165" fontId="24" fillId="61" borderId="24" xfId="135" applyNumberFormat="1" applyFont="1" applyFill="1" applyBorder="1" applyAlignment="1" applyProtection="1">
      <alignment horizontal="left" vertical="center"/>
      <protection locked="0"/>
    </xf>
    <xf numFmtId="177" fontId="24" fillId="61" borderId="24" xfId="135" applyNumberFormat="1" applyFont="1" applyFill="1" applyBorder="1" applyAlignment="1" applyProtection="1">
      <alignment horizontal="left" vertical="center"/>
      <protection locked="0"/>
    </xf>
    <xf numFmtId="177" fontId="63" fillId="61" borderId="24" xfId="135" applyNumberFormat="1" applyFont="1" applyFill="1" applyBorder="1" applyAlignment="1" applyProtection="1">
      <alignment horizontal="left" vertical="center"/>
      <protection locked="0"/>
    </xf>
    <xf numFmtId="0" fontId="24" fillId="0" borderId="0" xfId="306" applyFont="1" applyAlignment="1" applyProtection="1">
      <alignment horizontal="right"/>
      <protection locked="0"/>
    </xf>
    <xf numFmtId="0" fontId="45" fillId="59" borderId="0" xfId="306" applyFont="1" applyFill="1" applyAlignment="1" applyProtection="1">
      <protection locked="0"/>
    </xf>
    <xf numFmtId="0" fontId="25" fillId="0" borderId="0" xfId="306" applyFont="1" applyAlignment="1" applyProtection="1">
      <alignment horizontal="center"/>
      <protection locked="0"/>
    </xf>
    <xf numFmtId="0" fontId="20" fillId="57" borderId="21" xfId="306" applyFill="1" applyBorder="1" applyProtection="1">
      <protection locked="0"/>
    </xf>
    <xf numFmtId="0" fontId="24" fillId="57" borderId="22" xfId="306" applyFont="1" applyFill="1" applyBorder="1" applyAlignment="1" applyProtection="1">
      <protection locked="0"/>
    </xf>
    <xf numFmtId="0" fontId="24" fillId="57" borderId="23" xfId="306" applyFont="1" applyFill="1" applyBorder="1" applyAlignment="1" applyProtection="1">
      <protection locked="0"/>
    </xf>
    <xf numFmtId="0" fontId="20" fillId="0" borderId="0" xfId="306" applyBorder="1" applyProtection="1">
      <protection locked="0"/>
    </xf>
    <xf numFmtId="0" fontId="24" fillId="57" borderId="15" xfId="306" applyFont="1" applyFill="1" applyBorder="1" applyAlignment="1" applyProtection="1">
      <alignment horizontal="center" wrapText="1"/>
      <protection locked="0"/>
    </xf>
    <xf numFmtId="0" fontId="24" fillId="57" borderId="15" xfId="306" applyFont="1" applyFill="1" applyBorder="1" applyProtection="1">
      <protection locked="0"/>
    </xf>
    <xf numFmtId="0" fontId="24" fillId="57" borderId="15" xfId="306" applyFont="1" applyFill="1" applyBorder="1" applyAlignment="1" applyProtection="1">
      <alignment horizontal="center"/>
      <protection locked="0"/>
    </xf>
    <xf numFmtId="0" fontId="20" fillId="57" borderId="24" xfId="306" applyFill="1" applyBorder="1" applyProtection="1">
      <protection locked="0"/>
    </xf>
    <xf numFmtId="0" fontId="24" fillId="57" borderId="25" xfId="306" applyFont="1" applyFill="1" applyBorder="1" applyAlignment="1" applyProtection="1">
      <alignment horizontal="center" wrapText="1"/>
      <protection locked="0"/>
    </xf>
    <xf numFmtId="0" fontId="24" fillId="57" borderId="26" xfId="306" applyFont="1" applyFill="1" applyBorder="1" applyAlignment="1" applyProtection="1">
      <alignment horizontal="center"/>
      <protection locked="0"/>
    </xf>
    <xf numFmtId="0" fontId="24" fillId="57" borderId="26" xfId="306" applyFont="1" applyFill="1" applyBorder="1" applyAlignment="1" applyProtection="1">
      <alignment horizontal="center" wrapText="1"/>
      <protection locked="0"/>
    </xf>
    <xf numFmtId="0" fontId="20" fillId="59" borderId="15" xfId="306" applyFill="1" applyBorder="1" applyAlignment="1" applyProtection="1">
      <alignment horizontal="center" vertical="center"/>
      <protection locked="0"/>
    </xf>
    <xf numFmtId="0" fontId="20" fillId="0" borderId="15" xfId="306" applyBorder="1" applyAlignment="1" applyProtection="1">
      <alignment horizontal="center" vertical="center"/>
      <protection locked="0"/>
    </xf>
    <xf numFmtId="0" fontId="20" fillId="0" borderId="15" xfId="306" applyFont="1" applyBorder="1" applyAlignment="1" applyProtection="1">
      <alignment vertical="center" wrapText="1"/>
      <protection locked="0"/>
    </xf>
    <xf numFmtId="167" fontId="1" fillId="59" borderId="15" xfId="320" applyNumberFormat="1" applyFont="1" applyFill="1" applyBorder="1" applyProtection="1">
      <protection locked="0"/>
    </xf>
    <xf numFmtId="167" fontId="1" fillId="0" borderId="15" xfId="320" applyNumberFormat="1" applyFont="1" applyBorder="1" applyProtection="1">
      <protection locked="0"/>
    </xf>
    <xf numFmtId="0" fontId="20" fillId="0" borderId="24" xfId="306" applyBorder="1" applyProtection="1">
      <protection locked="0"/>
    </xf>
    <xf numFmtId="167" fontId="1" fillId="59" borderId="23" xfId="320" applyNumberFormat="1" applyFont="1" applyFill="1" applyBorder="1" applyProtection="1">
      <protection locked="0"/>
    </xf>
    <xf numFmtId="167" fontId="20" fillId="0" borderId="15" xfId="306" applyNumberFormat="1" applyBorder="1" applyProtection="1">
      <protection locked="0"/>
    </xf>
    <xf numFmtId="0" fontId="20" fillId="0" borderId="15" xfId="306" applyFill="1" applyBorder="1" applyAlignment="1" applyProtection="1">
      <alignment horizontal="center" vertical="center"/>
      <protection locked="0"/>
    </xf>
    <xf numFmtId="0" fontId="20" fillId="0" borderId="15" xfId="306" applyFill="1" applyBorder="1" applyAlignment="1" applyProtection="1">
      <alignment vertical="center" wrapText="1"/>
      <protection locked="0"/>
    </xf>
    <xf numFmtId="0" fontId="20" fillId="0" borderId="15" xfId="306" applyBorder="1" applyAlignment="1" applyProtection="1">
      <alignment vertical="center" wrapText="1"/>
      <protection locked="0"/>
    </xf>
    <xf numFmtId="0" fontId="20" fillId="0" borderId="15" xfId="306" applyFont="1" applyFill="1" applyBorder="1" applyAlignment="1" applyProtection="1">
      <alignment horizontal="center" vertical="center"/>
      <protection locked="0"/>
    </xf>
    <xf numFmtId="0" fontId="20" fillId="59" borderId="15" xfId="306" applyFont="1" applyFill="1" applyBorder="1" applyAlignment="1" applyProtection="1">
      <alignment horizontal="center" vertical="center"/>
      <protection locked="0"/>
    </xf>
    <xf numFmtId="0" fontId="20" fillId="0" borderId="15" xfId="306" applyFont="1" applyFill="1" applyBorder="1" applyAlignment="1" applyProtection="1">
      <alignment vertical="center" wrapText="1"/>
      <protection locked="0"/>
    </xf>
    <xf numFmtId="0" fontId="20" fillId="0" borderId="15" xfId="306" applyFont="1" applyBorder="1" applyAlignment="1" applyProtection="1">
      <alignment horizontal="center" vertical="center"/>
      <protection locked="0"/>
    </xf>
    <xf numFmtId="0" fontId="20" fillId="59" borderId="0" xfId="306" applyFill="1" applyAlignment="1" applyProtection="1">
      <alignment horizontal="center"/>
      <protection locked="0"/>
    </xf>
    <xf numFmtId="0" fontId="20" fillId="0" borderId="15" xfId="306" applyBorder="1" applyAlignment="1" applyProtection="1">
      <alignment horizontal="left" vertical="center"/>
      <protection locked="0"/>
    </xf>
    <xf numFmtId="0" fontId="20" fillId="0" borderId="15" xfId="306" applyBorder="1" applyAlignment="1" applyProtection="1">
      <alignment horizontal="center"/>
      <protection locked="0"/>
    </xf>
    <xf numFmtId="0" fontId="20" fillId="0" borderId="15" xfId="306" applyBorder="1" applyProtection="1">
      <protection locked="0"/>
    </xf>
    <xf numFmtId="0" fontId="24" fillId="0" borderId="15" xfId="306" applyFont="1" applyBorder="1" applyProtection="1">
      <protection locked="0"/>
    </xf>
    <xf numFmtId="167" fontId="24" fillId="0" borderId="15" xfId="306" applyNumberFormat="1" applyFont="1" applyBorder="1" applyProtection="1">
      <protection locked="0"/>
    </xf>
    <xf numFmtId="0" fontId="24" fillId="0" borderId="15" xfId="306" applyFont="1" applyBorder="1" applyAlignment="1" applyProtection="1">
      <alignment vertical="center" wrapText="1"/>
      <protection locked="0"/>
    </xf>
    <xf numFmtId="0" fontId="20" fillId="59" borderId="15" xfId="306" applyFill="1" applyBorder="1" applyProtection="1">
      <protection locked="0"/>
    </xf>
    <xf numFmtId="0" fontId="44" fillId="0" borderId="15" xfId="306" applyFont="1" applyBorder="1" applyAlignment="1" applyProtection="1">
      <alignment vertical="top" wrapText="1"/>
      <protection locked="0"/>
    </xf>
    <xf numFmtId="0" fontId="20" fillId="0" borderId="0" xfId="306" applyFill="1" applyBorder="1" applyProtection="1">
      <protection locked="0"/>
    </xf>
    <xf numFmtId="167" fontId="1" fillId="0" borderId="0" xfId="320" applyNumberFormat="1" applyFont="1" applyFill="1" applyBorder="1" applyProtection="1">
      <protection locked="0"/>
    </xf>
    <xf numFmtId="167" fontId="20" fillId="0" borderId="0" xfId="306" applyNumberFormat="1" applyFill="1" applyBorder="1" applyProtection="1">
      <protection locked="0"/>
    </xf>
    <xf numFmtId="0" fontId="20" fillId="0" borderId="0" xfId="306" applyFont="1" applyAlignment="1" applyProtection="1">
      <protection locked="0"/>
    </xf>
    <xf numFmtId="0" fontId="20" fillId="0" borderId="0" xfId="306" applyAlignment="1" applyProtection="1">
      <protection locked="0"/>
    </xf>
    <xf numFmtId="167" fontId="1" fillId="59" borderId="32" xfId="320" applyNumberFormat="1" applyFont="1" applyFill="1" applyBorder="1" applyProtection="1">
      <protection locked="0"/>
    </xf>
    <xf numFmtId="167" fontId="1" fillId="59" borderId="27" xfId="320" applyNumberFormat="1" applyFont="1" applyFill="1" applyBorder="1" applyProtection="1">
      <protection locked="0"/>
    </xf>
    <xf numFmtId="0" fontId="24" fillId="0" borderId="0" xfId="306" applyFont="1" applyFill="1" applyBorder="1" applyAlignment="1" applyProtection="1">
      <protection locked="0"/>
    </xf>
    <xf numFmtId="167" fontId="1" fillId="0" borderId="22" xfId="320" applyNumberFormat="1" applyFont="1" applyBorder="1" applyProtection="1">
      <protection locked="0"/>
    </xf>
    <xf numFmtId="0" fontId="44" fillId="0" borderId="0" xfId="306" applyFont="1" applyAlignment="1" applyProtection="1">
      <alignment horizontal="center"/>
      <protection locked="0"/>
    </xf>
    <xf numFmtId="0" fontId="20" fillId="0" borderId="0" xfId="306" applyAlignment="1" applyProtection="1">
      <alignment horizontal="center"/>
      <protection locked="0"/>
    </xf>
    <xf numFmtId="0" fontId="20" fillId="0" borderId="0" xfId="306" applyFont="1" applyAlignment="1" applyProtection="1">
      <alignment horizontal="left"/>
      <protection locked="0"/>
    </xf>
    <xf numFmtId="0" fontId="20" fillId="0" borderId="0" xfId="306" applyAlignment="1" applyProtection="1">
      <alignment horizontal="left"/>
      <protection locked="0"/>
    </xf>
    <xf numFmtId="0" fontId="59" fillId="0" borderId="0" xfId="306" applyFont="1" applyBorder="1"/>
    <xf numFmtId="167" fontId="20" fillId="0" borderId="0" xfId="306" applyNumberFormat="1" applyProtection="1">
      <protection locked="0"/>
    </xf>
    <xf numFmtId="167" fontId="1" fillId="61" borderId="15" xfId="320" applyNumberFormat="1" applyFont="1" applyFill="1" applyBorder="1" applyProtection="1">
      <protection locked="0"/>
    </xf>
    <xf numFmtId="167" fontId="20" fillId="59" borderId="15" xfId="1" applyNumberFormat="1" applyFont="1" applyFill="1" applyBorder="1"/>
    <xf numFmtId="167" fontId="1" fillId="61" borderId="23" xfId="320" applyNumberFormat="1" applyFont="1" applyFill="1" applyBorder="1" applyProtection="1">
      <protection locked="0"/>
    </xf>
    <xf numFmtId="0" fontId="20" fillId="66" borderId="15" xfId="306" applyFill="1" applyBorder="1" applyAlignment="1" applyProtection="1">
      <alignment horizontal="center" vertical="center"/>
      <protection locked="0"/>
    </xf>
    <xf numFmtId="0" fontId="20" fillId="66" borderId="15" xfId="306" applyFill="1" applyBorder="1" applyAlignment="1" applyProtection="1">
      <alignment vertical="center" wrapText="1"/>
      <protection locked="0"/>
    </xf>
    <xf numFmtId="167" fontId="1" fillId="66" borderId="15" xfId="320" applyNumberFormat="1" applyFont="1" applyFill="1" applyBorder="1" applyProtection="1">
      <protection locked="0"/>
    </xf>
    <xf numFmtId="167" fontId="1" fillId="66" borderId="15" xfId="1" applyNumberFormat="1" applyFont="1" applyFill="1" applyBorder="1"/>
    <xf numFmtId="0" fontId="20" fillId="66" borderId="24" xfId="306" applyFill="1" applyBorder="1" applyProtection="1">
      <protection locked="0"/>
    </xf>
    <xf numFmtId="167" fontId="1" fillId="66" borderId="23" xfId="320" applyNumberFormat="1" applyFont="1" applyFill="1" applyBorder="1" applyProtection="1">
      <protection locked="0"/>
    </xf>
    <xf numFmtId="167" fontId="20" fillId="66" borderId="15" xfId="306" applyNumberFormat="1" applyFill="1" applyBorder="1" applyProtection="1">
      <protection locked="0"/>
    </xf>
    <xf numFmtId="0" fontId="20" fillId="61" borderId="15" xfId="306" applyFill="1" applyBorder="1" applyProtection="1">
      <protection locked="0"/>
    </xf>
    <xf numFmtId="167" fontId="1" fillId="0" borderId="15" xfId="320" applyNumberFormat="1" applyFont="1" applyFill="1" applyBorder="1" applyProtection="1">
      <protection locked="0"/>
    </xf>
    <xf numFmtId="167" fontId="24" fillId="61" borderId="15" xfId="306" applyNumberFormat="1" applyFont="1" applyFill="1" applyBorder="1" applyProtection="1">
      <protection locked="0"/>
    </xf>
    <xf numFmtId="167" fontId="24" fillId="0" borderId="15" xfId="306" applyNumberFormat="1" applyFont="1" applyFill="1" applyBorder="1" applyProtection="1">
      <protection locked="0"/>
    </xf>
    <xf numFmtId="167" fontId="24" fillId="0" borderId="21" xfId="306" applyNumberFormat="1" applyFont="1" applyBorder="1" applyProtection="1">
      <protection locked="0"/>
    </xf>
    <xf numFmtId="167" fontId="0" fillId="0" borderId="15" xfId="320" applyNumberFormat="1" applyFont="1" applyFill="1" applyBorder="1" applyProtection="1">
      <protection locked="0"/>
    </xf>
    <xf numFmtId="167" fontId="16" fillId="61" borderId="15" xfId="320" applyNumberFormat="1" applyFont="1" applyFill="1" applyBorder="1" applyProtection="1">
      <protection locked="0"/>
    </xf>
    <xf numFmtId="167" fontId="16" fillId="61" borderId="23" xfId="320" applyNumberFormat="1" applyFont="1" applyFill="1" applyBorder="1" applyProtection="1">
      <protection locked="0"/>
    </xf>
    <xf numFmtId="0" fontId="20" fillId="0" borderId="0" xfId="306"/>
    <xf numFmtId="3" fontId="20" fillId="59" borderId="15" xfId="222" applyNumberFormat="1" applyFont="1" applyFill="1" applyBorder="1" applyAlignment="1"/>
    <xf numFmtId="0" fontId="51" fillId="0" borderId="21" xfId="222" applyFont="1" applyBorder="1" applyAlignment="1">
      <alignment horizontal="center"/>
    </xf>
    <xf numFmtId="0" fontId="51" fillId="0" borderId="22" xfId="222" applyFont="1" applyBorder="1" applyAlignment="1">
      <alignment horizontal="center"/>
    </xf>
    <xf numFmtId="0" fontId="51" fillId="0" borderId="23" xfId="222" applyFont="1" applyBorder="1" applyAlignment="1">
      <alignment horizontal="center"/>
    </xf>
    <xf numFmtId="0" fontId="26" fillId="0" borderId="0" xfId="200" applyFont="1" applyAlignment="1">
      <alignment horizontal="center"/>
    </xf>
    <xf numFmtId="0" fontId="21" fillId="0" borderId="0" xfId="200" applyAlignment="1">
      <alignment horizontal="center"/>
    </xf>
    <xf numFmtId="0" fontId="21" fillId="0" borderId="0" xfId="200" applyAlignment="1"/>
    <xf numFmtId="0" fontId="24" fillId="0" borderId="0" xfId="200" applyFont="1" applyAlignment="1">
      <alignment horizontal="center" vertical="center"/>
    </xf>
    <xf numFmtId="0" fontId="53" fillId="0" borderId="0" xfId="222" applyFont="1" applyAlignment="1">
      <alignment horizontal="center" vertical="center"/>
    </xf>
    <xf numFmtId="0" fontId="51" fillId="0" borderId="0" xfId="222" applyFont="1" applyAlignment="1">
      <alignment horizontal="left" wrapText="1"/>
    </xf>
    <xf numFmtId="0" fontId="51" fillId="0" borderId="28" xfId="222" applyFont="1" applyBorder="1" applyAlignment="1">
      <alignment horizontal="center"/>
    </xf>
    <xf numFmtId="0" fontId="51" fillId="0" borderId="29" xfId="222" applyFont="1" applyBorder="1" applyAlignment="1">
      <alignment horizontal="center"/>
    </xf>
    <xf numFmtId="0" fontId="51" fillId="0" borderId="30" xfId="222" applyFont="1" applyBorder="1" applyAlignment="1">
      <alignment horizontal="center"/>
    </xf>
    <xf numFmtId="0" fontId="51" fillId="0" borderId="31" xfId="222" applyFont="1" applyBorder="1" applyAlignment="1">
      <alignment horizontal="center"/>
    </xf>
    <xf numFmtId="0" fontId="51" fillId="0" borderId="27" xfId="222" applyFont="1" applyBorder="1" applyAlignment="1">
      <alignment horizontal="center"/>
    </xf>
    <xf numFmtId="0" fontId="51" fillId="0" borderId="25" xfId="222" applyFont="1" applyBorder="1" applyAlignment="1">
      <alignment horizontal="center"/>
    </xf>
    <xf numFmtId="0" fontId="53" fillId="0" borderId="0" xfId="222" applyFont="1" applyAlignment="1">
      <alignment horizontal="right" wrapText="1"/>
    </xf>
    <xf numFmtId="168" fontId="51" fillId="59" borderId="33" xfId="127" applyNumberFormat="1" applyFont="1" applyFill="1" applyBorder="1" applyAlignment="1">
      <alignment horizontal="center"/>
    </xf>
    <xf numFmtId="168" fontId="51" fillId="59" borderId="32" xfId="127" applyNumberFormat="1" applyFont="1" applyFill="1" applyBorder="1" applyAlignment="1">
      <alignment horizontal="center"/>
    </xf>
    <xf numFmtId="0" fontId="51" fillId="0" borderId="0" xfId="222" applyFont="1" applyAlignment="1">
      <alignment wrapText="1"/>
    </xf>
    <xf numFmtId="0" fontId="51" fillId="0" borderId="0" xfId="222" applyFont="1" applyAlignment="1">
      <alignment horizontal="left" vertical="center" wrapText="1"/>
    </xf>
    <xf numFmtId="0" fontId="26" fillId="0" borderId="0" xfId="306" applyFont="1" applyAlignment="1" applyProtection="1">
      <alignment horizontal="center" vertical="top"/>
      <protection locked="0"/>
    </xf>
    <xf numFmtId="0" fontId="24" fillId="57" borderId="21" xfId="306" applyFont="1" applyFill="1" applyBorder="1" applyAlignment="1" applyProtection="1">
      <alignment horizontal="center"/>
      <protection locked="0"/>
    </xf>
    <xf numFmtId="0" fontId="24" fillId="57" borderId="22" xfId="306" applyFont="1" applyFill="1" applyBorder="1" applyAlignment="1" applyProtection="1">
      <alignment horizontal="center"/>
      <protection locked="0"/>
    </xf>
    <xf numFmtId="0" fontId="24" fillId="57" borderId="23" xfId="306" applyFont="1" applyFill="1" applyBorder="1" applyAlignment="1" applyProtection="1">
      <alignment horizontal="center"/>
      <protection locked="0"/>
    </xf>
    <xf numFmtId="0" fontId="24" fillId="0" borderId="21" xfId="306" applyFont="1" applyFill="1" applyBorder="1" applyAlignment="1" applyProtection="1">
      <alignment horizontal="left"/>
      <protection locked="0"/>
    </xf>
    <xf numFmtId="0" fontId="24" fillId="0" borderId="22" xfId="306" applyFont="1" applyFill="1" applyBorder="1" applyAlignment="1" applyProtection="1">
      <alignment horizontal="left"/>
      <protection locked="0"/>
    </xf>
    <xf numFmtId="0" fontId="24" fillId="0" borderId="23" xfId="306" applyFont="1" applyFill="1" applyBorder="1" applyAlignment="1" applyProtection="1">
      <alignment horizontal="left"/>
      <protection locked="0"/>
    </xf>
    <xf numFmtId="0" fontId="20" fillId="0" borderId="0" xfId="306" applyFont="1" applyAlignment="1" applyProtection="1">
      <alignment horizontal="left" vertical="top" wrapText="1"/>
      <protection locked="0"/>
    </xf>
    <xf numFmtId="0" fontId="20" fillId="0" borderId="0" xfId="306" applyAlignment="1" applyProtection="1">
      <alignment horizontal="left" wrapText="1"/>
      <protection locked="0"/>
    </xf>
    <xf numFmtId="0" fontId="20" fillId="0" borderId="0" xfId="306" applyAlignment="1" applyProtection="1">
      <alignment horizontal="left" vertical="top" wrapText="1"/>
      <protection locked="0"/>
    </xf>
    <xf numFmtId="0" fontId="59" fillId="61" borderId="15" xfId="306" applyFont="1" applyFill="1" applyBorder="1" applyAlignment="1" applyProtection="1">
      <alignment horizontal="left" vertical="top"/>
      <protection locked="0"/>
    </xf>
    <xf numFmtId="0" fontId="24" fillId="61" borderId="26" xfId="306" applyFont="1" applyFill="1" applyBorder="1" applyAlignment="1" applyProtection="1">
      <alignment horizontal="left" vertical="top"/>
      <protection locked="0"/>
    </xf>
    <xf numFmtId="0" fontId="24" fillId="0" borderId="21" xfId="306" applyFont="1" applyBorder="1" applyAlignment="1" applyProtection="1">
      <alignment horizontal="center"/>
      <protection locked="0"/>
    </xf>
    <xf numFmtId="0" fontId="24" fillId="0" borderId="22" xfId="306" applyFont="1" applyBorder="1" applyAlignment="1" applyProtection="1">
      <alignment horizontal="center"/>
      <protection locked="0"/>
    </xf>
    <xf numFmtId="0" fontId="24" fillId="0" borderId="23" xfId="306" applyFont="1" applyBorder="1" applyAlignment="1" applyProtection="1">
      <alignment horizontal="center"/>
      <protection locked="0"/>
    </xf>
    <xf numFmtId="0" fontId="24" fillId="61" borderId="0" xfId="306" applyFont="1" applyFill="1" applyAlignment="1" applyProtection="1">
      <alignment horizontal="center" wrapText="1"/>
      <protection locked="0"/>
    </xf>
    <xf numFmtId="0" fontId="20" fillId="61" borderId="0" xfId="306" applyFill="1" applyAlignment="1" applyProtection="1">
      <alignment horizontal="center" wrapText="1"/>
      <protection locked="0"/>
    </xf>
    <xf numFmtId="0" fontId="24" fillId="0" borderId="24" xfId="306" applyFont="1" applyFill="1" applyBorder="1" applyAlignment="1" applyProtection="1">
      <alignment horizontal="center" wrapText="1"/>
      <protection locked="0"/>
    </xf>
    <xf numFmtId="0" fontId="20" fillId="0" borderId="26" xfId="306" applyBorder="1" applyAlignment="1" applyProtection="1">
      <alignment wrapText="1"/>
      <protection locked="0"/>
    </xf>
    <xf numFmtId="0" fontId="24" fillId="0" borderId="35" xfId="306" applyFont="1" applyFill="1" applyBorder="1" applyAlignment="1" applyProtection="1">
      <alignment horizontal="center" wrapText="1"/>
      <protection locked="0"/>
    </xf>
    <xf numFmtId="0" fontId="20" fillId="0" borderId="25" xfId="306" applyBorder="1" applyAlignment="1" applyProtection="1">
      <alignment wrapText="1"/>
      <protection locked="0"/>
    </xf>
    <xf numFmtId="0" fontId="24" fillId="63" borderId="0" xfId="306" applyFont="1" applyFill="1" applyAlignment="1" applyProtection="1">
      <alignment horizontal="left" vertical="top" wrapText="1"/>
      <protection locked="0"/>
    </xf>
    <xf numFmtId="0" fontId="24" fillId="63" borderId="43" xfId="306" applyFont="1" applyFill="1" applyBorder="1" applyAlignment="1" applyProtection="1">
      <alignment horizontal="left" vertical="top" wrapText="1"/>
      <protection locked="0"/>
    </xf>
    <xf numFmtId="0" fontId="24" fillId="63" borderId="44" xfId="306" applyFont="1" applyFill="1" applyBorder="1" applyAlignment="1" applyProtection="1">
      <alignment horizontal="left" vertical="top" wrapText="1"/>
      <protection locked="0"/>
    </xf>
  </cellXfs>
  <cellStyles count="427">
    <cellStyle name="$" xfId="2" xr:uid="{00000000-0005-0000-0000-000000000000}"/>
    <cellStyle name="$ 2" xfId="290" xr:uid="{00000000-0005-0000-0000-000001000000}"/>
    <cellStyle name="$.00" xfId="3" xr:uid="{00000000-0005-0000-0000-000002000000}"/>
    <cellStyle name="$.00 2" xfId="291" xr:uid="{00000000-0005-0000-0000-000003000000}"/>
    <cellStyle name="$_9. Rev2Cost_GDPIPI" xfId="4" xr:uid="{00000000-0005-0000-0000-000004000000}"/>
    <cellStyle name="$_9. Rev2Cost_GDPIPI 2" xfId="316" xr:uid="{00000000-0005-0000-0000-000005000000}"/>
    <cellStyle name="$_9. Rev2Cost_GDPIPI 3" xfId="307" xr:uid="{00000000-0005-0000-0000-000006000000}"/>
    <cellStyle name="$_9. Rev2Cost_GDPIPI_6.2 CBR B" xfId="393" xr:uid="{00000000-0005-0000-0000-000007000000}"/>
    <cellStyle name="$_9. Rev2Cost_GDPIPI_9. Shared Tax - Rate Rider" xfId="421" xr:uid="{00000000-0005-0000-0000-000008000000}"/>
    <cellStyle name="$_lists" xfId="5" xr:uid="{00000000-0005-0000-0000-000009000000}"/>
    <cellStyle name="$_lists 2" xfId="314" xr:uid="{00000000-0005-0000-0000-00000A000000}"/>
    <cellStyle name="$_lists 3" xfId="302" xr:uid="{00000000-0005-0000-0000-00000B000000}"/>
    <cellStyle name="$_lists_4. Current Monthly Fixed Charge" xfId="6" xr:uid="{00000000-0005-0000-0000-00000C000000}"/>
    <cellStyle name="$_lists_4. Current Monthly Fixed Charge 2" xfId="304" xr:uid="{00000000-0005-0000-0000-00000D000000}"/>
    <cellStyle name="$_lists_6.2 CBR B" xfId="394" xr:uid="{00000000-0005-0000-0000-00000E000000}"/>
    <cellStyle name="$_lists_9. Shared Tax - Rate Rider" xfId="422" xr:uid="{00000000-0005-0000-0000-00000F000000}"/>
    <cellStyle name="$_Sheet4" xfId="7" xr:uid="{00000000-0005-0000-0000-000010000000}"/>
    <cellStyle name="$_Sheet4 2" xfId="318" xr:uid="{00000000-0005-0000-0000-000011000000}"/>
    <cellStyle name="$_Sheet4 3" xfId="309" xr:uid="{00000000-0005-0000-0000-000012000000}"/>
    <cellStyle name="$_Sheet4_6.2 CBR B" xfId="395" xr:uid="{00000000-0005-0000-0000-000013000000}"/>
    <cellStyle name="$_Sheet4_9. Shared Tax - Rate Rider" xfId="423" xr:uid="{00000000-0005-0000-0000-000014000000}"/>
    <cellStyle name="$M" xfId="8" xr:uid="{00000000-0005-0000-0000-000015000000}"/>
    <cellStyle name="$M 2" xfId="292" xr:uid="{00000000-0005-0000-0000-000016000000}"/>
    <cellStyle name="$M.00" xfId="9" xr:uid="{00000000-0005-0000-0000-000017000000}"/>
    <cellStyle name="$M.00 2" xfId="293" xr:uid="{00000000-0005-0000-0000-000018000000}"/>
    <cellStyle name="$M_9. Rev2Cost_GDPIPI" xfId="10" xr:uid="{00000000-0005-0000-0000-000019000000}"/>
    <cellStyle name="20% - Accent1" xfId="273" builtinId="30" customBuiltin="1"/>
    <cellStyle name="20% - Accent1 2" xfId="11" xr:uid="{00000000-0005-0000-0000-00001B000000}"/>
    <cellStyle name="20% - Accent1 2 2" xfId="12" xr:uid="{00000000-0005-0000-0000-00001C000000}"/>
    <cellStyle name="20% - Accent1 2 3" xfId="13" xr:uid="{00000000-0005-0000-0000-00001D000000}"/>
    <cellStyle name="20% - Accent1 2_6.2 CBR B" xfId="396" xr:uid="{00000000-0005-0000-0000-00001E000000}"/>
    <cellStyle name="20% - Accent1 3" xfId="14" xr:uid="{00000000-0005-0000-0000-00001F000000}"/>
    <cellStyle name="20% - Accent1 3 2" xfId="367" xr:uid="{00000000-0005-0000-0000-000020000000}"/>
    <cellStyle name="20% - Accent1 4" xfId="15" xr:uid="{00000000-0005-0000-0000-000021000000}"/>
    <cellStyle name="20% - Accent2" xfId="276" builtinId="34" customBuiltin="1"/>
    <cellStyle name="20% - Accent2 2" xfId="16" xr:uid="{00000000-0005-0000-0000-000023000000}"/>
    <cellStyle name="20% - Accent2 2 2" xfId="17" xr:uid="{00000000-0005-0000-0000-000024000000}"/>
    <cellStyle name="20% - Accent2 2 3" xfId="18" xr:uid="{00000000-0005-0000-0000-000025000000}"/>
    <cellStyle name="20% - Accent2 2_6.2 CBR B" xfId="397" xr:uid="{00000000-0005-0000-0000-000026000000}"/>
    <cellStyle name="20% - Accent2 3" xfId="19" xr:uid="{00000000-0005-0000-0000-000027000000}"/>
    <cellStyle name="20% - Accent2 3 2" xfId="369" xr:uid="{00000000-0005-0000-0000-000028000000}"/>
    <cellStyle name="20% - Accent2 4" xfId="20" xr:uid="{00000000-0005-0000-0000-000029000000}"/>
    <cellStyle name="20% - Accent3" xfId="279" builtinId="38" customBuiltin="1"/>
    <cellStyle name="20% - Accent3 2" xfId="21" xr:uid="{00000000-0005-0000-0000-00002B000000}"/>
    <cellStyle name="20% - Accent3 2 2" xfId="22" xr:uid="{00000000-0005-0000-0000-00002C000000}"/>
    <cellStyle name="20% - Accent3 2 3" xfId="23" xr:uid="{00000000-0005-0000-0000-00002D000000}"/>
    <cellStyle name="20% - Accent3 2_6.2 CBR B" xfId="398" xr:uid="{00000000-0005-0000-0000-00002E000000}"/>
    <cellStyle name="20% - Accent3 3" xfId="24" xr:uid="{00000000-0005-0000-0000-00002F000000}"/>
    <cellStyle name="20% - Accent3 3 2" xfId="371" xr:uid="{00000000-0005-0000-0000-000030000000}"/>
    <cellStyle name="20% - Accent3 4" xfId="25" xr:uid="{00000000-0005-0000-0000-000031000000}"/>
    <cellStyle name="20% - Accent4" xfId="282" builtinId="42" customBuiltin="1"/>
    <cellStyle name="20% - Accent4 2" xfId="26" xr:uid="{00000000-0005-0000-0000-000033000000}"/>
    <cellStyle name="20% - Accent4 2 2" xfId="27" xr:uid="{00000000-0005-0000-0000-000034000000}"/>
    <cellStyle name="20% - Accent4 2 3" xfId="28" xr:uid="{00000000-0005-0000-0000-000035000000}"/>
    <cellStyle name="20% - Accent4 2_6.2 CBR B" xfId="399" xr:uid="{00000000-0005-0000-0000-000036000000}"/>
    <cellStyle name="20% - Accent4 3" xfId="29" xr:uid="{00000000-0005-0000-0000-000037000000}"/>
    <cellStyle name="20% - Accent4 3 2" xfId="373" xr:uid="{00000000-0005-0000-0000-000038000000}"/>
    <cellStyle name="20% - Accent4 4" xfId="30" xr:uid="{00000000-0005-0000-0000-000039000000}"/>
    <cellStyle name="20% - Accent5" xfId="285" builtinId="46" customBuiltin="1"/>
    <cellStyle name="20% - Accent5 2" xfId="31" xr:uid="{00000000-0005-0000-0000-00003B000000}"/>
    <cellStyle name="20% - Accent5 2 2" xfId="32" xr:uid="{00000000-0005-0000-0000-00003C000000}"/>
    <cellStyle name="20% - Accent5 2 3" xfId="33" xr:uid="{00000000-0005-0000-0000-00003D000000}"/>
    <cellStyle name="20% - Accent5 2_6.2 CBR B" xfId="400" xr:uid="{00000000-0005-0000-0000-00003E000000}"/>
    <cellStyle name="20% - Accent5 3" xfId="34" xr:uid="{00000000-0005-0000-0000-00003F000000}"/>
    <cellStyle name="20% - Accent5 3 2" xfId="375" xr:uid="{00000000-0005-0000-0000-000040000000}"/>
    <cellStyle name="20% - Accent5 4" xfId="35" xr:uid="{00000000-0005-0000-0000-000041000000}"/>
    <cellStyle name="20% - Accent6" xfId="288" builtinId="50" customBuiltin="1"/>
    <cellStyle name="20% - Accent6 2" xfId="36" xr:uid="{00000000-0005-0000-0000-000043000000}"/>
    <cellStyle name="20% - Accent6 2 2" xfId="37" xr:uid="{00000000-0005-0000-0000-000044000000}"/>
    <cellStyle name="20% - Accent6 2 3" xfId="38" xr:uid="{00000000-0005-0000-0000-000045000000}"/>
    <cellStyle name="20% - Accent6 2_6.2 CBR B" xfId="401" xr:uid="{00000000-0005-0000-0000-000046000000}"/>
    <cellStyle name="20% - Accent6 3" xfId="39" xr:uid="{00000000-0005-0000-0000-000047000000}"/>
    <cellStyle name="20% - Accent6 3 2" xfId="377" xr:uid="{00000000-0005-0000-0000-000048000000}"/>
    <cellStyle name="20% - Accent6 4" xfId="40" xr:uid="{00000000-0005-0000-0000-000049000000}"/>
    <cellStyle name="40% - Accent1" xfId="274" builtinId="31" customBuiltin="1"/>
    <cellStyle name="40% - Accent1 2" xfId="41" xr:uid="{00000000-0005-0000-0000-00004B000000}"/>
    <cellStyle name="40% - Accent1 2 2" xfId="42" xr:uid="{00000000-0005-0000-0000-00004C000000}"/>
    <cellStyle name="40% - Accent1 2 3" xfId="43" xr:uid="{00000000-0005-0000-0000-00004D000000}"/>
    <cellStyle name="40% - Accent1 2_6.2 CBR B" xfId="402" xr:uid="{00000000-0005-0000-0000-00004E000000}"/>
    <cellStyle name="40% - Accent1 3" xfId="44" xr:uid="{00000000-0005-0000-0000-00004F000000}"/>
    <cellStyle name="40% - Accent1 3 2" xfId="368" xr:uid="{00000000-0005-0000-0000-000050000000}"/>
    <cellStyle name="40% - Accent1 4" xfId="45" xr:uid="{00000000-0005-0000-0000-000051000000}"/>
    <cellStyle name="40% - Accent2" xfId="277" builtinId="35" customBuiltin="1"/>
    <cellStyle name="40% - Accent2 2" xfId="46" xr:uid="{00000000-0005-0000-0000-000053000000}"/>
    <cellStyle name="40% - Accent2 2 2" xfId="47" xr:uid="{00000000-0005-0000-0000-000054000000}"/>
    <cellStyle name="40% - Accent2 2 3" xfId="48" xr:uid="{00000000-0005-0000-0000-000055000000}"/>
    <cellStyle name="40% - Accent2 2_6.2 CBR B" xfId="403" xr:uid="{00000000-0005-0000-0000-000056000000}"/>
    <cellStyle name="40% - Accent2 3" xfId="49" xr:uid="{00000000-0005-0000-0000-000057000000}"/>
    <cellStyle name="40% - Accent2 3 2" xfId="370" xr:uid="{00000000-0005-0000-0000-000058000000}"/>
    <cellStyle name="40% - Accent2 4" xfId="50" xr:uid="{00000000-0005-0000-0000-000059000000}"/>
    <cellStyle name="40% - Accent3" xfId="280" builtinId="39" customBuiltin="1"/>
    <cellStyle name="40% - Accent3 2" xfId="51" xr:uid="{00000000-0005-0000-0000-00005B000000}"/>
    <cellStyle name="40% - Accent3 2 2" xfId="52" xr:uid="{00000000-0005-0000-0000-00005C000000}"/>
    <cellStyle name="40% - Accent3 2 3" xfId="53" xr:uid="{00000000-0005-0000-0000-00005D000000}"/>
    <cellStyle name="40% - Accent3 2_6.2 CBR B" xfId="404" xr:uid="{00000000-0005-0000-0000-00005E000000}"/>
    <cellStyle name="40% - Accent3 3" xfId="54" xr:uid="{00000000-0005-0000-0000-00005F000000}"/>
    <cellStyle name="40% - Accent3 3 2" xfId="372" xr:uid="{00000000-0005-0000-0000-000060000000}"/>
    <cellStyle name="40% - Accent3 4" xfId="55" xr:uid="{00000000-0005-0000-0000-000061000000}"/>
    <cellStyle name="40% - Accent4" xfId="283" builtinId="43" customBuiltin="1"/>
    <cellStyle name="40% - Accent4 2" xfId="56" xr:uid="{00000000-0005-0000-0000-000063000000}"/>
    <cellStyle name="40% - Accent4 2 2" xfId="57" xr:uid="{00000000-0005-0000-0000-000064000000}"/>
    <cellStyle name="40% - Accent4 2 3" xfId="58" xr:uid="{00000000-0005-0000-0000-000065000000}"/>
    <cellStyle name="40% - Accent4 2_6.2 CBR B" xfId="405" xr:uid="{00000000-0005-0000-0000-000066000000}"/>
    <cellStyle name="40% - Accent4 3" xfId="59" xr:uid="{00000000-0005-0000-0000-000067000000}"/>
    <cellStyle name="40% - Accent4 3 2" xfId="374" xr:uid="{00000000-0005-0000-0000-000068000000}"/>
    <cellStyle name="40% - Accent4 4" xfId="60" xr:uid="{00000000-0005-0000-0000-000069000000}"/>
    <cellStyle name="40% - Accent5" xfId="286" builtinId="47" customBuiltin="1"/>
    <cellStyle name="40% - Accent5 2" xfId="61" xr:uid="{00000000-0005-0000-0000-00006B000000}"/>
    <cellStyle name="40% - Accent5 2 2" xfId="62" xr:uid="{00000000-0005-0000-0000-00006C000000}"/>
    <cellStyle name="40% - Accent5 2 3" xfId="63" xr:uid="{00000000-0005-0000-0000-00006D000000}"/>
    <cellStyle name="40% - Accent5 2_6.2 CBR B" xfId="406" xr:uid="{00000000-0005-0000-0000-00006E000000}"/>
    <cellStyle name="40% - Accent5 3" xfId="64" xr:uid="{00000000-0005-0000-0000-00006F000000}"/>
    <cellStyle name="40% - Accent5 3 2" xfId="376" xr:uid="{00000000-0005-0000-0000-000070000000}"/>
    <cellStyle name="40% - Accent5 4" xfId="65" xr:uid="{00000000-0005-0000-0000-000071000000}"/>
    <cellStyle name="40% - Accent6" xfId="289" builtinId="51" customBuiltin="1"/>
    <cellStyle name="40% - Accent6 2" xfId="66" xr:uid="{00000000-0005-0000-0000-000073000000}"/>
    <cellStyle name="40% - Accent6 2 2" xfId="67" xr:uid="{00000000-0005-0000-0000-000074000000}"/>
    <cellStyle name="40% - Accent6 2 3" xfId="68" xr:uid="{00000000-0005-0000-0000-000075000000}"/>
    <cellStyle name="40% - Accent6 2_6.2 CBR B" xfId="407" xr:uid="{00000000-0005-0000-0000-000076000000}"/>
    <cellStyle name="40% - Accent6 3" xfId="69" xr:uid="{00000000-0005-0000-0000-000077000000}"/>
    <cellStyle name="40% - Accent6 3 2" xfId="378" xr:uid="{00000000-0005-0000-0000-000078000000}"/>
    <cellStyle name="40% - Accent6 4" xfId="70" xr:uid="{00000000-0005-0000-0000-000079000000}"/>
    <cellStyle name="60% - Accent1 2" xfId="71" xr:uid="{00000000-0005-0000-0000-00007A000000}"/>
    <cellStyle name="60% - Accent1 2 2" xfId="72" xr:uid="{00000000-0005-0000-0000-00007B000000}"/>
    <cellStyle name="60% - Accent1 3" xfId="73" xr:uid="{00000000-0005-0000-0000-00007C000000}"/>
    <cellStyle name="60% - Accent2 2" xfId="74" xr:uid="{00000000-0005-0000-0000-00007D000000}"/>
    <cellStyle name="60% - Accent2 2 2" xfId="75" xr:uid="{00000000-0005-0000-0000-00007E000000}"/>
    <cellStyle name="60% - Accent2 3" xfId="76" xr:uid="{00000000-0005-0000-0000-00007F000000}"/>
    <cellStyle name="60% - Accent3 2" xfId="77" xr:uid="{00000000-0005-0000-0000-000080000000}"/>
    <cellStyle name="60% - Accent3 2 2" xfId="78" xr:uid="{00000000-0005-0000-0000-000081000000}"/>
    <cellStyle name="60% - Accent3 3" xfId="79" xr:uid="{00000000-0005-0000-0000-000082000000}"/>
    <cellStyle name="60% - Accent4 2" xfId="80" xr:uid="{00000000-0005-0000-0000-000083000000}"/>
    <cellStyle name="60% - Accent4 2 2" xfId="81" xr:uid="{00000000-0005-0000-0000-000084000000}"/>
    <cellStyle name="60% - Accent4 3" xfId="82" xr:uid="{00000000-0005-0000-0000-000085000000}"/>
    <cellStyle name="60% - Accent5 2" xfId="83" xr:uid="{00000000-0005-0000-0000-000086000000}"/>
    <cellStyle name="60% - Accent5 2 2" xfId="84" xr:uid="{00000000-0005-0000-0000-000087000000}"/>
    <cellStyle name="60% - Accent5 3" xfId="85" xr:uid="{00000000-0005-0000-0000-000088000000}"/>
    <cellStyle name="60% - Accent6 2" xfId="86" xr:uid="{00000000-0005-0000-0000-000089000000}"/>
    <cellStyle name="60% - Accent6 2 2" xfId="87" xr:uid="{00000000-0005-0000-0000-00008A000000}"/>
    <cellStyle name="60% - Accent6 3" xfId="88" xr:uid="{00000000-0005-0000-0000-00008B000000}"/>
    <cellStyle name="Accent1" xfId="272" builtinId="29" customBuiltin="1"/>
    <cellStyle name="Accent1 2" xfId="89" xr:uid="{00000000-0005-0000-0000-00008D000000}"/>
    <cellStyle name="Accent1 2 2" xfId="90" xr:uid="{00000000-0005-0000-0000-00008E000000}"/>
    <cellStyle name="Accent1 3" xfId="91" xr:uid="{00000000-0005-0000-0000-00008F000000}"/>
    <cellStyle name="Accent2" xfId="275" builtinId="33" customBuiltin="1"/>
    <cellStyle name="Accent2 2" xfId="92" xr:uid="{00000000-0005-0000-0000-000091000000}"/>
    <cellStyle name="Accent2 2 2" xfId="93" xr:uid="{00000000-0005-0000-0000-000092000000}"/>
    <cellStyle name="Accent2 3" xfId="94" xr:uid="{00000000-0005-0000-0000-000093000000}"/>
    <cellStyle name="Accent3" xfId="278" builtinId="37" customBuiltin="1"/>
    <cellStyle name="Accent3 2" xfId="95" xr:uid="{00000000-0005-0000-0000-000095000000}"/>
    <cellStyle name="Accent3 2 2" xfId="96" xr:uid="{00000000-0005-0000-0000-000096000000}"/>
    <cellStyle name="Accent3 3" xfId="97" xr:uid="{00000000-0005-0000-0000-000097000000}"/>
    <cellStyle name="Accent4" xfId="281" builtinId="41" customBuiltin="1"/>
    <cellStyle name="Accent4 2" xfId="98" xr:uid="{00000000-0005-0000-0000-000099000000}"/>
    <cellStyle name="Accent4 2 2" xfId="99" xr:uid="{00000000-0005-0000-0000-00009A000000}"/>
    <cellStyle name="Accent4 3" xfId="100" xr:uid="{00000000-0005-0000-0000-00009B000000}"/>
    <cellStyle name="Accent5" xfId="284" builtinId="45" customBuiltin="1"/>
    <cellStyle name="Accent5 2" xfId="101" xr:uid="{00000000-0005-0000-0000-00009D000000}"/>
    <cellStyle name="Accent5 2 2" xfId="102" xr:uid="{00000000-0005-0000-0000-00009E000000}"/>
    <cellStyle name="Accent5 3" xfId="103" xr:uid="{00000000-0005-0000-0000-00009F000000}"/>
    <cellStyle name="Accent6" xfId="287" builtinId="49" customBuiltin="1"/>
    <cellStyle name="Accent6 2" xfId="104" xr:uid="{00000000-0005-0000-0000-0000A1000000}"/>
    <cellStyle name="Accent6 2 2" xfId="105" xr:uid="{00000000-0005-0000-0000-0000A2000000}"/>
    <cellStyle name="Accent6 3" xfId="106" xr:uid="{00000000-0005-0000-0000-0000A3000000}"/>
    <cellStyle name="Bad" xfId="262" builtinId="27" customBuiltin="1"/>
    <cellStyle name="Bad 2" xfId="107" xr:uid="{00000000-0005-0000-0000-0000A5000000}"/>
    <cellStyle name="Bad 2 2" xfId="108" xr:uid="{00000000-0005-0000-0000-0000A6000000}"/>
    <cellStyle name="Bad 3" xfId="109" xr:uid="{00000000-0005-0000-0000-0000A7000000}"/>
    <cellStyle name="Calculation" xfId="265" builtinId="22" customBuiltin="1"/>
    <cellStyle name="Calculation 2" xfId="110" xr:uid="{00000000-0005-0000-0000-0000A9000000}"/>
    <cellStyle name="Calculation 2 2" xfId="111" xr:uid="{00000000-0005-0000-0000-0000AA000000}"/>
    <cellStyle name="Calculation 3" xfId="112" xr:uid="{00000000-0005-0000-0000-0000AB000000}"/>
    <cellStyle name="Check Cell" xfId="267" builtinId="23" customBuiltin="1"/>
    <cellStyle name="Check Cell 2" xfId="113" xr:uid="{00000000-0005-0000-0000-0000AD000000}"/>
    <cellStyle name="Check Cell 2 2" xfId="114" xr:uid="{00000000-0005-0000-0000-0000AE000000}"/>
    <cellStyle name="Check Cell 3" xfId="115" xr:uid="{00000000-0005-0000-0000-0000AF000000}"/>
    <cellStyle name="Comma" xfId="255" builtinId="3"/>
    <cellStyle name="Comma 2" xfId="116" xr:uid="{00000000-0005-0000-0000-0000B1000000}"/>
    <cellStyle name="Comma 2 2" xfId="117" xr:uid="{00000000-0005-0000-0000-0000B2000000}"/>
    <cellStyle name="Comma 2 2 2" xfId="344" xr:uid="{00000000-0005-0000-0000-0000B3000000}"/>
    <cellStyle name="Comma 2 2 3" xfId="349" xr:uid="{00000000-0005-0000-0000-0000B4000000}"/>
    <cellStyle name="Comma 2 2 4" xfId="382" xr:uid="{00000000-0005-0000-0000-0000B5000000}"/>
    <cellStyle name="Comma 2 2_Database" xfId="380" xr:uid="{00000000-0005-0000-0000-0000B6000000}"/>
    <cellStyle name="Comma 2 3" xfId="118" xr:uid="{00000000-0005-0000-0000-0000B7000000}"/>
    <cellStyle name="Comma 3" xfId="119" xr:uid="{00000000-0005-0000-0000-0000B8000000}"/>
    <cellStyle name="Comma 3 2" xfId="120" xr:uid="{00000000-0005-0000-0000-0000B9000000}"/>
    <cellStyle name="Comma 3 2 2" xfId="121" xr:uid="{00000000-0005-0000-0000-0000BA000000}"/>
    <cellStyle name="Comma 3 3" xfId="122" xr:uid="{00000000-0005-0000-0000-0000BB000000}"/>
    <cellStyle name="Comma 3 4" xfId="123" xr:uid="{00000000-0005-0000-0000-0000BC000000}"/>
    <cellStyle name="Comma 4" xfId="124" xr:uid="{00000000-0005-0000-0000-0000BD000000}"/>
    <cellStyle name="Comma 4 2" xfId="125" xr:uid="{00000000-0005-0000-0000-0000BE000000}"/>
    <cellStyle name="Comma 4 3" xfId="126" xr:uid="{00000000-0005-0000-0000-0000BF000000}"/>
    <cellStyle name="Comma 4 4" xfId="313" xr:uid="{00000000-0005-0000-0000-0000C0000000}"/>
    <cellStyle name="Comma 5" xfId="127" xr:uid="{00000000-0005-0000-0000-0000C1000000}"/>
    <cellStyle name="Comma 5 2" xfId="128" xr:uid="{00000000-0005-0000-0000-0000C2000000}"/>
    <cellStyle name="Comma 6" xfId="129" xr:uid="{00000000-0005-0000-0000-0000C3000000}"/>
    <cellStyle name="Comma0" xfId="130" xr:uid="{00000000-0005-0000-0000-0000C4000000}"/>
    <cellStyle name="Comma0 2" xfId="131" xr:uid="{00000000-0005-0000-0000-0000C5000000}"/>
    <cellStyle name="Comma0 3" xfId="132" xr:uid="{00000000-0005-0000-0000-0000C6000000}"/>
    <cellStyle name="Comma0 4" xfId="133" xr:uid="{00000000-0005-0000-0000-0000C7000000}"/>
    <cellStyle name="Comma0 5" xfId="134" xr:uid="{00000000-0005-0000-0000-0000C8000000}"/>
    <cellStyle name="Comma0 6" xfId="294" xr:uid="{00000000-0005-0000-0000-0000C9000000}"/>
    <cellStyle name="Currency" xfId="1" builtinId="4"/>
    <cellStyle name="Currency 2" xfId="135" xr:uid="{00000000-0005-0000-0000-0000CB000000}"/>
    <cellStyle name="Currency 2 2" xfId="136" xr:uid="{00000000-0005-0000-0000-0000CC000000}"/>
    <cellStyle name="Currency 2 3" xfId="311" xr:uid="{00000000-0005-0000-0000-0000CD000000}"/>
    <cellStyle name="Currency 3" xfId="137" xr:uid="{00000000-0005-0000-0000-0000CE000000}"/>
    <cellStyle name="Currency 3 2" xfId="320" xr:uid="{00000000-0005-0000-0000-0000CF000000}"/>
    <cellStyle name="Currency 4" xfId="138" xr:uid="{00000000-0005-0000-0000-0000D0000000}"/>
    <cellStyle name="Currency 4 2" xfId="343" xr:uid="{00000000-0005-0000-0000-0000D1000000}"/>
    <cellStyle name="Currency 4 3" xfId="350" xr:uid="{00000000-0005-0000-0000-0000D2000000}"/>
    <cellStyle name="Currency 4 4" xfId="383" xr:uid="{00000000-0005-0000-0000-0000D3000000}"/>
    <cellStyle name="Currency 4 5" xfId="339" xr:uid="{00000000-0005-0000-0000-0000D4000000}"/>
    <cellStyle name="Currency 5" xfId="341" xr:uid="{00000000-0005-0000-0000-0000D5000000}"/>
    <cellStyle name="Currency 6" xfId="346" xr:uid="{00000000-0005-0000-0000-0000D6000000}"/>
    <cellStyle name="Currency0" xfId="139" xr:uid="{00000000-0005-0000-0000-0000D7000000}"/>
    <cellStyle name="Currency0 2" xfId="140" xr:uid="{00000000-0005-0000-0000-0000D8000000}"/>
    <cellStyle name="Currency0 3" xfId="141" xr:uid="{00000000-0005-0000-0000-0000D9000000}"/>
    <cellStyle name="Currency0 4" xfId="142" xr:uid="{00000000-0005-0000-0000-0000DA000000}"/>
    <cellStyle name="Currency0 5" xfId="143" xr:uid="{00000000-0005-0000-0000-0000DB000000}"/>
    <cellStyle name="Currency0 6" xfId="295" xr:uid="{00000000-0005-0000-0000-0000DC000000}"/>
    <cellStyle name="Date" xfId="144" xr:uid="{00000000-0005-0000-0000-0000DD000000}"/>
    <cellStyle name="Date 2" xfId="145" xr:uid="{00000000-0005-0000-0000-0000DE000000}"/>
    <cellStyle name="Date 3" xfId="146" xr:uid="{00000000-0005-0000-0000-0000DF000000}"/>
    <cellStyle name="Date 4" xfId="147" xr:uid="{00000000-0005-0000-0000-0000E0000000}"/>
    <cellStyle name="Date 5" xfId="148" xr:uid="{00000000-0005-0000-0000-0000E1000000}"/>
    <cellStyle name="Date 6" xfId="296" xr:uid="{00000000-0005-0000-0000-0000E2000000}"/>
    <cellStyle name="Explanatory Text" xfId="270" builtinId="53" customBuiltin="1"/>
    <cellStyle name="Explanatory Text 2" xfId="149" xr:uid="{00000000-0005-0000-0000-0000E4000000}"/>
    <cellStyle name="Explanatory Text 2 2" xfId="150" xr:uid="{00000000-0005-0000-0000-0000E5000000}"/>
    <cellStyle name="Explanatory Text 3" xfId="151" xr:uid="{00000000-0005-0000-0000-0000E6000000}"/>
    <cellStyle name="Fixed" xfId="152" xr:uid="{00000000-0005-0000-0000-0000E7000000}"/>
    <cellStyle name="Fixed 2" xfId="153" xr:uid="{00000000-0005-0000-0000-0000E8000000}"/>
    <cellStyle name="Fixed 3" xfId="154" xr:uid="{00000000-0005-0000-0000-0000E9000000}"/>
    <cellStyle name="Fixed 4" xfId="155" xr:uid="{00000000-0005-0000-0000-0000EA000000}"/>
    <cellStyle name="Fixed 5" xfId="156" xr:uid="{00000000-0005-0000-0000-0000EB000000}"/>
    <cellStyle name="Fixed 6" xfId="297" xr:uid="{00000000-0005-0000-0000-0000EC000000}"/>
    <cellStyle name="Fixed_DS-WB" xfId="157" xr:uid="{00000000-0005-0000-0000-0000ED000000}"/>
    <cellStyle name="Followed Hyperlink" xfId="338" builtinId="9" customBuiltin="1"/>
    <cellStyle name="Good" xfId="261" builtinId="26" customBuiltin="1"/>
    <cellStyle name="Good 2" xfId="158" xr:uid="{00000000-0005-0000-0000-0000F0000000}"/>
    <cellStyle name="Good 2 2" xfId="159" xr:uid="{00000000-0005-0000-0000-0000F1000000}"/>
    <cellStyle name="Good 3" xfId="160" xr:uid="{00000000-0005-0000-0000-0000F2000000}"/>
    <cellStyle name="Grey" xfId="161" xr:uid="{00000000-0005-0000-0000-0000F3000000}"/>
    <cellStyle name="Heading 1" xfId="257" builtinId="16" customBuiltin="1"/>
    <cellStyle name="Heading 1 2" xfId="162" xr:uid="{00000000-0005-0000-0000-0000F5000000}"/>
    <cellStyle name="Heading 1 2 2" xfId="163" xr:uid="{00000000-0005-0000-0000-0000F6000000}"/>
    <cellStyle name="Heading 1 3" xfId="164" xr:uid="{00000000-0005-0000-0000-0000F7000000}"/>
    <cellStyle name="Heading 1 3 2" xfId="165" xr:uid="{00000000-0005-0000-0000-0000F8000000}"/>
    <cellStyle name="Heading 1 4" xfId="166" xr:uid="{00000000-0005-0000-0000-0000F9000000}"/>
    <cellStyle name="Heading 2" xfId="258" builtinId="17" customBuiltin="1"/>
    <cellStyle name="Heading 2 2" xfId="167" xr:uid="{00000000-0005-0000-0000-0000FB000000}"/>
    <cellStyle name="Heading 2 2 2" xfId="168" xr:uid="{00000000-0005-0000-0000-0000FC000000}"/>
    <cellStyle name="Heading 2 3" xfId="169" xr:uid="{00000000-0005-0000-0000-0000FD000000}"/>
    <cellStyle name="Heading 2 3 2" xfId="170" xr:uid="{00000000-0005-0000-0000-0000FE000000}"/>
    <cellStyle name="Heading 2 4" xfId="171" xr:uid="{00000000-0005-0000-0000-0000FF000000}"/>
    <cellStyle name="Heading 3" xfId="259" builtinId="18" customBuiltin="1"/>
    <cellStyle name="Heading 3 2" xfId="172" xr:uid="{00000000-0005-0000-0000-000001010000}"/>
    <cellStyle name="Heading 3 2 2" xfId="173" xr:uid="{00000000-0005-0000-0000-000002010000}"/>
    <cellStyle name="Heading 3 3" xfId="174" xr:uid="{00000000-0005-0000-0000-000003010000}"/>
    <cellStyle name="Heading 4" xfId="260" builtinId="19" customBuiltin="1"/>
    <cellStyle name="Heading 4 2" xfId="175" xr:uid="{00000000-0005-0000-0000-000005010000}"/>
    <cellStyle name="Heading 4 2 2" xfId="176" xr:uid="{00000000-0005-0000-0000-000006010000}"/>
    <cellStyle name="Heading 4 3" xfId="177" xr:uid="{00000000-0005-0000-0000-000007010000}"/>
    <cellStyle name="Hyperlink 2" xfId="178" xr:uid="{00000000-0005-0000-0000-000008010000}"/>
    <cellStyle name="Hyperlink 2 2" xfId="337" xr:uid="{00000000-0005-0000-0000-000009010000}"/>
    <cellStyle name="Input" xfId="263" builtinId="20" customBuiltin="1"/>
    <cellStyle name="Input [yellow]" xfId="179" xr:uid="{00000000-0005-0000-0000-00000B010000}"/>
    <cellStyle name="Input 2" xfId="180" xr:uid="{00000000-0005-0000-0000-00000C010000}"/>
    <cellStyle name="Input 2 2" xfId="181" xr:uid="{00000000-0005-0000-0000-00000D010000}"/>
    <cellStyle name="Input 3" xfId="182" xr:uid="{00000000-0005-0000-0000-00000E010000}"/>
    <cellStyle name="Input 4" xfId="183" xr:uid="{00000000-0005-0000-0000-00000F010000}"/>
    <cellStyle name="Input 5" xfId="184" xr:uid="{00000000-0005-0000-0000-000010010000}"/>
    <cellStyle name="Input 6" xfId="185" xr:uid="{00000000-0005-0000-0000-000011010000}"/>
    <cellStyle name="Linked Cell" xfId="266" builtinId="24" customBuiltin="1"/>
    <cellStyle name="Linked Cell 2" xfId="186" xr:uid="{00000000-0005-0000-0000-000013010000}"/>
    <cellStyle name="Linked Cell 2 2" xfId="187" xr:uid="{00000000-0005-0000-0000-000014010000}"/>
    <cellStyle name="Linked Cell 3" xfId="188" xr:uid="{00000000-0005-0000-0000-000015010000}"/>
    <cellStyle name="M" xfId="189" xr:uid="{00000000-0005-0000-0000-000016010000}"/>
    <cellStyle name="M 2" xfId="298" xr:uid="{00000000-0005-0000-0000-000017010000}"/>
    <cellStyle name="M.00" xfId="190" xr:uid="{00000000-0005-0000-0000-000018010000}"/>
    <cellStyle name="M.00 2" xfId="299" xr:uid="{00000000-0005-0000-0000-000019010000}"/>
    <cellStyle name="M_9. Rev2Cost_GDPIPI" xfId="191" xr:uid="{00000000-0005-0000-0000-00001A010000}"/>
    <cellStyle name="M_9. Rev2Cost_GDPIPI 2" xfId="317" xr:uid="{00000000-0005-0000-0000-00001B010000}"/>
    <cellStyle name="M_9. Rev2Cost_GDPIPI 3" xfId="308" xr:uid="{00000000-0005-0000-0000-00001C010000}"/>
    <cellStyle name="M_9. Rev2Cost_GDPIPI_6.2 CBR B" xfId="408" xr:uid="{00000000-0005-0000-0000-00001D010000}"/>
    <cellStyle name="M_9. Rev2Cost_GDPIPI_9. Shared Tax - Rate Rider" xfId="424" xr:uid="{00000000-0005-0000-0000-00001E010000}"/>
    <cellStyle name="M_lists" xfId="192" xr:uid="{00000000-0005-0000-0000-00001F010000}"/>
    <cellStyle name="M_lists 2" xfId="315" xr:uid="{00000000-0005-0000-0000-000020010000}"/>
    <cellStyle name="M_lists 3" xfId="303" xr:uid="{00000000-0005-0000-0000-000021010000}"/>
    <cellStyle name="M_lists_4. Current Monthly Fixed Charge" xfId="193" xr:uid="{00000000-0005-0000-0000-000022010000}"/>
    <cellStyle name="M_lists_4. Current Monthly Fixed Charge 2" xfId="305" xr:uid="{00000000-0005-0000-0000-000023010000}"/>
    <cellStyle name="M_lists_6.2 CBR B" xfId="409" xr:uid="{00000000-0005-0000-0000-000024010000}"/>
    <cellStyle name="M_lists_9. Shared Tax - Rate Rider" xfId="425" xr:uid="{00000000-0005-0000-0000-000025010000}"/>
    <cellStyle name="M_Sheet4" xfId="194" xr:uid="{00000000-0005-0000-0000-000026010000}"/>
    <cellStyle name="M_Sheet4 2" xfId="319" xr:uid="{00000000-0005-0000-0000-000027010000}"/>
    <cellStyle name="M_Sheet4 3" xfId="310" xr:uid="{00000000-0005-0000-0000-000028010000}"/>
    <cellStyle name="M_Sheet4_6.2 CBR B" xfId="410" xr:uid="{00000000-0005-0000-0000-000029010000}"/>
    <cellStyle name="M_Sheet4_9. Shared Tax - Rate Rider" xfId="426" xr:uid="{00000000-0005-0000-0000-00002A010000}"/>
    <cellStyle name="Neutral 2" xfId="195" xr:uid="{00000000-0005-0000-0000-00002B010000}"/>
    <cellStyle name="Neutral 2 2" xfId="196" xr:uid="{00000000-0005-0000-0000-00002C010000}"/>
    <cellStyle name="Neutral 3" xfId="197" xr:uid="{00000000-0005-0000-0000-00002D010000}"/>
    <cellStyle name="Normal" xfId="0" builtinId="0"/>
    <cellStyle name="Normal - Style1" xfId="198" xr:uid="{00000000-0005-0000-0000-00002F010000}"/>
    <cellStyle name="Normal - Style1 2" xfId="300" xr:uid="{00000000-0005-0000-0000-000030010000}"/>
    <cellStyle name="Normal 10" xfId="199" xr:uid="{00000000-0005-0000-0000-000031010000}"/>
    <cellStyle name="Normal 10 12" xfId="340" xr:uid="{00000000-0005-0000-0000-000032010000}"/>
    <cellStyle name="Normal 167" xfId="321" xr:uid="{00000000-0005-0000-0000-000033010000}"/>
    <cellStyle name="Normal 167 2" xfId="361" xr:uid="{00000000-0005-0000-0000-000034010000}"/>
    <cellStyle name="Normal 167_6.2 CBR B" xfId="411" xr:uid="{00000000-0005-0000-0000-000035010000}"/>
    <cellStyle name="Normal 168" xfId="322" xr:uid="{00000000-0005-0000-0000-000036010000}"/>
    <cellStyle name="Normal 168 2" xfId="362" xr:uid="{00000000-0005-0000-0000-000037010000}"/>
    <cellStyle name="Normal 168_6.2 CBR B" xfId="412" xr:uid="{00000000-0005-0000-0000-000038010000}"/>
    <cellStyle name="Normal 169" xfId="323" xr:uid="{00000000-0005-0000-0000-000039010000}"/>
    <cellStyle name="Normal 169 2" xfId="363" xr:uid="{00000000-0005-0000-0000-00003A010000}"/>
    <cellStyle name="Normal 169_6.2 CBR B" xfId="413" xr:uid="{00000000-0005-0000-0000-00003B010000}"/>
    <cellStyle name="Normal 170" xfId="324" xr:uid="{00000000-0005-0000-0000-00003C010000}"/>
    <cellStyle name="Normal 170 2" xfId="364" xr:uid="{00000000-0005-0000-0000-00003D010000}"/>
    <cellStyle name="Normal 170_6.2 CBR B" xfId="414" xr:uid="{00000000-0005-0000-0000-00003E010000}"/>
    <cellStyle name="Normal 171" xfId="325" xr:uid="{00000000-0005-0000-0000-00003F010000}"/>
    <cellStyle name="Normal 171 2" xfId="365" xr:uid="{00000000-0005-0000-0000-000040010000}"/>
    <cellStyle name="Normal 171_6.2 CBR B" xfId="415" xr:uid="{00000000-0005-0000-0000-000041010000}"/>
    <cellStyle name="Normal 19" xfId="326" xr:uid="{00000000-0005-0000-0000-000042010000}"/>
    <cellStyle name="Normal 2" xfId="200" xr:uid="{00000000-0005-0000-0000-000043010000}"/>
    <cellStyle name="Normal 2 2" xfId="201" xr:uid="{00000000-0005-0000-0000-000044010000}"/>
    <cellStyle name="Normal 2 3" xfId="202" xr:uid="{00000000-0005-0000-0000-000045010000}"/>
    <cellStyle name="Normal 2 4" xfId="306" xr:uid="{00000000-0005-0000-0000-000046010000}"/>
    <cellStyle name="Normal 25" xfId="327" xr:uid="{00000000-0005-0000-0000-000047010000}"/>
    <cellStyle name="Normal 3" xfId="203" xr:uid="{00000000-0005-0000-0000-000048010000}"/>
    <cellStyle name="Normal 3 2" xfId="204" xr:uid="{00000000-0005-0000-0000-000049010000}"/>
    <cellStyle name="Normal 3 3" xfId="205" xr:uid="{00000000-0005-0000-0000-00004A010000}"/>
    <cellStyle name="Normal 3_6.2 CBR B" xfId="416" xr:uid="{00000000-0005-0000-0000-00004B010000}"/>
    <cellStyle name="Normal 30" xfId="328" xr:uid="{00000000-0005-0000-0000-00004C010000}"/>
    <cellStyle name="Normal 31" xfId="333" xr:uid="{00000000-0005-0000-0000-00004D010000}"/>
    <cellStyle name="Normal 4" xfId="206" xr:uid="{00000000-0005-0000-0000-00004E010000}"/>
    <cellStyle name="Normal 4 2" xfId="207" xr:uid="{00000000-0005-0000-0000-00004F010000}"/>
    <cellStyle name="Normal 4 3" xfId="208" xr:uid="{00000000-0005-0000-0000-000050010000}"/>
    <cellStyle name="Normal 4_6.2 CBR B" xfId="417" xr:uid="{00000000-0005-0000-0000-000051010000}"/>
    <cellStyle name="Normal 41" xfId="329" xr:uid="{00000000-0005-0000-0000-000052010000}"/>
    <cellStyle name="Normal 42" xfId="334" xr:uid="{00000000-0005-0000-0000-000053010000}"/>
    <cellStyle name="Normal 5" xfId="209" xr:uid="{00000000-0005-0000-0000-000054010000}"/>
    <cellStyle name="Normal 5 2" xfId="210" xr:uid="{00000000-0005-0000-0000-000055010000}"/>
    <cellStyle name="Normal 5 2 2" xfId="211" xr:uid="{00000000-0005-0000-0000-000056010000}"/>
    <cellStyle name="Normal 5 2_6.2 CBR B" xfId="419" xr:uid="{00000000-0005-0000-0000-000057010000}"/>
    <cellStyle name="Normal 5 3" xfId="212" xr:uid="{00000000-0005-0000-0000-000058010000}"/>
    <cellStyle name="Normal 5 4" xfId="213" xr:uid="{00000000-0005-0000-0000-000059010000}"/>
    <cellStyle name="Normal 5_6.2 CBR B" xfId="418" xr:uid="{00000000-0005-0000-0000-00005A010000}"/>
    <cellStyle name="Normal 50" xfId="330" xr:uid="{00000000-0005-0000-0000-00005B010000}"/>
    <cellStyle name="Normal 51" xfId="332" xr:uid="{00000000-0005-0000-0000-00005C010000}"/>
    <cellStyle name="Normal 52" xfId="335" xr:uid="{00000000-0005-0000-0000-00005D010000}"/>
    <cellStyle name="Normal 6" xfId="214" xr:uid="{00000000-0005-0000-0000-00005E010000}"/>
    <cellStyle name="Normal 6 2" xfId="215" xr:uid="{00000000-0005-0000-0000-00005F010000}"/>
    <cellStyle name="Normal 6 3" xfId="216" xr:uid="{00000000-0005-0000-0000-000060010000}"/>
    <cellStyle name="Normal 6_6.2 CBR B" xfId="420" xr:uid="{00000000-0005-0000-0000-000061010000}"/>
    <cellStyle name="Normal 60" xfId="331" xr:uid="{00000000-0005-0000-0000-000062010000}"/>
    <cellStyle name="Normal 61" xfId="336" xr:uid="{00000000-0005-0000-0000-000063010000}"/>
    <cellStyle name="Normal 7" xfId="217" xr:uid="{00000000-0005-0000-0000-000064010000}"/>
    <cellStyle name="Normal 7 2" xfId="218" xr:uid="{00000000-0005-0000-0000-000065010000}"/>
    <cellStyle name="Normal 7 3" xfId="219" xr:uid="{00000000-0005-0000-0000-000066010000}"/>
    <cellStyle name="Normal 8" xfId="220" xr:uid="{00000000-0005-0000-0000-000067010000}"/>
    <cellStyle name="Normal 9" xfId="221" xr:uid="{00000000-0005-0000-0000-000068010000}"/>
    <cellStyle name="Normal_PPE Deferral Account Schedule for 2013 MIFRS CoS applications (2)" xfId="222" xr:uid="{00000000-0005-0000-0000-000069010000}"/>
    <cellStyle name="Note" xfId="269" builtinId="10" customBuiltin="1"/>
    <cellStyle name="Note 2" xfId="223" xr:uid="{00000000-0005-0000-0000-00006B010000}"/>
    <cellStyle name="Note 2 2" xfId="224" xr:uid="{00000000-0005-0000-0000-00006C010000}"/>
    <cellStyle name="Note 2 3" xfId="225" xr:uid="{00000000-0005-0000-0000-00006D010000}"/>
    <cellStyle name="Note 3" xfId="226" xr:uid="{00000000-0005-0000-0000-00006E010000}"/>
    <cellStyle name="Note 3 2" xfId="366" xr:uid="{00000000-0005-0000-0000-00006F010000}"/>
    <cellStyle name="Note 4" xfId="227" xr:uid="{00000000-0005-0000-0000-000070010000}"/>
    <cellStyle name="Note 5" xfId="228" xr:uid="{00000000-0005-0000-0000-000071010000}"/>
    <cellStyle name="Output" xfId="264" builtinId="21" customBuiltin="1"/>
    <cellStyle name="Output 2" xfId="229" xr:uid="{00000000-0005-0000-0000-000073010000}"/>
    <cellStyle name="Output 2 2" xfId="230" xr:uid="{00000000-0005-0000-0000-000074010000}"/>
    <cellStyle name="Output 3" xfId="231" xr:uid="{00000000-0005-0000-0000-000075010000}"/>
    <cellStyle name="Percent" xfId="256" builtinId="5"/>
    <cellStyle name="Percent [2]" xfId="232" xr:uid="{00000000-0005-0000-0000-000077010000}"/>
    <cellStyle name="Percent [2] 2" xfId="301" xr:uid="{00000000-0005-0000-0000-000078010000}"/>
    <cellStyle name="Percent 10" xfId="352" xr:uid="{00000000-0005-0000-0000-000079010000}"/>
    <cellStyle name="Percent 11" xfId="353" xr:uid="{00000000-0005-0000-0000-00007A010000}"/>
    <cellStyle name="Percent 12" xfId="354" xr:uid="{00000000-0005-0000-0000-00007B010000}"/>
    <cellStyle name="Percent 13" xfId="355" xr:uid="{00000000-0005-0000-0000-00007C010000}"/>
    <cellStyle name="Percent 14" xfId="356" xr:uid="{00000000-0005-0000-0000-00007D010000}"/>
    <cellStyle name="Percent 15" xfId="357" xr:uid="{00000000-0005-0000-0000-00007E010000}"/>
    <cellStyle name="Percent 16" xfId="358" xr:uid="{00000000-0005-0000-0000-00007F010000}"/>
    <cellStyle name="Percent 17" xfId="360" xr:uid="{00000000-0005-0000-0000-000080010000}"/>
    <cellStyle name="Percent 18" xfId="359" xr:uid="{00000000-0005-0000-0000-000081010000}"/>
    <cellStyle name="Percent 19" xfId="379" xr:uid="{00000000-0005-0000-0000-000082010000}"/>
    <cellStyle name="Percent 2" xfId="233" xr:uid="{00000000-0005-0000-0000-000083010000}"/>
    <cellStyle name="Percent 2 2" xfId="234" xr:uid="{00000000-0005-0000-0000-000084010000}"/>
    <cellStyle name="Percent 2 3" xfId="312" xr:uid="{00000000-0005-0000-0000-000085010000}"/>
    <cellStyle name="Percent 20" xfId="381" xr:uid="{00000000-0005-0000-0000-000086010000}"/>
    <cellStyle name="Percent 21" xfId="384" xr:uid="{00000000-0005-0000-0000-000087010000}"/>
    <cellStyle name="Percent 22" xfId="385" xr:uid="{00000000-0005-0000-0000-000088010000}"/>
    <cellStyle name="Percent 23" xfId="386" xr:uid="{00000000-0005-0000-0000-000089010000}"/>
    <cellStyle name="Percent 24" xfId="387" xr:uid="{00000000-0005-0000-0000-00008A010000}"/>
    <cellStyle name="Percent 25" xfId="388" xr:uid="{00000000-0005-0000-0000-00008B010000}"/>
    <cellStyle name="Percent 26" xfId="389" xr:uid="{00000000-0005-0000-0000-00008C010000}"/>
    <cellStyle name="Percent 27" xfId="390" xr:uid="{00000000-0005-0000-0000-00008D010000}"/>
    <cellStyle name="Percent 28" xfId="391" xr:uid="{00000000-0005-0000-0000-00008E010000}"/>
    <cellStyle name="Percent 29" xfId="392" xr:uid="{00000000-0005-0000-0000-00008F010000}"/>
    <cellStyle name="Percent 3" xfId="235" xr:uid="{00000000-0005-0000-0000-000090010000}"/>
    <cellStyle name="Percent 3 2" xfId="236" xr:uid="{00000000-0005-0000-0000-000091010000}"/>
    <cellStyle name="Percent 3 2 2" xfId="237" xr:uid="{00000000-0005-0000-0000-000092010000}"/>
    <cellStyle name="Percent 3 3" xfId="238" xr:uid="{00000000-0005-0000-0000-000093010000}"/>
    <cellStyle name="Percent 4" xfId="239" xr:uid="{00000000-0005-0000-0000-000094010000}"/>
    <cellStyle name="Percent 4 2" xfId="240" xr:uid="{00000000-0005-0000-0000-000095010000}"/>
    <cellStyle name="Percent 5" xfId="241" xr:uid="{00000000-0005-0000-0000-000096010000}"/>
    <cellStyle name="Percent 5 2" xfId="342" xr:uid="{00000000-0005-0000-0000-000097010000}"/>
    <cellStyle name="Percent 6" xfId="242" xr:uid="{00000000-0005-0000-0000-000098010000}"/>
    <cellStyle name="Percent 6 2" xfId="347" xr:uid="{00000000-0005-0000-0000-000099010000}"/>
    <cellStyle name="Percent 7" xfId="243" xr:uid="{00000000-0005-0000-0000-00009A010000}"/>
    <cellStyle name="Percent 7 2" xfId="348" xr:uid="{00000000-0005-0000-0000-00009B010000}"/>
    <cellStyle name="Percent 8" xfId="345" xr:uid="{00000000-0005-0000-0000-00009C010000}"/>
    <cellStyle name="Percent 9" xfId="351" xr:uid="{00000000-0005-0000-0000-00009D010000}"/>
    <cellStyle name="Title 2" xfId="244" xr:uid="{00000000-0005-0000-0000-00009E010000}"/>
    <cellStyle name="Title 2 2" xfId="245" xr:uid="{00000000-0005-0000-0000-00009F010000}"/>
    <cellStyle name="Title 3" xfId="246" xr:uid="{00000000-0005-0000-0000-0000A0010000}"/>
    <cellStyle name="Total" xfId="271" builtinId="25" customBuiltin="1"/>
    <cellStyle name="Total 2" xfId="247" xr:uid="{00000000-0005-0000-0000-0000A2010000}"/>
    <cellStyle name="Total 2 2" xfId="248" xr:uid="{00000000-0005-0000-0000-0000A3010000}"/>
    <cellStyle name="Total 3" xfId="249" xr:uid="{00000000-0005-0000-0000-0000A4010000}"/>
    <cellStyle name="Total 3 2" xfId="250" xr:uid="{00000000-0005-0000-0000-0000A5010000}"/>
    <cellStyle name="Total 4" xfId="251" xr:uid="{00000000-0005-0000-0000-0000A6010000}"/>
    <cellStyle name="Warning Text" xfId="268" builtinId="11" customBuiltin="1"/>
    <cellStyle name="Warning Text 2" xfId="252" xr:uid="{00000000-0005-0000-0000-0000A8010000}"/>
    <cellStyle name="Warning Text 2 2" xfId="253" xr:uid="{00000000-0005-0000-0000-0000A9010000}"/>
    <cellStyle name="Warning Text 3" xfId="254" xr:uid="{00000000-0005-0000-0000-0000AA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gulatory/OEB/IRM/2018%20IRM/5-%20IRM%202018%20Application%20and%20Workbooks%20Submitted%20to%20OEB%20-%20November%206,%202017/IRM_1576%20Cont.%20Schedule%20-%202-EC_2-BA_1576%20Bill%20Impacts-%20NT%20Pow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gulatory/OEB/IRM/2019%20IRM/IRM%20Tables%20for%20Application%202019%20-%20Newmarket%20&amp;%20Ta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2-EC_Account 1576"/>
      <sheetName val="App.2-BA_Fixed Asset_Cont"/>
      <sheetName val="1576 Bill Impacts"/>
    </sheetNames>
    <sheetDataSet>
      <sheetData sheetId="0">
        <row r="31">
          <cell r="I31">
            <v>-7976031.2109169848</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istribution Rates"/>
      <sheetName val="LRAMVA Claim"/>
      <sheetName val="Final Verified CDM Savings"/>
      <sheetName val="Forecast CDM Savings of LRAMVA"/>
      <sheetName val="RTSR Tables"/>
      <sheetName val="Bill Impact Summary"/>
      <sheetName val="1576 Rate Rider Calculation"/>
      <sheetName val="GA Analysis Balances"/>
      <sheetName val="GA methodology #4d."/>
    </sheetNames>
    <sheetDataSet>
      <sheetData sheetId="0"/>
      <sheetData sheetId="1"/>
      <sheetData sheetId="2"/>
      <sheetData sheetId="3"/>
      <sheetData sheetId="4"/>
      <sheetData sheetId="5"/>
      <sheetData sheetId="6"/>
      <sheetData sheetId="7">
        <row r="25">
          <cell r="H25">
            <v>1.7368612430114307</v>
          </cell>
        </row>
        <row r="26">
          <cell r="H26">
            <v>2.5747448982484521E-3</v>
          </cell>
        </row>
        <row r="27">
          <cell r="H27">
            <v>0.9547945158946155</v>
          </cell>
        </row>
        <row r="28">
          <cell r="H28">
            <v>2.5747448982484525E-3</v>
          </cell>
        </row>
        <row r="29">
          <cell r="H29">
            <v>2.5747448982484525E-3</v>
          </cell>
        </row>
        <row r="30">
          <cell r="H30">
            <v>0.95633532915838393</v>
          </cell>
        </row>
      </sheetData>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X51"/>
  <sheetViews>
    <sheetView showGridLines="0" tabSelected="1" topLeftCell="A7" zoomScaleNormal="100" zoomScaleSheetLayoutView="100" workbookViewId="0">
      <selection activeCell="A35" sqref="A35:N35"/>
    </sheetView>
  </sheetViews>
  <sheetFormatPr defaultRowHeight="14.5" x14ac:dyDescent="0.35"/>
  <cols>
    <col min="1" max="1" width="52.81640625" style="48" customWidth="1"/>
    <col min="2" max="2" width="9.7265625" style="48" customWidth="1"/>
    <col min="3" max="3" width="6.7265625" style="48" bestFit="1" customWidth="1"/>
    <col min="4" max="7" width="12.26953125" style="48" bestFit="1" customWidth="1"/>
    <col min="8" max="9" width="12.26953125" style="48" customWidth="1"/>
    <col min="10" max="10" width="12.81640625" style="48" bestFit="1" customWidth="1"/>
    <col min="12" max="12" width="34.7265625" bestFit="1" customWidth="1"/>
    <col min="13" max="13" width="13.54296875" bestFit="1" customWidth="1"/>
  </cols>
  <sheetData>
    <row r="1" spans="1:258" ht="18" x14ac:dyDescent="0.4">
      <c r="A1" s="243" t="s">
        <v>72</v>
      </c>
      <c r="B1" s="244"/>
      <c r="C1" s="244"/>
      <c r="D1" s="244"/>
      <c r="E1" s="244"/>
      <c r="F1" s="244"/>
      <c r="G1" s="244"/>
      <c r="H1" s="244"/>
      <c r="I1" s="244"/>
      <c r="J1" s="244"/>
      <c r="K1" s="244"/>
      <c r="L1" s="244"/>
      <c r="M1" s="24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c r="IW1" s="4"/>
      <c r="IX1" s="4"/>
    </row>
    <row r="2" spans="1:258" ht="18" x14ac:dyDescent="0.4">
      <c r="A2" s="243" t="s">
        <v>73</v>
      </c>
      <c r="B2" s="245"/>
      <c r="C2" s="245"/>
      <c r="D2" s="245"/>
      <c r="E2" s="245"/>
      <c r="F2" s="245"/>
      <c r="G2" s="245"/>
      <c r="H2" s="245"/>
      <c r="I2" s="245"/>
      <c r="J2" s="245"/>
      <c r="K2" s="245"/>
      <c r="L2" s="245"/>
      <c r="M2" s="245"/>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c r="IV2" s="4"/>
      <c r="IW2" s="4"/>
      <c r="IX2" s="4"/>
    </row>
    <row r="3" spans="1:258" ht="18" x14ac:dyDescent="0.4">
      <c r="A3" s="243" t="s">
        <v>74</v>
      </c>
      <c r="B3" s="245"/>
      <c r="C3" s="245"/>
      <c r="D3" s="245"/>
      <c r="E3" s="245"/>
      <c r="F3" s="245"/>
      <c r="G3" s="245"/>
      <c r="H3" s="245"/>
      <c r="I3" s="245"/>
      <c r="J3" s="245"/>
      <c r="K3" s="245"/>
      <c r="L3" s="245"/>
      <c r="M3" s="245"/>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c r="IW3" s="4"/>
      <c r="IX3" s="4"/>
    </row>
    <row r="4" spans="1:258" x14ac:dyDescent="0.35">
      <c r="A4" s="238"/>
      <c r="B4" s="238"/>
      <c r="C4" s="238"/>
      <c r="D4" s="238"/>
      <c r="E4" s="238"/>
      <c r="F4" s="238"/>
      <c r="G4" s="238"/>
      <c r="H4" s="238"/>
      <c r="I4" s="238"/>
      <c r="J4" s="238"/>
      <c r="K4" s="5"/>
      <c r="L4" s="5"/>
      <c r="M4" s="5"/>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c r="IW4" s="4"/>
      <c r="IX4" s="4"/>
    </row>
    <row r="5" spans="1:258" x14ac:dyDescent="0.35">
      <c r="A5" s="246" t="s">
        <v>75</v>
      </c>
      <c r="B5" s="246"/>
      <c r="C5" s="246"/>
      <c r="D5" s="246"/>
      <c r="E5" s="246"/>
      <c r="F5" s="246"/>
      <c r="G5" s="246"/>
      <c r="H5" s="246"/>
      <c r="I5" s="246"/>
      <c r="J5" s="246"/>
      <c r="K5" s="246"/>
      <c r="L5" s="246"/>
      <c r="M5" s="246"/>
      <c r="N5" s="6"/>
      <c r="O5" s="6"/>
      <c r="P5" s="6"/>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7"/>
      <c r="IR5" s="7"/>
      <c r="IS5" s="7"/>
      <c r="IT5" s="7"/>
      <c r="IU5" s="7"/>
      <c r="IV5" s="7"/>
      <c r="IW5" s="7"/>
      <c r="IX5" s="7"/>
    </row>
    <row r="6" spans="1:258" x14ac:dyDescent="0.35">
      <c r="A6" s="8"/>
      <c r="B6" s="8"/>
      <c r="C6" s="8"/>
      <c r="D6" s="8"/>
      <c r="E6" s="8"/>
      <c r="F6" s="8"/>
      <c r="G6" s="8"/>
      <c r="H6" s="8"/>
      <c r="I6" s="8"/>
      <c r="J6" s="8"/>
      <c r="K6" s="8"/>
      <c r="L6" s="8"/>
      <c r="M6" s="8"/>
      <c r="N6" s="9"/>
      <c r="O6" s="9"/>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row>
    <row r="7" spans="1:258" x14ac:dyDescent="0.35">
      <c r="A7" s="247"/>
      <c r="B7" s="247"/>
      <c r="C7" s="247"/>
      <c r="D7" s="247"/>
      <c r="E7" s="247"/>
      <c r="F7" s="247"/>
      <c r="G7" s="247"/>
      <c r="H7" s="247"/>
      <c r="I7" s="247"/>
      <c r="J7" s="247"/>
      <c r="K7" s="247"/>
      <c r="L7" s="247"/>
      <c r="M7" s="247"/>
      <c r="N7" s="9"/>
      <c r="O7" s="9"/>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row>
    <row r="8" spans="1:258" x14ac:dyDescent="0.35">
      <c r="A8" s="8"/>
      <c r="B8" s="8"/>
      <c r="C8" s="8"/>
      <c r="D8" s="8"/>
      <c r="E8" s="8"/>
      <c r="F8" s="8"/>
      <c r="G8" s="8"/>
      <c r="H8" s="8"/>
      <c r="I8" s="8"/>
      <c r="J8" s="8"/>
      <c r="K8" s="8"/>
      <c r="L8" s="8"/>
      <c r="M8" s="8"/>
      <c r="N8" s="9"/>
      <c r="O8" s="9"/>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c r="IW8" s="4"/>
      <c r="IX8" s="4"/>
    </row>
    <row r="9" spans="1:258" ht="26.5" x14ac:dyDescent="0.35">
      <c r="A9" s="8"/>
      <c r="B9" s="10" t="s">
        <v>76</v>
      </c>
      <c r="C9" s="10">
        <v>2011</v>
      </c>
      <c r="D9" s="10">
        <v>2012</v>
      </c>
      <c r="E9" s="10">
        <v>2013</v>
      </c>
      <c r="F9" s="10">
        <v>2014</v>
      </c>
      <c r="G9" s="10">
        <v>2015</v>
      </c>
      <c r="H9" s="10">
        <v>2016</v>
      </c>
      <c r="I9" s="10">
        <v>2017</v>
      </c>
      <c r="J9" s="10"/>
      <c r="K9" s="9"/>
    </row>
    <row r="10" spans="1:258" x14ac:dyDescent="0.35">
      <c r="A10" s="11" t="s">
        <v>77</v>
      </c>
      <c r="B10" s="12" t="s">
        <v>3</v>
      </c>
      <c r="C10" s="12" t="s">
        <v>78</v>
      </c>
      <c r="D10" s="12" t="s">
        <v>78</v>
      </c>
      <c r="E10" s="12" t="s">
        <v>78</v>
      </c>
      <c r="F10" s="12" t="s">
        <v>78</v>
      </c>
      <c r="G10" s="12" t="s">
        <v>78</v>
      </c>
      <c r="H10" s="12" t="s">
        <v>78</v>
      </c>
      <c r="I10" s="12" t="s">
        <v>78</v>
      </c>
      <c r="J10" s="13"/>
      <c r="K10" s="9"/>
    </row>
    <row r="11" spans="1:258" x14ac:dyDescent="0.35">
      <c r="A11" s="11"/>
      <c r="B11" s="12" t="s">
        <v>79</v>
      </c>
      <c r="C11" s="12" t="s">
        <v>80</v>
      </c>
      <c r="D11" s="12" t="s">
        <v>80</v>
      </c>
      <c r="E11" s="12" t="s">
        <v>80</v>
      </c>
      <c r="F11" s="12" t="s">
        <v>80</v>
      </c>
      <c r="G11" s="12" t="s">
        <v>80</v>
      </c>
      <c r="H11" s="12" t="s">
        <v>80</v>
      </c>
      <c r="I11" s="12" t="s">
        <v>80</v>
      </c>
      <c r="J11" s="12"/>
      <c r="K11" s="9"/>
    </row>
    <row r="12" spans="1:258" x14ac:dyDescent="0.35">
      <c r="A12" s="8"/>
      <c r="B12" s="14"/>
      <c r="C12" s="14"/>
      <c r="D12" s="15" t="s">
        <v>81</v>
      </c>
      <c r="E12" s="15" t="s">
        <v>81</v>
      </c>
      <c r="F12" s="15" t="s">
        <v>81</v>
      </c>
      <c r="G12" s="15" t="s">
        <v>81</v>
      </c>
      <c r="H12" s="15" t="s">
        <v>81</v>
      </c>
      <c r="I12" s="15" t="s">
        <v>81</v>
      </c>
      <c r="J12" s="15"/>
      <c r="K12" s="9"/>
    </row>
    <row r="13" spans="1:258" x14ac:dyDescent="0.35">
      <c r="A13" s="11" t="s">
        <v>82</v>
      </c>
      <c r="B13" s="240"/>
      <c r="C13" s="241"/>
      <c r="D13" s="241"/>
      <c r="E13" s="241"/>
      <c r="F13" s="241"/>
      <c r="G13" s="241"/>
      <c r="H13" s="241"/>
      <c r="I13" s="241"/>
      <c r="J13" s="242"/>
      <c r="K13" s="9"/>
    </row>
    <row r="14" spans="1:258" x14ac:dyDescent="0.35">
      <c r="A14" s="14" t="s">
        <v>83</v>
      </c>
      <c r="B14" s="16"/>
      <c r="C14" s="16"/>
      <c r="D14" s="17">
        <v>51625725.520000003</v>
      </c>
      <c r="E14" s="17">
        <v>52120128.98999998</v>
      </c>
      <c r="F14" s="17">
        <v>52165031.559999995</v>
      </c>
      <c r="G14" s="17">
        <v>50542211.170000002</v>
      </c>
      <c r="H14" s="17">
        <v>58826635.930000015</v>
      </c>
      <c r="I14" s="17">
        <v>57274425.100000024</v>
      </c>
      <c r="J14" s="16"/>
      <c r="K14" s="9"/>
    </row>
    <row r="15" spans="1:258" x14ac:dyDescent="0.35">
      <c r="A15" s="14" t="s">
        <v>84</v>
      </c>
      <c r="B15" s="16"/>
      <c r="C15" s="16"/>
      <c r="D15" s="17">
        <v>4050758.5500000021</v>
      </c>
      <c r="E15" s="17">
        <v>4336894.4600000009</v>
      </c>
      <c r="F15" s="17">
        <v>-415323.7099999995</v>
      </c>
      <c r="G15" s="17">
        <v>12661667.289999999</v>
      </c>
      <c r="H15" s="17">
        <v>2955376.0999999992</v>
      </c>
      <c r="I15" s="17">
        <v>4760269.0100000007</v>
      </c>
      <c r="J15" s="16"/>
      <c r="K15" s="9"/>
    </row>
    <row r="16" spans="1:258" x14ac:dyDescent="0.35">
      <c r="A16" s="14" t="s">
        <v>85</v>
      </c>
      <c r="B16" s="16"/>
      <c r="C16" s="16"/>
      <c r="D16" s="17">
        <v>-3556355.0799999982</v>
      </c>
      <c r="E16" s="17">
        <v>-4291991.8899999987</v>
      </c>
      <c r="F16" s="17">
        <v>-1207496.6799999992</v>
      </c>
      <c r="G16" s="17">
        <v>-4367242.5299999993</v>
      </c>
      <c r="H16" s="17">
        <v>-4507586.9299999988</v>
      </c>
      <c r="I16" s="17">
        <v>-4309214.7999999989</v>
      </c>
      <c r="J16" s="16"/>
      <c r="K16" s="9"/>
      <c r="L16" s="41"/>
    </row>
    <row r="17" spans="1:258" x14ac:dyDescent="0.35">
      <c r="A17" s="18" t="s">
        <v>86</v>
      </c>
      <c r="B17" s="16"/>
      <c r="C17" s="16"/>
      <c r="D17" s="19">
        <f t="shared" ref="D17:I17" si="0">SUM(D14:D16)</f>
        <v>52120128.99000001</v>
      </c>
      <c r="E17" s="19">
        <f t="shared" si="0"/>
        <v>52165031.55999998</v>
      </c>
      <c r="F17" s="19">
        <f t="shared" si="0"/>
        <v>50542211.169999994</v>
      </c>
      <c r="G17" s="19">
        <f t="shared" si="0"/>
        <v>58836635.93</v>
      </c>
      <c r="H17" s="19">
        <f t="shared" si="0"/>
        <v>57274425.100000016</v>
      </c>
      <c r="I17" s="19">
        <f t="shared" si="0"/>
        <v>57725479.310000025</v>
      </c>
      <c r="J17" s="16"/>
      <c r="K17" s="9"/>
    </row>
    <row r="18" spans="1:258" x14ac:dyDescent="0.35">
      <c r="A18" s="8"/>
      <c r="B18" s="249"/>
      <c r="C18" s="250"/>
      <c r="D18" s="250"/>
      <c r="E18" s="250"/>
      <c r="F18" s="250"/>
      <c r="G18" s="250"/>
      <c r="H18" s="250"/>
      <c r="I18" s="250"/>
      <c r="J18" s="251"/>
      <c r="K18" s="9"/>
    </row>
    <row r="19" spans="1:258" x14ac:dyDescent="0.35">
      <c r="A19" s="20" t="s">
        <v>87</v>
      </c>
      <c r="B19" s="252"/>
      <c r="C19" s="253"/>
      <c r="D19" s="253"/>
      <c r="E19" s="253"/>
      <c r="F19" s="253"/>
      <c r="G19" s="253"/>
      <c r="H19" s="253"/>
      <c r="I19" s="253"/>
      <c r="J19" s="254"/>
      <c r="K19" s="9"/>
    </row>
    <row r="20" spans="1:258" x14ac:dyDescent="0.35">
      <c r="A20" s="14" t="s">
        <v>88</v>
      </c>
      <c r="B20" s="16"/>
      <c r="C20" s="16"/>
      <c r="D20" s="239">
        <v>51625725.520000003</v>
      </c>
      <c r="E20" s="239">
        <v>53883097.990000002</v>
      </c>
      <c r="F20" s="239">
        <v>55285336.56000001</v>
      </c>
      <c r="G20" s="239">
        <v>55135557.290000021</v>
      </c>
      <c r="H20" s="239">
        <v>64799717.370000005</v>
      </c>
      <c r="I20" s="239">
        <v>64736570.489999995</v>
      </c>
      <c r="J20" s="16"/>
      <c r="K20" s="9"/>
    </row>
    <row r="21" spans="1:258" x14ac:dyDescent="0.35">
      <c r="A21" s="14" t="s">
        <v>84</v>
      </c>
      <c r="B21" s="16"/>
      <c r="C21" s="16"/>
      <c r="D21" s="239">
        <v>4050758.5500000021</v>
      </c>
      <c r="E21" s="239">
        <v>3989479.1800000016</v>
      </c>
      <c r="F21" s="239">
        <v>-470120.90999999968</v>
      </c>
      <c r="G21" s="239">
        <v>12491420.27</v>
      </c>
      <c r="H21" s="239">
        <v>2955376.0999999992</v>
      </c>
      <c r="I21" s="239">
        <v>4760269.0100000007</v>
      </c>
      <c r="J21" s="16"/>
      <c r="K21" s="9"/>
    </row>
    <row r="22" spans="1:258" x14ac:dyDescent="0.35">
      <c r="A22" s="14" t="s">
        <v>85</v>
      </c>
      <c r="B22" s="16"/>
      <c r="C22" s="16"/>
      <c r="D22" s="239">
        <v>-1793386.0799999996</v>
      </c>
      <c r="E22" s="239">
        <v>-2587240.6100000003</v>
      </c>
      <c r="F22" s="239">
        <v>320341.64000000013</v>
      </c>
      <c r="G22" s="239">
        <v>-2827260.1900000004</v>
      </c>
      <c r="H22" s="239">
        <v>-3018522.98</v>
      </c>
      <c r="I22" s="239">
        <v>-2811199.9200000004</v>
      </c>
      <c r="J22" s="16"/>
      <c r="K22" s="9"/>
      <c r="L22" s="41"/>
    </row>
    <row r="23" spans="1:258" x14ac:dyDescent="0.35">
      <c r="A23" s="18" t="s">
        <v>89</v>
      </c>
      <c r="B23" s="16"/>
      <c r="C23" s="16"/>
      <c r="D23" s="19">
        <f t="shared" ref="D23:H23" si="1">SUM(D20:D22)</f>
        <v>53883097.99000001</v>
      </c>
      <c r="E23" s="19">
        <f t="shared" si="1"/>
        <v>55285336.560000002</v>
      </c>
      <c r="F23" s="19">
        <f t="shared" si="1"/>
        <v>55135557.290000014</v>
      </c>
      <c r="G23" s="19">
        <f t="shared" si="1"/>
        <v>64799717.37000002</v>
      </c>
      <c r="H23" s="19">
        <f t="shared" si="1"/>
        <v>64736570.490000002</v>
      </c>
      <c r="I23" s="19">
        <f>SUM(I20:I22)</f>
        <v>66685639.579999998</v>
      </c>
      <c r="J23" s="16"/>
      <c r="K23" s="9"/>
    </row>
    <row r="24" spans="1:258" x14ac:dyDescent="0.35">
      <c r="A24" s="8"/>
      <c r="B24" s="240"/>
      <c r="C24" s="241"/>
      <c r="D24" s="241"/>
      <c r="E24" s="241"/>
      <c r="F24" s="241"/>
      <c r="G24" s="241"/>
      <c r="H24" s="241"/>
      <c r="I24" s="241"/>
      <c r="J24" s="242"/>
      <c r="K24" s="9"/>
    </row>
    <row r="25" spans="1:258" ht="26.5" x14ac:dyDescent="0.35">
      <c r="A25" s="21" t="s">
        <v>90</v>
      </c>
      <c r="B25" s="16"/>
      <c r="C25" s="16"/>
      <c r="D25" s="32">
        <f>D17-D23</f>
        <v>-1762969</v>
      </c>
      <c r="E25" s="32">
        <f t="shared" ref="E25:F25" si="2">E17-E23</f>
        <v>-3120305.0000000224</v>
      </c>
      <c r="F25" s="32">
        <f t="shared" si="2"/>
        <v>-4593346.1200000197</v>
      </c>
      <c r="G25" s="32">
        <f>G17-G23</f>
        <v>-5963081.44000002</v>
      </c>
      <c r="H25" s="32">
        <f>H17-H23</f>
        <v>-7462145.3899999857</v>
      </c>
      <c r="I25" s="32">
        <f>I17-I23</f>
        <v>-8960160.2699999735</v>
      </c>
      <c r="J25" s="16"/>
      <c r="K25" s="9"/>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row>
    <row r="26" spans="1:258" x14ac:dyDescent="0.35">
      <c r="A26" s="11"/>
      <c r="B26" s="8"/>
      <c r="C26" s="8"/>
      <c r="D26" s="22"/>
      <c r="E26" s="22"/>
      <c r="F26" s="22"/>
      <c r="G26" s="22"/>
      <c r="H26" s="22"/>
      <c r="I26" s="22"/>
      <c r="J26" s="22"/>
      <c r="K26" s="22"/>
      <c r="L26" s="22"/>
      <c r="M26" s="8"/>
      <c r="N26" s="9"/>
      <c r="O26" s="9"/>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row>
    <row r="27" spans="1:258" x14ac:dyDescent="0.35">
      <c r="A27" s="11"/>
      <c r="B27" s="8"/>
      <c r="C27" s="8"/>
      <c r="D27" s="22"/>
      <c r="E27" s="22"/>
      <c r="F27" s="22"/>
      <c r="G27" s="22"/>
      <c r="H27" s="22"/>
      <c r="I27" s="22"/>
      <c r="J27" s="22"/>
      <c r="K27" s="22"/>
      <c r="L27" s="22"/>
      <c r="M27" s="8"/>
      <c r="N27" s="9"/>
      <c r="O27" s="9"/>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row>
    <row r="28" spans="1:258" x14ac:dyDescent="0.35">
      <c r="A28" s="11" t="s">
        <v>91</v>
      </c>
      <c r="B28" s="8"/>
      <c r="C28" s="8"/>
      <c r="D28" s="22"/>
      <c r="E28" s="22"/>
      <c r="F28" s="22"/>
      <c r="G28" s="22"/>
      <c r="H28" s="22"/>
      <c r="I28" s="22"/>
      <c r="J28" s="22"/>
      <c r="K28" s="22"/>
      <c r="L28" s="22"/>
      <c r="M28" s="8"/>
      <c r="N28" s="9"/>
      <c r="O28" s="9"/>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row>
    <row r="29" spans="1:258" x14ac:dyDescent="0.35">
      <c r="A29" s="23" t="s">
        <v>92</v>
      </c>
      <c r="B29" s="24"/>
      <c r="C29" s="24"/>
      <c r="D29" s="24"/>
      <c r="E29" s="24"/>
      <c r="F29" s="24"/>
      <c r="G29" s="24"/>
      <c r="H29" s="24"/>
      <c r="I29" s="24"/>
      <c r="J29" s="33">
        <f>I25</f>
        <v>-8960160.2699999735</v>
      </c>
      <c r="K29" s="8"/>
      <c r="L29" s="25" t="s">
        <v>93</v>
      </c>
      <c r="M29" s="26">
        <v>7.0300000000000001E-2</v>
      </c>
      <c r="N29" s="9"/>
      <c r="O29" s="9"/>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c r="BV29" s="27"/>
      <c r="BW29" s="27"/>
      <c r="BX29" s="27"/>
      <c r="BY29" s="27"/>
      <c r="BZ29" s="27"/>
      <c r="CA29" s="27"/>
      <c r="CB29" s="27"/>
      <c r="CC29" s="27"/>
      <c r="CD29" s="27"/>
      <c r="CE29" s="27"/>
      <c r="CF29" s="27"/>
      <c r="CG29" s="27"/>
      <c r="CH29" s="27"/>
      <c r="CI29" s="27"/>
      <c r="CJ29" s="27"/>
      <c r="CK29" s="27"/>
      <c r="CL29" s="27"/>
      <c r="CM29" s="27"/>
      <c r="CN29" s="27"/>
      <c r="CO29" s="27"/>
      <c r="CP29" s="27"/>
      <c r="CQ29" s="27"/>
      <c r="CR29" s="27"/>
      <c r="CS29" s="27"/>
      <c r="CT29" s="27"/>
      <c r="CU29" s="27"/>
      <c r="CV29" s="27"/>
      <c r="CW29" s="27"/>
      <c r="CX29" s="27"/>
      <c r="CY29" s="27"/>
      <c r="CZ29" s="27"/>
      <c r="DA29" s="27"/>
      <c r="DB29" s="27"/>
      <c r="DC29" s="27"/>
      <c r="DD29" s="27"/>
      <c r="DE29" s="27"/>
      <c r="DF29" s="27"/>
      <c r="DG29" s="27"/>
      <c r="DH29" s="27"/>
      <c r="DI29" s="27"/>
      <c r="DJ29" s="27"/>
      <c r="DK29" s="27"/>
      <c r="DL29" s="27"/>
      <c r="DM29" s="27"/>
      <c r="DN29" s="27"/>
      <c r="DO29" s="27"/>
      <c r="DP29" s="27"/>
      <c r="DQ29" s="27"/>
      <c r="DR29" s="27"/>
      <c r="DS29" s="27"/>
      <c r="DT29" s="27"/>
      <c r="DU29" s="27"/>
      <c r="DV29" s="27"/>
      <c r="DW29" s="27"/>
      <c r="DX29" s="27"/>
      <c r="DY29" s="27"/>
      <c r="DZ29" s="27"/>
      <c r="EA29" s="27"/>
      <c r="EB29" s="27"/>
      <c r="EC29" s="27"/>
      <c r="ED29" s="27"/>
      <c r="EE29" s="27"/>
      <c r="EF29" s="27"/>
      <c r="EG29" s="27"/>
      <c r="EH29" s="27"/>
      <c r="EI29" s="27"/>
      <c r="EJ29" s="27"/>
      <c r="EK29" s="27"/>
      <c r="EL29" s="27"/>
      <c r="EM29" s="27"/>
      <c r="EN29" s="27"/>
      <c r="EO29" s="27"/>
      <c r="EP29" s="27"/>
      <c r="EQ29" s="27"/>
      <c r="ER29" s="27"/>
      <c r="ES29" s="27"/>
      <c r="ET29" s="27"/>
      <c r="EU29" s="27"/>
      <c r="EV29" s="27"/>
      <c r="EW29" s="27"/>
      <c r="EX29" s="27"/>
      <c r="EY29" s="27"/>
      <c r="EZ29" s="27"/>
      <c r="FA29" s="27"/>
      <c r="FB29" s="27"/>
      <c r="FC29" s="27"/>
      <c r="FD29" s="27"/>
      <c r="FE29" s="27"/>
      <c r="FF29" s="27"/>
      <c r="FG29" s="27"/>
      <c r="FH29" s="27"/>
      <c r="FI29" s="27"/>
      <c r="FJ29" s="27"/>
      <c r="FK29" s="27"/>
      <c r="FL29" s="27"/>
      <c r="FM29" s="27"/>
      <c r="FN29" s="27"/>
      <c r="FO29" s="27"/>
      <c r="FP29" s="27"/>
      <c r="FQ29" s="27"/>
      <c r="FR29" s="27"/>
      <c r="FS29" s="27"/>
      <c r="FT29" s="27"/>
      <c r="FU29" s="27"/>
      <c r="FV29" s="27"/>
      <c r="FW29" s="27"/>
      <c r="FX29" s="27"/>
      <c r="FY29" s="27"/>
      <c r="FZ29" s="27"/>
      <c r="GA29" s="27"/>
      <c r="GB29" s="27"/>
      <c r="GC29" s="27"/>
      <c r="GD29" s="27"/>
      <c r="GE29" s="27"/>
      <c r="GF29" s="27"/>
      <c r="GG29" s="27"/>
      <c r="GH29" s="27"/>
      <c r="GI29" s="27"/>
      <c r="GJ29" s="27"/>
      <c r="GK29" s="27"/>
      <c r="GL29" s="27"/>
      <c r="GM29" s="27"/>
      <c r="GN29" s="27"/>
      <c r="GO29" s="27"/>
      <c r="GP29" s="27"/>
      <c r="GQ29" s="27"/>
      <c r="GR29" s="27"/>
      <c r="GS29" s="27"/>
      <c r="GT29" s="27"/>
      <c r="GU29" s="27"/>
      <c r="GV29" s="27"/>
      <c r="GW29" s="27"/>
      <c r="GX29" s="27"/>
      <c r="GY29" s="27"/>
      <c r="GZ29" s="27"/>
      <c r="HA29" s="27"/>
      <c r="HB29" s="27"/>
      <c r="HC29" s="27"/>
      <c r="HD29" s="27"/>
      <c r="HE29" s="27"/>
      <c r="HF29" s="27"/>
      <c r="HG29" s="27"/>
      <c r="HH29" s="27"/>
      <c r="HI29" s="27"/>
      <c r="HJ29" s="27"/>
      <c r="HK29" s="27"/>
      <c r="HL29" s="27"/>
      <c r="HM29" s="27"/>
      <c r="HN29" s="27"/>
      <c r="HO29" s="27"/>
      <c r="HP29" s="27"/>
      <c r="HQ29" s="27"/>
      <c r="HR29" s="27"/>
      <c r="HS29" s="27"/>
      <c r="HT29" s="27"/>
      <c r="HU29" s="27"/>
      <c r="HV29" s="27"/>
      <c r="HW29" s="27"/>
      <c r="HX29" s="27"/>
      <c r="HY29" s="27"/>
      <c r="HZ29" s="27"/>
      <c r="IA29" s="27"/>
      <c r="IB29" s="27"/>
      <c r="IC29" s="27"/>
      <c r="ID29" s="27"/>
      <c r="IE29" s="27"/>
      <c r="IF29" s="27"/>
      <c r="IG29" s="27"/>
      <c r="IH29" s="27"/>
      <c r="II29" s="27"/>
      <c r="IJ29" s="27"/>
      <c r="IK29" s="27"/>
      <c r="IL29" s="27"/>
      <c r="IM29" s="27"/>
      <c r="IN29" s="27"/>
      <c r="IO29" s="27"/>
      <c r="IP29" s="27"/>
      <c r="IQ29" s="27"/>
      <c r="IR29" s="27"/>
      <c r="IS29" s="27"/>
      <c r="IT29" s="27"/>
      <c r="IU29" s="27"/>
      <c r="IV29" s="27"/>
      <c r="IW29" s="27"/>
      <c r="IX29" s="27"/>
    </row>
    <row r="30" spans="1:258" ht="26" x14ac:dyDescent="0.35">
      <c r="A30" s="23" t="s">
        <v>94</v>
      </c>
      <c r="B30" s="24"/>
      <c r="C30" s="24"/>
      <c r="D30" s="24"/>
      <c r="E30" s="24"/>
      <c r="F30" s="24"/>
      <c r="G30" s="24"/>
      <c r="H30" s="24"/>
      <c r="I30" s="24"/>
      <c r="J30" s="33">
        <f>J29*M29*M30</f>
        <v>-629899.2669809981</v>
      </c>
      <c r="K30" s="255" t="s">
        <v>95</v>
      </c>
      <c r="L30" s="255"/>
      <c r="M30" s="256">
        <v>1</v>
      </c>
      <c r="N30" s="28"/>
      <c r="O30" s="9"/>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27"/>
      <c r="BT30" s="27"/>
      <c r="BU30" s="27"/>
      <c r="BV30" s="27"/>
      <c r="BW30" s="27"/>
      <c r="BX30" s="27"/>
      <c r="BY30" s="27"/>
      <c r="BZ30" s="27"/>
      <c r="CA30" s="27"/>
      <c r="CB30" s="27"/>
      <c r="CC30" s="27"/>
      <c r="CD30" s="27"/>
      <c r="CE30" s="27"/>
      <c r="CF30" s="27"/>
      <c r="CG30" s="27"/>
      <c r="CH30" s="27"/>
      <c r="CI30" s="27"/>
      <c r="CJ30" s="27"/>
      <c r="CK30" s="27"/>
      <c r="CL30" s="27"/>
      <c r="CM30" s="27"/>
      <c r="CN30" s="27"/>
      <c r="CO30" s="27"/>
      <c r="CP30" s="27"/>
      <c r="CQ30" s="27"/>
      <c r="CR30" s="27"/>
      <c r="CS30" s="27"/>
      <c r="CT30" s="27"/>
      <c r="CU30" s="27"/>
      <c r="CV30" s="27"/>
      <c r="CW30" s="27"/>
      <c r="CX30" s="27"/>
      <c r="CY30" s="27"/>
      <c r="CZ30" s="27"/>
      <c r="DA30" s="27"/>
      <c r="DB30" s="27"/>
      <c r="DC30" s="27"/>
      <c r="DD30" s="27"/>
      <c r="DE30" s="27"/>
      <c r="DF30" s="27"/>
      <c r="DG30" s="27"/>
      <c r="DH30" s="27"/>
      <c r="DI30" s="27"/>
      <c r="DJ30" s="27"/>
      <c r="DK30" s="27"/>
      <c r="DL30" s="27"/>
      <c r="DM30" s="27"/>
      <c r="DN30" s="27"/>
      <c r="DO30" s="27"/>
      <c r="DP30" s="27"/>
      <c r="DQ30" s="27"/>
      <c r="DR30" s="27"/>
      <c r="DS30" s="27"/>
      <c r="DT30" s="27"/>
      <c r="DU30" s="27"/>
      <c r="DV30" s="27"/>
      <c r="DW30" s="27"/>
      <c r="DX30" s="27"/>
      <c r="DY30" s="27"/>
      <c r="DZ30" s="27"/>
      <c r="EA30" s="27"/>
      <c r="EB30" s="27"/>
      <c r="EC30" s="27"/>
      <c r="ED30" s="27"/>
      <c r="EE30" s="27"/>
      <c r="EF30" s="27"/>
      <c r="EG30" s="27"/>
      <c r="EH30" s="27"/>
      <c r="EI30" s="27"/>
      <c r="EJ30" s="27"/>
      <c r="EK30" s="27"/>
      <c r="EL30" s="27"/>
      <c r="EM30" s="27"/>
      <c r="EN30" s="27"/>
      <c r="EO30" s="27"/>
      <c r="EP30" s="27"/>
      <c r="EQ30" s="27"/>
      <c r="ER30" s="27"/>
      <c r="ES30" s="27"/>
      <c r="ET30" s="27"/>
      <c r="EU30" s="27"/>
      <c r="EV30" s="27"/>
      <c r="EW30" s="27"/>
      <c r="EX30" s="27"/>
      <c r="EY30" s="27"/>
      <c r="EZ30" s="27"/>
      <c r="FA30" s="27"/>
      <c r="FB30" s="27"/>
      <c r="FC30" s="27"/>
      <c r="FD30" s="27"/>
      <c r="FE30" s="27"/>
      <c r="FF30" s="27"/>
      <c r="FG30" s="27"/>
      <c r="FH30" s="27"/>
      <c r="FI30" s="27"/>
      <c r="FJ30" s="27"/>
      <c r="FK30" s="27"/>
      <c r="FL30" s="27"/>
      <c r="FM30" s="27"/>
      <c r="FN30" s="27"/>
      <c r="FO30" s="27"/>
      <c r="FP30" s="27"/>
      <c r="FQ30" s="27"/>
      <c r="FR30" s="27"/>
      <c r="FS30" s="27"/>
      <c r="FT30" s="27"/>
      <c r="FU30" s="27"/>
      <c r="FV30" s="27"/>
      <c r="FW30" s="27"/>
      <c r="FX30" s="27"/>
      <c r="FY30" s="27"/>
      <c r="FZ30" s="27"/>
      <c r="GA30" s="27"/>
      <c r="GB30" s="27"/>
      <c r="GC30" s="27"/>
      <c r="GD30" s="27"/>
      <c r="GE30" s="27"/>
      <c r="GF30" s="27"/>
      <c r="GG30" s="27"/>
      <c r="GH30" s="27"/>
      <c r="GI30" s="27"/>
      <c r="GJ30" s="27"/>
      <c r="GK30" s="27"/>
      <c r="GL30" s="27"/>
      <c r="GM30" s="27"/>
      <c r="GN30" s="27"/>
      <c r="GO30" s="27"/>
      <c r="GP30" s="27"/>
      <c r="GQ30" s="27"/>
      <c r="GR30" s="27"/>
      <c r="GS30" s="27"/>
      <c r="GT30" s="27"/>
      <c r="GU30" s="27"/>
      <c r="GV30" s="27"/>
      <c r="GW30" s="27"/>
      <c r="GX30" s="27"/>
      <c r="GY30" s="27"/>
      <c r="GZ30" s="27"/>
      <c r="HA30" s="27"/>
      <c r="HB30" s="27"/>
      <c r="HC30" s="27"/>
      <c r="HD30" s="27"/>
      <c r="HE30" s="27"/>
      <c r="HF30" s="27"/>
      <c r="HG30" s="27"/>
      <c r="HH30" s="27"/>
      <c r="HI30" s="27"/>
      <c r="HJ30" s="27"/>
      <c r="HK30" s="27"/>
      <c r="HL30" s="27"/>
      <c r="HM30" s="27"/>
      <c r="HN30" s="27"/>
      <c r="HO30" s="27"/>
      <c r="HP30" s="27"/>
      <c r="HQ30" s="27"/>
      <c r="HR30" s="27"/>
      <c r="HS30" s="27"/>
      <c r="HT30" s="27"/>
      <c r="HU30" s="27"/>
      <c r="HV30" s="27"/>
      <c r="HW30" s="27"/>
      <c r="HX30" s="27"/>
      <c r="HY30" s="27"/>
      <c r="HZ30" s="27"/>
      <c r="IA30" s="27"/>
      <c r="IB30" s="27"/>
      <c r="IC30" s="27"/>
      <c r="ID30" s="27"/>
      <c r="IE30" s="27"/>
      <c r="IF30" s="27"/>
      <c r="IG30" s="27"/>
      <c r="IH30" s="27"/>
      <c r="II30" s="27"/>
      <c r="IJ30" s="27"/>
      <c r="IK30" s="27"/>
      <c r="IL30" s="27"/>
      <c r="IM30" s="27"/>
      <c r="IN30" s="27"/>
      <c r="IO30" s="27"/>
      <c r="IP30" s="27"/>
      <c r="IQ30" s="27"/>
      <c r="IR30" s="27"/>
      <c r="IS30" s="27"/>
      <c r="IT30" s="27"/>
      <c r="IU30" s="27"/>
      <c r="IV30" s="27"/>
      <c r="IW30" s="27"/>
      <c r="IX30" s="27"/>
    </row>
    <row r="31" spans="1:258" x14ac:dyDescent="0.35">
      <c r="A31" s="29" t="s">
        <v>96</v>
      </c>
      <c r="B31" s="30"/>
      <c r="C31" s="30"/>
      <c r="D31" s="30"/>
      <c r="E31" s="30"/>
      <c r="F31" s="30"/>
      <c r="G31" s="30"/>
      <c r="H31" s="30"/>
      <c r="I31" s="30"/>
      <c r="J31" s="34">
        <f>J29+J30</f>
        <v>-9590059.5369809717</v>
      </c>
      <c r="K31" s="255"/>
      <c r="L31" s="255"/>
      <c r="M31" s="257"/>
      <c r="N31" s="9"/>
      <c r="O31" s="9"/>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c r="IR31" s="4"/>
      <c r="IS31" s="4"/>
      <c r="IT31" s="4"/>
      <c r="IU31" s="4"/>
      <c r="IV31" s="4"/>
      <c r="IW31" s="4"/>
      <c r="IX31" s="4"/>
    </row>
    <row r="32" spans="1:258" x14ac:dyDescent="0.35">
      <c r="A32" s="29" t="s">
        <v>104</v>
      </c>
      <c r="B32" s="8"/>
      <c r="C32" s="8"/>
      <c r="D32" s="8"/>
      <c r="E32" s="8"/>
      <c r="F32" s="8"/>
      <c r="G32" s="8"/>
      <c r="H32" s="8"/>
      <c r="I32" s="8"/>
      <c r="J32" s="34">
        <f>'[1]App.2-EC_Account 1576'!$I$31</f>
        <v>-7976031.2109169848</v>
      </c>
      <c r="K32" s="8"/>
      <c r="L32" s="8"/>
      <c r="M32" s="8"/>
      <c r="N32" s="9"/>
      <c r="O32" s="9"/>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c r="IV32" s="4"/>
      <c r="IW32" s="4"/>
      <c r="IX32" s="4"/>
    </row>
    <row r="33" spans="1:258" s="4" customFormat="1" ht="15.5" x14ac:dyDescent="0.45">
      <c r="A33" s="39" t="s">
        <v>103</v>
      </c>
      <c r="B33" s="8"/>
      <c r="C33" s="8"/>
      <c r="D33" s="8"/>
      <c r="E33" s="8"/>
      <c r="F33" s="8"/>
      <c r="G33" s="8"/>
      <c r="H33" s="8"/>
      <c r="I33" s="8"/>
      <c r="J33" s="40">
        <f>J31-J32</f>
        <v>-1614028.3260639869</v>
      </c>
      <c r="K33" s="8"/>
      <c r="L33" s="8"/>
      <c r="M33" s="8"/>
      <c r="N33" s="9"/>
      <c r="O33" s="9"/>
    </row>
    <row r="34" spans="1:258" x14ac:dyDescent="0.35">
      <c r="A34" s="11" t="s">
        <v>64</v>
      </c>
      <c r="B34" s="8"/>
      <c r="C34" s="8"/>
      <c r="D34" s="8"/>
      <c r="E34" s="8"/>
      <c r="F34" s="8"/>
      <c r="G34" s="8"/>
      <c r="H34" s="8"/>
      <c r="I34" s="8"/>
      <c r="J34" s="8"/>
      <c r="K34" s="8"/>
      <c r="L34" s="8"/>
      <c r="M34" s="8"/>
      <c r="N34" s="9"/>
      <c r="O34" s="9"/>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c r="II34" s="4"/>
      <c r="IJ34" s="4"/>
      <c r="IK34" s="4"/>
      <c r="IL34" s="4"/>
      <c r="IM34" s="4"/>
      <c r="IN34" s="4"/>
      <c r="IO34" s="4"/>
      <c r="IP34" s="4"/>
      <c r="IQ34" s="4"/>
      <c r="IR34" s="4"/>
      <c r="IS34" s="4"/>
      <c r="IT34" s="4"/>
      <c r="IU34" s="4"/>
      <c r="IV34" s="4"/>
      <c r="IW34" s="4"/>
      <c r="IX34" s="4"/>
    </row>
    <row r="35" spans="1:258" x14ac:dyDescent="0.35">
      <c r="A35" s="258" t="s">
        <v>97</v>
      </c>
      <c r="B35" s="258"/>
      <c r="C35" s="258"/>
      <c r="D35" s="258"/>
      <c r="E35" s="258"/>
      <c r="F35" s="258"/>
      <c r="G35" s="258"/>
      <c r="H35" s="258"/>
      <c r="I35" s="258"/>
      <c r="J35" s="258"/>
      <c r="K35" s="258"/>
      <c r="L35" s="258"/>
      <c r="M35" s="258"/>
      <c r="N35" s="258"/>
      <c r="O35" s="9"/>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c r="IF35" s="4"/>
      <c r="IG35" s="4"/>
      <c r="IH35" s="4"/>
      <c r="II35" s="4"/>
      <c r="IJ35" s="4"/>
      <c r="IK35" s="4"/>
      <c r="IL35" s="4"/>
      <c r="IM35" s="4"/>
      <c r="IN35" s="4"/>
      <c r="IO35" s="4"/>
      <c r="IP35" s="4"/>
      <c r="IQ35" s="4"/>
      <c r="IR35" s="4"/>
      <c r="IS35" s="4"/>
      <c r="IT35" s="4"/>
      <c r="IU35" s="4"/>
      <c r="IV35" s="4"/>
      <c r="IW35" s="4"/>
      <c r="IX35" s="4"/>
    </row>
    <row r="36" spans="1:258" x14ac:dyDescent="0.35">
      <c r="A36" s="8" t="s">
        <v>98</v>
      </c>
      <c r="B36" s="8"/>
      <c r="C36" s="8"/>
      <c r="D36" s="8"/>
      <c r="E36" s="8"/>
      <c r="F36" s="8"/>
      <c r="G36" s="8"/>
      <c r="H36" s="8"/>
      <c r="I36" s="8"/>
      <c r="J36" s="8"/>
      <c r="K36" s="8"/>
      <c r="L36" s="8"/>
      <c r="M36" s="8"/>
      <c r="N36" s="9"/>
      <c r="O36" s="9"/>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row>
    <row r="37" spans="1:258" x14ac:dyDescent="0.35">
      <c r="A37" s="8" t="s">
        <v>99</v>
      </c>
      <c r="B37" s="8"/>
      <c r="C37" s="8"/>
      <c r="D37" s="8"/>
      <c r="E37" s="8"/>
      <c r="F37" s="8"/>
      <c r="G37" s="8"/>
      <c r="H37" s="8"/>
      <c r="I37" s="8"/>
      <c r="J37" s="8"/>
      <c r="K37" s="8"/>
      <c r="L37" s="8"/>
      <c r="M37" s="8"/>
      <c r="N37" s="9"/>
      <c r="O37" s="9"/>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row>
    <row r="38" spans="1:258" x14ac:dyDescent="0.35">
      <c r="A38" s="8" t="s">
        <v>100</v>
      </c>
      <c r="B38" s="8"/>
      <c r="C38" s="8"/>
      <c r="D38" s="8"/>
      <c r="E38" s="8"/>
      <c r="F38" s="8"/>
      <c r="G38" s="8"/>
      <c r="H38" s="8"/>
      <c r="I38" s="8"/>
      <c r="J38" s="8"/>
      <c r="K38" s="8"/>
      <c r="L38" s="43"/>
      <c r="M38" s="44"/>
      <c r="N38" s="9"/>
      <c r="O38" s="9"/>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row>
    <row r="39" spans="1:258" x14ac:dyDescent="0.35">
      <c r="A39" s="259" t="s">
        <v>101</v>
      </c>
      <c r="B39" s="259"/>
      <c r="C39" s="259"/>
      <c r="D39" s="259"/>
      <c r="E39" s="259"/>
      <c r="F39" s="259"/>
      <c r="G39" s="259"/>
      <c r="H39" s="259"/>
      <c r="I39" s="259"/>
      <c r="J39" s="259"/>
      <c r="K39" s="259"/>
      <c r="L39" s="259"/>
      <c r="M39" s="44"/>
      <c r="N39" s="9"/>
      <c r="O39" s="9"/>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c r="FH39" s="4"/>
      <c r="FI39" s="4"/>
      <c r="FJ39" s="4"/>
      <c r="FK39" s="4"/>
      <c r="FL39" s="4"/>
      <c r="FM39" s="4"/>
      <c r="FN39" s="4"/>
      <c r="FO39" s="4"/>
      <c r="FP39" s="4"/>
      <c r="FQ39" s="4"/>
      <c r="FR39" s="4"/>
      <c r="FS39" s="4"/>
      <c r="FT39" s="4"/>
      <c r="FU39" s="4"/>
      <c r="FV39" s="4"/>
      <c r="FW39" s="4"/>
      <c r="FX39" s="4"/>
      <c r="FY39" s="4"/>
      <c r="FZ39" s="4"/>
      <c r="GA39" s="4"/>
      <c r="GB39" s="4"/>
      <c r="GC39" s="4"/>
      <c r="GD39" s="4"/>
      <c r="GE39" s="4"/>
      <c r="GF39" s="4"/>
      <c r="GG39" s="4"/>
      <c r="GH39" s="4"/>
      <c r="GI39" s="4"/>
      <c r="GJ39" s="4"/>
      <c r="GK39" s="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4"/>
      <c r="IJ39" s="4"/>
      <c r="IK39" s="4"/>
      <c r="IL39" s="4"/>
      <c r="IM39" s="4"/>
      <c r="IN39" s="4"/>
      <c r="IO39" s="4"/>
      <c r="IP39" s="4"/>
      <c r="IQ39" s="4"/>
      <c r="IR39" s="4"/>
      <c r="IS39" s="4"/>
      <c r="IT39" s="4"/>
      <c r="IU39" s="4"/>
      <c r="IV39" s="4"/>
      <c r="IW39" s="4"/>
      <c r="IX39" s="4"/>
    </row>
    <row r="40" spans="1:258" x14ac:dyDescent="0.35">
      <c r="A40" s="8" t="s">
        <v>102</v>
      </c>
      <c r="B40" s="9"/>
      <c r="C40" s="9"/>
      <c r="D40" s="9"/>
      <c r="E40" s="9"/>
      <c r="F40" s="9"/>
      <c r="G40" s="9"/>
      <c r="H40" s="9"/>
      <c r="I40" s="9"/>
      <c r="J40" s="9"/>
      <c r="K40" s="9"/>
      <c r="L40" s="9"/>
      <c r="M40" s="31"/>
      <c r="N40" s="9"/>
      <c r="O40" s="9"/>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row>
    <row r="41" spans="1:258" x14ac:dyDescent="0.35">
      <c r="A41" s="248"/>
      <c r="B41" s="248"/>
      <c r="C41" s="248"/>
      <c r="D41" s="248"/>
      <c r="E41" s="248"/>
      <c r="F41" s="248"/>
      <c r="G41" s="248"/>
      <c r="H41" s="248"/>
      <c r="I41" s="248"/>
      <c r="J41" s="248"/>
      <c r="K41" s="248"/>
      <c r="L41" s="248"/>
      <c r="M41" s="248"/>
      <c r="N41" s="248"/>
      <c r="O41" s="9"/>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row>
    <row r="42" spans="1:258" x14ac:dyDescent="0.35">
      <c r="A42" s="8"/>
      <c r="B42" s="8"/>
      <c r="C42" s="8"/>
      <c r="D42" s="8"/>
      <c r="E42" s="8"/>
      <c r="F42" s="8"/>
      <c r="G42" s="8"/>
      <c r="H42" s="8"/>
      <c r="I42" s="8"/>
      <c r="J42" s="8"/>
      <c r="K42" s="8"/>
      <c r="L42" s="8"/>
      <c r="M42" s="8"/>
      <c r="N42" s="9"/>
      <c r="O42" s="9"/>
    </row>
    <row r="43" spans="1:258" x14ac:dyDescent="0.35">
      <c r="A43" s="8"/>
      <c r="B43" s="8"/>
      <c r="C43" s="8"/>
      <c r="D43" s="8"/>
      <c r="E43" s="8"/>
      <c r="F43" s="8"/>
      <c r="G43" s="8"/>
      <c r="H43" s="8"/>
      <c r="I43" s="8"/>
      <c r="J43" s="8"/>
      <c r="K43" s="8"/>
      <c r="N43" s="9"/>
      <c r="O43" s="9"/>
    </row>
    <row r="44" spans="1:258" x14ac:dyDescent="0.35">
      <c r="A44" s="8"/>
      <c r="B44" s="8"/>
      <c r="C44" s="8"/>
      <c r="D44" s="8"/>
      <c r="E44" s="8"/>
      <c r="F44" s="8"/>
      <c r="G44" s="8"/>
      <c r="H44" s="8"/>
      <c r="I44" s="8"/>
      <c r="J44" s="8"/>
      <c r="K44" s="8"/>
      <c r="N44" s="9"/>
      <c r="O44" s="9"/>
    </row>
    <row r="45" spans="1:258" x14ac:dyDescent="0.35">
      <c r="A45" s="8"/>
      <c r="B45" s="8"/>
      <c r="C45" s="8"/>
      <c r="D45" s="8"/>
      <c r="E45" s="8"/>
      <c r="F45" s="8"/>
      <c r="G45" s="8"/>
      <c r="H45" s="8"/>
      <c r="I45" s="8"/>
      <c r="J45" s="8"/>
      <c r="K45" s="8"/>
      <c r="N45" s="9"/>
      <c r="O45" s="9"/>
    </row>
    <row r="46" spans="1:258" x14ac:dyDescent="0.35">
      <c r="A46" s="45"/>
      <c r="B46" s="45"/>
      <c r="C46" s="45"/>
      <c r="D46" s="45"/>
      <c r="E46" s="45"/>
      <c r="F46" s="45"/>
      <c r="G46" s="45"/>
      <c r="H46" s="45"/>
      <c r="I46" s="45"/>
      <c r="J46" s="45"/>
      <c r="K46" s="45"/>
      <c r="N46" s="9"/>
      <c r="O46" s="9"/>
    </row>
    <row r="47" spans="1:258" x14ac:dyDescent="0.35">
      <c r="A47" s="45"/>
      <c r="B47" s="45"/>
      <c r="C47" s="45"/>
      <c r="D47" s="45"/>
      <c r="E47" s="45"/>
      <c r="F47" s="45"/>
      <c r="G47" s="45"/>
      <c r="H47" s="45"/>
      <c r="I47" s="45"/>
      <c r="J47" s="45"/>
      <c r="K47" s="45"/>
      <c r="N47" s="4"/>
      <c r="O47" s="4"/>
    </row>
    <row r="51" spans="13:13" x14ac:dyDescent="0.35">
      <c r="M51" s="42"/>
    </row>
  </sheetData>
  <mergeCells count="13">
    <mergeCell ref="A41:N41"/>
    <mergeCell ref="B18:J19"/>
    <mergeCell ref="B24:J24"/>
    <mergeCell ref="K30:L31"/>
    <mergeCell ref="M30:M31"/>
    <mergeCell ref="A35:N35"/>
    <mergeCell ref="A39:L39"/>
    <mergeCell ref="B13:J13"/>
    <mergeCell ref="A1:M1"/>
    <mergeCell ref="A2:M2"/>
    <mergeCell ref="A3:M3"/>
    <mergeCell ref="A5:M5"/>
    <mergeCell ref="A7:M7"/>
  </mergeCells>
  <pageMargins left="0.7" right="0.7" top="0.75" bottom="0.75" header="0.3" footer="0.3"/>
  <pageSetup scale="5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740"/>
  <sheetViews>
    <sheetView zoomScale="80" zoomScaleNormal="80" workbookViewId="0">
      <selection activeCell="A646" sqref="A1:M1048576"/>
    </sheetView>
  </sheetViews>
  <sheetFormatPr defaultRowHeight="14.5" x14ac:dyDescent="0.35"/>
  <cols>
    <col min="1" max="2" width="8.7265625" style="48"/>
    <col min="3" max="3" width="31.26953125" style="48" customWidth="1"/>
    <col min="4" max="7" width="14.453125" style="48" customWidth="1"/>
    <col min="8" max="8" width="2.1796875" style="48" customWidth="1"/>
    <col min="9" max="13" width="14.453125" style="48" customWidth="1"/>
    <col min="14" max="14" width="14.26953125" style="42" bestFit="1" customWidth="1"/>
    <col min="15" max="15" width="15.26953125" bestFit="1" customWidth="1"/>
    <col min="16" max="17" width="12.54296875" bestFit="1" customWidth="1"/>
    <col min="18" max="19" width="12.26953125" bestFit="1" customWidth="1"/>
    <col min="20" max="20" width="10.54296875" bestFit="1" customWidth="1"/>
  </cols>
  <sheetData>
    <row r="1" spans="1:13" ht="18" x14ac:dyDescent="0.35">
      <c r="A1" s="260" t="s">
        <v>0</v>
      </c>
      <c r="B1" s="260"/>
      <c r="C1" s="260"/>
      <c r="D1" s="260"/>
      <c r="E1" s="260"/>
      <c r="F1" s="260"/>
      <c r="G1" s="260"/>
      <c r="H1" s="260"/>
      <c r="I1" s="260"/>
      <c r="J1" s="260"/>
      <c r="K1" s="260"/>
      <c r="L1" s="260"/>
      <c r="M1" s="260"/>
    </row>
    <row r="2" spans="1:13" ht="21" x14ac:dyDescent="0.35">
      <c r="A2" s="260" t="s">
        <v>1</v>
      </c>
      <c r="B2" s="260"/>
      <c r="C2" s="260"/>
      <c r="D2" s="260"/>
      <c r="E2" s="260"/>
      <c r="F2" s="260"/>
      <c r="G2" s="260"/>
      <c r="H2" s="260"/>
      <c r="I2" s="260"/>
      <c r="J2" s="260"/>
      <c r="K2" s="260"/>
      <c r="L2" s="260"/>
      <c r="M2" s="260"/>
    </row>
    <row r="3" spans="1:13" x14ac:dyDescent="0.35">
      <c r="H3" s="49"/>
    </row>
    <row r="4" spans="1:13" x14ac:dyDescent="0.35">
      <c r="E4" s="167" t="s">
        <v>2</v>
      </c>
      <c r="F4" s="2" t="s">
        <v>3</v>
      </c>
      <c r="H4" s="49"/>
    </row>
    <row r="5" spans="1:13" x14ac:dyDescent="0.35">
      <c r="C5" s="62"/>
      <c r="E5" s="167" t="s">
        <v>4</v>
      </c>
      <c r="F5" s="168">
        <v>2012</v>
      </c>
      <c r="G5" s="169" t="s">
        <v>3</v>
      </c>
    </row>
    <row r="7" spans="1:13" x14ac:dyDescent="0.35">
      <c r="D7" s="261" t="s">
        <v>5</v>
      </c>
      <c r="E7" s="262"/>
      <c r="F7" s="262"/>
      <c r="G7" s="263"/>
      <c r="I7" s="170"/>
      <c r="J7" s="171" t="s">
        <v>6</v>
      </c>
      <c r="K7" s="171"/>
      <c r="L7" s="172"/>
      <c r="M7" s="173"/>
    </row>
    <row r="8" spans="1:13" ht="41.5" x14ac:dyDescent="0.35">
      <c r="A8" s="174" t="s">
        <v>7</v>
      </c>
      <c r="B8" s="174" t="s">
        <v>8</v>
      </c>
      <c r="C8" s="175" t="s">
        <v>9</v>
      </c>
      <c r="D8" s="174" t="s">
        <v>10</v>
      </c>
      <c r="E8" s="176" t="s">
        <v>11</v>
      </c>
      <c r="F8" s="176" t="s">
        <v>12</v>
      </c>
      <c r="G8" s="174" t="s">
        <v>13</v>
      </c>
      <c r="H8" s="177"/>
      <c r="I8" s="178" t="s">
        <v>10</v>
      </c>
      <c r="J8" s="179" t="s">
        <v>14</v>
      </c>
      <c r="K8" s="179" t="s">
        <v>12</v>
      </c>
      <c r="L8" s="180" t="s">
        <v>13</v>
      </c>
      <c r="M8" s="174" t="s">
        <v>15</v>
      </c>
    </row>
    <row r="9" spans="1:13" ht="25" x14ac:dyDescent="0.35">
      <c r="A9" s="181">
        <v>12</v>
      </c>
      <c r="B9" s="182">
        <v>1611</v>
      </c>
      <c r="C9" s="183" t="s">
        <v>16</v>
      </c>
      <c r="D9" s="184">
        <v>1136391.1499999997</v>
      </c>
      <c r="E9" s="3">
        <v>136843.37</v>
      </c>
      <c r="F9" s="3">
        <v>-388689.6</v>
      </c>
      <c r="G9" s="185">
        <f>D9+E9+F9</f>
        <v>884544.91999999958</v>
      </c>
      <c r="H9" s="186"/>
      <c r="I9" s="187">
        <v>-544506.58000000007</v>
      </c>
      <c r="J9" s="3">
        <v>-215730.57</v>
      </c>
      <c r="K9" s="3">
        <v>388689.6</v>
      </c>
      <c r="L9" s="185">
        <f t="shared" ref="L9:L48" si="0">I9+J9+K9</f>
        <v>-371547.55000000016</v>
      </c>
      <c r="M9" s="188">
        <f t="shared" ref="M9:M48" si="1">G9+L9</f>
        <v>512997.36999999941</v>
      </c>
    </row>
    <row r="10" spans="1:13" ht="25" x14ac:dyDescent="0.35">
      <c r="A10" s="181" t="s">
        <v>17</v>
      </c>
      <c r="B10" s="182">
        <v>1612</v>
      </c>
      <c r="C10" s="183" t="s">
        <v>18</v>
      </c>
      <c r="D10" s="184">
        <v>510698.12</v>
      </c>
      <c r="E10" s="3">
        <v>0</v>
      </c>
      <c r="F10" s="3">
        <v>0</v>
      </c>
      <c r="G10" s="185">
        <f t="shared" ref="G10:G48" si="2">D10+E10+F10</f>
        <v>510698.12</v>
      </c>
      <c r="H10" s="186"/>
      <c r="I10" s="187">
        <v>-84096.76999999999</v>
      </c>
      <c r="J10" s="3">
        <v>-16350.47</v>
      </c>
      <c r="K10" s="3">
        <v>0</v>
      </c>
      <c r="L10" s="185">
        <f t="shared" si="0"/>
        <v>-100447.23999999999</v>
      </c>
      <c r="M10" s="188">
        <f t="shared" si="1"/>
        <v>410250.88</v>
      </c>
    </row>
    <row r="11" spans="1:13" x14ac:dyDescent="0.35">
      <c r="A11" s="181" t="s">
        <v>19</v>
      </c>
      <c r="B11" s="189">
        <v>1805</v>
      </c>
      <c r="C11" s="190" t="s">
        <v>20</v>
      </c>
      <c r="D11" s="184">
        <v>3139179.6700000004</v>
      </c>
      <c r="E11" s="3">
        <v>1836821.21</v>
      </c>
      <c r="F11" s="3">
        <v>-1366609.84</v>
      </c>
      <c r="G11" s="185">
        <f t="shared" si="2"/>
        <v>3609391.040000001</v>
      </c>
      <c r="H11" s="186"/>
      <c r="I11" s="187">
        <v>0</v>
      </c>
      <c r="J11" s="3">
        <v>0</v>
      </c>
      <c r="K11" s="3">
        <v>0</v>
      </c>
      <c r="L11" s="185">
        <f t="shared" si="0"/>
        <v>0</v>
      </c>
      <c r="M11" s="188">
        <f t="shared" si="1"/>
        <v>3609391.040000001</v>
      </c>
    </row>
    <row r="12" spans="1:13" x14ac:dyDescent="0.35">
      <c r="A12" s="181">
        <v>47</v>
      </c>
      <c r="B12" s="189">
        <v>1808</v>
      </c>
      <c r="C12" s="191" t="s">
        <v>21</v>
      </c>
      <c r="D12" s="184">
        <v>0</v>
      </c>
      <c r="E12" s="3">
        <v>0</v>
      </c>
      <c r="F12" s="3">
        <v>0</v>
      </c>
      <c r="G12" s="185">
        <f t="shared" si="2"/>
        <v>0</v>
      </c>
      <c r="H12" s="186"/>
      <c r="I12" s="187">
        <v>0</v>
      </c>
      <c r="J12" s="3">
        <v>0</v>
      </c>
      <c r="K12" s="3">
        <v>0</v>
      </c>
      <c r="L12" s="185">
        <f t="shared" si="0"/>
        <v>0</v>
      </c>
      <c r="M12" s="188">
        <f t="shared" si="1"/>
        <v>0</v>
      </c>
    </row>
    <row r="13" spans="1:13" x14ac:dyDescent="0.35">
      <c r="A13" s="181">
        <v>13</v>
      </c>
      <c r="B13" s="189">
        <v>1810</v>
      </c>
      <c r="C13" s="191" t="s">
        <v>22</v>
      </c>
      <c r="D13" s="184">
        <v>0</v>
      </c>
      <c r="E13" s="3">
        <v>0</v>
      </c>
      <c r="F13" s="3">
        <v>0</v>
      </c>
      <c r="G13" s="185">
        <f t="shared" si="2"/>
        <v>0</v>
      </c>
      <c r="H13" s="186"/>
      <c r="I13" s="187">
        <v>0</v>
      </c>
      <c r="J13" s="3">
        <v>0</v>
      </c>
      <c r="K13" s="3">
        <v>0</v>
      </c>
      <c r="L13" s="185">
        <f t="shared" si="0"/>
        <v>0</v>
      </c>
      <c r="M13" s="188">
        <f t="shared" si="1"/>
        <v>0</v>
      </c>
    </row>
    <row r="14" spans="1:13" ht="25" x14ac:dyDescent="0.35">
      <c r="A14" s="181">
        <v>47</v>
      </c>
      <c r="B14" s="189">
        <v>1815</v>
      </c>
      <c r="C14" s="191" t="s">
        <v>23</v>
      </c>
      <c r="D14" s="184">
        <v>0</v>
      </c>
      <c r="E14" s="3">
        <v>0</v>
      </c>
      <c r="F14" s="3">
        <v>0</v>
      </c>
      <c r="G14" s="185">
        <f t="shared" si="2"/>
        <v>0</v>
      </c>
      <c r="H14" s="186"/>
      <c r="I14" s="187">
        <v>0</v>
      </c>
      <c r="J14" s="3">
        <v>0</v>
      </c>
      <c r="K14" s="3">
        <v>0</v>
      </c>
      <c r="L14" s="185">
        <f t="shared" si="0"/>
        <v>0</v>
      </c>
      <c r="M14" s="188">
        <f t="shared" si="1"/>
        <v>0</v>
      </c>
    </row>
    <row r="15" spans="1:13" ht="25" x14ac:dyDescent="0.35">
      <c r="A15" s="181">
        <v>47</v>
      </c>
      <c r="B15" s="189">
        <v>1820</v>
      </c>
      <c r="C15" s="183" t="s">
        <v>24</v>
      </c>
      <c r="D15" s="184">
        <v>8558910.1899999995</v>
      </c>
      <c r="E15" s="3">
        <v>18734.72</v>
      </c>
      <c r="F15" s="3">
        <v>0</v>
      </c>
      <c r="G15" s="185">
        <f t="shared" si="2"/>
        <v>8577644.9100000001</v>
      </c>
      <c r="H15" s="186"/>
      <c r="I15" s="187">
        <v>-4529643.6900000004</v>
      </c>
      <c r="J15" s="3">
        <v>-295024.09000000003</v>
      </c>
      <c r="K15" s="3">
        <v>0</v>
      </c>
      <c r="L15" s="185">
        <f t="shared" si="0"/>
        <v>-4824667.78</v>
      </c>
      <c r="M15" s="188">
        <f t="shared" si="1"/>
        <v>3752977.13</v>
      </c>
    </row>
    <row r="16" spans="1:13" x14ac:dyDescent="0.35">
      <c r="A16" s="181">
        <v>47</v>
      </c>
      <c r="B16" s="189">
        <v>1825</v>
      </c>
      <c r="C16" s="191" t="s">
        <v>25</v>
      </c>
      <c r="D16" s="184">
        <v>0</v>
      </c>
      <c r="E16" s="3">
        <v>0</v>
      </c>
      <c r="F16" s="3">
        <v>0</v>
      </c>
      <c r="G16" s="185">
        <f t="shared" si="2"/>
        <v>0</v>
      </c>
      <c r="H16" s="186"/>
      <c r="I16" s="187">
        <v>0</v>
      </c>
      <c r="J16" s="3">
        <v>0</v>
      </c>
      <c r="K16" s="3">
        <v>0</v>
      </c>
      <c r="L16" s="185">
        <f t="shared" si="0"/>
        <v>0</v>
      </c>
      <c r="M16" s="188">
        <f t="shared" si="1"/>
        <v>0</v>
      </c>
    </row>
    <row r="17" spans="1:13" x14ac:dyDescent="0.35">
      <c r="A17" s="181">
        <v>47</v>
      </c>
      <c r="B17" s="189">
        <v>1830</v>
      </c>
      <c r="C17" s="191" t="s">
        <v>26</v>
      </c>
      <c r="D17" s="184">
        <v>14368216.049999999</v>
      </c>
      <c r="E17" s="3">
        <v>3273143.9</v>
      </c>
      <c r="F17" s="3">
        <v>0</v>
      </c>
      <c r="G17" s="185">
        <f t="shared" si="2"/>
        <v>17641359.949999999</v>
      </c>
      <c r="H17" s="186"/>
      <c r="I17" s="187">
        <v>-6751285.1899999995</v>
      </c>
      <c r="J17" s="3">
        <v>-614044.23605000181</v>
      </c>
      <c r="K17" s="3">
        <v>0</v>
      </c>
      <c r="L17" s="185">
        <f t="shared" si="0"/>
        <v>-7365329.4260500018</v>
      </c>
      <c r="M17" s="188">
        <f t="shared" si="1"/>
        <v>10276030.523949997</v>
      </c>
    </row>
    <row r="18" spans="1:13" x14ac:dyDescent="0.35">
      <c r="A18" s="181">
        <v>47</v>
      </c>
      <c r="B18" s="189">
        <v>1835</v>
      </c>
      <c r="C18" s="191" t="s">
        <v>27</v>
      </c>
      <c r="D18" s="184">
        <v>16377556.849999998</v>
      </c>
      <c r="E18" s="3">
        <v>1770398.3399999999</v>
      </c>
      <c r="F18" s="3">
        <v>0</v>
      </c>
      <c r="G18" s="185">
        <f t="shared" si="2"/>
        <v>18147955.189999998</v>
      </c>
      <c r="H18" s="186"/>
      <c r="I18" s="187">
        <v>-8036058.7499999991</v>
      </c>
      <c r="J18" s="3">
        <v>-662492.8544701474</v>
      </c>
      <c r="K18" s="3">
        <v>0</v>
      </c>
      <c r="L18" s="185">
        <f t="shared" si="0"/>
        <v>-8698551.6044701468</v>
      </c>
      <c r="M18" s="188">
        <f t="shared" si="1"/>
        <v>9449403.5855298508</v>
      </c>
    </row>
    <row r="19" spans="1:13" x14ac:dyDescent="0.35">
      <c r="A19" s="181">
        <v>47</v>
      </c>
      <c r="B19" s="189">
        <v>1840</v>
      </c>
      <c r="C19" s="191" t="s">
        <v>28</v>
      </c>
      <c r="D19" s="184">
        <v>8594838.660000002</v>
      </c>
      <c r="E19" s="3">
        <v>285515.27</v>
      </c>
      <c r="F19" s="3">
        <v>0</v>
      </c>
      <c r="G19" s="185">
        <f t="shared" si="2"/>
        <v>8880353.9300000016</v>
      </c>
      <c r="H19" s="186"/>
      <c r="I19" s="187">
        <v>-3998650.0700000003</v>
      </c>
      <c r="J19" s="3">
        <v>-242955.50958046323</v>
      </c>
      <c r="K19" s="3">
        <v>0</v>
      </c>
      <c r="L19" s="185">
        <f t="shared" si="0"/>
        <v>-4241605.5795804635</v>
      </c>
      <c r="M19" s="188">
        <f t="shared" si="1"/>
        <v>4638748.3504195381</v>
      </c>
    </row>
    <row r="20" spans="1:13" x14ac:dyDescent="0.35">
      <c r="A20" s="181">
        <v>47</v>
      </c>
      <c r="B20" s="189">
        <v>1845</v>
      </c>
      <c r="C20" s="191" t="s">
        <v>29</v>
      </c>
      <c r="D20" s="184">
        <v>24704689.570000004</v>
      </c>
      <c r="E20" s="3">
        <v>1003795.59</v>
      </c>
      <c r="F20" s="3">
        <v>0</v>
      </c>
      <c r="G20" s="185">
        <f t="shared" si="2"/>
        <v>25708485.160000004</v>
      </c>
      <c r="H20" s="186"/>
      <c r="I20" s="187">
        <v>-12876027.500000002</v>
      </c>
      <c r="J20" s="3">
        <v>-1018211.08907281</v>
      </c>
      <c r="K20" s="3">
        <v>0</v>
      </c>
      <c r="L20" s="185">
        <f t="shared" si="0"/>
        <v>-13894238.589072812</v>
      </c>
      <c r="M20" s="188">
        <f t="shared" si="1"/>
        <v>11814246.570927192</v>
      </c>
    </row>
    <row r="21" spans="1:13" x14ac:dyDescent="0.35">
      <c r="A21" s="181">
        <v>47</v>
      </c>
      <c r="B21" s="189">
        <v>1850</v>
      </c>
      <c r="C21" s="191" t="s">
        <v>30</v>
      </c>
      <c r="D21" s="184">
        <v>17161916.050000001</v>
      </c>
      <c r="E21" s="3">
        <v>1024432.8200000001</v>
      </c>
      <c r="F21" s="3">
        <v>0</v>
      </c>
      <c r="G21" s="185">
        <f t="shared" si="2"/>
        <v>18186348.870000001</v>
      </c>
      <c r="H21" s="186"/>
      <c r="I21" s="187">
        <v>-8028348.0499999998</v>
      </c>
      <c r="J21" s="3">
        <v>-660286.5570801727</v>
      </c>
      <c r="K21" s="3">
        <v>0</v>
      </c>
      <c r="L21" s="185">
        <f t="shared" si="0"/>
        <v>-8688634.6070801727</v>
      </c>
      <c r="M21" s="188">
        <f t="shared" si="1"/>
        <v>9497714.2629198283</v>
      </c>
    </row>
    <row r="22" spans="1:13" x14ac:dyDescent="0.35">
      <c r="A22" s="181">
        <v>47</v>
      </c>
      <c r="B22" s="189">
        <v>1855</v>
      </c>
      <c r="C22" s="191" t="s">
        <v>31</v>
      </c>
      <c r="D22" s="184">
        <v>8757744.379999999</v>
      </c>
      <c r="E22" s="3">
        <v>869099.76</v>
      </c>
      <c r="F22" s="3">
        <v>0</v>
      </c>
      <c r="G22" s="185">
        <f t="shared" si="2"/>
        <v>9626844.1399999987</v>
      </c>
      <c r="H22" s="186"/>
      <c r="I22" s="187">
        <v>-1827774.1400000001</v>
      </c>
      <c r="J22" s="3">
        <v>-363120.97191016952</v>
      </c>
      <c r="K22" s="3">
        <v>0</v>
      </c>
      <c r="L22" s="185">
        <f t="shared" si="0"/>
        <v>-2190895.1119101695</v>
      </c>
      <c r="M22" s="188">
        <f t="shared" si="1"/>
        <v>7435949.0280898288</v>
      </c>
    </row>
    <row r="23" spans="1:13" x14ac:dyDescent="0.35">
      <c r="A23" s="181">
        <v>47</v>
      </c>
      <c r="B23" s="189">
        <v>1860</v>
      </c>
      <c r="C23" s="191" t="s">
        <v>32</v>
      </c>
      <c r="D23" s="184">
        <v>3780334.5700000008</v>
      </c>
      <c r="E23" s="3">
        <v>12557.15</v>
      </c>
      <c r="F23" s="3">
        <v>-11594.18</v>
      </c>
      <c r="G23" s="185">
        <f t="shared" si="2"/>
        <v>3781297.5400000005</v>
      </c>
      <c r="H23" s="186"/>
      <c r="I23" s="187">
        <v>-1711758.0799999996</v>
      </c>
      <c r="J23" s="3">
        <v>-123309.73431600572</v>
      </c>
      <c r="K23" s="3">
        <v>6857.18</v>
      </c>
      <c r="L23" s="185">
        <f t="shared" si="0"/>
        <v>-1828210.6343160055</v>
      </c>
      <c r="M23" s="188">
        <f t="shared" si="1"/>
        <v>1953086.905683995</v>
      </c>
    </row>
    <row r="24" spans="1:13" x14ac:dyDescent="0.35">
      <c r="A24" s="181">
        <v>47</v>
      </c>
      <c r="B24" s="189">
        <v>1860</v>
      </c>
      <c r="C24" s="190" t="s">
        <v>33</v>
      </c>
      <c r="D24" s="184">
        <v>6933229.3600000003</v>
      </c>
      <c r="E24" s="3">
        <v>284679.13</v>
      </c>
      <c r="F24" s="3">
        <v>-66600</v>
      </c>
      <c r="G24" s="185">
        <f t="shared" si="2"/>
        <v>7151308.4900000002</v>
      </c>
      <c r="H24" s="186"/>
      <c r="I24" s="187">
        <v>-1522215.52</v>
      </c>
      <c r="J24" s="3">
        <v>-452566.80752023013</v>
      </c>
      <c r="K24" s="3">
        <v>22200</v>
      </c>
      <c r="L24" s="185">
        <f t="shared" si="0"/>
        <v>-1952582.3275202301</v>
      </c>
      <c r="M24" s="188">
        <f t="shared" si="1"/>
        <v>5198726.1624797704</v>
      </c>
    </row>
    <row r="25" spans="1:13" x14ac:dyDescent="0.35">
      <c r="A25" s="181" t="s">
        <v>19</v>
      </c>
      <c r="B25" s="189">
        <v>1905</v>
      </c>
      <c r="C25" s="190" t="s">
        <v>20</v>
      </c>
      <c r="D25" s="184">
        <v>0</v>
      </c>
      <c r="E25" s="3">
        <v>0</v>
      </c>
      <c r="F25" s="3">
        <v>0</v>
      </c>
      <c r="G25" s="185">
        <f t="shared" si="2"/>
        <v>0</v>
      </c>
      <c r="H25" s="186"/>
      <c r="I25" s="187">
        <v>0</v>
      </c>
      <c r="J25" s="3">
        <v>0</v>
      </c>
      <c r="K25" s="3">
        <v>0</v>
      </c>
      <c r="L25" s="185">
        <f t="shared" si="0"/>
        <v>0</v>
      </c>
      <c r="M25" s="188">
        <f t="shared" si="1"/>
        <v>0</v>
      </c>
    </row>
    <row r="26" spans="1:13" x14ac:dyDescent="0.35">
      <c r="A26" s="181">
        <v>47</v>
      </c>
      <c r="B26" s="189">
        <v>1908</v>
      </c>
      <c r="C26" s="191" t="s">
        <v>34</v>
      </c>
      <c r="D26" s="184">
        <v>277609.57000000007</v>
      </c>
      <c r="E26" s="3">
        <v>4095</v>
      </c>
      <c r="F26" s="3">
        <v>0</v>
      </c>
      <c r="G26" s="185">
        <f t="shared" si="2"/>
        <v>281704.57000000007</v>
      </c>
      <c r="H26" s="186"/>
      <c r="I26" s="187">
        <v>-70686.579999999987</v>
      </c>
      <c r="J26" s="3">
        <v>-8370.42</v>
      </c>
      <c r="K26" s="3">
        <v>0</v>
      </c>
      <c r="L26" s="185">
        <f t="shared" si="0"/>
        <v>-79056.999999999985</v>
      </c>
      <c r="M26" s="188">
        <f t="shared" si="1"/>
        <v>202647.57000000007</v>
      </c>
    </row>
    <row r="27" spans="1:13" x14ac:dyDescent="0.35">
      <c r="A27" s="181">
        <v>13</v>
      </c>
      <c r="B27" s="189">
        <v>1910</v>
      </c>
      <c r="C27" s="191" t="s">
        <v>22</v>
      </c>
      <c r="D27" s="184">
        <v>948396.19000000018</v>
      </c>
      <c r="E27" s="3">
        <v>92733.69</v>
      </c>
      <c r="F27" s="3">
        <v>-29109.17</v>
      </c>
      <c r="G27" s="185">
        <f t="shared" si="2"/>
        <v>1012020.7100000001</v>
      </c>
      <c r="H27" s="186"/>
      <c r="I27" s="187">
        <v>-377464.97000000003</v>
      </c>
      <c r="J27" s="3">
        <v>-194534.93</v>
      </c>
      <c r="K27" s="3">
        <v>29109.17</v>
      </c>
      <c r="L27" s="185">
        <f t="shared" si="0"/>
        <v>-542890.73</v>
      </c>
      <c r="M27" s="188">
        <f t="shared" si="1"/>
        <v>469129.9800000001</v>
      </c>
    </row>
    <row r="28" spans="1:13" ht="25" x14ac:dyDescent="0.35">
      <c r="A28" s="181">
        <v>8</v>
      </c>
      <c r="B28" s="189">
        <v>1915</v>
      </c>
      <c r="C28" s="191" t="s">
        <v>35</v>
      </c>
      <c r="D28" s="184">
        <v>351419.67000000004</v>
      </c>
      <c r="E28" s="3">
        <v>1617</v>
      </c>
      <c r="F28" s="3">
        <v>-19923.41</v>
      </c>
      <c r="G28" s="185">
        <f t="shared" si="2"/>
        <v>333113.26000000007</v>
      </c>
      <c r="H28" s="186"/>
      <c r="I28" s="187">
        <v>-156526.85999999999</v>
      </c>
      <c r="J28" s="3">
        <v>-32661.67</v>
      </c>
      <c r="K28" s="3">
        <v>19923</v>
      </c>
      <c r="L28" s="185">
        <f t="shared" si="0"/>
        <v>-169265.52999999997</v>
      </c>
      <c r="M28" s="188">
        <f t="shared" si="1"/>
        <v>163847.7300000001</v>
      </c>
    </row>
    <row r="29" spans="1:13" ht="25" x14ac:dyDescent="0.35">
      <c r="A29" s="181">
        <v>8</v>
      </c>
      <c r="B29" s="189">
        <v>1915</v>
      </c>
      <c r="C29" s="191" t="s">
        <v>36</v>
      </c>
      <c r="D29" s="184">
        <v>0</v>
      </c>
      <c r="E29" s="3">
        <v>0</v>
      </c>
      <c r="F29" s="3"/>
      <c r="G29" s="185">
        <f t="shared" si="2"/>
        <v>0</v>
      </c>
      <c r="H29" s="186"/>
      <c r="I29" s="187">
        <v>0</v>
      </c>
      <c r="J29" s="3"/>
      <c r="K29" s="3"/>
      <c r="L29" s="185">
        <f t="shared" si="0"/>
        <v>0</v>
      </c>
      <c r="M29" s="188">
        <f t="shared" si="1"/>
        <v>0</v>
      </c>
    </row>
    <row r="30" spans="1:13" x14ac:dyDescent="0.35">
      <c r="A30" s="181">
        <v>10</v>
      </c>
      <c r="B30" s="189">
        <v>1920</v>
      </c>
      <c r="C30" s="191" t="s">
        <v>37</v>
      </c>
      <c r="D30" s="184">
        <v>539605.16999999993</v>
      </c>
      <c r="E30" s="3">
        <v>69710.039999999994</v>
      </c>
      <c r="F30" s="3">
        <v>-207285.19</v>
      </c>
      <c r="G30" s="185">
        <f t="shared" si="2"/>
        <v>402030.01999999996</v>
      </c>
      <c r="H30" s="186"/>
      <c r="I30" s="187">
        <v>-293860.73000000004</v>
      </c>
      <c r="J30" s="3">
        <v>-84470.68</v>
      </c>
      <c r="K30" s="3">
        <v>207285.19</v>
      </c>
      <c r="L30" s="185">
        <f t="shared" si="0"/>
        <v>-171046.22000000003</v>
      </c>
      <c r="M30" s="188">
        <f t="shared" si="1"/>
        <v>230983.79999999993</v>
      </c>
    </row>
    <row r="31" spans="1:13" ht="25" x14ac:dyDescent="0.35">
      <c r="A31" s="181">
        <v>45</v>
      </c>
      <c r="B31" s="192">
        <v>1920</v>
      </c>
      <c r="C31" s="183" t="s">
        <v>38</v>
      </c>
      <c r="D31" s="184">
        <v>0</v>
      </c>
      <c r="E31" s="3">
        <v>0</v>
      </c>
      <c r="F31" s="3">
        <v>0</v>
      </c>
      <c r="G31" s="185">
        <f t="shared" si="2"/>
        <v>0</v>
      </c>
      <c r="H31" s="186"/>
      <c r="I31" s="187">
        <v>0</v>
      </c>
      <c r="J31" s="3">
        <v>0</v>
      </c>
      <c r="K31" s="3">
        <v>0</v>
      </c>
      <c r="L31" s="185">
        <f t="shared" si="0"/>
        <v>0</v>
      </c>
      <c r="M31" s="188">
        <f t="shared" si="1"/>
        <v>0</v>
      </c>
    </row>
    <row r="32" spans="1:13" ht="25" x14ac:dyDescent="0.35">
      <c r="A32" s="181">
        <v>45.1</v>
      </c>
      <c r="B32" s="192">
        <v>1920</v>
      </c>
      <c r="C32" s="183" t="s">
        <v>39</v>
      </c>
      <c r="D32" s="184">
        <v>0</v>
      </c>
      <c r="E32" s="3">
        <v>0</v>
      </c>
      <c r="F32" s="3">
        <v>0</v>
      </c>
      <c r="G32" s="185">
        <f t="shared" si="2"/>
        <v>0</v>
      </c>
      <c r="H32" s="186"/>
      <c r="I32" s="187">
        <v>0</v>
      </c>
      <c r="J32" s="3">
        <v>0</v>
      </c>
      <c r="K32" s="3">
        <v>0</v>
      </c>
      <c r="L32" s="185">
        <f t="shared" si="0"/>
        <v>0</v>
      </c>
      <c r="M32" s="188">
        <f t="shared" si="1"/>
        <v>0</v>
      </c>
    </row>
    <row r="33" spans="1:13" x14ac:dyDescent="0.35">
      <c r="A33" s="181">
        <v>10</v>
      </c>
      <c r="B33" s="182">
        <v>1930</v>
      </c>
      <c r="C33" s="191" t="s">
        <v>40</v>
      </c>
      <c r="D33" s="184">
        <v>2457126.3800000008</v>
      </c>
      <c r="E33" s="3">
        <v>512446.81</v>
      </c>
      <c r="F33" s="3">
        <v>0</v>
      </c>
      <c r="G33" s="185">
        <f t="shared" si="2"/>
        <v>2969573.1900000009</v>
      </c>
      <c r="H33" s="186"/>
      <c r="I33" s="187">
        <v>-1576976.3199999998</v>
      </c>
      <c r="J33" s="3">
        <v>-242868.92</v>
      </c>
      <c r="K33" s="3">
        <v>0</v>
      </c>
      <c r="L33" s="185">
        <f t="shared" si="0"/>
        <v>-1819845.2399999998</v>
      </c>
      <c r="M33" s="188">
        <f t="shared" si="1"/>
        <v>1149727.9500000011</v>
      </c>
    </row>
    <row r="34" spans="1:13" x14ac:dyDescent="0.35">
      <c r="A34" s="181">
        <v>8</v>
      </c>
      <c r="B34" s="182">
        <v>1935</v>
      </c>
      <c r="C34" s="191" t="s">
        <v>41</v>
      </c>
      <c r="D34" s="184">
        <v>80332.180000000022</v>
      </c>
      <c r="E34" s="3">
        <v>0</v>
      </c>
      <c r="F34" s="3">
        <v>-14126.3</v>
      </c>
      <c r="G34" s="185">
        <f t="shared" si="2"/>
        <v>66205.880000000019</v>
      </c>
      <c r="H34" s="186"/>
      <c r="I34" s="187">
        <v>-61132.21</v>
      </c>
      <c r="J34" s="3">
        <v>-6062.51</v>
      </c>
      <c r="K34" s="3">
        <v>14126.3</v>
      </c>
      <c r="L34" s="185">
        <f t="shared" si="0"/>
        <v>-53068.42</v>
      </c>
      <c r="M34" s="188">
        <f t="shared" si="1"/>
        <v>13137.460000000021</v>
      </c>
    </row>
    <row r="35" spans="1:13" x14ac:dyDescent="0.35">
      <c r="A35" s="181">
        <v>8</v>
      </c>
      <c r="B35" s="182">
        <v>1940</v>
      </c>
      <c r="C35" s="191" t="s">
        <v>42</v>
      </c>
      <c r="D35" s="184">
        <v>236013.69999999998</v>
      </c>
      <c r="E35" s="3">
        <v>45084.72</v>
      </c>
      <c r="F35" s="3">
        <v>-29593.7</v>
      </c>
      <c r="G35" s="185">
        <f t="shared" si="2"/>
        <v>251504.71999999997</v>
      </c>
      <c r="H35" s="186"/>
      <c r="I35" s="187">
        <v>-125840.32000000004</v>
      </c>
      <c r="J35" s="3">
        <v>-22435.43</v>
      </c>
      <c r="K35" s="3">
        <v>29593.7</v>
      </c>
      <c r="L35" s="185">
        <f t="shared" si="0"/>
        <v>-118682.05000000003</v>
      </c>
      <c r="M35" s="188">
        <f t="shared" si="1"/>
        <v>132822.66999999993</v>
      </c>
    </row>
    <row r="36" spans="1:13" x14ac:dyDescent="0.35">
      <c r="A36" s="181">
        <v>8</v>
      </c>
      <c r="B36" s="182">
        <v>1945</v>
      </c>
      <c r="C36" s="191" t="s">
        <v>43</v>
      </c>
      <c r="D36" s="184">
        <v>100319.91</v>
      </c>
      <c r="E36" s="3">
        <v>0</v>
      </c>
      <c r="F36" s="3">
        <v>-3007.2</v>
      </c>
      <c r="G36" s="185">
        <f t="shared" si="2"/>
        <v>97312.71</v>
      </c>
      <c r="H36" s="186"/>
      <c r="I36" s="187">
        <v>-58957.79</v>
      </c>
      <c r="J36" s="3">
        <v>-9601.7099999999991</v>
      </c>
      <c r="K36" s="3">
        <v>3007.2</v>
      </c>
      <c r="L36" s="185">
        <f t="shared" si="0"/>
        <v>-65552.3</v>
      </c>
      <c r="M36" s="188">
        <f t="shared" si="1"/>
        <v>31760.410000000003</v>
      </c>
    </row>
    <row r="37" spans="1:13" x14ac:dyDescent="0.35">
      <c r="A37" s="181">
        <v>8</v>
      </c>
      <c r="B37" s="182">
        <v>1950</v>
      </c>
      <c r="C37" s="191" t="s">
        <v>44</v>
      </c>
      <c r="D37" s="184">
        <v>0</v>
      </c>
      <c r="E37" s="3">
        <v>0</v>
      </c>
      <c r="F37" s="3">
        <v>0</v>
      </c>
      <c r="G37" s="185">
        <f t="shared" si="2"/>
        <v>0</v>
      </c>
      <c r="H37" s="186"/>
      <c r="I37" s="187">
        <v>0</v>
      </c>
      <c r="J37" s="3">
        <v>0</v>
      </c>
      <c r="K37" s="3">
        <v>0</v>
      </c>
      <c r="L37" s="185">
        <f t="shared" si="0"/>
        <v>0</v>
      </c>
      <c r="M37" s="188">
        <f t="shared" si="1"/>
        <v>0</v>
      </c>
    </row>
    <row r="38" spans="1:13" x14ac:dyDescent="0.35">
      <c r="A38" s="181">
        <v>8</v>
      </c>
      <c r="B38" s="182">
        <v>1955</v>
      </c>
      <c r="C38" s="191" t="s">
        <v>45</v>
      </c>
      <c r="D38" s="184">
        <v>0</v>
      </c>
      <c r="E38" s="3">
        <v>0</v>
      </c>
      <c r="F38" s="3">
        <v>0</v>
      </c>
      <c r="G38" s="185">
        <f t="shared" si="2"/>
        <v>0</v>
      </c>
      <c r="H38" s="186"/>
      <c r="I38" s="187">
        <v>0</v>
      </c>
      <c r="J38" s="3">
        <v>0</v>
      </c>
      <c r="K38" s="3">
        <v>0</v>
      </c>
      <c r="L38" s="185">
        <f t="shared" si="0"/>
        <v>0</v>
      </c>
      <c r="M38" s="188">
        <f t="shared" si="1"/>
        <v>0</v>
      </c>
    </row>
    <row r="39" spans="1:13" ht="25" x14ac:dyDescent="0.35">
      <c r="A39" s="193">
        <v>8</v>
      </c>
      <c r="B39" s="192">
        <v>1955</v>
      </c>
      <c r="C39" s="194" t="s">
        <v>46</v>
      </c>
      <c r="D39" s="184">
        <v>0</v>
      </c>
      <c r="E39" s="3">
        <v>0</v>
      </c>
      <c r="F39" s="3">
        <v>0</v>
      </c>
      <c r="G39" s="185">
        <f t="shared" si="2"/>
        <v>0</v>
      </c>
      <c r="H39" s="186"/>
      <c r="I39" s="187">
        <v>0</v>
      </c>
      <c r="J39" s="3">
        <v>0</v>
      </c>
      <c r="K39" s="3">
        <v>0</v>
      </c>
      <c r="L39" s="185">
        <f t="shared" si="0"/>
        <v>0</v>
      </c>
      <c r="M39" s="188">
        <f t="shared" si="1"/>
        <v>0</v>
      </c>
    </row>
    <row r="40" spans="1:13" x14ac:dyDescent="0.35">
      <c r="A40" s="193">
        <v>8</v>
      </c>
      <c r="B40" s="195">
        <v>1960</v>
      </c>
      <c r="C40" s="183" t="s">
        <v>47</v>
      </c>
      <c r="D40" s="184">
        <v>0</v>
      </c>
      <c r="E40" s="3">
        <v>0</v>
      </c>
      <c r="F40" s="3">
        <v>0</v>
      </c>
      <c r="G40" s="185">
        <f t="shared" si="2"/>
        <v>0</v>
      </c>
      <c r="H40" s="186"/>
      <c r="I40" s="187">
        <v>0</v>
      </c>
      <c r="J40" s="3">
        <v>0</v>
      </c>
      <c r="K40" s="3">
        <v>0</v>
      </c>
      <c r="L40" s="185">
        <f t="shared" si="0"/>
        <v>0</v>
      </c>
      <c r="M40" s="188">
        <f t="shared" si="1"/>
        <v>0</v>
      </c>
    </row>
    <row r="41" spans="1:13" ht="25" x14ac:dyDescent="0.35">
      <c r="A41" s="196">
        <v>47</v>
      </c>
      <c r="B41" s="195">
        <v>1970</v>
      </c>
      <c r="C41" s="191" t="s">
        <v>48</v>
      </c>
      <c r="D41" s="184">
        <v>0</v>
      </c>
      <c r="E41" s="3">
        <v>0</v>
      </c>
      <c r="F41" s="3">
        <v>0</v>
      </c>
      <c r="G41" s="185">
        <f t="shared" si="2"/>
        <v>0</v>
      </c>
      <c r="H41" s="186"/>
      <c r="I41" s="187">
        <v>0</v>
      </c>
      <c r="J41" s="3">
        <v>0</v>
      </c>
      <c r="K41" s="3">
        <v>0</v>
      </c>
      <c r="L41" s="185">
        <f t="shared" si="0"/>
        <v>0</v>
      </c>
      <c r="M41" s="188">
        <f t="shared" si="1"/>
        <v>0</v>
      </c>
    </row>
    <row r="42" spans="1:13" ht="25" x14ac:dyDescent="0.35">
      <c r="A42" s="181">
        <v>47</v>
      </c>
      <c r="B42" s="182">
        <v>1975</v>
      </c>
      <c r="C42" s="191" t="s">
        <v>49</v>
      </c>
      <c r="D42" s="184">
        <v>0</v>
      </c>
      <c r="E42" s="3">
        <v>0</v>
      </c>
      <c r="F42" s="3">
        <v>0</v>
      </c>
      <c r="G42" s="185">
        <f t="shared" si="2"/>
        <v>0</v>
      </c>
      <c r="H42" s="186"/>
      <c r="I42" s="187">
        <v>0</v>
      </c>
      <c r="J42" s="3">
        <v>0</v>
      </c>
      <c r="K42" s="3">
        <v>0</v>
      </c>
      <c r="L42" s="185">
        <f t="shared" si="0"/>
        <v>0</v>
      </c>
      <c r="M42" s="188">
        <f t="shared" si="1"/>
        <v>0</v>
      </c>
    </row>
    <row r="43" spans="1:13" x14ac:dyDescent="0.35">
      <c r="A43" s="181">
        <v>47</v>
      </c>
      <c r="B43" s="182">
        <v>1980</v>
      </c>
      <c r="C43" s="191" t="s">
        <v>50</v>
      </c>
      <c r="D43" s="184">
        <v>429269.35</v>
      </c>
      <c r="E43" s="3">
        <v>0</v>
      </c>
      <c r="F43" s="3">
        <v>-147540.57</v>
      </c>
      <c r="G43" s="185">
        <f t="shared" si="2"/>
        <v>281728.77999999997</v>
      </c>
      <c r="H43" s="186"/>
      <c r="I43" s="187">
        <v>-311008.67</v>
      </c>
      <c r="J43" s="3">
        <v>-20047.8</v>
      </c>
      <c r="K43" s="3">
        <v>147540.57</v>
      </c>
      <c r="L43" s="185">
        <f t="shared" si="0"/>
        <v>-183515.89999999997</v>
      </c>
      <c r="M43" s="188">
        <f t="shared" si="1"/>
        <v>98212.88</v>
      </c>
    </row>
    <row r="44" spans="1:13" x14ac:dyDescent="0.35">
      <c r="A44" s="181">
        <v>47</v>
      </c>
      <c r="B44" s="182">
        <v>1985</v>
      </c>
      <c r="C44" s="191" t="s">
        <v>51</v>
      </c>
      <c r="D44" s="184">
        <v>0.15000000000145519</v>
      </c>
      <c r="E44" s="3">
        <v>0</v>
      </c>
      <c r="F44" s="3">
        <v>0</v>
      </c>
      <c r="G44" s="185">
        <f t="shared" si="2"/>
        <v>0.15000000000145519</v>
      </c>
      <c r="H44" s="186"/>
      <c r="I44" s="187">
        <v>0</v>
      </c>
      <c r="J44" s="3">
        <v>0</v>
      </c>
      <c r="K44" s="3">
        <v>0</v>
      </c>
      <c r="L44" s="185">
        <f t="shared" si="0"/>
        <v>0</v>
      </c>
      <c r="M44" s="188">
        <f t="shared" si="1"/>
        <v>0.15000000000145519</v>
      </c>
    </row>
    <row r="45" spans="1:13" x14ac:dyDescent="0.35">
      <c r="A45" s="196">
        <v>47</v>
      </c>
      <c r="B45" s="182">
        <v>1990</v>
      </c>
      <c r="C45" s="197" t="s">
        <v>52</v>
      </c>
      <c r="D45" s="184">
        <v>0</v>
      </c>
      <c r="E45" s="3">
        <v>0</v>
      </c>
      <c r="F45" s="3">
        <v>0</v>
      </c>
      <c r="G45" s="185">
        <f t="shared" si="2"/>
        <v>0</v>
      </c>
      <c r="H45" s="186"/>
      <c r="I45" s="187">
        <v>0</v>
      </c>
      <c r="J45" s="3">
        <v>0</v>
      </c>
      <c r="K45" s="3">
        <v>0</v>
      </c>
      <c r="L45" s="185">
        <f t="shared" si="0"/>
        <v>0</v>
      </c>
      <c r="M45" s="188">
        <f t="shared" si="1"/>
        <v>0</v>
      </c>
    </row>
    <row r="46" spans="1:13" x14ac:dyDescent="0.35">
      <c r="A46" s="181">
        <v>47</v>
      </c>
      <c r="B46" s="182">
        <v>1995</v>
      </c>
      <c r="C46" s="191" t="s">
        <v>53</v>
      </c>
      <c r="D46" s="184">
        <v>-20286814.359999999</v>
      </c>
      <c r="E46" s="3">
        <v>-4906870.8099999996</v>
      </c>
      <c r="F46" s="3">
        <v>0</v>
      </c>
      <c r="G46" s="185">
        <f t="shared" si="2"/>
        <v>-25193685.169999998</v>
      </c>
      <c r="H46" s="186"/>
      <c r="I46" s="187">
        <v>5411561.7800000003</v>
      </c>
      <c r="J46" s="3">
        <v>860459.97</v>
      </c>
      <c r="K46" s="3">
        <v>0</v>
      </c>
      <c r="L46" s="185">
        <f t="shared" si="0"/>
        <v>6272021.75</v>
      </c>
      <c r="M46" s="188">
        <f t="shared" si="1"/>
        <v>-18921663.419999998</v>
      </c>
    </row>
    <row r="47" spans="1:13" x14ac:dyDescent="0.35">
      <c r="A47" s="181">
        <v>47</v>
      </c>
      <c r="B47" s="182">
        <v>2440</v>
      </c>
      <c r="C47" s="191" t="s">
        <v>54</v>
      </c>
      <c r="D47" s="184">
        <v>0</v>
      </c>
      <c r="E47" s="3">
        <v>0</v>
      </c>
      <c r="F47" s="3">
        <v>0</v>
      </c>
      <c r="G47" s="185">
        <f t="shared" si="2"/>
        <v>0</v>
      </c>
      <c r="I47" s="187">
        <v>0</v>
      </c>
      <c r="J47" s="3"/>
      <c r="K47" s="3">
        <v>0</v>
      </c>
      <c r="L47" s="185">
        <f t="shared" si="0"/>
        <v>0</v>
      </c>
      <c r="M47" s="188">
        <f t="shared" si="1"/>
        <v>0</v>
      </c>
    </row>
    <row r="48" spans="1:13" x14ac:dyDescent="0.35">
      <c r="A48" s="198"/>
      <c r="B48" s="198"/>
      <c r="C48" s="199"/>
      <c r="D48" s="184">
        <v>0</v>
      </c>
      <c r="E48" s="3">
        <v>0</v>
      </c>
      <c r="F48" s="3">
        <v>0</v>
      </c>
      <c r="G48" s="185">
        <f t="shared" si="2"/>
        <v>0</v>
      </c>
      <c r="I48" s="187">
        <v>0</v>
      </c>
      <c r="J48" s="3">
        <v>0</v>
      </c>
      <c r="K48" s="3">
        <v>0</v>
      </c>
      <c r="L48" s="185">
        <f t="shared" si="0"/>
        <v>0</v>
      </c>
      <c r="M48" s="188">
        <f t="shared" si="1"/>
        <v>0</v>
      </c>
    </row>
    <row r="49" spans="1:14" x14ac:dyDescent="0.35">
      <c r="A49" s="198"/>
      <c r="B49" s="198"/>
      <c r="C49" s="200" t="s">
        <v>55</v>
      </c>
      <c r="D49" s="201">
        <f>SUM(D9:D48)</f>
        <v>99156982.530000001</v>
      </c>
      <c r="E49" s="201">
        <f>SUM(E9:E48)</f>
        <v>6334837.7100000018</v>
      </c>
      <c r="F49" s="201">
        <f>SUM(F9:F48)</f>
        <v>-2284079.1599999997</v>
      </c>
      <c r="G49" s="201">
        <f>SUM(G9:G48)</f>
        <v>103207741.07999998</v>
      </c>
      <c r="H49" s="201"/>
      <c r="I49" s="201">
        <f>SUM(I9:I48)</f>
        <v>-47531257.009999998</v>
      </c>
      <c r="J49" s="201">
        <f>SUM(J9:J48)</f>
        <v>-4424686.9899999984</v>
      </c>
      <c r="K49" s="201">
        <f>SUM(K9:K48)</f>
        <v>868331.90999999992</v>
      </c>
      <c r="L49" s="201">
        <f>SUM(L9:L48)</f>
        <v>-51087612.090000004</v>
      </c>
      <c r="M49" s="201">
        <f>SUM(M9:M48)</f>
        <v>52120128.98999998</v>
      </c>
    </row>
    <row r="50" spans="1:14" ht="37.5" x14ac:dyDescent="0.35">
      <c r="A50" s="198"/>
      <c r="B50" s="198"/>
      <c r="C50" s="202" t="s">
        <v>56</v>
      </c>
      <c r="D50" s="203"/>
      <c r="E50" s="203"/>
      <c r="F50" s="203"/>
      <c r="G50" s="185">
        <v>0</v>
      </c>
      <c r="I50" s="203"/>
      <c r="J50" s="203"/>
      <c r="K50" s="203"/>
      <c r="L50" s="185">
        <v>0</v>
      </c>
      <c r="M50" s="188">
        <v>0</v>
      </c>
    </row>
    <row r="51" spans="1:14" ht="26" x14ac:dyDescent="0.35">
      <c r="A51" s="198"/>
      <c r="B51" s="198"/>
      <c r="C51" s="204" t="s">
        <v>57</v>
      </c>
      <c r="D51" s="203"/>
      <c r="E51" s="203"/>
      <c r="F51" s="203"/>
      <c r="G51" s="185">
        <v>0</v>
      </c>
      <c r="I51" s="203"/>
      <c r="J51" s="203"/>
      <c r="K51" s="203"/>
      <c r="L51" s="185">
        <v>0</v>
      </c>
      <c r="M51" s="188">
        <v>0</v>
      </c>
    </row>
    <row r="52" spans="1:14" x14ac:dyDescent="0.35">
      <c r="A52" s="198"/>
      <c r="B52" s="198"/>
      <c r="C52" s="200" t="s">
        <v>58</v>
      </c>
      <c r="D52" s="201">
        <f>SUM(D49:D51)</f>
        <v>99156982.530000001</v>
      </c>
      <c r="E52" s="201">
        <f>SUM(E49:E51)</f>
        <v>6334837.7100000018</v>
      </c>
      <c r="F52" s="201">
        <f>SUM(F49:F51)</f>
        <v>-2284079.1599999997</v>
      </c>
      <c r="G52" s="201">
        <f>SUM(G49:G51)</f>
        <v>103207741.07999998</v>
      </c>
      <c r="H52" s="201"/>
      <c r="I52" s="201">
        <f>SUM(I49:I51)</f>
        <v>-47531257.009999998</v>
      </c>
      <c r="J52" s="201">
        <f>SUM(J49:J51)</f>
        <v>-4424686.9899999984</v>
      </c>
      <c r="K52" s="201">
        <f>SUM(K49:K51)</f>
        <v>868331.90999999992</v>
      </c>
      <c r="L52" s="201">
        <f>SUM(L49:L51)</f>
        <v>-51087612.090000004</v>
      </c>
      <c r="M52" s="201">
        <f>SUM(M49:M51)</f>
        <v>52120128.98999998</v>
      </c>
    </row>
    <row r="53" spans="1:14" ht="15.5" x14ac:dyDescent="0.35">
      <c r="A53" s="198"/>
      <c r="B53" s="198"/>
      <c r="C53" s="264" t="s">
        <v>59</v>
      </c>
      <c r="D53" s="265"/>
      <c r="E53" s="265"/>
      <c r="F53" s="265"/>
      <c r="G53" s="265"/>
      <c r="H53" s="265"/>
      <c r="I53" s="266"/>
      <c r="J53" s="203"/>
      <c r="K53" s="205"/>
      <c r="L53" s="206"/>
      <c r="M53" s="207"/>
    </row>
    <row r="54" spans="1:14" x14ac:dyDescent="0.35">
      <c r="A54" s="198"/>
      <c r="B54" s="198"/>
      <c r="C54" s="264" t="s">
        <v>60</v>
      </c>
      <c r="D54" s="265"/>
      <c r="E54" s="265"/>
      <c r="F54" s="265"/>
      <c r="G54" s="265"/>
      <c r="H54" s="265"/>
      <c r="I54" s="266"/>
      <c r="J54" s="201">
        <f>J52+J53</f>
        <v>-4424686.9899999984</v>
      </c>
      <c r="K54" s="205"/>
      <c r="L54" s="206"/>
      <c r="M54" s="207"/>
    </row>
    <row r="56" spans="1:14" x14ac:dyDescent="0.35">
      <c r="I56" s="208" t="s">
        <v>61</v>
      </c>
      <c r="J56" s="209"/>
    </row>
    <row r="57" spans="1:14" x14ac:dyDescent="0.35">
      <c r="A57" s="198">
        <v>10</v>
      </c>
      <c r="B57" s="198"/>
      <c r="C57" s="199" t="s">
        <v>62</v>
      </c>
      <c r="I57" s="209" t="s">
        <v>62</v>
      </c>
      <c r="J57" s="209"/>
      <c r="K57" s="210"/>
    </row>
    <row r="58" spans="1:14" x14ac:dyDescent="0.35">
      <c r="A58" s="198">
        <v>8</v>
      </c>
      <c r="B58" s="198"/>
      <c r="C58" s="199" t="s">
        <v>41</v>
      </c>
      <c r="I58" s="209" t="s">
        <v>41</v>
      </c>
      <c r="J58" s="209"/>
      <c r="K58" s="211"/>
    </row>
    <row r="59" spans="1:14" x14ac:dyDescent="0.35">
      <c r="I59" s="212" t="s">
        <v>63</v>
      </c>
      <c r="K59" s="213">
        <f>J54-K57-K58</f>
        <v>-4424686.9899999984</v>
      </c>
    </row>
    <row r="61" spans="1:14" s="1" customFormat="1" x14ac:dyDescent="0.35">
      <c r="A61" s="214" t="s">
        <v>64</v>
      </c>
      <c r="B61" s="48"/>
      <c r="C61" s="48"/>
      <c r="D61" s="48"/>
      <c r="E61" s="48"/>
      <c r="F61" s="48"/>
      <c r="G61" s="48"/>
      <c r="H61" s="48"/>
      <c r="I61" s="48"/>
      <c r="J61" s="48"/>
      <c r="K61" s="48"/>
      <c r="L61" s="48"/>
      <c r="M61" s="48"/>
      <c r="N61" s="42"/>
    </row>
    <row r="62" spans="1:14" s="1" customFormat="1" x14ac:dyDescent="0.35">
      <c r="A62" s="48"/>
      <c r="B62" s="48"/>
      <c r="C62" s="48"/>
      <c r="D62" s="48"/>
      <c r="E62" s="48"/>
      <c r="F62" s="48"/>
      <c r="G62" s="48"/>
      <c r="H62" s="48"/>
      <c r="I62" s="48"/>
      <c r="J62" s="48"/>
      <c r="K62" s="48"/>
      <c r="L62" s="48"/>
      <c r="M62" s="48"/>
      <c r="N62" s="42"/>
    </row>
    <row r="63" spans="1:14" s="1" customFormat="1" ht="14.5" customHeight="1" x14ac:dyDescent="0.35">
      <c r="A63" s="215">
        <v>1</v>
      </c>
      <c r="B63" s="269" t="s">
        <v>65</v>
      </c>
      <c r="C63" s="269"/>
      <c r="D63" s="269"/>
      <c r="E63" s="269"/>
      <c r="F63" s="269"/>
      <c r="G63" s="269"/>
      <c r="H63" s="269"/>
      <c r="I63" s="269"/>
      <c r="J63" s="269"/>
      <c r="K63" s="269"/>
      <c r="L63" s="269"/>
      <c r="M63" s="269"/>
      <c r="N63" s="42"/>
    </row>
    <row r="64" spans="1:14" s="1" customFormat="1" x14ac:dyDescent="0.35">
      <c r="A64" s="48"/>
      <c r="B64" s="269"/>
      <c r="C64" s="269"/>
      <c r="D64" s="269"/>
      <c r="E64" s="269"/>
      <c r="F64" s="269"/>
      <c r="G64" s="269"/>
      <c r="H64" s="269"/>
      <c r="I64" s="269"/>
      <c r="J64" s="269"/>
      <c r="K64" s="269"/>
      <c r="L64" s="269"/>
      <c r="M64" s="269"/>
      <c r="N64" s="42"/>
    </row>
    <row r="65" spans="1:14" s="1" customFormat="1" x14ac:dyDescent="0.35">
      <c r="A65" s="48"/>
      <c r="B65" s="48"/>
      <c r="C65" s="48"/>
      <c r="D65" s="48"/>
      <c r="E65" s="48"/>
      <c r="F65" s="48"/>
      <c r="G65" s="48"/>
      <c r="H65" s="48"/>
      <c r="I65" s="48"/>
      <c r="J65" s="48"/>
      <c r="K65" s="48"/>
      <c r="L65" s="48"/>
      <c r="M65" s="48"/>
      <c r="N65" s="42"/>
    </row>
    <row r="66" spans="1:14" s="1" customFormat="1" ht="14.5" customHeight="1" x14ac:dyDescent="0.35">
      <c r="A66" s="215">
        <v>2</v>
      </c>
      <c r="B66" s="267" t="s">
        <v>66</v>
      </c>
      <c r="C66" s="267"/>
      <c r="D66" s="267"/>
      <c r="E66" s="267"/>
      <c r="F66" s="267"/>
      <c r="G66" s="267"/>
      <c r="H66" s="267"/>
      <c r="I66" s="267"/>
      <c r="J66" s="267"/>
      <c r="K66" s="267"/>
      <c r="L66" s="267"/>
      <c r="M66" s="267"/>
      <c r="N66" s="42"/>
    </row>
    <row r="67" spans="1:14" s="1" customFormat="1" x14ac:dyDescent="0.35">
      <c r="A67" s="48"/>
      <c r="B67" s="267"/>
      <c r="C67" s="267"/>
      <c r="D67" s="267"/>
      <c r="E67" s="267"/>
      <c r="F67" s="267"/>
      <c r="G67" s="267"/>
      <c r="H67" s="267"/>
      <c r="I67" s="267"/>
      <c r="J67" s="267"/>
      <c r="K67" s="267"/>
      <c r="L67" s="267"/>
      <c r="M67" s="267"/>
      <c r="N67" s="42"/>
    </row>
    <row r="68" spans="1:14" s="1" customFormat="1" x14ac:dyDescent="0.35">
      <c r="A68" s="48"/>
      <c r="B68" s="48"/>
      <c r="C68" s="48"/>
      <c r="D68" s="48"/>
      <c r="E68" s="48"/>
      <c r="F68" s="48"/>
      <c r="G68" s="48"/>
      <c r="H68" s="48"/>
      <c r="I68" s="48"/>
      <c r="J68" s="48"/>
      <c r="K68" s="48"/>
      <c r="L68" s="48"/>
      <c r="M68" s="48"/>
      <c r="N68" s="42"/>
    </row>
    <row r="69" spans="1:14" s="1" customFormat="1" ht="14.5" customHeight="1" x14ac:dyDescent="0.35">
      <c r="A69" s="215">
        <v>3</v>
      </c>
      <c r="B69" s="268" t="s">
        <v>67</v>
      </c>
      <c r="C69" s="268"/>
      <c r="D69" s="268"/>
      <c r="E69" s="268"/>
      <c r="F69" s="268"/>
      <c r="G69" s="268"/>
      <c r="H69" s="268"/>
      <c r="I69" s="268"/>
      <c r="J69" s="268"/>
      <c r="K69" s="268"/>
      <c r="L69" s="268"/>
      <c r="M69" s="268"/>
      <c r="N69" s="42"/>
    </row>
    <row r="70" spans="1:14" s="1" customFormat="1" x14ac:dyDescent="0.35">
      <c r="A70" s="48"/>
      <c r="B70" s="48"/>
      <c r="C70" s="48"/>
      <c r="D70" s="48"/>
      <c r="E70" s="48"/>
      <c r="F70" s="48"/>
      <c r="G70" s="48"/>
      <c r="H70" s="48"/>
      <c r="I70" s="48"/>
      <c r="J70" s="48"/>
      <c r="K70" s="48"/>
      <c r="L70" s="48"/>
      <c r="M70" s="48"/>
      <c r="N70" s="42"/>
    </row>
    <row r="71" spans="1:14" s="1" customFormat="1" x14ac:dyDescent="0.35">
      <c r="A71" s="215">
        <v>4</v>
      </c>
      <c r="B71" s="216" t="s">
        <v>68</v>
      </c>
      <c r="C71" s="62"/>
      <c r="D71" s="48"/>
      <c r="E71" s="48"/>
      <c r="F71" s="48"/>
      <c r="G71" s="48"/>
      <c r="H71" s="48"/>
      <c r="I71" s="48"/>
      <c r="J71" s="48"/>
      <c r="K71" s="48"/>
      <c r="L71" s="48"/>
      <c r="M71" s="48"/>
      <c r="N71" s="42"/>
    </row>
    <row r="72" spans="1:14" s="1" customFormat="1" x14ac:dyDescent="0.35">
      <c r="A72" s="48"/>
      <c r="B72" s="48"/>
      <c r="C72" s="48"/>
      <c r="D72" s="48"/>
      <c r="E72" s="48"/>
      <c r="F72" s="48"/>
      <c r="G72" s="48"/>
      <c r="H72" s="48"/>
      <c r="I72" s="48"/>
      <c r="J72" s="48"/>
      <c r="K72" s="48"/>
      <c r="L72" s="48"/>
      <c r="M72" s="48"/>
      <c r="N72" s="42"/>
    </row>
    <row r="73" spans="1:14" s="1" customFormat="1" x14ac:dyDescent="0.35">
      <c r="A73" s="215">
        <v>5</v>
      </c>
      <c r="B73" s="217" t="s">
        <v>69</v>
      </c>
      <c r="C73" s="48"/>
      <c r="D73" s="48"/>
      <c r="E73" s="48"/>
      <c r="F73" s="48"/>
      <c r="G73" s="48"/>
      <c r="H73" s="48"/>
      <c r="I73" s="48"/>
      <c r="J73" s="48"/>
      <c r="K73" s="48"/>
      <c r="L73" s="48"/>
      <c r="M73" s="48"/>
      <c r="N73" s="42"/>
    </row>
    <row r="74" spans="1:14" s="1" customFormat="1" x14ac:dyDescent="0.35">
      <c r="A74" s="48"/>
      <c r="B74" s="48"/>
      <c r="C74" s="48"/>
      <c r="D74" s="48"/>
      <c r="E74" s="48"/>
      <c r="F74" s="48"/>
      <c r="G74" s="48"/>
      <c r="H74" s="48"/>
      <c r="I74" s="48"/>
      <c r="J74" s="48"/>
      <c r="K74" s="48"/>
      <c r="L74" s="48"/>
      <c r="M74" s="48"/>
      <c r="N74" s="42"/>
    </row>
    <row r="75" spans="1:14" s="1" customFormat="1" ht="14.5" customHeight="1" x14ac:dyDescent="0.35">
      <c r="A75" s="215">
        <v>6</v>
      </c>
      <c r="B75" s="268" t="s">
        <v>70</v>
      </c>
      <c r="C75" s="268"/>
      <c r="D75" s="268"/>
      <c r="E75" s="268"/>
      <c r="F75" s="268"/>
      <c r="G75" s="268"/>
      <c r="H75" s="268"/>
      <c r="I75" s="268"/>
      <c r="J75" s="268"/>
      <c r="K75" s="268"/>
      <c r="L75" s="268"/>
      <c r="M75" s="268"/>
      <c r="N75" s="42"/>
    </row>
    <row r="76" spans="1:14" s="1" customFormat="1" x14ac:dyDescent="0.35">
      <c r="A76" s="48"/>
      <c r="B76" s="268"/>
      <c r="C76" s="268"/>
      <c r="D76" s="268"/>
      <c r="E76" s="268"/>
      <c r="F76" s="268"/>
      <c r="G76" s="268"/>
      <c r="H76" s="268"/>
      <c r="I76" s="268"/>
      <c r="J76" s="268"/>
      <c r="K76" s="268"/>
      <c r="L76" s="268"/>
      <c r="M76" s="268"/>
      <c r="N76" s="42"/>
    </row>
    <row r="77" spans="1:14" s="1" customFormat="1" x14ac:dyDescent="0.35">
      <c r="A77" s="48"/>
      <c r="B77" s="48"/>
      <c r="C77" s="48"/>
      <c r="D77" s="48"/>
      <c r="E77" s="48"/>
      <c r="F77" s="48"/>
      <c r="G77" s="48"/>
      <c r="H77" s="48"/>
      <c r="I77" s="48"/>
      <c r="J77" s="48"/>
      <c r="K77" s="48"/>
      <c r="L77" s="48"/>
      <c r="M77" s="48"/>
      <c r="N77" s="42"/>
    </row>
    <row r="78" spans="1:14" ht="18" x14ac:dyDescent="0.35">
      <c r="A78" s="260" t="s">
        <v>0</v>
      </c>
      <c r="B78" s="260"/>
      <c r="C78" s="260"/>
      <c r="D78" s="260"/>
      <c r="E78" s="260"/>
      <c r="F78" s="260"/>
      <c r="G78" s="260"/>
      <c r="H78" s="260"/>
      <c r="I78" s="260"/>
      <c r="J78" s="260"/>
      <c r="K78" s="260"/>
      <c r="L78" s="260"/>
      <c r="M78" s="260"/>
    </row>
    <row r="79" spans="1:14" ht="21" x14ac:dyDescent="0.35">
      <c r="A79" s="260" t="s">
        <v>1</v>
      </c>
      <c r="B79" s="260"/>
      <c r="C79" s="260"/>
      <c r="D79" s="260"/>
      <c r="E79" s="260"/>
      <c r="F79" s="260"/>
      <c r="G79" s="260"/>
      <c r="H79" s="260"/>
      <c r="I79" s="260"/>
      <c r="J79" s="260"/>
      <c r="K79" s="260"/>
      <c r="L79" s="260"/>
      <c r="M79" s="260"/>
    </row>
    <row r="80" spans="1:14" x14ac:dyDescent="0.35">
      <c r="H80" s="49"/>
    </row>
    <row r="81" spans="1:13" x14ac:dyDescent="0.35">
      <c r="E81" s="167" t="s">
        <v>2</v>
      </c>
      <c r="F81" s="2" t="s">
        <v>3</v>
      </c>
      <c r="G81" s="218" t="s">
        <v>71</v>
      </c>
      <c r="H81" s="49"/>
    </row>
    <row r="82" spans="1:13" x14ac:dyDescent="0.35">
      <c r="C82" s="62"/>
      <c r="E82" s="167" t="s">
        <v>4</v>
      </c>
      <c r="F82" s="168">
        <v>2012</v>
      </c>
      <c r="G82" s="169"/>
    </row>
    <row r="84" spans="1:13" x14ac:dyDescent="0.35">
      <c r="D84" s="261" t="s">
        <v>5</v>
      </c>
      <c r="E84" s="262"/>
      <c r="F84" s="262"/>
      <c r="G84" s="263"/>
      <c r="I84" s="170"/>
      <c r="J84" s="171" t="s">
        <v>6</v>
      </c>
      <c r="K84" s="171"/>
      <c r="L84" s="172"/>
      <c r="M84" s="173"/>
    </row>
    <row r="85" spans="1:13" ht="41.5" x14ac:dyDescent="0.35">
      <c r="A85" s="174" t="s">
        <v>7</v>
      </c>
      <c r="B85" s="174" t="s">
        <v>8</v>
      </c>
      <c r="C85" s="175" t="s">
        <v>9</v>
      </c>
      <c r="D85" s="174" t="s">
        <v>10</v>
      </c>
      <c r="E85" s="176" t="s">
        <v>11</v>
      </c>
      <c r="F85" s="176" t="s">
        <v>12</v>
      </c>
      <c r="G85" s="174" t="s">
        <v>13</v>
      </c>
      <c r="H85" s="177"/>
      <c r="I85" s="178" t="s">
        <v>10</v>
      </c>
      <c r="J85" s="179" t="s">
        <v>14</v>
      </c>
      <c r="K85" s="179" t="s">
        <v>12</v>
      </c>
      <c r="L85" s="180" t="s">
        <v>13</v>
      </c>
      <c r="M85" s="174" t="s">
        <v>15</v>
      </c>
    </row>
    <row r="86" spans="1:13" ht="25" x14ac:dyDescent="0.35">
      <c r="A86" s="181">
        <v>12</v>
      </c>
      <c r="B86" s="182">
        <v>1611</v>
      </c>
      <c r="C86" s="183" t="s">
        <v>16</v>
      </c>
      <c r="D86" s="184">
        <v>1136391.1499999997</v>
      </c>
      <c r="E86" s="3">
        <v>136843.37</v>
      </c>
      <c r="F86" s="3">
        <v>-388689.6</v>
      </c>
      <c r="G86" s="185">
        <f>D86+E86+F86</f>
        <v>884544.91999999958</v>
      </c>
      <c r="H86" s="186"/>
      <c r="I86" s="187">
        <v>-544506.58000000007</v>
      </c>
      <c r="J86" s="3">
        <v>-215730.57</v>
      </c>
      <c r="K86" s="3">
        <v>388689.6</v>
      </c>
      <c r="L86" s="185">
        <f t="shared" ref="L86:L125" si="3">I86+J86+K86</f>
        <v>-371547.55000000016</v>
      </c>
      <c r="M86" s="188">
        <f t="shared" ref="M86:M125" si="4">G86+L86</f>
        <v>512997.36999999941</v>
      </c>
    </row>
    <row r="87" spans="1:13" ht="25" x14ac:dyDescent="0.35">
      <c r="A87" s="181" t="s">
        <v>17</v>
      </c>
      <c r="B87" s="182">
        <v>1612</v>
      </c>
      <c r="C87" s="183" t="s">
        <v>18</v>
      </c>
      <c r="D87" s="184">
        <v>510698.12</v>
      </c>
      <c r="E87" s="3">
        <v>0</v>
      </c>
      <c r="F87" s="3">
        <v>0</v>
      </c>
      <c r="G87" s="185">
        <f t="shared" ref="G87:G125" si="5">D87+E87+F87</f>
        <v>510698.12</v>
      </c>
      <c r="H87" s="186"/>
      <c r="I87" s="187">
        <v>-84096.76999999999</v>
      </c>
      <c r="J87" s="3">
        <v>-16350.47</v>
      </c>
      <c r="K87" s="3">
        <v>0</v>
      </c>
      <c r="L87" s="185">
        <f t="shared" si="3"/>
        <v>-100447.23999999999</v>
      </c>
      <c r="M87" s="188">
        <f t="shared" si="4"/>
        <v>410250.88</v>
      </c>
    </row>
    <row r="88" spans="1:13" x14ac:dyDescent="0.35">
      <c r="A88" s="181" t="s">
        <v>19</v>
      </c>
      <c r="B88" s="189">
        <v>1805</v>
      </c>
      <c r="C88" s="190" t="s">
        <v>20</v>
      </c>
      <c r="D88" s="184">
        <v>3139179.6700000004</v>
      </c>
      <c r="E88" s="3">
        <v>1836821.21</v>
      </c>
      <c r="F88" s="3">
        <v>-1366609.84</v>
      </c>
      <c r="G88" s="185">
        <f t="shared" si="5"/>
        <v>3609391.040000001</v>
      </c>
      <c r="H88" s="186"/>
      <c r="I88" s="187">
        <v>0</v>
      </c>
      <c r="J88" s="3">
        <v>0</v>
      </c>
      <c r="K88" s="3">
        <v>0</v>
      </c>
      <c r="L88" s="185">
        <f t="shared" si="3"/>
        <v>0</v>
      </c>
      <c r="M88" s="188">
        <f t="shared" si="4"/>
        <v>3609391.040000001</v>
      </c>
    </row>
    <row r="89" spans="1:13" x14ac:dyDescent="0.35">
      <c r="A89" s="181">
        <v>47</v>
      </c>
      <c r="B89" s="189">
        <v>1808</v>
      </c>
      <c r="C89" s="191" t="s">
        <v>21</v>
      </c>
      <c r="D89" s="184">
        <v>0</v>
      </c>
      <c r="E89" s="3">
        <v>0</v>
      </c>
      <c r="F89" s="3">
        <v>0</v>
      </c>
      <c r="G89" s="185">
        <f t="shared" si="5"/>
        <v>0</v>
      </c>
      <c r="H89" s="186"/>
      <c r="I89" s="187">
        <v>0</v>
      </c>
      <c r="J89" s="3">
        <v>0</v>
      </c>
      <c r="K89" s="3">
        <v>0</v>
      </c>
      <c r="L89" s="185">
        <f t="shared" si="3"/>
        <v>0</v>
      </c>
      <c r="M89" s="188">
        <f t="shared" si="4"/>
        <v>0</v>
      </c>
    </row>
    <row r="90" spans="1:13" x14ac:dyDescent="0.35">
      <c r="A90" s="181">
        <v>13</v>
      </c>
      <c r="B90" s="189">
        <v>1810</v>
      </c>
      <c r="C90" s="191" t="s">
        <v>22</v>
      </c>
      <c r="D90" s="184">
        <v>0</v>
      </c>
      <c r="E90" s="3">
        <v>0</v>
      </c>
      <c r="F90" s="3">
        <v>0</v>
      </c>
      <c r="G90" s="185">
        <f t="shared" si="5"/>
        <v>0</v>
      </c>
      <c r="H90" s="186"/>
      <c r="I90" s="187">
        <v>0</v>
      </c>
      <c r="J90" s="3">
        <v>0</v>
      </c>
      <c r="K90" s="3">
        <v>0</v>
      </c>
      <c r="L90" s="185">
        <f t="shared" si="3"/>
        <v>0</v>
      </c>
      <c r="M90" s="188">
        <f t="shared" si="4"/>
        <v>0</v>
      </c>
    </row>
    <row r="91" spans="1:13" ht="25" x14ac:dyDescent="0.35">
      <c r="A91" s="181">
        <v>47</v>
      </c>
      <c r="B91" s="189">
        <v>1815</v>
      </c>
      <c r="C91" s="191" t="s">
        <v>23</v>
      </c>
      <c r="D91" s="184">
        <v>0</v>
      </c>
      <c r="E91" s="3">
        <v>0</v>
      </c>
      <c r="F91" s="3">
        <v>0</v>
      </c>
      <c r="G91" s="185">
        <f t="shared" si="5"/>
        <v>0</v>
      </c>
      <c r="H91" s="186"/>
      <c r="I91" s="187">
        <v>0</v>
      </c>
      <c r="J91" s="3">
        <v>0</v>
      </c>
      <c r="K91" s="3">
        <v>0</v>
      </c>
      <c r="L91" s="185">
        <f t="shared" si="3"/>
        <v>0</v>
      </c>
      <c r="M91" s="188">
        <f t="shared" si="4"/>
        <v>0</v>
      </c>
    </row>
    <row r="92" spans="1:13" ht="25" x14ac:dyDescent="0.35">
      <c r="A92" s="181">
        <v>47</v>
      </c>
      <c r="B92" s="189">
        <v>1820</v>
      </c>
      <c r="C92" s="183" t="s">
        <v>24</v>
      </c>
      <c r="D92" s="184">
        <v>8558910.1899999995</v>
      </c>
      <c r="E92" s="3">
        <v>18734.72</v>
      </c>
      <c r="F92" s="3">
        <v>0</v>
      </c>
      <c r="G92" s="185">
        <f t="shared" si="5"/>
        <v>8577644.9100000001</v>
      </c>
      <c r="H92" s="186"/>
      <c r="I92" s="187">
        <v>-4529643.6900000004</v>
      </c>
      <c r="J92" s="3">
        <v>-161341.07</v>
      </c>
      <c r="K92" s="3">
        <v>0</v>
      </c>
      <c r="L92" s="185">
        <f t="shared" si="3"/>
        <v>-4690984.7600000007</v>
      </c>
      <c r="M92" s="188">
        <f t="shared" si="4"/>
        <v>3886660.1499999994</v>
      </c>
    </row>
    <row r="93" spans="1:13" x14ac:dyDescent="0.35">
      <c r="A93" s="181">
        <v>47</v>
      </c>
      <c r="B93" s="189">
        <v>1825</v>
      </c>
      <c r="C93" s="191" t="s">
        <v>25</v>
      </c>
      <c r="D93" s="184">
        <v>0</v>
      </c>
      <c r="E93" s="3">
        <v>0</v>
      </c>
      <c r="F93" s="3">
        <v>0</v>
      </c>
      <c r="G93" s="185">
        <f t="shared" si="5"/>
        <v>0</v>
      </c>
      <c r="H93" s="186"/>
      <c r="I93" s="187">
        <v>0</v>
      </c>
      <c r="J93" s="3">
        <v>0</v>
      </c>
      <c r="K93" s="3">
        <v>0</v>
      </c>
      <c r="L93" s="185">
        <f t="shared" si="3"/>
        <v>0</v>
      </c>
      <c r="M93" s="188">
        <f t="shared" si="4"/>
        <v>0</v>
      </c>
    </row>
    <row r="94" spans="1:13" x14ac:dyDescent="0.35">
      <c r="A94" s="181">
        <v>47</v>
      </c>
      <c r="B94" s="189">
        <v>1830</v>
      </c>
      <c r="C94" s="191" t="s">
        <v>26</v>
      </c>
      <c r="D94" s="184">
        <v>14368216.049999999</v>
      </c>
      <c r="E94" s="3">
        <v>3273143.9</v>
      </c>
      <c r="F94" s="3">
        <v>0</v>
      </c>
      <c r="G94" s="185">
        <f t="shared" si="5"/>
        <v>17641359.949999999</v>
      </c>
      <c r="H94" s="186"/>
      <c r="I94" s="187">
        <v>-6751285.1899999995</v>
      </c>
      <c r="J94" s="3">
        <v>-215423.1</v>
      </c>
      <c r="K94" s="3">
        <v>0</v>
      </c>
      <c r="L94" s="185">
        <f t="shared" si="3"/>
        <v>-6966708.2899999991</v>
      </c>
      <c r="M94" s="188">
        <f t="shared" si="4"/>
        <v>10674651.66</v>
      </c>
    </row>
    <row r="95" spans="1:13" x14ac:dyDescent="0.35">
      <c r="A95" s="181">
        <v>47</v>
      </c>
      <c r="B95" s="189">
        <v>1835</v>
      </c>
      <c r="C95" s="191" t="s">
        <v>27</v>
      </c>
      <c r="D95" s="184">
        <v>16377556.849999998</v>
      </c>
      <c r="E95" s="3">
        <v>1770398.3399999999</v>
      </c>
      <c r="F95" s="3">
        <v>0</v>
      </c>
      <c r="G95" s="185">
        <f t="shared" si="5"/>
        <v>18147955.189999998</v>
      </c>
      <c r="H95" s="186"/>
      <c r="I95" s="187">
        <v>-8036058.7499999991</v>
      </c>
      <c r="J95" s="3">
        <v>-222906.44</v>
      </c>
      <c r="K95" s="3">
        <v>0</v>
      </c>
      <c r="L95" s="185">
        <f t="shared" si="3"/>
        <v>-8258965.1899999995</v>
      </c>
      <c r="M95" s="188">
        <f t="shared" si="4"/>
        <v>9888989.9999999981</v>
      </c>
    </row>
    <row r="96" spans="1:13" x14ac:dyDescent="0.35">
      <c r="A96" s="181">
        <v>47</v>
      </c>
      <c r="B96" s="189">
        <v>1840</v>
      </c>
      <c r="C96" s="191" t="s">
        <v>28</v>
      </c>
      <c r="D96" s="184">
        <v>8594838.660000002</v>
      </c>
      <c r="E96" s="3">
        <v>285515.27</v>
      </c>
      <c r="F96" s="3">
        <v>0</v>
      </c>
      <c r="G96" s="185">
        <f t="shared" si="5"/>
        <v>8880353.9300000016</v>
      </c>
      <c r="H96" s="186"/>
      <c r="I96" s="187">
        <v>-3998650.0700000003</v>
      </c>
      <c r="J96" s="3">
        <v>-146546.85999999999</v>
      </c>
      <c r="K96" s="3">
        <v>0</v>
      </c>
      <c r="L96" s="185">
        <f t="shared" si="3"/>
        <v>-4145196.93</v>
      </c>
      <c r="M96" s="188">
        <f t="shared" si="4"/>
        <v>4735157.0000000019</v>
      </c>
    </row>
    <row r="97" spans="1:13" x14ac:dyDescent="0.35">
      <c r="A97" s="181">
        <v>47</v>
      </c>
      <c r="B97" s="189">
        <v>1845</v>
      </c>
      <c r="C97" s="191" t="s">
        <v>29</v>
      </c>
      <c r="D97" s="184">
        <v>24704689.570000004</v>
      </c>
      <c r="E97" s="3">
        <v>1003795.59</v>
      </c>
      <c r="F97" s="3">
        <v>0</v>
      </c>
      <c r="G97" s="185">
        <f t="shared" si="5"/>
        <v>25708485.160000004</v>
      </c>
      <c r="H97" s="186"/>
      <c r="I97" s="187">
        <v>-12876027.500000002</v>
      </c>
      <c r="J97" s="3">
        <v>-425828.67</v>
      </c>
      <c r="K97" s="3">
        <v>0</v>
      </c>
      <c r="L97" s="185">
        <f t="shared" si="3"/>
        <v>-13301856.170000002</v>
      </c>
      <c r="M97" s="188">
        <f t="shared" si="4"/>
        <v>12406628.990000002</v>
      </c>
    </row>
    <row r="98" spans="1:13" x14ac:dyDescent="0.35">
      <c r="A98" s="181">
        <v>47</v>
      </c>
      <c r="B98" s="189">
        <v>1850</v>
      </c>
      <c r="C98" s="191" t="s">
        <v>30</v>
      </c>
      <c r="D98" s="184">
        <v>17161916.050000001</v>
      </c>
      <c r="E98" s="3">
        <v>1024432.8200000001</v>
      </c>
      <c r="F98" s="3">
        <v>0</v>
      </c>
      <c r="G98" s="185">
        <f t="shared" si="5"/>
        <v>18186348.870000001</v>
      </c>
      <c r="H98" s="186"/>
      <c r="I98" s="187">
        <v>-8028348.0499999998</v>
      </c>
      <c r="J98" s="3">
        <v>-356959.55</v>
      </c>
      <c r="K98" s="3">
        <v>0</v>
      </c>
      <c r="L98" s="185">
        <f t="shared" si="3"/>
        <v>-8385307.5999999996</v>
      </c>
      <c r="M98" s="188">
        <f t="shared" si="4"/>
        <v>9801041.2700000014</v>
      </c>
    </row>
    <row r="99" spans="1:13" x14ac:dyDescent="0.35">
      <c r="A99" s="181">
        <v>47</v>
      </c>
      <c r="B99" s="189">
        <v>1855</v>
      </c>
      <c r="C99" s="191" t="s">
        <v>31</v>
      </c>
      <c r="D99" s="184">
        <v>8757744.379999999</v>
      </c>
      <c r="E99" s="3">
        <v>869099.76</v>
      </c>
      <c r="F99" s="3">
        <v>0</v>
      </c>
      <c r="G99" s="185">
        <f t="shared" si="5"/>
        <v>9626844.1399999987</v>
      </c>
      <c r="H99" s="186"/>
      <c r="I99" s="187">
        <v>-1827774.1400000001</v>
      </c>
      <c r="J99" s="3">
        <v>-160382.62</v>
      </c>
      <c r="K99" s="3">
        <v>0</v>
      </c>
      <c r="L99" s="185">
        <f t="shared" si="3"/>
        <v>-1988156.7600000002</v>
      </c>
      <c r="M99" s="188">
        <f t="shared" si="4"/>
        <v>7638687.379999999</v>
      </c>
    </row>
    <row r="100" spans="1:13" x14ac:dyDescent="0.35">
      <c r="A100" s="181">
        <v>47</v>
      </c>
      <c r="B100" s="189">
        <v>1860</v>
      </c>
      <c r="C100" s="191" t="s">
        <v>32</v>
      </c>
      <c r="D100" s="184">
        <v>3780334.5700000008</v>
      </c>
      <c r="E100" s="3">
        <v>12557.15</v>
      </c>
      <c r="F100" s="3">
        <v>-11594.18</v>
      </c>
      <c r="G100" s="185">
        <f t="shared" si="5"/>
        <v>3781297.5400000005</v>
      </c>
      <c r="H100" s="186"/>
      <c r="I100" s="187">
        <v>-1711758.0799999996</v>
      </c>
      <c r="J100" s="3">
        <v>-127980.04</v>
      </c>
      <c r="K100" s="3">
        <v>6857.18</v>
      </c>
      <c r="L100" s="185">
        <f t="shared" si="3"/>
        <v>-1832880.9399999997</v>
      </c>
      <c r="M100" s="188">
        <f t="shared" si="4"/>
        <v>1948416.6000000008</v>
      </c>
    </row>
    <row r="101" spans="1:13" x14ac:dyDescent="0.35">
      <c r="A101" s="181">
        <v>47</v>
      </c>
      <c r="B101" s="189">
        <v>1860</v>
      </c>
      <c r="C101" s="190" t="s">
        <v>33</v>
      </c>
      <c r="D101" s="184">
        <v>6933229.3600000003</v>
      </c>
      <c r="E101" s="3">
        <v>284679.13</v>
      </c>
      <c r="F101" s="3">
        <v>-66600</v>
      </c>
      <c r="G101" s="185">
        <f t="shared" si="5"/>
        <v>7151308.4900000002</v>
      </c>
      <c r="H101" s="186"/>
      <c r="I101" s="187">
        <v>-1522215.52</v>
      </c>
      <c r="J101" s="3">
        <v>-469707.59</v>
      </c>
      <c r="K101" s="3">
        <v>22200</v>
      </c>
      <c r="L101" s="185">
        <f t="shared" si="3"/>
        <v>-1969723.11</v>
      </c>
      <c r="M101" s="188">
        <f t="shared" si="4"/>
        <v>5181585.38</v>
      </c>
    </row>
    <row r="102" spans="1:13" x14ac:dyDescent="0.35">
      <c r="A102" s="181" t="s">
        <v>19</v>
      </c>
      <c r="B102" s="189">
        <v>1905</v>
      </c>
      <c r="C102" s="190" t="s">
        <v>20</v>
      </c>
      <c r="D102" s="184">
        <v>0</v>
      </c>
      <c r="E102" s="3">
        <v>0</v>
      </c>
      <c r="F102" s="3">
        <v>0</v>
      </c>
      <c r="G102" s="185">
        <f t="shared" si="5"/>
        <v>0</v>
      </c>
      <c r="H102" s="186"/>
      <c r="I102" s="187">
        <v>0</v>
      </c>
      <c r="J102" s="3">
        <v>0</v>
      </c>
      <c r="K102" s="3">
        <v>0</v>
      </c>
      <c r="L102" s="185">
        <f t="shared" si="3"/>
        <v>0</v>
      </c>
      <c r="M102" s="188">
        <f t="shared" si="4"/>
        <v>0</v>
      </c>
    </row>
    <row r="103" spans="1:13" x14ac:dyDescent="0.35">
      <c r="A103" s="181">
        <v>47</v>
      </c>
      <c r="B103" s="189">
        <v>1908</v>
      </c>
      <c r="C103" s="191" t="s">
        <v>34</v>
      </c>
      <c r="D103" s="184">
        <v>277609.57000000007</v>
      </c>
      <c r="E103" s="3">
        <v>4095</v>
      </c>
      <c r="F103" s="3">
        <v>0</v>
      </c>
      <c r="G103" s="185">
        <f t="shared" si="5"/>
        <v>281704.57000000007</v>
      </c>
      <c r="H103" s="186"/>
      <c r="I103" s="187">
        <v>-70686.579999999987</v>
      </c>
      <c r="J103" s="3">
        <v>-8370.42</v>
      </c>
      <c r="K103" s="3">
        <v>0</v>
      </c>
      <c r="L103" s="185">
        <f t="shared" si="3"/>
        <v>-79056.999999999985</v>
      </c>
      <c r="M103" s="188">
        <f t="shared" si="4"/>
        <v>202647.57000000007</v>
      </c>
    </row>
    <row r="104" spans="1:13" x14ac:dyDescent="0.35">
      <c r="A104" s="181">
        <v>13</v>
      </c>
      <c r="B104" s="189">
        <v>1910</v>
      </c>
      <c r="C104" s="191" t="s">
        <v>22</v>
      </c>
      <c r="D104" s="184">
        <v>948396.19000000018</v>
      </c>
      <c r="E104" s="3">
        <v>92733.69</v>
      </c>
      <c r="F104" s="3">
        <v>-29109.17</v>
      </c>
      <c r="G104" s="185">
        <f t="shared" si="5"/>
        <v>1012020.7100000001</v>
      </c>
      <c r="H104" s="186"/>
      <c r="I104" s="187">
        <v>-377464.97000000003</v>
      </c>
      <c r="J104" s="3">
        <v>-144780.88</v>
      </c>
      <c r="K104" s="3">
        <v>29109.17</v>
      </c>
      <c r="L104" s="185">
        <f t="shared" si="3"/>
        <v>-493136.68000000005</v>
      </c>
      <c r="M104" s="188">
        <f t="shared" si="4"/>
        <v>518884.03</v>
      </c>
    </row>
    <row r="105" spans="1:13" ht="25" x14ac:dyDescent="0.35">
      <c r="A105" s="181">
        <v>8</v>
      </c>
      <c r="B105" s="189">
        <v>1915</v>
      </c>
      <c r="C105" s="191" t="s">
        <v>35</v>
      </c>
      <c r="D105" s="184">
        <v>351419.67000000004</v>
      </c>
      <c r="E105" s="3">
        <v>1617</v>
      </c>
      <c r="F105" s="3">
        <v>-19923.41</v>
      </c>
      <c r="G105" s="185">
        <f t="shared" si="5"/>
        <v>333113.26000000007</v>
      </c>
      <c r="H105" s="186"/>
      <c r="I105" s="187">
        <v>-156526.85999999999</v>
      </c>
      <c r="J105" s="3">
        <v>-32954.080000000002</v>
      </c>
      <c r="K105" s="3">
        <v>19923.59</v>
      </c>
      <c r="L105" s="185">
        <f t="shared" si="3"/>
        <v>-169557.35</v>
      </c>
      <c r="M105" s="188">
        <f t="shared" si="4"/>
        <v>163555.91000000006</v>
      </c>
    </row>
    <row r="106" spans="1:13" ht="25" x14ac:dyDescent="0.35">
      <c r="A106" s="181">
        <v>8</v>
      </c>
      <c r="B106" s="189">
        <v>1915</v>
      </c>
      <c r="C106" s="191" t="s">
        <v>36</v>
      </c>
      <c r="D106" s="184">
        <v>0</v>
      </c>
      <c r="E106" s="3">
        <v>0</v>
      </c>
      <c r="F106" s="3"/>
      <c r="G106" s="185">
        <f t="shared" si="5"/>
        <v>0</v>
      </c>
      <c r="H106" s="186"/>
      <c r="I106" s="187">
        <v>0</v>
      </c>
      <c r="J106" s="3"/>
      <c r="K106" s="3"/>
      <c r="L106" s="185">
        <f t="shared" si="3"/>
        <v>0</v>
      </c>
      <c r="M106" s="188">
        <f t="shared" si="4"/>
        <v>0</v>
      </c>
    </row>
    <row r="107" spans="1:13" x14ac:dyDescent="0.35">
      <c r="A107" s="181">
        <v>10</v>
      </c>
      <c r="B107" s="189">
        <v>1920</v>
      </c>
      <c r="C107" s="191" t="s">
        <v>37</v>
      </c>
      <c r="D107" s="184">
        <v>539605.16999999993</v>
      </c>
      <c r="E107" s="3">
        <v>69710.039999999994</v>
      </c>
      <c r="F107" s="3">
        <v>-207285.19</v>
      </c>
      <c r="G107" s="185">
        <f t="shared" si="5"/>
        <v>402030.01999999996</v>
      </c>
      <c r="H107" s="186"/>
      <c r="I107" s="187">
        <v>-293860.73000000004</v>
      </c>
      <c r="J107" s="3">
        <v>-84470.68</v>
      </c>
      <c r="K107" s="3">
        <v>207285.19</v>
      </c>
      <c r="L107" s="185">
        <f t="shared" si="3"/>
        <v>-171046.22000000003</v>
      </c>
      <c r="M107" s="188">
        <f t="shared" si="4"/>
        <v>230983.79999999993</v>
      </c>
    </row>
    <row r="108" spans="1:13" ht="25" x14ac:dyDescent="0.35">
      <c r="A108" s="181">
        <v>45</v>
      </c>
      <c r="B108" s="192">
        <v>1920</v>
      </c>
      <c r="C108" s="183" t="s">
        <v>38</v>
      </c>
      <c r="D108" s="184">
        <v>0</v>
      </c>
      <c r="E108" s="3">
        <v>0</v>
      </c>
      <c r="F108" s="3">
        <v>0</v>
      </c>
      <c r="G108" s="185">
        <f t="shared" si="5"/>
        <v>0</v>
      </c>
      <c r="H108" s="186"/>
      <c r="I108" s="187">
        <v>0</v>
      </c>
      <c r="J108" s="3">
        <v>0</v>
      </c>
      <c r="K108" s="3">
        <v>0</v>
      </c>
      <c r="L108" s="185">
        <f t="shared" si="3"/>
        <v>0</v>
      </c>
      <c r="M108" s="188">
        <f t="shared" si="4"/>
        <v>0</v>
      </c>
    </row>
    <row r="109" spans="1:13" ht="25" x14ac:dyDescent="0.35">
      <c r="A109" s="181">
        <v>45.1</v>
      </c>
      <c r="B109" s="192">
        <v>1920</v>
      </c>
      <c r="C109" s="183" t="s">
        <v>39</v>
      </c>
      <c r="D109" s="184">
        <v>0</v>
      </c>
      <c r="E109" s="3">
        <v>0</v>
      </c>
      <c r="F109" s="3">
        <v>0</v>
      </c>
      <c r="G109" s="185">
        <f t="shared" si="5"/>
        <v>0</v>
      </c>
      <c r="H109" s="186"/>
      <c r="I109" s="187">
        <v>0</v>
      </c>
      <c r="J109" s="3">
        <v>0</v>
      </c>
      <c r="K109" s="3">
        <v>0</v>
      </c>
      <c r="L109" s="185">
        <f t="shared" si="3"/>
        <v>0</v>
      </c>
      <c r="M109" s="188">
        <f t="shared" si="4"/>
        <v>0</v>
      </c>
    </row>
    <row r="110" spans="1:13" x14ac:dyDescent="0.35">
      <c r="A110" s="181">
        <v>10</v>
      </c>
      <c r="B110" s="182">
        <v>1930</v>
      </c>
      <c r="C110" s="191" t="s">
        <v>40</v>
      </c>
      <c r="D110" s="184">
        <v>2457126.3800000008</v>
      </c>
      <c r="E110" s="3">
        <v>512446.81</v>
      </c>
      <c r="F110" s="3">
        <v>0</v>
      </c>
      <c r="G110" s="185">
        <f t="shared" si="5"/>
        <v>2969573.1900000009</v>
      </c>
      <c r="H110" s="186"/>
      <c r="I110" s="187">
        <v>-1576976.3199999998</v>
      </c>
      <c r="J110" s="3">
        <v>-183555.53</v>
      </c>
      <c r="K110" s="3">
        <v>0</v>
      </c>
      <c r="L110" s="185">
        <f t="shared" si="3"/>
        <v>-1760531.8499999999</v>
      </c>
      <c r="M110" s="188">
        <f t="shared" si="4"/>
        <v>1209041.340000001</v>
      </c>
    </row>
    <row r="111" spans="1:13" x14ac:dyDescent="0.35">
      <c r="A111" s="181">
        <v>8</v>
      </c>
      <c r="B111" s="182">
        <v>1935</v>
      </c>
      <c r="C111" s="191" t="s">
        <v>41</v>
      </c>
      <c r="D111" s="184">
        <v>80332.180000000022</v>
      </c>
      <c r="E111" s="3">
        <v>0</v>
      </c>
      <c r="F111" s="3">
        <v>-14126.3</v>
      </c>
      <c r="G111" s="185">
        <f t="shared" si="5"/>
        <v>66205.880000000019</v>
      </c>
      <c r="H111" s="186"/>
      <c r="I111" s="187">
        <v>-61132.21</v>
      </c>
      <c r="J111" s="3">
        <v>-6062.51</v>
      </c>
      <c r="K111" s="3">
        <v>14126.3</v>
      </c>
      <c r="L111" s="185">
        <f t="shared" si="3"/>
        <v>-53068.42</v>
      </c>
      <c r="M111" s="188">
        <f t="shared" si="4"/>
        <v>13137.460000000021</v>
      </c>
    </row>
    <row r="112" spans="1:13" x14ac:dyDescent="0.35">
      <c r="A112" s="181">
        <v>8</v>
      </c>
      <c r="B112" s="182">
        <v>1940</v>
      </c>
      <c r="C112" s="191" t="s">
        <v>42</v>
      </c>
      <c r="D112" s="184">
        <v>236013.69999999998</v>
      </c>
      <c r="E112" s="3">
        <v>45084.72</v>
      </c>
      <c r="F112" s="3">
        <v>-29593.7</v>
      </c>
      <c r="G112" s="185">
        <f t="shared" si="5"/>
        <v>251504.71999999997</v>
      </c>
      <c r="H112" s="186"/>
      <c r="I112" s="187">
        <v>-125840.32000000004</v>
      </c>
      <c r="J112" s="3">
        <v>-22435.43</v>
      </c>
      <c r="K112" s="3">
        <v>29593.7</v>
      </c>
      <c r="L112" s="185">
        <f t="shared" si="3"/>
        <v>-118682.05000000003</v>
      </c>
      <c r="M112" s="188">
        <f t="shared" si="4"/>
        <v>132822.66999999993</v>
      </c>
    </row>
    <row r="113" spans="1:13" x14ac:dyDescent="0.35">
      <c r="A113" s="181">
        <v>8</v>
      </c>
      <c r="B113" s="182">
        <v>1945</v>
      </c>
      <c r="C113" s="191" t="s">
        <v>43</v>
      </c>
      <c r="D113" s="184">
        <v>100319.91</v>
      </c>
      <c r="E113" s="3">
        <v>0</v>
      </c>
      <c r="F113" s="3">
        <v>-3007.2</v>
      </c>
      <c r="G113" s="185">
        <f t="shared" si="5"/>
        <v>97312.71</v>
      </c>
      <c r="H113" s="186"/>
      <c r="I113" s="187">
        <v>-58957.79</v>
      </c>
      <c r="J113" s="3">
        <v>-9601.7099999999991</v>
      </c>
      <c r="K113" s="3">
        <v>3007.2</v>
      </c>
      <c r="L113" s="185">
        <f t="shared" si="3"/>
        <v>-65552.3</v>
      </c>
      <c r="M113" s="188">
        <f t="shared" si="4"/>
        <v>31760.410000000003</v>
      </c>
    </row>
    <row r="114" spans="1:13" x14ac:dyDescent="0.35">
      <c r="A114" s="181">
        <v>8</v>
      </c>
      <c r="B114" s="182">
        <v>1950</v>
      </c>
      <c r="C114" s="191" t="s">
        <v>44</v>
      </c>
      <c r="D114" s="184">
        <v>0</v>
      </c>
      <c r="E114" s="3">
        <v>0</v>
      </c>
      <c r="F114" s="3">
        <v>0</v>
      </c>
      <c r="G114" s="185">
        <f t="shared" si="5"/>
        <v>0</v>
      </c>
      <c r="H114" s="186"/>
      <c r="I114" s="187">
        <v>0</v>
      </c>
      <c r="J114" s="3">
        <v>0</v>
      </c>
      <c r="K114" s="3">
        <v>0</v>
      </c>
      <c r="L114" s="185">
        <f t="shared" si="3"/>
        <v>0</v>
      </c>
      <c r="M114" s="188">
        <f t="shared" si="4"/>
        <v>0</v>
      </c>
    </row>
    <row r="115" spans="1:13" x14ac:dyDescent="0.35">
      <c r="A115" s="181">
        <v>8</v>
      </c>
      <c r="B115" s="182">
        <v>1955</v>
      </c>
      <c r="C115" s="191" t="s">
        <v>45</v>
      </c>
      <c r="D115" s="184">
        <v>0</v>
      </c>
      <c r="E115" s="3">
        <v>0</v>
      </c>
      <c r="F115" s="3">
        <v>0</v>
      </c>
      <c r="G115" s="185">
        <f t="shared" si="5"/>
        <v>0</v>
      </c>
      <c r="H115" s="186"/>
      <c r="I115" s="187">
        <v>0</v>
      </c>
      <c r="J115" s="3">
        <v>0</v>
      </c>
      <c r="K115" s="3">
        <v>0</v>
      </c>
      <c r="L115" s="185">
        <f t="shared" si="3"/>
        <v>0</v>
      </c>
      <c r="M115" s="188">
        <f t="shared" si="4"/>
        <v>0</v>
      </c>
    </row>
    <row r="116" spans="1:13" ht="25" x14ac:dyDescent="0.35">
      <c r="A116" s="193">
        <v>8</v>
      </c>
      <c r="B116" s="192">
        <v>1955</v>
      </c>
      <c r="C116" s="194" t="s">
        <v>46</v>
      </c>
      <c r="D116" s="184">
        <v>0</v>
      </c>
      <c r="E116" s="3">
        <v>0</v>
      </c>
      <c r="F116" s="3">
        <v>0</v>
      </c>
      <c r="G116" s="185">
        <f t="shared" si="5"/>
        <v>0</v>
      </c>
      <c r="H116" s="186"/>
      <c r="I116" s="187">
        <v>0</v>
      </c>
      <c r="J116" s="3">
        <v>0</v>
      </c>
      <c r="K116" s="3">
        <v>0</v>
      </c>
      <c r="L116" s="185">
        <f t="shared" si="3"/>
        <v>0</v>
      </c>
      <c r="M116" s="188">
        <f t="shared" si="4"/>
        <v>0</v>
      </c>
    </row>
    <row r="117" spans="1:13" x14ac:dyDescent="0.35">
      <c r="A117" s="193">
        <v>8</v>
      </c>
      <c r="B117" s="195">
        <v>1960</v>
      </c>
      <c r="C117" s="183" t="s">
        <v>47</v>
      </c>
      <c r="D117" s="184">
        <v>0</v>
      </c>
      <c r="E117" s="3">
        <v>0</v>
      </c>
      <c r="F117" s="3">
        <v>0</v>
      </c>
      <c r="G117" s="185">
        <f t="shared" si="5"/>
        <v>0</v>
      </c>
      <c r="H117" s="186"/>
      <c r="I117" s="187">
        <v>0</v>
      </c>
      <c r="J117" s="3">
        <v>0</v>
      </c>
      <c r="K117" s="3">
        <v>0</v>
      </c>
      <c r="L117" s="185">
        <f t="shared" si="3"/>
        <v>0</v>
      </c>
      <c r="M117" s="188">
        <f t="shared" si="4"/>
        <v>0</v>
      </c>
    </row>
    <row r="118" spans="1:13" ht="25" x14ac:dyDescent="0.35">
      <c r="A118" s="196">
        <v>47</v>
      </c>
      <c r="B118" s="195">
        <v>1970</v>
      </c>
      <c r="C118" s="191" t="s">
        <v>48</v>
      </c>
      <c r="D118" s="184">
        <v>0</v>
      </c>
      <c r="E118" s="3">
        <v>0</v>
      </c>
      <c r="F118" s="3">
        <v>0</v>
      </c>
      <c r="G118" s="185">
        <f t="shared" si="5"/>
        <v>0</v>
      </c>
      <c r="H118" s="186"/>
      <c r="I118" s="187">
        <v>0</v>
      </c>
      <c r="J118" s="3">
        <v>0</v>
      </c>
      <c r="K118" s="3">
        <v>0</v>
      </c>
      <c r="L118" s="185">
        <f t="shared" si="3"/>
        <v>0</v>
      </c>
      <c r="M118" s="188">
        <f t="shared" si="4"/>
        <v>0</v>
      </c>
    </row>
    <row r="119" spans="1:13" ht="25" x14ac:dyDescent="0.35">
      <c r="A119" s="181">
        <v>47</v>
      </c>
      <c r="B119" s="182">
        <v>1975</v>
      </c>
      <c r="C119" s="191" t="s">
        <v>49</v>
      </c>
      <c r="D119" s="184">
        <v>0</v>
      </c>
      <c r="E119" s="3">
        <v>0</v>
      </c>
      <c r="F119" s="3">
        <v>0</v>
      </c>
      <c r="G119" s="185">
        <f t="shared" si="5"/>
        <v>0</v>
      </c>
      <c r="H119" s="186"/>
      <c r="I119" s="187">
        <v>0</v>
      </c>
      <c r="J119" s="3">
        <v>0</v>
      </c>
      <c r="K119" s="3">
        <v>0</v>
      </c>
      <c r="L119" s="185">
        <f t="shared" si="3"/>
        <v>0</v>
      </c>
      <c r="M119" s="188">
        <f t="shared" si="4"/>
        <v>0</v>
      </c>
    </row>
    <row r="120" spans="1:13" x14ac:dyDescent="0.35">
      <c r="A120" s="181">
        <v>47</v>
      </c>
      <c r="B120" s="182">
        <v>1980</v>
      </c>
      <c r="C120" s="191" t="s">
        <v>50</v>
      </c>
      <c r="D120" s="184">
        <v>429269.35</v>
      </c>
      <c r="E120" s="3">
        <v>0</v>
      </c>
      <c r="F120" s="3">
        <v>-147540.57</v>
      </c>
      <c r="G120" s="185">
        <f t="shared" si="5"/>
        <v>281728.77999999997</v>
      </c>
      <c r="H120" s="186"/>
      <c r="I120" s="187">
        <v>-311008.67</v>
      </c>
      <c r="J120" s="3">
        <v>-20047.8</v>
      </c>
      <c r="K120" s="3">
        <v>147540.57</v>
      </c>
      <c r="L120" s="185">
        <f t="shared" si="3"/>
        <v>-183515.89999999997</v>
      </c>
      <c r="M120" s="188">
        <f t="shared" si="4"/>
        <v>98212.88</v>
      </c>
    </row>
    <row r="121" spans="1:13" x14ac:dyDescent="0.35">
      <c r="A121" s="181">
        <v>47</v>
      </c>
      <c r="B121" s="182">
        <v>1985</v>
      </c>
      <c r="C121" s="191" t="s">
        <v>51</v>
      </c>
      <c r="D121" s="184">
        <v>0.15000000000145519</v>
      </c>
      <c r="E121" s="3">
        <v>0</v>
      </c>
      <c r="F121" s="3">
        <v>0</v>
      </c>
      <c r="G121" s="185">
        <f t="shared" si="5"/>
        <v>0.15000000000145519</v>
      </c>
      <c r="H121" s="186"/>
      <c r="I121" s="187">
        <v>0</v>
      </c>
      <c r="J121" s="3">
        <v>0</v>
      </c>
      <c r="K121" s="3">
        <v>0</v>
      </c>
      <c r="L121" s="185">
        <f t="shared" si="3"/>
        <v>0</v>
      </c>
      <c r="M121" s="188">
        <f t="shared" si="4"/>
        <v>0.15000000000145519</v>
      </c>
    </row>
    <row r="122" spans="1:13" x14ac:dyDescent="0.35">
      <c r="A122" s="196">
        <v>47</v>
      </c>
      <c r="B122" s="182">
        <v>1990</v>
      </c>
      <c r="C122" s="197" t="s">
        <v>52</v>
      </c>
      <c r="D122" s="184">
        <v>0</v>
      </c>
      <c r="E122" s="3">
        <v>0</v>
      </c>
      <c r="F122" s="3">
        <v>0</v>
      </c>
      <c r="G122" s="185">
        <f t="shared" si="5"/>
        <v>0</v>
      </c>
      <c r="H122" s="186"/>
      <c r="I122" s="187">
        <v>0</v>
      </c>
      <c r="J122" s="3">
        <v>0</v>
      </c>
      <c r="K122" s="3">
        <v>0</v>
      </c>
      <c r="L122" s="185">
        <f t="shared" si="3"/>
        <v>0</v>
      </c>
      <c r="M122" s="188">
        <f t="shared" si="4"/>
        <v>0</v>
      </c>
    </row>
    <row r="123" spans="1:13" x14ac:dyDescent="0.35">
      <c r="A123" s="181">
        <v>47</v>
      </c>
      <c r="B123" s="182">
        <v>1995</v>
      </c>
      <c r="C123" s="191" t="s">
        <v>53</v>
      </c>
      <c r="D123" s="184">
        <v>-20286814.359999999</v>
      </c>
      <c r="E123" s="3">
        <v>-4906870.8099999996</v>
      </c>
      <c r="F123" s="3">
        <v>0</v>
      </c>
      <c r="G123" s="185">
        <f t="shared" si="5"/>
        <v>-25193685.169999998</v>
      </c>
      <c r="H123" s="186"/>
      <c r="I123" s="187">
        <v>5411561.7800000003</v>
      </c>
      <c r="J123" s="3">
        <v>369717.44</v>
      </c>
      <c r="K123" s="3">
        <v>0</v>
      </c>
      <c r="L123" s="185">
        <f t="shared" si="3"/>
        <v>5781279.2200000007</v>
      </c>
      <c r="M123" s="188">
        <f t="shared" si="4"/>
        <v>-19412405.949999996</v>
      </c>
    </row>
    <row r="124" spans="1:13" x14ac:dyDescent="0.35">
      <c r="A124" s="181">
        <v>47</v>
      </c>
      <c r="B124" s="182">
        <v>2440</v>
      </c>
      <c r="C124" s="191" t="s">
        <v>54</v>
      </c>
      <c r="D124" s="184">
        <v>0</v>
      </c>
      <c r="E124" s="3">
        <v>0</v>
      </c>
      <c r="F124" s="3">
        <v>0</v>
      </c>
      <c r="G124" s="185">
        <f t="shared" si="5"/>
        <v>0</v>
      </c>
      <c r="I124" s="187">
        <v>0</v>
      </c>
      <c r="J124" s="3"/>
      <c r="K124" s="3">
        <v>0</v>
      </c>
      <c r="L124" s="185">
        <f t="shared" si="3"/>
        <v>0</v>
      </c>
      <c r="M124" s="188">
        <f t="shared" si="4"/>
        <v>0</v>
      </c>
    </row>
    <row r="125" spans="1:13" x14ac:dyDescent="0.35">
      <c r="A125" s="198"/>
      <c r="B125" s="198"/>
      <c r="C125" s="199"/>
      <c r="D125" s="184">
        <v>0</v>
      </c>
      <c r="E125" s="3">
        <v>0</v>
      </c>
      <c r="F125" s="3">
        <v>0</v>
      </c>
      <c r="G125" s="185">
        <f t="shared" si="5"/>
        <v>0</v>
      </c>
      <c r="I125" s="187">
        <v>0</v>
      </c>
      <c r="J125" s="3">
        <v>0</v>
      </c>
      <c r="K125" s="3">
        <v>0</v>
      </c>
      <c r="L125" s="185">
        <f t="shared" si="3"/>
        <v>0</v>
      </c>
      <c r="M125" s="188">
        <f t="shared" si="4"/>
        <v>0</v>
      </c>
    </row>
    <row r="126" spans="1:13" x14ac:dyDescent="0.35">
      <c r="A126" s="198"/>
      <c r="B126" s="198"/>
      <c r="C126" s="200" t="s">
        <v>55</v>
      </c>
      <c r="D126" s="201">
        <f>SUM(D86:D125)</f>
        <v>99156982.530000001</v>
      </c>
      <c r="E126" s="201">
        <f>SUM(E86:E125)</f>
        <v>6334837.7100000018</v>
      </c>
      <c r="F126" s="201">
        <f>SUM(F86:F125)</f>
        <v>-2284079.1599999997</v>
      </c>
      <c r="G126" s="201">
        <f>SUM(G86:G125)</f>
        <v>103207741.07999998</v>
      </c>
      <c r="H126" s="201"/>
      <c r="I126" s="201">
        <f>SUM(I86:I125)</f>
        <v>-47531257.009999998</v>
      </c>
      <c r="J126" s="201">
        <f>SUM(J86:J125)</f>
        <v>-2661718.5799999996</v>
      </c>
      <c r="K126" s="201">
        <f>SUM(K86:K125)</f>
        <v>868332.5</v>
      </c>
      <c r="L126" s="201">
        <f>SUM(L86:L125)</f>
        <v>-49324643.089999996</v>
      </c>
      <c r="M126" s="201">
        <f>SUM(M86:M125)</f>
        <v>53883097.990000002</v>
      </c>
    </row>
    <row r="127" spans="1:13" ht="37.5" x14ac:dyDescent="0.35">
      <c r="A127" s="198"/>
      <c r="B127" s="198"/>
      <c r="C127" s="202" t="s">
        <v>56</v>
      </c>
      <c r="D127" s="203"/>
      <c r="E127" s="203"/>
      <c r="F127" s="203"/>
      <c r="G127" s="185">
        <v>0</v>
      </c>
      <c r="I127" s="203"/>
      <c r="J127" s="203"/>
      <c r="K127" s="203"/>
      <c r="L127" s="185">
        <v>0</v>
      </c>
      <c r="M127" s="188">
        <v>0</v>
      </c>
    </row>
    <row r="128" spans="1:13" ht="26" x14ac:dyDescent="0.35">
      <c r="A128" s="198"/>
      <c r="B128" s="198"/>
      <c r="C128" s="204" t="s">
        <v>57</v>
      </c>
      <c r="D128" s="203"/>
      <c r="E128" s="203"/>
      <c r="F128" s="203"/>
      <c r="G128" s="185">
        <v>0</v>
      </c>
      <c r="I128" s="203"/>
      <c r="J128" s="203"/>
      <c r="K128" s="203"/>
      <c r="L128" s="185">
        <v>0</v>
      </c>
      <c r="M128" s="188">
        <v>0</v>
      </c>
    </row>
    <row r="129" spans="1:13" x14ac:dyDescent="0.35">
      <c r="A129" s="198"/>
      <c r="B129" s="198"/>
      <c r="C129" s="200" t="s">
        <v>58</v>
      </c>
      <c r="D129" s="201">
        <f>SUM(D126:D128)</f>
        <v>99156982.530000001</v>
      </c>
      <c r="E129" s="201">
        <f>SUM(E126:E128)</f>
        <v>6334837.7100000018</v>
      </c>
      <c r="F129" s="201">
        <f>SUM(F126:F128)</f>
        <v>-2284079.1599999997</v>
      </c>
      <c r="G129" s="201">
        <f>SUM(G126:G128)</f>
        <v>103207741.07999998</v>
      </c>
      <c r="H129" s="201"/>
      <c r="I129" s="201">
        <f>SUM(I126:I128)</f>
        <v>-47531257.009999998</v>
      </c>
      <c r="J129" s="201">
        <f>SUM(J126:J128)</f>
        <v>-2661718.5799999996</v>
      </c>
      <c r="K129" s="201">
        <f>SUM(K126:K128)</f>
        <v>868332.5</v>
      </c>
      <c r="L129" s="201">
        <f>SUM(L126:L128)</f>
        <v>-49324643.089999996</v>
      </c>
      <c r="M129" s="201">
        <f>SUM(M126:M128)</f>
        <v>53883097.990000002</v>
      </c>
    </row>
    <row r="130" spans="1:13" ht="15.5" x14ac:dyDescent="0.35">
      <c r="A130" s="198"/>
      <c r="B130" s="198"/>
      <c r="C130" s="264" t="s">
        <v>59</v>
      </c>
      <c r="D130" s="265"/>
      <c r="E130" s="265"/>
      <c r="F130" s="265"/>
      <c r="G130" s="265"/>
      <c r="H130" s="265"/>
      <c r="I130" s="266"/>
      <c r="J130" s="203"/>
      <c r="K130" s="205"/>
      <c r="L130" s="206"/>
      <c r="M130" s="207"/>
    </row>
    <row r="131" spans="1:13" x14ac:dyDescent="0.35">
      <c r="A131" s="198"/>
      <c r="B131" s="198"/>
      <c r="C131" s="264" t="s">
        <v>60</v>
      </c>
      <c r="D131" s="265"/>
      <c r="E131" s="265"/>
      <c r="F131" s="265"/>
      <c r="G131" s="265"/>
      <c r="H131" s="265"/>
      <c r="I131" s="266"/>
      <c r="J131" s="201">
        <f>J129+J130</f>
        <v>-2661718.5799999996</v>
      </c>
      <c r="K131" s="205"/>
      <c r="L131" s="206"/>
      <c r="M131" s="207"/>
    </row>
    <row r="133" spans="1:13" x14ac:dyDescent="0.35">
      <c r="I133" s="208" t="s">
        <v>61</v>
      </c>
      <c r="J133" s="209"/>
    </row>
    <row r="134" spans="1:13" x14ac:dyDescent="0.35">
      <c r="A134" s="198">
        <v>10</v>
      </c>
      <c r="B134" s="198"/>
      <c r="C134" s="199" t="s">
        <v>62</v>
      </c>
      <c r="I134" s="209" t="s">
        <v>62</v>
      </c>
      <c r="J134" s="209"/>
      <c r="K134" s="210"/>
    </row>
    <row r="135" spans="1:13" x14ac:dyDescent="0.35">
      <c r="A135" s="198">
        <v>8</v>
      </c>
      <c r="B135" s="198"/>
      <c r="C135" s="199" t="s">
        <v>41</v>
      </c>
      <c r="I135" s="209" t="s">
        <v>41</v>
      </c>
      <c r="J135" s="209"/>
      <c r="K135" s="211"/>
    </row>
    <row r="136" spans="1:13" x14ac:dyDescent="0.35">
      <c r="I136" s="212" t="s">
        <v>63</v>
      </c>
      <c r="K136" s="213">
        <f>J131-K134-K135</f>
        <v>-2661718.5799999996</v>
      </c>
      <c r="M136" s="219"/>
    </row>
    <row r="138" spans="1:13" ht="18" x14ac:dyDescent="0.35">
      <c r="A138" s="260" t="s">
        <v>0</v>
      </c>
      <c r="B138" s="260"/>
      <c r="C138" s="260"/>
      <c r="D138" s="260"/>
      <c r="E138" s="260"/>
      <c r="F138" s="260"/>
      <c r="G138" s="260"/>
      <c r="H138" s="260"/>
      <c r="I138" s="260"/>
      <c r="J138" s="260"/>
      <c r="K138" s="260"/>
      <c r="L138" s="260"/>
      <c r="M138" s="260"/>
    </row>
    <row r="139" spans="1:13" ht="21" x14ac:dyDescent="0.35">
      <c r="A139" s="260" t="s">
        <v>1</v>
      </c>
      <c r="B139" s="260"/>
      <c r="C139" s="260"/>
      <c r="D139" s="260"/>
      <c r="E139" s="260"/>
      <c r="F139" s="260"/>
      <c r="G139" s="260"/>
      <c r="H139" s="260"/>
      <c r="I139" s="260"/>
      <c r="J139" s="260"/>
      <c r="K139" s="260"/>
      <c r="L139" s="260"/>
      <c r="M139" s="260"/>
    </row>
    <row r="140" spans="1:13" x14ac:dyDescent="0.35">
      <c r="H140" s="49"/>
    </row>
    <row r="141" spans="1:13" x14ac:dyDescent="0.35">
      <c r="E141" s="167" t="s">
        <v>2</v>
      </c>
      <c r="F141" s="2" t="s">
        <v>3</v>
      </c>
      <c r="H141" s="49"/>
    </row>
    <row r="142" spans="1:13" x14ac:dyDescent="0.35">
      <c r="C142" s="62"/>
      <c r="E142" s="167" t="s">
        <v>4</v>
      </c>
      <c r="F142" s="168">
        <v>2013</v>
      </c>
      <c r="G142" s="169"/>
    </row>
    <row r="144" spans="1:13" x14ac:dyDescent="0.35">
      <c r="D144" s="261" t="s">
        <v>5</v>
      </c>
      <c r="E144" s="262"/>
      <c r="F144" s="262"/>
      <c r="G144" s="263"/>
      <c r="I144" s="170"/>
      <c r="J144" s="171" t="s">
        <v>6</v>
      </c>
      <c r="K144" s="171"/>
      <c r="L144" s="172"/>
      <c r="M144" s="173"/>
    </row>
    <row r="145" spans="1:14" ht="41.5" x14ac:dyDescent="0.35">
      <c r="A145" s="174" t="s">
        <v>7</v>
      </c>
      <c r="B145" s="174" t="s">
        <v>8</v>
      </c>
      <c r="C145" s="175" t="s">
        <v>9</v>
      </c>
      <c r="D145" s="174" t="s">
        <v>10</v>
      </c>
      <c r="E145" s="176" t="s">
        <v>11</v>
      </c>
      <c r="F145" s="176" t="s">
        <v>12</v>
      </c>
      <c r="G145" s="174" t="s">
        <v>13</v>
      </c>
      <c r="H145" s="177"/>
      <c r="I145" s="178" t="s">
        <v>10</v>
      </c>
      <c r="J145" s="179" t="s">
        <v>14</v>
      </c>
      <c r="K145" s="179" t="s">
        <v>12</v>
      </c>
      <c r="L145" s="180" t="s">
        <v>13</v>
      </c>
      <c r="M145" s="174" t="s">
        <v>15</v>
      </c>
    </row>
    <row r="146" spans="1:14" ht="25" x14ac:dyDescent="0.35">
      <c r="A146" s="181">
        <v>12</v>
      </c>
      <c r="B146" s="182">
        <v>1611</v>
      </c>
      <c r="C146" s="183" t="s">
        <v>16</v>
      </c>
      <c r="D146" s="220">
        <f>G9</f>
        <v>884544.91999999958</v>
      </c>
      <c r="E146" s="221">
        <v>239579.57</v>
      </c>
      <c r="F146" s="3">
        <v>0</v>
      </c>
      <c r="G146" s="185">
        <f>D146+E146+F146</f>
        <v>1124124.4899999995</v>
      </c>
      <c r="H146" s="186"/>
      <c r="I146" s="222">
        <f>L9</f>
        <v>-371547.55000000016</v>
      </c>
      <c r="J146" s="3">
        <v>-216045.15</v>
      </c>
      <c r="K146" s="3">
        <v>0</v>
      </c>
      <c r="L146" s="185">
        <v>-587592.70000000019</v>
      </c>
      <c r="M146" s="188">
        <v>536531.78999999934</v>
      </c>
    </row>
    <row r="147" spans="1:14" ht="25" x14ac:dyDescent="0.35">
      <c r="A147" s="181" t="s">
        <v>17</v>
      </c>
      <c r="B147" s="182">
        <v>1612</v>
      </c>
      <c r="C147" s="183" t="s">
        <v>18</v>
      </c>
      <c r="D147" s="220">
        <f t="shared" ref="D147:D185" si="6">G10</f>
        <v>510698.12</v>
      </c>
      <c r="E147" s="3">
        <v>6475</v>
      </c>
      <c r="F147" s="3">
        <v>0</v>
      </c>
      <c r="G147" s="185">
        <f t="shared" ref="G147:G185" si="7">D147+E147+F147</f>
        <v>517173.12</v>
      </c>
      <c r="H147" s="186"/>
      <c r="I147" s="222">
        <f t="shared" ref="I147:I185" si="8">L10</f>
        <v>-100447.23999999999</v>
      </c>
      <c r="J147" s="3">
        <v>-16368.46</v>
      </c>
      <c r="K147" s="3">
        <v>0</v>
      </c>
      <c r="L147" s="185">
        <v>-116815.69999999998</v>
      </c>
      <c r="M147" s="188">
        <v>400357.42000000004</v>
      </c>
    </row>
    <row r="148" spans="1:14" x14ac:dyDescent="0.35">
      <c r="A148" s="181" t="s">
        <v>19</v>
      </c>
      <c r="B148" s="189">
        <v>1805</v>
      </c>
      <c r="C148" s="190" t="s">
        <v>20</v>
      </c>
      <c r="D148" s="220">
        <f t="shared" si="6"/>
        <v>3609391.040000001</v>
      </c>
      <c r="E148" s="3">
        <v>608752.82999999996</v>
      </c>
      <c r="F148" s="3">
        <v>0</v>
      </c>
      <c r="G148" s="185">
        <f t="shared" si="7"/>
        <v>4218143.870000001</v>
      </c>
      <c r="H148" s="186"/>
      <c r="I148" s="222">
        <f t="shared" si="8"/>
        <v>0</v>
      </c>
      <c r="J148" s="3">
        <v>0</v>
      </c>
      <c r="K148" s="3">
        <v>0</v>
      </c>
      <c r="L148" s="185">
        <v>0</v>
      </c>
      <c r="M148" s="188">
        <v>4218143.870000001</v>
      </c>
    </row>
    <row r="149" spans="1:14" x14ac:dyDescent="0.35">
      <c r="A149" s="181">
        <v>47</v>
      </c>
      <c r="B149" s="189">
        <v>1808</v>
      </c>
      <c r="C149" s="191" t="s">
        <v>21</v>
      </c>
      <c r="D149" s="220">
        <f t="shared" si="6"/>
        <v>0</v>
      </c>
      <c r="E149" s="3">
        <v>0</v>
      </c>
      <c r="F149" s="3">
        <v>0</v>
      </c>
      <c r="G149" s="185">
        <f t="shared" si="7"/>
        <v>0</v>
      </c>
      <c r="H149" s="186"/>
      <c r="I149" s="222">
        <f t="shared" si="8"/>
        <v>0</v>
      </c>
      <c r="J149" s="3">
        <v>0</v>
      </c>
      <c r="K149" s="3">
        <v>0</v>
      </c>
      <c r="L149" s="185">
        <v>0</v>
      </c>
      <c r="M149" s="188">
        <v>0</v>
      </c>
    </row>
    <row r="150" spans="1:14" x14ac:dyDescent="0.35">
      <c r="A150" s="181">
        <v>13</v>
      </c>
      <c r="B150" s="189">
        <v>1810</v>
      </c>
      <c r="C150" s="191" t="s">
        <v>22</v>
      </c>
      <c r="D150" s="220">
        <f t="shared" si="6"/>
        <v>0</v>
      </c>
      <c r="E150" s="3">
        <v>0</v>
      </c>
      <c r="F150" s="3">
        <v>0</v>
      </c>
      <c r="G150" s="185">
        <f t="shared" si="7"/>
        <v>0</v>
      </c>
      <c r="H150" s="186"/>
      <c r="I150" s="222">
        <f t="shared" si="8"/>
        <v>0</v>
      </c>
      <c r="J150" s="3">
        <v>0</v>
      </c>
      <c r="K150" s="3">
        <v>0</v>
      </c>
      <c r="L150" s="185">
        <v>0</v>
      </c>
      <c r="M150" s="188">
        <v>0</v>
      </c>
    </row>
    <row r="151" spans="1:14" ht="25" x14ac:dyDescent="0.35">
      <c r="A151" s="181">
        <v>47</v>
      </c>
      <c r="B151" s="189">
        <v>1815</v>
      </c>
      <c r="C151" s="191" t="s">
        <v>23</v>
      </c>
      <c r="D151" s="220">
        <f t="shared" si="6"/>
        <v>0</v>
      </c>
      <c r="E151" s="3">
        <v>0</v>
      </c>
      <c r="F151" s="3">
        <v>0</v>
      </c>
      <c r="G151" s="185">
        <f t="shared" si="7"/>
        <v>0</v>
      </c>
      <c r="H151" s="186"/>
      <c r="I151" s="222">
        <f t="shared" si="8"/>
        <v>0</v>
      </c>
      <c r="J151" s="3">
        <v>0</v>
      </c>
      <c r="K151" s="3">
        <v>0</v>
      </c>
      <c r="L151" s="185">
        <v>0</v>
      </c>
      <c r="M151" s="188">
        <v>0</v>
      </c>
    </row>
    <row r="152" spans="1:14" ht="25" x14ac:dyDescent="0.35">
      <c r="A152" s="181">
        <v>47</v>
      </c>
      <c r="B152" s="189">
        <v>1820</v>
      </c>
      <c r="C152" s="183" t="s">
        <v>24</v>
      </c>
      <c r="D152" s="220">
        <f t="shared" si="6"/>
        <v>8577644.9100000001</v>
      </c>
      <c r="E152" s="3">
        <v>22371.75</v>
      </c>
      <c r="F152" s="3">
        <v>0</v>
      </c>
      <c r="G152" s="185">
        <f t="shared" si="7"/>
        <v>8600016.6600000001</v>
      </c>
      <c r="H152" s="186"/>
      <c r="I152" s="222">
        <f t="shared" si="8"/>
        <v>-4824667.78</v>
      </c>
      <c r="J152" s="3">
        <v>-293914.33</v>
      </c>
      <c r="K152" s="3">
        <v>0</v>
      </c>
      <c r="L152" s="185">
        <v>-5118582.1100000003</v>
      </c>
      <c r="M152" s="188">
        <v>3481434.55</v>
      </c>
    </row>
    <row r="153" spans="1:14" x14ac:dyDescent="0.35">
      <c r="A153" s="181">
        <v>47</v>
      </c>
      <c r="B153" s="189">
        <v>1825</v>
      </c>
      <c r="C153" s="191" t="s">
        <v>25</v>
      </c>
      <c r="D153" s="220">
        <f t="shared" si="6"/>
        <v>0</v>
      </c>
      <c r="E153" s="3">
        <v>0</v>
      </c>
      <c r="F153" s="3">
        <v>0</v>
      </c>
      <c r="G153" s="185">
        <f t="shared" si="7"/>
        <v>0</v>
      </c>
      <c r="H153" s="186"/>
      <c r="I153" s="222">
        <f t="shared" si="8"/>
        <v>0</v>
      </c>
      <c r="J153" s="3">
        <v>0</v>
      </c>
      <c r="K153" s="3">
        <v>0</v>
      </c>
      <c r="L153" s="185">
        <v>0</v>
      </c>
      <c r="M153" s="188">
        <v>0</v>
      </c>
    </row>
    <row r="154" spans="1:14" s="4" customFormat="1" x14ac:dyDescent="0.35">
      <c r="A154" s="181">
        <v>47</v>
      </c>
      <c r="B154" s="223">
        <v>1830</v>
      </c>
      <c r="C154" s="224" t="s">
        <v>26</v>
      </c>
      <c r="D154" s="225">
        <f t="shared" si="6"/>
        <v>17641359.949999999</v>
      </c>
      <c r="E154" s="226">
        <v>1582040.1099999999</v>
      </c>
      <c r="F154" s="226">
        <v>0</v>
      </c>
      <c r="G154" s="225">
        <f t="shared" si="7"/>
        <v>19223400.059999999</v>
      </c>
      <c r="H154" s="227"/>
      <c r="I154" s="228">
        <f t="shared" si="8"/>
        <v>-7365329.4260500018</v>
      </c>
      <c r="J154" s="226">
        <v>-774495.88175888755</v>
      </c>
      <c r="K154" s="226">
        <v>0</v>
      </c>
      <c r="L154" s="225">
        <v>-8139825.3078088891</v>
      </c>
      <c r="M154" s="229">
        <v>11093574.75219111</v>
      </c>
      <c r="N154" s="42"/>
    </row>
    <row r="155" spans="1:14" x14ac:dyDescent="0.35">
      <c r="A155" s="181">
        <v>47</v>
      </c>
      <c r="B155" s="189">
        <v>1835</v>
      </c>
      <c r="C155" s="191" t="s">
        <v>27</v>
      </c>
      <c r="D155" s="220">
        <f t="shared" si="6"/>
        <v>18147955.189999998</v>
      </c>
      <c r="E155" s="3">
        <v>1500752.72</v>
      </c>
      <c r="F155" s="3">
        <v>0</v>
      </c>
      <c r="G155" s="185">
        <f t="shared" si="7"/>
        <v>19648707.909999996</v>
      </c>
      <c r="H155" s="186"/>
      <c r="I155" s="222">
        <f t="shared" si="8"/>
        <v>-8698551.6044701468</v>
      </c>
      <c r="J155" s="3">
        <v>-618588.92225403455</v>
      </c>
      <c r="K155" s="3">
        <v>0</v>
      </c>
      <c r="L155" s="185">
        <v>-9317140.5267241821</v>
      </c>
      <c r="M155" s="188">
        <v>10331567.383275814</v>
      </c>
    </row>
    <row r="156" spans="1:14" x14ac:dyDescent="0.35">
      <c r="A156" s="181">
        <v>47</v>
      </c>
      <c r="B156" s="189">
        <v>1840</v>
      </c>
      <c r="C156" s="191" t="s">
        <v>28</v>
      </c>
      <c r="D156" s="220">
        <f t="shared" si="6"/>
        <v>8880353.9300000016</v>
      </c>
      <c r="E156" s="3">
        <v>710249.38</v>
      </c>
      <c r="F156" s="3">
        <v>0</v>
      </c>
      <c r="G156" s="185">
        <f t="shared" si="7"/>
        <v>9590603.3100000024</v>
      </c>
      <c r="H156" s="186"/>
      <c r="I156" s="222">
        <f t="shared" si="8"/>
        <v>-4241605.5795804635</v>
      </c>
      <c r="J156" s="3">
        <v>-406068.82640223915</v>
      </c>
      <c r="K156" s="3">
        <v>0</v>
      </c>
      <c r="L156" s="185">
        <v>-4647674.405982703</v>
      </c>
      <c r="M156" s="188">
        <v>4942928.9040172994</v>
      </c>
    </row>
    <row r="157" spans="1:14" x14ac:dyDescent="0.35">
      <c r="A157" s="181">
        <v>47</v>
      </c>
      <c r="B157" s="189">
        <v>1845</v>
      </c>
      <c r="C157" s="191" t="s">
        <v>29</v>
      </c>
      <c r="D157" s="220">
        <f t="shared" si="6"/>
        <v>25708485.160000004</v>
      </c>
      <c r="E157" s="3">
        <v>975289.5</v>
      </c>
      <c r="F157" s="3">
        <v>0</v>
      </c>
      <c r="G157" s="185">
        <f t="shared" si="7"/>
        <v>26683774.660000004</v>
      </c>
      <c r="H157" s="186"/>
      <c r="I157" s="222">
        <f t="shared" si="8"/>
        <v>-13894238.589072812</v>
      </c>
      <c r="J157" s="3">
        <v>-882703.80256738502</v>
      </c>
      <c r="K157" s="3">
        <v>0</v>
      </c>
      <c r="L157" s="185">
        <v>-14786942.391640197</v>
      </c>
      <c r="M157" s="188">
        <v>11896832.268359806</v>
      </c>
    </row>
    <row r="158" spans="1:14" x14ac:dyDescent="0.35">
      <c r="A158" s="181">
        <v>47</v>
      </c>
      <c r="B158" s="189">
        <v>1850</v>
      </c>
      <c r="C158" s="191" t="s">
        <v>30</v>
      </c>
      <c r="D158" s="220">
        <f t="shared" si="6"/>
        <v>18186348.870000001</v>
      </c>
      <c r="E158" s="3">
        <v>867147.98</v>
      </c>
      <c r="F158" s="3">
        <v>0</v>
      </c>
      <c r="G158" s="185">
        <f t="shared" si="7"/>
        <v>19053496.850000001</v>
      </c>
      <c r="H158" s="186"/>
      <c r="I158" s="222">
        <f t="shared" si="8"/>
        <v>-8688634.6070801727</v>
      </c>
      <c r="J158" s="3">
        <v>-669800.45338013303</v>
      </c>
      <c r="K158" s="3">
        <v>0</v>
      </c>
      <c r="L158" s="185">
        <v>-9358435.0604603067</v>
      </c>
      <c r="M158" s="188">
        <v>9695061.7895396948</v>
      </c>
    </row>
    <row r="159" spans="1:14" x14ac:dyDescent="0.35">
      <c r="A159" s="181">
        <v>47</v>
      </c>
      <c r="B159" s="189">
        <v>1855</v>
      </c>
      <c r="C159" s="191" t="s">
        <v>31</v>
      </c>
      <c r="D159" s="220">
        <f t="shared" si="6"/>
        <v>9626844.1399999987</v>
      </c>
      <c r="E159" s="3">
        <v>764986.22</v>
      </c>
      <c r="F159" s="3">
        <v>0</v>
      </c>
      <c r="G159" s="185">
        <f t="shared" si="7"/>
        <v>10391830.359999999</v>
      </c>
      <c r="H159" s="186"/>
      <c r="I159" s="222">
        <f t="shared" si="8"/>
        <v>-2190895.1119101695</v>
      </c>
      <c r="J159" s="3">
        <v>-383507.60065940244</v>
      </c>
      <c r="K159" s="3">
        <v>0</v>
      </c>
      <c r="L159" s="185">
        <v>-2574402.712569572</v>
      </c>
      <c r="M159" s="188">
        <v>7817427.6474304274</v>
      </c>
    </row>
    <row r="160" spans="1:14" x14ac:dyDescent="0.35">
      <c r="A160" s="181">
        <v>47</v>
      </c>
      <c r="B160" s="189">
        <v>1860</v>
      </c>
      <c r="C160" s="191" t="s">
        <v>32</v>
      </c>
      <c r="D160" s="220">
        <f t="shared" si="6"/>
        <v>3781297.5400000005</v>
      </c>
      <c r="E160" s="3">
        <v>62536.11</v>
      </c>
      <c r="F160" s="3">
        <v>0</v>
      </c>
      <c r="G160" s="185">
        <f t="shared" si="7"/>
        <v>3843833.6500000004</v>
      </c>
      <c r="H160" s="186"/>
      <c r="I160" s="222">
        <f t="shared" si="8"/>
        <v>-1828210.6343160055</v>
      </c>
      <c r="J160" s="3">
        <v>-141397.98485529493</v>
      </c>
      <c r="K160" s="3">
        <v>0</v>
      </c>
      <c r="L160" s="185">
        <v>-1969608.6191713004</v>
      </c>
      <c r="M160" s="188">
        <v>1874225.0308286999</v>
      </c>
    </row>
    <row r="161" spans="1:13" x14ac:dyDescent="0.35">
      <c r="A161" s="181">
        <v>47</v>
      </c>
      <c r="B161" s="189">
        <v>1860</v>
      </c>
      <c r="C161" s="190" t="s">
        <v>33</v>
      </c>
      <c r="D161" s="220">
        <f t="shared" si="6"/>
        <v>7151308.4900000002</v>
      </c>
      <c r="E161" s="3">
        <v>306540.86000000004</v>
      </c>
      <c r="F161" s="3">
        <v>-201921.97999999998</v>
      </c>
      <c r="G161" s="185">
        <f t="shared" si="7"/>
        <v>7255927.370000001</v>
      </c>
      <c r="H161" s="186"/>
      <c r="I161" s="222">
        <f t="shared" si="8"/>
        <v>-1952582.3275202301</v>
      </c>
      <c r="J161" s="3">
        <v>-470701.82812262332</v>
      </c>
      <c r="K161" s="3">
        <v>78259.13</v>
      </c>
      <c r="L161" s="185">
        <v>-2345025.0256428537</v>
      </c>
      <c r="M161" s="188">
        <v>4910902.3443571478</v>
      </c>
    </row>
    <row r="162" spans="1:13" x14ac:dyDescent="0.35">
      <c r="A162" s="181" t="s">
        <v>19</v>
      </c>
      <c r="B162" s="189">
        <v>1905</v>
      </c>
      <c r="C162" s="190" t="s">
        <v>20</v>
      </c>
      <c r="D162" s="220">
        <f t="shared" si="6"/>
        <v>0</v>
      </c>
      <c r="E162" s="3">
        <v>0</v>
      </c>
      <c r="F162" s="3">
        <v>0</v>
      </c>
      <c r="G162" s="185">
        <f t="shared" si="7"/>
        <v>0</v>
      </c>
      <c r="H162" s="186"/>
      <c r="I162" s="222">
        <f t="shared" si="8"/>
        <v>0</v>
      </c>
      <c r="J162" s="3">
        <v>0</v>
      </c>
      <c r="K162" s="3">
        <v>0</v>
      </c>
      <c r="L162" s="185">
        <v>0</v>
      </c>
      <c r="M162" s="188">
        <v>0</v>
      </c>
    </row>
    <row r="163" spans="1:13" x14ac:dyDescent="0.35">
      <c r="A163" s="181">
        <v>47</v>
      </c>
      <c r="B163" s="189">
        <v>1908</v>
      </c>
      <c r="C163" s="191" t="s">
        <v>34</v>
      </c>
      <c r="D163" s="220">
        <f t="shared" si="6"/>
        <v>281704.57000000007</v>
      </c>
      <c r="E163" s="3">
        <v>9825</v>
      </c>
      <c r="F163" s="3">
        <v>0</v>
      </c>
      <c r="G163" s="185">
        <f t="shared" si="7"/>
        <v>291529.57000000007</v>
      </c>
      <c r="H163" s="186"/>
      <c r="I163" s="222">
        <f t="shared" si="8"/>
        <v>-79056.999999999985</v>
      </c>
      <c r="J163" s="3">
        <v>-8596.9699999999993</v>
      </c>
      <c r="K163" s="3">
        <v>0</v>
      </c>
      <c r="L163" s="185">
        <v>-87653.969999999987</v>
      </c>
      <c r="M163" s="188">
        <v>203875.60000000009</v>
      </c>
    </row>
    <row r="164" spans="1:13" x14ac:dyDescent="0.35">
      <c r="A164" s="181">
        <v>13</v>
      </c>
      <c r="B164" s="189">
        <v>1910</v>
      </c>
      <c r="C164" s="191" t="s">
        <v>22</v>
      </c>
      <c r="D164" s="220">
        <f t="shared" si="6"/>
        <v>1012020.7100000001</v>
      </c>
      <c r="E164" s="3">
        <v>83020.399999999994</v>
      </c>
      <c r="F164" s="3">
        <v>0</v>
      </c>
      <c r="G164" s="185">
        <f t="shared" si="7"/>
        <v>1095041.1100000001</v>
      </c>
      <c r="H164" s="186"/>
      <c r="I164" s="222">
        <f t="shared" si="8"/>
        <v>-542890.73</v>
      </c>
      <c r="J164" s="3">
        <v>-192438.76</v>
      </c>
      <c r="K164" s="3">
        <v>0</v>
      </c>
      <c r="L164" s="185">
        <v>-735329.49</v>
      </c>
      <c r="M164" s="188">
        <v>359711.62000000011</v>
      </c>
    </row>
    <row r="165" spans="1:13" ht="25" x14ac:dyDescent="0.35">
      <c r="A165" s="181">
        <v>8</v>
      </c>
      <c r="B165" s="189">
        <v>1915</v>
      </c>
      <c r="C165" s="191" t="s">
        <v>35</v>
      </c>
      <c r="D165" s="220">
        <f t="shared" si="6"/>
        <v>333113.26000000007</v>
      </c>
      <c r="E165" s="3">
        <v>10921.45</v>
      </c>
      <c r="F165" s="3">
        <v>0</v>
      </c>
      <c r="G165" s="185">
        <f t="shared" si="7"/>
        <v>344034.71000000008</v>
      </c>
      <c r="H165" s="186"/>
      <c r="I165" s="222">
        <f t="shared" si="8"/>
        <v>-169265.52999999997</v>
      </c>
      <c r="J165" s="3">
        <v>-33026.559999999998</v>
      </c>
      <c r="K165" s="3">
        <v>0</v>
      </c>
      <c r="L165" s="185">
        <v>-202292.08999999997</v>
      </c>
      <c r="M165" s="188">
        <v>141742.62000000011</v>
      </c>
    </row>
    <row r="166" spans="1:13" ht="25" x14ac:dyDescent="0.35">
      <c r="A166" s="181">
        <v>8</v>
      </c>
      <c r="B166" s="189">
        <v>1915</v>
      </c>
      <c r="C166" s="191" t="s">
        <v>36</v>
      </c>
      <c r="D166" s="220">
        <f t="shared" si="6"/>
        <v>0</v>
      </c>
      <c r="E166" s="3">
        <v>0</v>
      </c>
      <c r="F166" s="3">
        <v>0</v>
      </c>
      <c r="G166" s="185">
        <f t="shared" si="7"/>
        <v>0</v>
      </c>
      <c r="H166" s="186"/>
      <c r="I166" s="222">
        <f t="shared" si="8"/>
        <v>0</v>
      </c>
      <c r="J166" s="3"/>
      <c r="K166" s="3">
        <v>0</v>
      </c>
      <c r="L166" s="185">
        <v>0</v>
      </c>
      <c r="M166" s="188">
        <v>0</v>
      </c>
    </row>
    <row r="167" spans="1:13" x14ac:dyDescent="0.35">
      <c r="A167" s="181">
        <v>10</v>
      </c>
      <c r="B167" s="189">
        <v>1920</v>
      </c>
      <c r="C167" s="191" t="s">
        <v>37</v>
      </c>
      <c r="D167" s="220">
        <f t="shared" si="6"/>
        <v>402030.01999999996</v>
      </c>
      <c r="E167" s="3">
        <v>72198.75</v>
      </c>
      <c r="F167" s="3">
        <v>0</v>
      </c>
      <c r="G167" s="185">
        <f t="shared" si="7"/>
        <v>474228.76999999996</v>
      </c>
      <c r="H167" s="186"/>
      <c r="I167" s="222">
        <f t="shared" si="8"/>
        <v>-171046.22000000003</v>
      </c>
      <c r="J167" s="3">
        <v>-77378.84</v>
      </c>
      <c r="K167" s="3">
        <v>0</v>
      </c>
      <c r="L167" s="185">
        <v>-248425.06000000003</v>
      </c>
      <c r="M167" s="188">
        <v>225803.70999999993</v>
      </c>
    </row>
    <row r="168" spans="1:13" ht="25" x14ac:dyDescent="0.35">
      <c r="A168" s="181">
        <v>45</v>
      </c>
      <c r="B168" s="192">
        <v>1920</v>
      </c>
      <c r="C168" s="183" t="s">
        <v>38</v>
      </c>
      <c r="D168" s="220">
        <f t="shared" si="6"/>
        <v>0</v>
      </c>
      <c r="E168" s="3">
        <v>0</v>
      </c>
      <c r="F168" s="3">
        <v>0</v>
      </c>
      <c r="G168" s="185">
        <f t="shared" si="7"/>
        <v>0</v>
      </c>
      <c r="H168" s="186"/>
      <c r="I168" s="222">
        <f t="shared" si="8"/>
        <v>0</v>
      </c>
      <c r="J168" s="3">
        <v>0</v>
      </c>
      <c r="K168" s="3">
        <v>0</v>
      </c>
      <c r="L168" s="185">
        <v>0</v>
      </c>
      <c r="M168" s="188">
        <v>0</v>
      </c>
    </row>
    <row r="169" spans="1:13" ht="25" x14ac:dyDescent="0.35">
      <c r="A169" s="181">
        <v>45.1</v>
      </c>
      <c r="B169" s="192">
        <v>1920</v>
      </c>
      <c r="C169" s="183" t="s">
        <v>39</v>
      </c>
      <c r="D169" s="220">
        <f t="shared" si="6"/>
        <v>0</v>
      </c>
      <c r="E169" s="3">
        <v>0</v>
      </c>
      <c r="F169" s="3">
        <v>0</v>
      </c>
      <c r="G169" s="185">
        <f t="shared" si="7"/>
        <v>0</v>
      </c>
      <c r="H169" s="186"/>
      <c r="I169" s="222">
        <f t="shared" si="8"/>
        <v>0</v>
      </c>
      <c r="J169" s="3">
        <v>0</v>
      </c>
      <c r="K169" s="3">
        <v>0</v>
      </c>
      <c r="L169" s="185">
        <v>0</v>
      </c>
      <c r="M169" s="188">
        <v>0</v>
      </c>
    </row>
    <row r="170" spans="1:13" x14ac:dyDescent="0.35">
      <c r="A170" s="181">
        <v>10</v>
      </c>
      <c r="B170" s="182">
        <v>1930</v>
      </c>
      <c r="C170" s="191" t="s">
        <v>40</v>
      </c>
      <c r="D170" s="220">
        <f t="shared" si="6"/>
        <v>2969573.1900000009</v>
      </c>
      <c r="E170" s="3">
        <v>56228.42</v>
      </c>
      <c r="F170" s="3">
        <v>-79797.81</v>
      </c>
      <c r="G170" s="185">
        <f t="shared" si="7"/>
        <v>2946003.8000000007</v>
      </c>
      <c r="H170" s="186"/>
      <c r="I170" s="222">
        <f t="shared" si="8"/>
        <v>-1819845.2399999998</v>
      </c>
      <c r="J170" s="3">
        <v>-255357.4</v>
      </c>
      <c r="K170" s="3">
        <v>79797.81</v>
      </c>
      <c r="L170" s="185">
        <v>-1995404.8299999996</v>
      </c>
      <c r="M170" s="188">
        <v>950598.97000000114</v>
      </c>
    </row>
    <row r="171" spans="1:13" x14ac:dyDescent="0.35">
      <c r="A171" s="181">
        <v>8</v>
      </c>
      <c r="B171" s="182">
        <v>1935</v>
      </c>
      <c r="C171" s="191" t="s">
        <v>41</v>
      </c>
      <c r="D171" s="220">
        <f t="shared" si="6"/>
        <v>66205.880000000019</v>
      </c>
      <c r="E171" s="3">
        <v>29587</v>
      </c>
      <c r="F171" s="3">
        <v>0</v>
      </c>
      <c r="G171" s="185">
        <f t="shared" si="7"/>
        <v>95792.880000000019</v>
      </c>
      <c r="H171" s="186"/>
      <c r="I171" s="222">
        <f t="shared" si="8"/>
        <v>-53068.42</v>
      </c>
      <c r="J171" s="3">
        <v>-7333</v>
      </c>
      <c r="K171" s="3">
        <v>0</v>
      </c>
      <c r="L171" s="185">
        <v>-60401.42</v>
      </c>
      <c r="M171" s="188">
        <v>35391.460000000021</v>
      </c>
    </row>
    <row r="172" spans="1:13" x14ac:dyDescent="0.35">
      <c r="A172" s="181">
        <v>8</v>
      </c>
      <c r="B172" s="182">
        <v>1940</v>
      </c>
      <c r="C172" s="191" t="s">
        <v>42</v>
      </c>
      <c r="D172" s="220">
        <f t="shared" si="6"/>
        <v>251504.71999999997</v>
      </c>
      <c r="E172" s="3">
        <v>15101</v>
      </c>
      <c r="F172" s="3">
        <v>0</v>
      </c>
      <c r="G172" s="185">
        <f t="shared" si="7"/>
        <v>266605.71999999997</v>
      </c>
      <c r="H172" s="186"/>
      <c r="I172" s="222">
        <f t="shared" si="8"/>
        <v>-118682.05000000003</v>
      </c>
      <c r="J172" s="3">
        <v>-24045.919999999998</v>
      </c>
      <c r="K172" s="3">
        <v>0</v>
      </c>
      <c r="L172" s="185">
        <v>-142727.97000000003</v>
      </c>
      <c r="M172" s="188">
        <v>123877.74999999994</v>
      </c>
    </row>
    <row r="173" spans="1:13" x14ac:dyDescent="0.35">
      <c r="A173" s="181">
        <v>8</v>
      </c>
      <c r="B173" s="182">
        <v>1945</v>
      </c>
      <c r="C173" s="191" t="s">
        <v>43</v>
      </c>
      <c r="D173" s="220">
        <f t="shared" si="6"/>
        <v>97312.71</v>
      </c>
      <c r="E173" s="3">
        <v>0</v>
      </c>
      <c r="F173" s="3">
        <v>0</v>
      </c>
      <c r="G173" s="185">
        <f t="shared" si="7"/>
        <v>97312.71</v>
      </c>
      <c r="H173" s="186"/>
      <c r="I173" s="222">
        <f t="shared" si="8"/>
        <v>-65552.3</v>
      </c>
      <c r="J173" s="3">
        <v>-9630.9599999999991</v>
      </c>
      <c r="K173" s="3">
        <v>0</v>
      </c>
      <c r="L173" s="185">
        <v>-75183.260000000009</v>
      </c>
      <c r="M173" s="188">
        <v>22129.449999999997</v>
      </c>
    </row>
    <row r="174" spans="1:13" x14ac:dyDescent="0.35">
      <c r="A174" s="181">
        <v>8</v>
      </c>
      <c r="B174" s="182">
        <v>1950</v>
      </c>
      <c r="C174" s="191" t="s">
        <v>44</v>
      </c>
      <c r="D174" s="220">
        <f t="shared" si="6"/>
        <v>0</v>
      </c>
      <c r="E174" s="3">
        <v>0</v>
      </c>
      <c r="F174" s="3">
        <v>0</v>
      </c>
      <c r="G174" s="185">
        <f t="shared" si="7"/>
        <v>0</v>
      </c>
      <c r="H174" s="186"/>
      <c r="I174" s="222">
        <f t="shared" si="8"/>
        <v>0</v>
      </c>
      <c r="J174" s="3">
        <v>0</v>
      </c>
      <c r="K174" s="3">
        <v>0</v>
      </c>
      <c r="L174" s="185">
        <v>0</v>
      </c>
      <c r="M174" s="188">
        <v>0</v>
      </c>
    </row>
    <row r="175" spans="1:13" x14ac:dyDescent="0.35">
      <c r="A175" s="181">
        <v>8</v>
      </c>
      <c r="B175" s="182">
        <v>1955</v>
      </c>
      <c r="C175" s="191" t="s">
        <v>45</v>
      </c>
      <c r="D175" s="220">
        <f t="shared" si="6"/>
        <v>0</v>
      </c>
      <c r="E175" s="3">
        <v>0</v>
      </c>
      <c r="F175" s="3">
        <v>0</v>
      </c>
      <c r="G175" s="185">
        <f t="shared" si="7"/>
        <v>0</v>
      </c>
      <c r="H175" s="186"/>
      <c r="I175" s="222">
        <f t="shared" si="8"/>
        <v>0</v>
      </c>
      <c r="J175" s="3">
        <v>0</v>
      </c>
      <c r="K175" s="3">
        <v>0</v>
      </c>
      <c r="L175" s="185">
        <v>0</v>
      </c>
      <c r="M175" s="188">
        <v>0</v>
      </c>
    </row>
    <row r="176" spans="1:13" ht="25" x14ac:dyDescent="0.35">
      <c r="A176" s="193">
        <v>8</v>
      </c>
      <c r="B176" s="192">
        <v>1955</v>
      </c>
      <c r="C176" s="194" t="s">
        <v>46</v>
      </c>
      <c r="D176" s="220">
        <f t="shared" si="6"/>
        <v>0</v>
      </c>
      <c r="E176" s="3">
        <v>0</v>
      </c>
      <c r="F176" s="3">
        <v>0</v>
      </c>
      <c r="G176" s="185">
        <f t="shared" si="7"/>
        <v>0</v>
      </c>
      <c r="H176" s="186"/>
      <c r="I176" s="222">
        <f t="shared" si="8"/>
        <v>0</v>
      </c>
      <c r="J176" s="3">
        <v>0</v>
      </c>
      <c r="K176" s="3">
        <v>0</v>
      </c>
      <c r="L176" s="185">
        <v>0</v>
      </c>
      <c r="M176" s="188">
        <v>0</v>
      </c>
    </row>
    <row r="177" spans="1:13" x14ac:dyDescent="0.35">
      <c r="A177" s="193">
        <v>8</v>
      </c>
      <c r="B177" s="195">
        <v>1960</v>
      </c>
      <c r="C177" s="183" t="s">
        <v>47</v>
      </c>
      <c r="D177" s="220">
        <f t="shared" si="6"/>
        <v>0</v>
      </c>
      <c r="E177" s="3">
        <v>0</v>
      </c>
      <c r="F177" s="3">
        <v>0</v>
      </c>
      <c r="G177" s="185">
        <f t="shared" si="7"/>
        <v>0</v>
      </c>
      <c r="H177" s="186"/>
      <c r="I177" s="222">
        <f t="shared" si="8"/>
        <v>0</v>
      </c>
      <c r="J177" s="3">
        <v>0</v>
      </c>
      <c r="K177" s="3">
        <v>0</v>
      </c>
      <c r="L177" s="185">
        <v>0</v>
      </c>
      <c r="M177" s="188">
        <v>0</v>
      </c>
    </row>
    <row r="178" spans="1:13" ht="25" x14ac:dyDescent="0.35">
      <c r="A178" s="196">
        <v>47</v>
      </c>
      <c r="B178" s="195">
        <v>1970</v>
      </c>
      <c r="C178" s="191" t="s">
        <v>48</v>
      </c>
      <c r="D178" s="220">
        <f t="shared" si="6"/>
        <v>0</v>
      </c>
      <c r="E178" s="3">
        <v>0</v>
      </c>
      <c r="F178" s="3">
        <v>0</v>
      </c>
      <c r="G178" s="185">
        <f t="shared" si="7"/>
        <v>0</v>
      </c>
      <c r="H178" s="186"/>
      <c r="I178" s="222">
        <f t="shared" si="8"/>
        <v>0</v>
      </c>
      <c r="J178" s="3">
        <v>0</v>
      </c>
      <c r="K178" s="3">
        <v>0</v>
      </c>
      <c r="L178" s="185">
        <v>0</v>
      </c>
      <c r="M178" s="188">
        <v>0</v>
      </c>
    </row>
    <row r="179" spans="1:13" ht="25" x14ac:dyDescent="0.35">
      <c r="A179" s="181">
        <v>47</v>
      </c>
      <c r="B179" s="182">
        <v>1975</v>
      </c>
      <c r="C179" s="191" t="s">
        <v>49</v>
      </c>
      <c r="D179" s="220">
        <f t="shared" si="6"/>
        <v>0</v>
      </c>
      <c r="E179" s="3">
        <v>0</v>
      </c>
      <c r="F179" s="3">
        <v>0</v>
      </c>
      <c r="G179" s="185">
        <f t="shared" si="7"/>
        <v>0</v>
      </c>
      <c r="H179" s="186"/>
      <c r="I179" s="222">
        <f t="shared" si="8"/>
        <v>0</v>
      </c>
      <c r="J179" s="3">
        <v>0</v>
      </c>
      <c r="K179" s="3">
        <v>0</v>
      </c>
      <c r="L179" s="185">
        <v>0</v>
      </c>
      <c r="M179" s="188">
        <v>0</v>
      </c>
    </row>
    <row r="180" spans="1:13" x14ac:dyDescent="0.35">
      <c r="A180" s="181">
        <v>47</v>
      </c>
      <c r="B180" s="182">
        <v>1980</v>
      </c>
      <c r="C180" s="191" t="s">
        <v>50</v>
      </c>
      <c r="D180" s="220">
        <f t="shared" si="6"/>
        <v>281728.77999999997</v>
      </c>
      <c r="E180" s="3">
        <v>0</v>
      </c>
      <c r="F180" s="3">
        <v>0</v>
      </c>
      <c r="G180" s="185">
        <f t="shared" si="7"/>
        <v>281728.77999999997</v>
      </c>
      <c r="H180" s="186"/>
      <c r="I180" s="222">
        <f t="shared" si="8"/>
        <v>-183515.89999999997</v>
      </c>
      <c r="J180" s="3">
        <v>-18781.919999999998</v>
      </c>
      <c r="K180" s="3">
        <v>0</v>
      </c>
      <c r="L180" s="185">
        <v>-202297.81999999995</v>
      </c>
      <c r="M180" s="188">
        <v>79430.960000000021</v>
      </c>
    </row>
    <row r="181" spans="1:13" x14ac:dyDescent="0.35">
      <c r="A181" s="181">
        <v>47</v>
      </c>
      <c r="B181" s="182">
        <v>1985</v>
      </c>
      <c r="C181" s="191" t="s">
        <v>51</v>
      </c>
      <c r="D181" s="220">
        <f t="shared" si="6"/>
        <v>0.15000000000145519</v>
      </c>
      <c r="E181" s="3">
        <v>0</v>
      </c>
      <c r="F181" s="3">
        <v>0</v>
      </c>
      <c r="G181" s="185">
        <f t="shared" si="7"/>
        <v>0.15000000000145519</v>
      </c>
      <c r="H181" s="186"/>
      <c r="I181" s="222">
        <f t="shared" si="8"/>
        <v>0</v>
      </c>
      <c r="J181" s="3">
        <v>0</v>
      </c>
      <c r="K181" s="3">
        <v>0</v>
      </c>
      <c r="L181" s="185">
        <v>0</v>
      </c>
      <c r="M181" s="188">
        <v>0.15000000000145519</v>
      </c>
    </row>
    <row r="182" spans="1:13" x14ac:dyDescent="0.35">
      <c r="A182" s="196">
        <v>47</v>
      </c>
      <c r="B182" s="182">
        <v>1990</v>
      </c>
      <c r="C182" s="197" t="s">
        <v>52</v>
      </c>
      <c r="D182" s="220">
        <f t="shared" si="6"/>
        <v>0</v>
      </c>
      <c r="E182" s="3">
        <v>0</v>
      </c>
      <c r="F182" s="3">
        <v>0</v>
      </c>
      <c r="G182" s="185">
        <f t="shared" si="7"/>
        <v>0</v>
      </c>
      <c r="H182" s="186"/>
      <c r="I182" s="222">
        <f t="shared" si="8"/>
        <v>0</v>
      </c>
      <c r="J182" s="3">
        <v>0</v>
      </c>
      <c r="K182" s="3">
        <v>0</v>
      </c>
      <c r="L182" s="185">
        <v>0</v>
      </c>
      <c r="M182" s="188">
        <v>0</v>
      </c>
    </row>
    <row r="183" spans="1:13" x14ac:dyDescent="0.35">
      <c r="A183" s="181">
        <v>47</v>
      </c>
      <c r="B183" s="182">
        <v>1995</v>
      </c>
      <c r="C183" s="191" t="s">
        <v>53</v>
      </c>
      <c r="D183" s="220">
        <f t="shared" si="6"/>
        <v>-25193685.169999998</v>
      </c>
      <c r="E183" s="3">
        <v>-3304989.8</v>
      </c>
      <c r="F183" s="3">
        <v>0</v>
      </c>
      <c r="G183" s="185">
        <f t="shared" si="7"/>
        <v>-28498674.969999999</v>
      </c>
      <c r="H183" s="186"/>
      <c r="I183" s="222">
        <f t="shared" si="8"/>
        <v>6272021.75</v>
      </c>
      <c r="J183" s="3">
        <v>1050134.74</v>
      </c>
      <c r="K183" s="3">
        <v>0</v>
      </c>
      <c r="L183" s="185">
        <v>7322156.4900000002</v>
      </c>
      <c r="M183" s="188">
        <v>-21176518.479999997</v>
      </c>
    </row>
    <row r="184" spans="1:13" x14ac:dyDescent="0.35">
      <c r="A184" s="181">
        <v>47</v>
      </c>
      <c r="B184" s="182">
        <v>2440</v>
      </c>
      <c r="C184" s="191" t="s">
        <v>54</v>
      </c>
      <c r="D184" s="220">
        <f t="shared" si="6"/>
        <v>0</v>
      </c>
      <c r="E184" s="3"/>
      <c r="F184" s="3">
        <v>0</v>
      </c>
      <c r="G184" s="185">
        <f t="shared" si="7"/>
        <v>0</v>
      </c>
      <c r="I184" s="220">
        <f t="shared" si="8"/>
        <v>0</v>
      </c>
      <c r="J184" s="3"/>
      <c r="K184" s="3">
        <v>0</v>
      </c>
      <c r="L184" s="185"/>
      <c r="M184" s="188"/>
    </row>
    <row r="185" spans="1:13" x14ac:dyDescent="0.35">
      <c r="A185" s="198"/>
      <c r="B185" s="198"/>
      <c r="C185" s="199"/>
      <c r="D185" s="220">
        <f t="shared" si="6"/>
        <v>0</v>
      </c>
      <c r="E185" s="3">
        <v>0</v>
      </c>
      <c r="F185" s="3">
        <v>0</v>
      </c>
      <c r="G185" s="185">
        <f t="shared" si="7"/>
        <v>0</v>
      </c>
      <c r="I185" s="220">
        <f t="shared" si="8"/>
        <v>0</v>
      </c>
      <c r="J185" s="3">
        <v>0</v>
      </c>
      <c r="K185" s="3">
        <v>0</v>
      </c>
      <c r="L185" s="185">
        <v>0</v>
      </c>
      <c r="M185" s="188">
        <v>0</v>
      </c>
    </row>
    <row r="186" spans="1:13" x14ac:dyDescent="0.35">
      <c r="A186" s="198"/>
      <c r="B186" s="198"/>
      <c r="C186" s="200" t="s">
        <v>55</v>
      </c>
      <c r="D186" s="201">
        <f>SUM(D146:D185)</f>
        <v>103207741.07999998</v>
      </c>
      <c r="E186" s="201">
        <f>SUM(E146:E185)</f>
        <v>4618614.2500000009</v>
      </c>
      <c r="F186" s="201">
        <f>SUM(F146:F185)</f>
        <v>-281719.78999999998</v>
      </c>
      <c r="G186" s="201">
        <f>SUM(G146:G185)</f>
        <v>107544635.54000002</v>
      </c>
      <c r="H186" s="201"/>
      <c r="I186" s="201">
        <f>SUM(I146:I185)</f>
        <v>-51087612.090000004</v>
      </c>
      <c r="J186" s="201">
        <f>SUM(J146:J185)</f>
        <v>-4450048.8299999991</v>
      </c>
      <c r="K186" s="201">
        <f>SUM(K146:K185)</f>
        <v>158056.94</v>
      </c>
      <c r="L186" s="201">
        <f>SUM(L146:L185)</f>
        <v>-55389603.980000012</v>
      </c>
      <c r="M186" s="201">
        <f>SUM(M146:M185)</f>
        <v>52165031.559999995</v>
      </c>
    </row>
    <row r="187" spans="1:13" ht="37.5" x14ac:dyDescent="0.35">
      <c r="A187" s="198"/>
      <c r="B187" s="198"/>
      <c r="C187" s="202" t="s">
        <v>56</v>
      </c>
      <c r="D187" s="230"/>
      <c r="E187" s="203"/>
      <c r="F187" s="203"/>
      <c r="G187" s="185">
        <v>0</v>
      </c>
      <c r="I187" s="230"/>
      <c r="J187" s="203"/>
      <c r="K187" s="203"/>
      <c r="L187" s="185">
        <v>0</v>
      </c>
      <c r="M187" s="188">
        <v>0</v>
      </c>
    </row>
    <row r="188" spans="1:13" ht="26" x14ac:dyDescent="0.35">
      <c r="A188" s="198"/>
      <c r="B188" s="198"/>
      <c r="C188" s="204" t="s">
        <v>57</v>
      </c>
      <c r="D188" s="230"/>
      <c r="E188" s="203"/>
      <c r="F188" s="203"/>
      <c r="G188" s="185">
        <v>0</v>
      </c>
      <c r="I188" s="230"/>
      <c r="J188" s="203"/>
      <c r="K188" s="203"/>
      <c r="L188" s="185">
        <v>0</v>
      </c>
      <c r="M188" s="188">
        <v>0</v>
      </c>
    </row>
    <row r="189" spans="1:13" x14ac:dyDescent="0.35">
      <c r="A189" s="198"/>
      <c r="B189" s="198"/>
      <c r="C189" s="200" t="s">
        <v>58</v>
      </c>
      <c r="D189" s="201">
        <f>SUM(D186:D188)</f>
        <v>103207741.07999998</v>
      </c>
      <c r="E189" s="201">
        <f>SUM(E186:E188)</f>
        <v>4618614.2500000009</v>
      </c>
      <c r="F189" s="201">
        <f>SUM(F186:F188)</f>
        <v>-281719.78999999998</v>
      </c>
      <c r="G189" s="201">
        <f>SUM(G186:G188)</f>
        <v>107544635.54000002</v>
      </c>
      <c r="H189" s="201"/>
      <c r="I189" s="201">
        <f>SUM(I186:I188)</f>
        <v>-51087612.090000004</v>
      </c>
      <c r="J189" s="201">
        <f>SUM(J186:J188)</f>
        <v>-4450048.8299999991</v>
      </c>
      <c r="K189" s="201">
        <f>SUM(K186:K188)</f>
        <v>158056.94</v>
      </c>
      <c r="L189" s="201">
        <f>SUM(L186:L188)</f>
        <v>-55389603.980000012</v>
      </c>
      <c r="M189" s="201">
        <f>SUM(M186:M188)</f>
        <v>52165031.559999995</v>
      </c>
    </row>
    <row r="190" spans="1:13" ht="15.5" x14ac:dyDescent="0.35">
      <c r="A190" s="198"/>
      <c r="B190" s="198"/>
      <c r="C190" s="264" t="s">
        <v>59</v>
      </c>
      <c r="D190" s="265"/>
      <c r="E190" s="265"/>
      <c r="F190" s="265"/>
      <c r="G190" s="265"/>
      <c r="H190" s="265"/>
      <c r="I190" s="266"/>
      <c r="J190" s="203"/>
      <c r="K190" s="205"/>
      <c r="L190" s="206"/>
      <c r="M190" s="207"/>
    </row>
    <row r="191" spans="1:13" x14ac:dyDescent="0.35">
      <c r="A191" s="198"/>
      <c r="B191" s="198"/>
      <c r="C191" s="264" t="s">
        <v>60</v>
      </c>
      <c r="D191" s="265"/>
      <c r="E191" s="265"/>
      <c r="F191" s="265"/>
      <c r="G191" s="265"/>
      <c r="H191" s="265"/>
      <c r="I191" s="266"/>
      <c r="J191" s="201">
        <f>J189+J190</f>
        <v>-4450048.8299999991</v>
      </c>
      <c r="K191" s="205"/>
      <c r="L191" s="206"/>
      <c r="M191" s="207"/>
    </row>
    <row r="193" spans="1:13" x14ac:dyDescent="0.35">
      <c r="I193" s="208" t="s">
        <v>61</v>
      </c>
      <c r="J193" s="209"/>
    </row>
    <row r="194" spans="1:13" x14ac:dyDescent="0.35">
      <c r="A194" s="198">
        <v>10</v>
      </c>
      <c r="B194" s="198"/>
      <c r="C194" s="199" t="s">
        <v>62</v>
      </c>
      <c r="I194" s="209" t="s">
        <v>62</v>
      </c>
      <c r="J194" s="209"/>
      <c r="K194" s="210"/>
    </row>
    <row r="195" spans="1:13" x14ac:dyDescent="0.35">
      <c r="A195" s="198">
        <v>8</v>
      </c>
      <c r="B195" s="198"/>
      <c r="C195" s="199" t="s">
        <v>41</v>
      </c>
      <c r="I195" s="209" t="s">
        <v>41</v>
      </c>
      <c r="J195" s="209"/>
      <c r="K195" s="211"/>
    </row>
    <row r="196" spans="1:13" x14ac:dyDescent="0.35">
      <c r="I196" s="212" t="s">
        <v>63</v>
      </c>
      <c r="K196" s="213">
        <f>J191-K194-K195</f>
        <v>-4450048.8299999991</v>
      </c>
    </row>
    <row r="198" spans="1:13" ht="18" x14ac:dyDescent="0.35">
      <c r="A198" s="260" t="s">
        <v>0</v>
      </c>
      <c r="B198" s="260"/>
      <c r="C198" s="260"/>
      <c r="D198" s="260"/>
      <c r="E198" s="260"/>
      <c r="F198" s="260"/>
      <c r="G198" s="260"/>
      <c r="H198" s="260"/>
      <c r="I198" s="260"/>
      <c r="J198" s="260"/>
      <c r="K198" s="260"/>
      <c r="L198" s="260"/>
      <c r="M198" s="260"/>
    </row>
    <row r="199" spans="1:13" ht="21" x14ac:dyDescent="0.35">
      <c r="A199" s="260" t="s">
        <v>1</v>
      </c>
      <c r="B199" s="260"/>
      <c r="C199" s="260"/>
      <c r="D199" s="260"/>
      <c r="E199" s="260"/>
      <c r="F199" s="260"/>
      <c r="G199" s="260"/>
      <c r="H199" s="260"/>
      <c r="I199" s="260"/>
      <c r="J199" s="260"/>
      <c r="K199" s="260"/>
      <c r="L199" s="260"/>
      <c r="M199" s="260"/>
    </row>
    <row r="200" spans="1:13" x14ac:dyDescent="0.35">
      <c r="H200" s="49"/>
    </row>
    <row r="201" spans="1:13" x14ac:dyDescent="0.35">
      <c r="E201" s="167" t="s">
        <v>2</v>
      </c>
      <c r="F201" s="2" t="s">
        <v>3</v>
      </c>
      <c r="G201" s="218" t="s">
        <v>71</v>
      </c>
      <c r="H201" s="49"/>
    </row>
    <row r="202" spans="1:13" x14ac:dyDescent="0.35">
      <c r="C202" s="62"/>
      <c r="E202" s="167" t="s">
        <v>4</v>
      </c>
      <c r="F202" s="168">
        <v>2013</v>
      </c>
      <c r="G202" s="169"/>
    </row>
    <row r="204" spans="1:13" x14ac:dyDescent="0.35">
      <c r="D204" s="261" t="s">
        <v>5</v>
      </c>
      <c r="E204" s="262"/>
      <c r="F204" s="262"/>
      <c r="G204" s="263"/>
      <c r="I204" s="170"/>
      <c r="J204" s="171" t="s">
        <v>6</v>
      </c>
      <c r="K204" s="171"/>
      <c r="L204" s="172"/>
      <c r="M204" s="173"/>
    </row>
    <row r="205" spans="1:13" ht="41.5" x14ac:dyDescent="0.35">
      <c r="A205" s="174" t="s">
        <v>7</v>
      </c>
      <c r="B205" s="174" t="s">
        <v>8</v>
      </c>
      <c r="C205" s="175" t="s">
        <v>9</v>
      </c>
      <c r="D205" s="174" t="s">
        <v>10</v>
      </c>
      <c r="E205" s="176" t="s">
        <v>11</v>
      </c>
      <c r="F205" s="176" t="s">
        <v>12</v>
      </c>
      <c r="G205" s="174" t="s">
        <v>13</v>
      </c>
      <c r="H205" s="177"/>
      <c r="I205" s="178" t="s">
        <v>10</v>
      </c>
      <c r="J205" s="179" t="s">
        <v>14</v>
      </c>
      <c r="K205" s="179" t="s">
        <v>12</v>
      </c>
      <c r="L205" s="180" t="s">
        <v>13</v>
      </c>
      <c r="M205" s="174" t="s">
        <v>15</v>
      </c>
    </row>
    <row r="206" spans="1:13" ht="25" x14ac:dyDescent="0.35">
      <c r="A206" s="181">
        <v>12</v>
      </c>
      <c r="B206" s="182">
        <v>1611</v>
      </c>
      <c r="C206" s="183" t="s">
        <v>16</v>
      </c>
      <c r="D206" s="220">
        <f>G86</f>
        <v>884544.91999999958</v>
      </c>
      <c r="E206" s="3">
        <v>239579.57</v>
      </c>
      <c r="F206" s="3">
        <v>0</v>
      </c>
      <c r="G206" s="185">
        <f t="shared" ref="G206:G245" si="9">D206+E206+F206</f>
        <v>1124124.4899999995</v>
      </c>
      <c r="H206" s="186"/>
      <c r="I206" s="222">
        <f>L86</f>
        <v>-371547.55000000016</v>
      </c>
      <c r="J206" s="3">
        <v>-217678.25</v>
      </c>
      <c r="K206" s="3">
        <v>0</v>
      </c>
      <c r="L206" s="231">
        <v>-589225.80000000016</v>
      </c>
      <c r="M206" s="188">
        <v>534898.68999999936</v>
      </c>
    </row>
    <row r="207" spans="1:13" ht="25" x14ac:dyDescent="0.35">
      <c r="A207" s="181" t="s">
        <v>17</v>
      </c>
      <c r="B207" s="182">
        <v>1612</v>
      </c>
      <c r="C207" s="183" t="s">
        <v>18</v>
      </c>
      <c r="D207" s="220">
        <f t="shared" ref="D207:D245" si="10">G87</f>
        <v>510698.12</v>
      </c>
      <c r="E207" s="3">
        <v>6475</v>
      </c>
      <c r="F207" s="3">
        <v>0</v>
      </c>
      <c r="G207" s="185">
        <f t="shared" si="9"/>
        <v>517173.12</v>
      </c>
      <c r="H207" s="186"/>
      <c r="I207" s="222">
        <f t="shared" ref="I207:I245" si="11">L87</f>
        <v>-100447.23999999999</v>
      </c>
      <c r="J207" s="3">
        <v>-16368.46</v>
      </c>
      <c r="K207" s="3">
        <v>0</v>
      </c>
      <c r="L207" s="231">
        <v>-116815.69999999998</v>
      </c>
      <c r="M207" s="188">
        <v>400357.42000000004</v>
      </c>
    </row>
    <row r="208" spans="1:13" x14ac:dyDescent="0.35">
      <c r="A208" s="181" t="s">
        <v>19</v>
      </c>
      <c r="B208" s="189">
        <v>1805</v>
      </c>
      <c r="C208" s="190" t="s">
        <v>20</v>
      </c>
      <c r="D208" s="220">
        <f t="shared" si="10"/>
        <v>3609391.040000001</v>
      </c>
      <c r="E208" s="3">
        <v>608751.82999999996</v>
      </c>
      <c r="F208" s="3">
        <v>0</v>
      </c>
      <c r="G208" s="185">
        <f t="shared" si="9"/>
        <v>4218142.870000001</v>
      </c>
      <c r="H208" s="186"/>
      <c r="I208" s="222">
        <f t="shared" si="11"/>
        <v>0</v>
      </c>
      <c r="J208" s="3">
        <v>0</v>
      </c>
      <c r="K208" s="3">
        <v>0</v>
      </c>
      <c r="L208" s="231">
        <v>0</v>
      </c>
      <c r="M208" s="188">
        <v>4218142.870000001</v>
      </c>
    </row>
    <row r="209" spans="1:14" x14ac:dyDescent="0.35">
      <c r="A209" s="181">
        <v>47</v>
      </c>
      <c r="B209" s="189">
        <v>1808</v>
      </c>
      <c r="C209" s="191" t="s">
        <v>21</v>
      </c>
      <c r="D209" s="220">
        <f t="shared" si="10"/>
        <v>0</v>
      </c>
      <c r="E209" s="3">
        <v>0</v>
      </c>
      <c r="F209" s="3">
        <v>0</v>
      </c>
      <c r="G209" s="185">
        <f t="shared" si="9"/>
        <v>0</v>
      </c>
      <c r="H209" s="186"/>
      <c r="I209" s="222">
        <f t="shared" si="11"/>
        <v>0</v>
      </c>
      <c r="J209" s="3">
        <v>0</v>
      </c>
      <c r="K209" s="3">
        <v>0</v>
      </c>
      <c r="L209" s="231">
        <v>0</v>
      </c>
      <c r="M209" s="188">
        <v>0</v>
      </c>
    </row>
    <row r="210" spans="1:14" x14ac:dyDescent="0.35">
      <c r="A210" s="181">
        <v>13</v>
      </c>
      <c r="B210" s="189">
        <v>1810</v>
      </c>
      <c r="C210" s="191" t="s">
        <v>22</v>
      </c>
      <c r="D210" s="220">
        <f t="shared" si="10"/>
        <v>0</v>
      </c>
      <c r="E210" s="3">
        <v>0</v>
      </c>
      <c r="F210" s="3">
        <v>0</v>
      </c>
      <c r="G210" s="185">
        <f t="shared" si="9"/>
        <v>0</v>
      </c>
      <c r="H210" s="186"/>
      <c r="I210" s="222">
        <f t="shared" si="11"/>
        <v>0</v>
      </c>
      <c r="J210" s="3">
        <v>0</v>
      </c>
      <c r="K210" s="3">
        <v>0</v>
      </c>
      <c r="L210" s="231">
        <v>0</v>
      </c>
      <c r="M210" s="188">
        <v>0</v>
      </c>
    </row>
    <row r="211" spans="1:14" ht="25" x14ac:dyDescent="0.35">
      <c r="A211" s="181">
        <v>47</v>
      </c>
      <c r="B211" s="189">
        <v>1815</v>
      </c>
      <c r="C211" s="191" t="s">
        <v>23</v>
      </c>
      <c r="D211" s="220">
        <f t="shared" si="10"/>
        <v>0</v>
      </c>
      <c r="E211" s="3">
        <v>0</v>
      </c>
      <c r="F211" s="3">
        <v>0</v>
      </c>
      <c r="G211" s="185">
        <f t="shared" si="9"/>
        <v>0</v>
      </c>
      <c r="H211" s="186"/>
      <c r="I211" s="222">
        <f t="shared" si="11"/>
        <v>0</v>
      </c>
      <c r="J211" s="3">
        <v>0</v>
      </c>
      <c r="K211" s="3">
        <v>0</v>
      </c>
      <c r="L211" s="231">
        <v>0</v>
      </c>
      <c r="M211" s="188">
        <v>0</v>
      </c>
    </row>
    <row r="212" spans="1:14" ht="25" x14ac:dyDescent="0.35">
      <c r="A212" s="181">
        <v>47</v>
      </c>
      <c r="B212" s="189">
        <v>1820</v>
      </c>
      <c r="C212" s="183" t="s">
        <v>24</v>
      </c>
      <c r="D212" s="220">
        <f t="shared" si="10"/>
        <v>8577644.9100000001</v>
      </c>
      <c r="E212" s="3">
        <v>22371.75</v>
      </c>
      <c r="F212" s="3">
        <v>0</v>
      </c>
      <c r="G212" s="185">
        <f t="shared" si="9"/>
        <v>8600016.6600000001</v>
      </c>
      <c r="H212" s="186"/>
      <c r="I212" s="222">
        <f t="shared" si="11"/>
        <v>-4690984.7600000007</v>
      </c>
      <c r="J212" s="3">
        <v>-154454.37</v>
      </c>
      <c r="K212" s="3">
        <v>0</v>
      </c>
      <c r="L212" s="231">
        <v>-4845439.1300000008</v>
      </c>
      <c r="M212" s="188">
        <v>3754577.5299999993</v>
      </c>
    </row>
    <row r="213" spans="1:14" x14ac:dyDescent="0.35">
      <c r="A213" s="181">
        <v>47</v>
      </c>
      <c r="B213" s="189">
        <v>1825</v>
      </c>
      <c r="C213" s="191" t="s">
        <v>25</v>
      </c>
      <c r="D213" s="220">
        <f t="shared" si="10"/>
        <v>0</v>
      </c>
      <c r="E213" s="3">
        <v>0</v>
      </c>
      <c r="F213" s="3">
        <v>0</v>
      </c>
      <c r="G213" s="185">
        <f t="shared" si="9"/>
        <v>0</v>
      </c>
      <c r="H213" s="186"/>
      <c r="I213" s="222">
        <f t="shared" si="11"/>
        <v>0</v>
      </c>
      <c r="J213" s="3">
        <v>0</v>
      </c>
      <c r="K213" s="3">
        <v>0</v>
      </c>
      <c r="L213" s="185">
        <v>0</v>
      </c>
      <c r="M213" s="188">
        <v>0</v>
      </c>
    </row>
    <row r="214" spans="1:14" s="4" customFormat="1" x14ac:dyDescent="0.35">
      <c r="A214" s="181">
        <v>47</v>
      </c>
      <c r="B214" s="223">
        <v>1830</v>
      </c>
      <c r="C214" s="224" t="s">
        <v>26</v>
      </c>
      <c r="D214" s="225">
        <f t="shared" si="10"/>
        <v>17641359.949999999</v>
      </c>
      <c r="E214" s="226">
        <v>1424245.72</v>
      </c>
      <c r="F214" s="226">
        <v>0</v>
      </c>
      <c r="G214" s="225">
        <f t="shared" si="9"/>
        <v>19065605.669999998</v>
      </c>
      <c r="H214" s="227"/>
      <c r="I214" s="228">
        <f t="shared" si="11"/>
        <v>-6966708.2899999991</v>
      </c>
      <c r="J214" s="226">
        <v>-262427.27</v>
      </c>
      <c r="K214" s="226">
        <v>0</v>
      </c>
      <c r="L214" s="225">
        <v>-7229135.5599999987</v>
      </c>
      <c r="M214" s="229">
        <v>11836470.109999999</v>
      </c>
      <c r="N214" s="42"/>
    </row>
    <row r="215" spans="1:14" x14ac:dyDescent="0.35">
      <c r="A215" s="181">
        <v>47</v>
      </c>
      <c r="B215" s="189">
        <v>1835</v>
      </c>
      <c r="C215" s="191" t="s">
        <v>27</v>
      </c>
      <c r="D215" s="220">
        <f t="shared" si="10"/>
        <v>18147955.189999998</v>
      </c>
      <c r="E215" s="3">
        <v>1366845.65</v>
      </c>
      <c r="F215" s="3">
        <v>0</v>
      </c>
      <c r="G215" s="185">
        <f t="shared" si="9"/>
        <v>19514800.839999996</v>
      </c>
      <c r="H215" s="186"/>
      <c r="I215" s="222">
        <f t="shared" si="11"/>
        <v>-8258965.1899999995</v>
      </c>
      <c r="J215" s="3">
        <v>-256671.5</v>
      </c>
      <c r="K215" s="3">
        <v>0</v>
      </c>
      <c r="L215" s="185">
        <v>-8515636.6899999995</v>
      </c>
      <c r="M215" s="188">
        <v>10999164.149999997</v>
      </c>
    </row>
    <row r="216" spans="1:14" x14ac:dyDescent="0.35">
      <c r="A216" s="181">
        <v>47</v>
      </c>
      <c r="B216" s="189">
        <v>1840</v>
      </c>
      <c r="C216" s="191" t="s">
        <v>28</v>
      </c>
      <c r="D216" s="220">
        <f t="shared" si="10"/>
        <v>8880353.9300000016</v>
      </c>
      <c r="E216" s="3">
        <v>696750.38</v>
      </c>
      <c r="F216" s="3">
        <v>0</v>
      </c>
      <c r="G216" s="185">
        <f t="shared" si="9"/>
        <v>9577104.3100000024</v>
      </c>
      <c r="H216" s="186"/>
      <c r="I216" s="222">
        <f t="shared" si="11"/>
        <v>-4145196.93</v>
      </c>
      <c r="J216" s="3">
        <v>-48108.35</v>
      </c>
      <c r="K216" s="3">
        <v>0</v>
      </c>
      <c r="L216" s="185">
        <v>-4193305.2800000003</v>
      </c>
      <c r="M216" s="188">
        <v>5383799.0300000021</v>
      </c>
    </row>
    <row r="217" spans="1:14" x14ac:dyDescent="0.35">
      <c r="A217" s="181">
        <v>47</v>
      </c>
      <c r="B217" s="189">
        <v>1845</v>
      </c>
      <c r="C217" s="191" t="s">
        <v>29</v>
      </c>
      <c r="D217" s="220">
        <f t="shared" si="10"/>
        <v>25708485.160000004</v>
      </c>
      <c r="E217" s="3">
        <v>946643.72</v>
      </c>
      <c r="F217" s="3">
        <v>0</v>
      </c>
      <c r="G217" s="185">
        <f t="shared" si="9"/>
        <v>26655128.880000003</v>
      </c>
      <c r="H217" s="186"/>
      <c r="I217" s="222">
        <f t="shared" si="11"/>
        <v>-13301856.170000002</v>
      </c>
      <c r="J217" s="3">
        <v>-498485.11</v>
      </c>
      <c r="K217" s="3">
        <v>0</v>
      </c>
      <c r="L217" s="185">
        <v>-13800341.280000001</v>
      </c>
      <c r="M217" s="188">
        <v>12854787.600000001</v>
      </c>
    </row>
    <row r="218" spans="1:14" x14ac:dyDescent="0.35">
      <c r="A218" s="181">
        <v>47</v>
      </c>
      <c r="B218" s="189">
        <v>1850</v>
      </c>
      <c r="C218" s="191" t="s">
        <v>30</v>
      </c>
      <c r="D218" s="220">
        <f t="shared" si="10"/>
        <v>18186348.870000001</v>
      </c>
      <c r="E218" s="3">
        <v>862366.33000000007</v>
      </c>
      <c r="F218" s="3">
        <v>0</v>
      </c>
      <c r="G218" s="185">
        <f t="shared" si="9"/>
        <v>19048715.200000003</v>
      </c>
      <c r="H218" s="186"/>
      <c r="I218" s="222">
        <f t="shared" si="11"/>
        <v>-8385307.5999999996</v>
      </c>
      <c r="J218" s="3">
        <v>-382115.13</v>
      </c>
      <c r="K218" s="3">
        <v>0</v>
      </c>
      <c r="L218" s="185">
        <v>-8767422.7300000004</v>
      </c>
      <c r="M218" s="188">
        <v>10281292.470000003</v>
      </c>
    </row>
    <row r="219" spans="1:14" x14ac:dyDescent="0.35">
      <c r="A219" s="181">
        <v>47</v>
      </c>
      <c r="B219" s="189">
        <v>1855</v>
      </c>
      <c r="C219" s="191" t="s">
        <v>31</v>
      </c>
      <c r="D219" s="220">
        <f t="shared" si="10"/>
        <v>9626844.1399999987</v>
      </c>
      <c r="E219" s="3">
        <v>756199.83</v>
      </c>
      <c r="F219" s="3">
        <v>0</v>
      </c>
      <c r="G219" s="185">
        <f t="shared" si="9"/>
        <v>10383043.969999999</v>
      </c>
      <c r="H219" s="186"/>
      <c r="I219" s="222">
        <f t="shared" si="11"/>
        <v>-1988156.7600000002</v>
      </c>
      <c r="J219" s="3">
        <v>-176236.75</v>
      </c>
      <c r="K219" s="3">
        <v>0</v>
      </c>
      <c r="L219" s="185">
        <v>-2164393.5100000002</v>
      </c>
      <c r="M219" s="188">
        <v>8218650.459999999</v>
      </c>
    </row>
    <row r="220" spans="1:14" x14ac:dyDescent="0.35">
      <c r="A220" s="181">
        <v>47</v>
      </c>
      <c r="B220" s="189">
        <v>1860</v>
      </c>
      <c r="C220" s="191" t="s">
        <v>32</v>
      </c>
      <c r="D220" s="220">
        <f t="shared" si="10"/>
        <v>3781297.5400000005</v>
      </c>
      <c r="E220" s="3">
        <v>62536.11</v>
      </c>
      <c r="F220" s="3">
        <v>0</v>
      </c>
      <c r="G220" s="185">
        <f t="shared" si="9"/>
        <v>3843833.6500000004</v>
      </c>
      <c r="H220" s="186"/>
      <c r="I220" s="222">
        <f t="shared" si="11"/>
        <v>-1832880.9399999997</v>
      </c>
      <c r="J220" s="3">
        <v>-129618.74</v>
      </c>
      <c r="K220" s="3">
        <v>0</v>
      </c>
      <c r="L220" s="185">
        <v>-1962499.6799999997</v>
      </c>
      <c r="M220" s="188">
        <v>1881333.9700000007</v>
      </c>
    </row>
    <row r="221" spans="1:14" x14ac:dyDescent="0.35">
      <c r="A221" s="181">
        <v>47</v>
      </c>
      <c r="B221" s="189">
        <v>1860</v>
      </c>
      <c r="C221" s="190" t="s">
        <v>33</v>
      </c>
      <c r="D221" s="220">
        <f t="shared" si="10"/>
        <v>7151308.4900000002</v>
      </c>
      <c r="E221" s="3">
        <v>306540.86000000004</v>
      </c>
      <c r="F221" s="3">
        <v>-201921.97999999998</v>
      </c>
      <c r="G221" s="185">
        <f t="shared" si="9"/>
        <v>7255927.370000001</v>
      </c>
      <c r="H221" s="186"/>
      <c r="I221" s="222">
        <f t="shared" si="11"/>
        <v>-1969723.11</v>
      </c>
      <c r="J221" s="3">
        <v>-492083.12</v>
      </c>
      <c r="K221" s="3">
        <v>78259.13</v>
      </c>
      <c r="L221" s="185">
        <v>-2383547.1</v>
      </c>
      <c r="M221" s="188">
        <v>4872380.2700000014</v>
      </c>
    </row>
    <row r="222" spans="1:14" x14ac:dyDescent="0.35">
      <c r="A222" s="181" t="s">
        <v>19</v>
      </c>
      <c r="B222" s="189">
        <v>1905</v>
      </c>
      <c r="C222" s="190" t="s">
        <v>20</v>
      </c>
      <c r="D222" s="220">
        <f t="shared" si="10"/>
        <v>0</v>
      </c>
      <c r="E222" s="3">
        <v>0</v>
      </c>
      <c r="F222" s="3">
        <v>0</v>
      </c>
      <c r="G222" s="185">
        <f t="shared" si="9"/>
        <v>0</v>
      </c>
      <c r="H222" s="186"/>
      <c r="I222" s="222">
        <f t="shared" si="11"/>
        <v>0</v>
      </c>
      <c r="J222" s="3">
        <v>0</v>
      </c>
      <c r="K222" s="3">
        <v>0</v>
      </c>
      <c r="L222" s="185">
        <v>0</v>
      </c>
      <c r="M222" s="188">
        <v>0</v>
      </c>
    </row>
    <row r="223" spans="1:14" x14ac:dyDescent="0.35">
      <c r="A223" s="181">
        <v>47</v>
      </c>
      <c r="B223" s="189">
        <v>1908</v>
      </c>
      <c r="C223" s="191" t="s">
        <v>34</v>
      </c>
      <c r="D223" s="220">
        <f t="shared" si="10"/>
        <v>281704.57000000007</v>
      </c>
      <c r="E223" s="3">
        <v>9825</v>
      </c>
      <c r="F223" s="3">
        <v>0</v>
      </c>
      <c r="G223" s="185">
        <f t="shared" si="9"/>
        <v>291529.57000000007</v>
      </c>
      <c r="H223" s="186"/>
      <c r="I223" s="222">
        <f t="shared" si="11"/>
        <v>-79056.999999999985</v>
      </c>
      <c r="J223" s="3">
        <v>-8596.9699999999993</v>
      </c>
      <c r="K223" s="3">
        <v>0</v>
      </c>
      <c r="L223" s="185">
        <v>-87653.969999999987</v>
      </c>
      <c r="M223" s="188">
        <v>203875.60000000009</v>
      </c>
    </row>
    <row r="224" spans="1:14" x14ac:dyDescent="0.35">
      <c r="A224" s="181">
        <v>13</v>
      </c>
      <c r="B224" s="189">
        <v>1910</v>
      </c>
      <c r="C224" s="191" t="s">
        <v>22</v>
      </c>
      <c r="D224" s="220">
        <f t="shared" si="10"/>
        <v>1012020.7100000001</v>
      </c>
      <c r="E224" s="3">
        <v>83020.399999999994</v>
      </c>
      <c r="F224" s="3">
        <v>0</v>
      </c>
      <c r="G224" s="185">
        <f t="shared" si="9"/>
        <v>1095041.1100000001</v>
      </c>
      <c r="H224" s="186"/>
      <c r="I224" s="222">
        <f t="shared" si="11"/>
        <v>-493136.68000000005</v>
      </c>
      <c r="J224" s="3">
        <v>-163036.39000000001</v>
      </c>
      <c r="K224" s="3">
        <v>0</v>
      </c>
      <c r="L224" s="185">
        <v>-656173.07000000007</v>
      </c>
      <c r="M224" s="188">
        <v>438868.04000000004</v>
      </c>
    </row>
    <row r="225" spans="1:13" ht="25" x14ac:dyDescent="0.35">
      <c r="A225" s="181">
        <v>8</v>
      </c>
      <c r="B225" s="189">
        <v>1915</v>
      </c>
      <c r="C225" s="191" t="s">
        <v>35</v>
      </c>
      <c r="D225" s="220">
        <f t="shared" si="10"/>
        <v>333113.26000000007</v>
      </c>
      <c r="E225" s="3">
        <v>10921.45</v>
      </c>
      <c r="F225" s="3">
        <v>0</v>
      </c>
      <c r="G225" s="231">
        <f t="shared" si="9"/>
        <v>344034.71000000008</v>
      </c>
      <c r="H225" s="186"/>
      <c r="I225" s="222">
        <f t="shared" si="11"/>
        <v>-169557.35</v>
      </c>
      <c r="J225" s="3">
        <v>-32768.18</v>
      </c>
      <c r="K225" s="3">
        <v>0</v>
      </c>
      <c r="L225" s="185">
        <v>-202325.53</v>
      </c>
      <c r="M225" s="188">
        <v>141709.18000000008</v>
      </c>
    </row>
    <row r="226" spans="1:13" ht="25" x14ac:dyDescent="0.35">
      <c r="A226" s="181">
        <v>8</v>
      </c>
      <c r="B226" s="189">
        <v>1915</v>
      </c>
      <c r="C226" s="191" t="s">
        <v>36</v>
      </c>
      <c r="D226" s="220">
        <f t="shared" si="10"/>
        <v>0</v>
      </c>
      <c r="E226" s="3">
        <v>0</v>
      </c>
      <c r="F226" s="3">
        <v>0</v>
      </c>
      <c r="G226" s="231">
        <f t="shared" si="9"/>
        <v>0</v>
      </c>
      <c r="H226" s="186"/>
      <c r="I226" s="222">
        <f t="shared" si="11"/>
        <v>0</v>
      </c>
      <c r="J226" s="3"/>
      <c r="K226" s="3">
        <v>0</v>
      </c>
      <c r="L226" s="185">
        <v>0</v>
      </c>
      <c r="M226" s="188">
        <v>0</v>
      </c>
    </row>
    <row r="227" spans="1:13" x14ac:dyDescent="0.35">
      <c r="A227" s="181">
        <v>10</v>
      </c>
      <c r="B227" s="189">
        <v>1920</v>
      </c>
      <c r="C227" s="191" t="s">
        <v>37</v>
      </c>
      <c r="D227" s="220">
        <f t="shared" si="10"/>
        <v>402030.01999999996</v>
      </c>
      <c r="E227" s="3">
        <v>72198.75</v>
      </c>
      <c r="F227" s="3">
        <v>0</v>
      </c>
      <c r="G227" s="231">
        <f t="shared" si="9"/>
        <v>474228.76999999996</v>
      </c>
      <c r="H227" s="186"/>
      <c r="I227" s="222">
        <f t="shared" si="11"/>
        <v>-171046.22000000003</v>
      </c>
      <c r="J227" s="3">
        <v>-77378.84</v>
      </c>
      <c r="K227" s="3">
        <v>0</v>
      </c>
      <c r="L227" s="185">
        <v>-248425.06000000003</v>
      </c>
      <c r="M227" s="188">
        <v>225803.70999999993</v>
      </c>
    </row>
    <row r="228" spans="1:13" ht="25" x14ac:dyDescent="0.35">
      <c r="A228" s="181">
        <v>45</v>
      </c>
      <c r="B228" s="192">
        <v>1920</v>
      </c>
      <c r="C228" s="183" t="s">
        <v>38</v>
      </c>
      <c r="D228" s="220">
        <f t="shared" si="10"/>
        <v>0</v>
      </c>
      <c r="E228" s="3">
        <v>0</v>
      </c>
      <c r="F228" s="3">
        <v>0</v>
      </c>
      <c r="G228" s="185">
        <f t="shared" si="9"/>
        <v>0</v>
      </c>
      <c r="H228" s="186"/>
      <c r="I228" s="222">
        <f t="shared" si="11"/>
        <v>0</v>
      </c>
      <c r="J228" s="3">
        <v>0</v>
      </c>
      <c r="K228" s="3">
        <v>0</v>
      </c>
      <c r="L228" s="185">
        <v>0</v>
      </c>
      <c r="M228" s="188">
        <v>0</v>
      </c>
    </row>
    <row r="229" spans="1:13" ht="25" x14ac:dyDescent="0.35">
      <c r="A229" s="181">
        <v>45.1</v>
      </c>
      <c r="B229" s="192">
        <v>1920</v>
      </c>
      <c r="C229" s="183" t="s">
        <v>39</v>
      </c>
      <c r="D229" s="220">
        <f t="shared" si="10"/>
        <v>0</v>
      </c>
      <c r="E229" s="3">
        <v>0</v>
      </c>
      <c r="F229" s="3">
        <v>0</v>
      </c>
      <c r="G229" s="185">
        <f t="shared" si="9"/>
        <v>0</v>
      </c>
      <c r="H229" s="186"/>
      <c r="I229" s="222">
        <f t="shared" si="11"/>
        <v>0</v>
      </c>
      <c r="J229" s="3">
        <v>0</v>
      </c>
      <c r="K229" s="3">
        <v>0</v>
      </c>
      <c r="L229" s="185">
        <v>0</v>
      </c>
      <c r="M229" s="188">
        <v>0</v>
      </c>
    </row>
    <row r="230" spans="1:13" x14ac:dyDescent="0.35">
      <c r="A230" s="181">
        <v>10</v>
      </c>
      <c r="B230" s="182">
        <v>1930</v>
      </c>
      <c r="C230" s="191" t="s">
        <v>40</v>
      </c>
      <c r="D230" s="220">
        <f t="shared" si="10"/>
        <v>2969573.1900000009</v>
      </c>
      <c r="E230" s="3">
        <v>56228.42</v>
      </c>
      <c r="F230" s="3">
        <v>-79797.81</v>
      </c>
      <c r="G230" s="185">
        <f t="shared" si="9"/>
        <v>2946003.8000000007</v>
      </c>
      <c r="H230" s="186"/>
      <c r="I230" s="222">
        <f t="shared" si="11"/>
        <v>-1760531.8499999999</v>
      </c>
      <c r="J230" s="3">
        <v>-238224.34</v>
      </c>
      <c r="K230" s="3">
        <v>79797.81</v>
      </c>
      <c r="L230" s="185">
        <v>-1918958.38</v>
      </c>
      <c r="M230" s="188">
        <v>1027045.4200000009</v>
      </c>
    </row>
    <row r="231" spans="1:13" x14ac:dyDescent="0.35">
      <c r="A231" s="181">
        <v>8</v>
      </c>
      <c r="B231" s="182">
        <v>1935</v>
      </c>
      <c r="C231" s="191" t="s">
        <v>41</v>
      </c>
      <c r="D231" s="220">
        <f t="shared" si="10"/>
        <v>66205.880000000019</v>
      </c>
      <c r="E231" s="3">
        <v>29587</v>
      </c>
      <c r="F231" s="3">
        <v>0</v>
      </c>
      <c r="G231" s="185">
        <f t="shared" si="9"/>
        <v>95792.880000000019</v>
      </c>
      <c r="H231" s="186"/>
      <c r="I231" s="222">
        <f t="shared" si="11"/>
        <v>-53068.42</v>
      </c>
      <c r="J231" s="3">
        <v>-6802.16</v>
      </c>
      <c r="K231" s="3">
        <v>0</v>
      </c>
      <c r="L231" s="185">
        <v>-59870.58</v>
      </c>
      <c r="M231" s="188">
        <v>35922.300000000017</v>
      </c>
    </row>
    <row r="232" spans="1:13" x14ac:dyDescent="0.35">
      <c r="A232" s="181">
        <v>8</v>
      </c>
      <c r="B232" s="182">
        <v>1940</v>
      </c>
      <c r="C232" s="191" t="s">
        <v>42</v>
      </c>
      <c r="D232" s="220">
        <f t="shared" si="10"/>
        <v>251504.71999999997</v>
      </c>
      <c r="E232" s="3">
        <v>15101</v>
      </c>
      <c r="F232" s="3">
        <v>0</v>
      </c>
      <c r="G232" s="185">
        <f t="shared" si="9"/>
        <v>266605.71999999997</v>
      </c>
      <c r="H232" s="186"/>
      <c r="I232" s="222">
        <f t="shared" si="11"/>
        <v>-118682.05000000003</v>
      </c>
      <c r="J232" s="3">
        <v>-23908.91</v>
      </c>
      <c r="K232" s="3">
        <v>0</v>
      </c>
      <c r="L232" s="185">
        <v>-142590.96000000002</v>
      </c>
      <c r="M232" s="188">
        <v>124014.75999999995</v>
      </c>
    </row>
    <row r="233" spans="1:13" x14ac:dyDescent="0.35">
      <c r="A233" s="181">
        <v>8</v>
      </c>
      <c r="B233" s="182">
        <v>1945</v>
      </c>
      <c r="C233" s="191" t="s">
        <v>43</v>
      </c>
      <c r="D233" s="220">
        <f t="shared" si="10"/>
        <v>97312.71</v>
      </c>
      <c r="E233" s="3">
        <v>0</v>
      </c>
      <c r="F233" s="3">
        <v>0</v>
      </c>
      <c r="G233" s="185">
        <f t="shared" si="9"/>
        <v>97312.71</v>
      </c>
      <c r="H233" s="186"/>
      <c r="I233" s="222">
        <f t="shared" si="11"/>
        <v>-65552.3</v>
      </c>
      <c r="J233" s="3">
        <v>-9400.0300000000007</v>
      </c>
      <c r="K233" s="3">
        <v>0</v>
      </c>
      <c r="L233" s="185">
        <v>-74952.33</v>
      </c>
      <c r="M233" s="188">
        <v>22360.380000000005</v>
      </c>
    </row>
    <row r="234" spans="1:13" x14ac:dyDescent="0.35">
      <c r="A234" s="181">
        <v>8</v>
      </c>
      <c r="B234" s="182">
        <v>1950</v>
      </c>
      <c r="C234" s="191" t="s">
        <v>44</v>
      </c>
      <c r="D234" s="220">
        <f t="shared" si="10"/>
        <v>0</v>
      </c>
      <c r="E234" s="3">
        <v>0</v>
      </c>
      <c r="F234" s="3">
        <v>0</v>
      </c>
      <c r="G234" s="185">
        <f t="shared" si="9"/>
        <v>0</v>
      </c>
      <c r="H234" s="186"/>
      <c r="I234" s="222">
        <f t="shared" si="11"/>
        <v>0</v>
      </c>
      <c r="J234" s="3">
        <v>0</v>
      </c>
      <c r="K234" s="3">
        <v>0</v>
      </c>
      <c r="L234" s="185">
        <v>0</v>
      </c>
      <c r="M234" s="188">
        <v>0</v>
      </c>
    </row>
    <row r="235" spans="1:13" x14ac:dyDescent="0.35">
      <c r="A235" s="181">
        <v>8</v>
      </c>
      <c r="B235" s="182">
        <v>1955</v>
      </c>
      <c r="C235" s="191" t="s">
        <v>45</v>
      </c>
      <c r="D235" s="220">
        <f t="shared" si="10"/>
        <v>0</v>
      </c>
      <c r="E235" s="3">
        <v>0</v>
      </c>
      <c r="F235" s="3">
        <v>0</v>
      </c>
      <c r="G235" s="185">
        <f t="shared" si="9"/>
        <v>0</v>
      </c>
      <c r="H235" s="186"/>
      <c r="I235" s="222">
        <f t="shared" si="11"/>
        <v>0</v>
      </c>
      <c r="J235" s="3">
        <v>0</v>
      </c>
      <c r="K235" s="3">
        <v>0</v>
      </c>
      <c r="L235" s="185">
        <v>0</v>
      </c>
      <c r="M235" s="188">
        <v>0</v>
      </c>
    </row>
    <row r="236" spans="1:13" ht="25" x14ac:dyDescent="0.35">
      <c r="A236" s="193">
        <v>8</v>
      </c>
      <c r="B236" s="192">
        <v>1955</v>
      </c>
      <c r="C236" s="194" t="s">
        <v>46</v>
      </c>
      <c r="D236" s="220">
        <f t="shared" si="10"/>
        <v>0</v>
      </c>
      <c r="E236" s="3">
        <v>0</v>
      </c>
      <c r="F236" s="3">
        <v>0</v>
      </c>
      <c r="G236" s="185">
        <f t="shared" si="9"/>
        <v>0</v>
      </c>
      <c r="H236" s="186"/>
      <c r="I236" s="222">
        <f t="shared" si="11"/>
        <v>0</v>
      </c>
      <c r="J236" s="3">
        <v>0</v>
      </c>
      <c r="K236" s="3">
        <v>0</v>
      </c>
      <c r="L236" s="185">
        <v>0</v>
      </c>
      <c r="M236" s="188">
        <v>0</v>
      </c>
    </row>
    <row r="237" spans="1:13" x14ac:dyDescent="0.35">
      <c r="A237" s="193">
        <v>8</v>
      </c>
      <c r="B237" s="195">
        <v>1960</v>
      </c>
      <c r="C237" s="183" t="s">
        <v>47</v>
      </c>
      <c r="D237" s="220">
        <f t="shared" si="10"/>
        <v>0</v>
      </c>
      <c r="E237" s="3">
        <v>0</v>
      </c>
      <c r="F237" s="3">
        <v>0</v>
      </c>
      <c r="G237" s="185">
        <f t="shared" si="9"/>
        <v>0</v>
      </c>
      <c r="H237" s="186"/>
      <c r="I237" s="222">
        <f t="shared" si="11"/>
        <v>0</v>
      </c>
      <c r="J237" s="3">
        <v>0</v>
      </c>
      <c r="K237" s="3">
        <v>0</v>
      </c>
      <c r="L237" s="185">
        <v>0</v>
      </c>
      <c r="M237" s="188">
        <v>0</v>
      </c>
    </row>
    <row r="238" spans="1:13" ht="25" x14ac:dyDescent="0.35">
      <c r="A238" s="196">
        <v>47</v>
      </c>
      <c r="B238" s="195">
        <v>1970</v>
      </c>
      <c r="C238" s="191" t="s">
        <v>48</v>
      </c>
      <c r="D238" s="220">
        <f t="shared" si="10"/>
        <v>0</v>
      </c>
      <c r="E238" s="3">
        <v>0</v>
      </c>
      <c r="F238" s="3">
        <v>0</v>
      </c>
      <c r="G238" s="185">
        <f t="shared" si="9"/>
        <v>0</v>
      </c>
      <c r="H238" s="186"/>
      <c r="I238" s="222">
        <f t="shared" si="11"/>
        <v>0</v>
      </c>
      <c r="J238" s="3">
        <v>0</v>
      </c>
      <c r="K238" s="3">
        <v>0</v>
      </c>
      <c r="L238" s="185">
        <v>0</v>
      </c>
      <c r="M238" s="188">
        <v>0</v>
      </c>
    </row>
    <row r="239" spans="1:13" ht="25" x14ac:dyDescent="0.35">
      <c r="A239" s="181">
        <v>47</v>
      </c>
      <c r="B239" s="182">
        <v>1975</v>
      </c>
      <c r="C239" s="191" t="s">
        <v>49</v>
      </c>
      <c r="D239" s="220">
        <f t="shared" si="10"/>
        <v>0</v>
      </c>
      <c r="E239" s="3">
        <v>0</v>
      </c>
      <c r="F239" s="3">
        <v>0</v>
      </c>
      <c r="G239" s="185">
        <f t="shared" si="9"/>
        <v>0</v>
      </c>
      <c r="H239" s="186"/>
      <c r="I239" s="222">
        <f t="shared" si="11"/>
        <v>0</v>
      </c>
      <c r="J239" s="3">
        <v>0</v>
      </c>
      <c r="K239" s="3">
        <v>0</v>
      </c>
      <c r="L239" s="185">
        <v>0</v>
      </c>
      <c r="M239" s="188">
        <v>0</v>
      </c>
    </row>
    <row r="240" spans="1:13" x14ac:dyDescent="0.35">
      <c r="A240" s="181">
        <v>47</v>
      </c>
      <c r="B240" s="182">
        <v>1980</v>
      </c>
      <c r="C240" s="191" t="s">
        <v>50</v>
      </c>
      <c r="D240" s="220">
        <f t="shared" si="10"/>
        <v>281728.77999999997</v>
      </c>
      <c r="E240" s="3">
        <v>0</v>
      </c>
      <c r="F240" s="3">
        <v>0</v>
      </c>
      <c r="G240" s="185">
        <f t="shared" si="9"/>
        <v>281728.77999999997</v>
      </c>
      <c r="H240" s="186"/>
      <c r="I240" s="222">
        <f t="shared" si="11"/>
        <v>-183515.89999999997</v>
      </c>
      <c r="J240" s="3">
        <v>-17821.84</v>
      </c>
      <c r="K240" s="3">
        <v>0</v>
      </c>
      <c r="L240" s="185">
        <v>-201337.73999999996</v>
      </c>
      <c r="M240" s="188">
        <v>80391.040000000008</v>
      </c>
    </row>
    <row r="241" spans="1:13" x14ac:dyDescent="0.35">
      <c r="A241" s="181">
        <v>47</v>
      </c>
      <c r="B241" s="182">
        <v>1985</v>
      </c>
      <c r="C241" s="191" t="s">
        <v>51</v>
      </c>
      <c r="D241" s="220">
        <f t="shared" si="10"/>
        <v>0.15000000000145519</v>
      </c>
      <c r="E241" s="3">
        <v>0</v>
      </c>
      <c r="F241" s="3">
        <v>0</v>
      </c>
      <c r="G241" s="185">
        <f t="shared" si="9"/>
        <v>0.15000000000145519</v>
      </c>
      <c r="H241" s="186"/>
      <c r="I241" s="222">
        <f t="shared" si="11"/>
        <v>0</v>
      </c>
      <c r="J241" s="3">
        <v>0</v>
      </c>
      <c r="K241" s="3">
        <v>0</v>
      </c>
      <c r="L241" s="185">
        <v>0</v>
      </c>
      <c r="M241" s="188">
        <v>0.15000000000145519</v>
      </c>
    </row>
    <row r="242" spans="1:13" x14ac:dyDescent="0.35">
      <c r="A242" s="196">
        <v>47</v>
      </c>
      <c r="B242" s="182">
        <v>1990</v>
      </c>
      <c r="C242" s="197" t="s">
        <v>52</v>
      </c>
      <c r="D242" s="220">
        <f t="shared" si="10"/>
        <v>0</v>
      </c>
      <c r="E242" s="3">
        <v>0</v>
      </c>
      <c r="F242" s="3">
        <v>0</v>
      </c>
      <c r="G242" s="185">
        <f t="shared" si="9"/>
        <v>0</v>
      </c>
      <c r="H242" s="186"/>
      <c r="I242" s="222">
        <f t="shared" si="11"/>
        <v>0</v>
      </c>
      <c r="J242" s="3">
        <v>0</v>
      </c>
      <c r="K242" s="3">
        <v>0</v>
      </c>
      <c r="L242" s="185">
        <v>0</v>
      </c>
      <c r="M242" s="188">
        <v>0</v>
      </c>
    </row>
    <row r="243" spans="1:13" x14ac:dyDescent="0.35">
      <c r="A243" s="181">
        <v>47</v>
      </c>
      <c r="B243" s="182">
        <v>1995</v>
      </c>
      <c r="C243" s="191" t="s">
        <v>53</v>
      </c>
      <c r="D243" s="220">
        <f t="shared" si="10"/>
        <v>-25193685.169999998</v>
      </c>
      <c r="E243" s="3">
        <v>-3304989.8</v>
      </c>
      <c r="F243" s="3">
        <v>0</v>
      </c>
      <c r="G243" s="185">
        <f t="shared" si="9"/>
        <v>-28498674.969999999</v>
      </c>
      <c r="H243" s="186"/>
      <c r="I243" s="222">
        <f t="shared" si="11"/>
        <v>5781279.2200000007</v>
      </c>
      <c r="J243" s="3">
        <v>466887.16</v>
      </c>
      <c r="K243" s="3">
        <v>0</v>
      </c>
      <c r="L243" s="185">
        <v>6248166.3800000008</v>
      </c>
      <c r="M243" s="188">
        <v>-22250508.589999996</v>
      </c>
    </row>
    <row r="244" spans="1:13" x14ac:dyDescent="0.35">
      <c r="A244" s="181">
        <v>47</v>
      </c>
      <c r="B244" s="182">
        <v>2440</v>
      </c>
      <c r="C244" s="191" t="s">
        <v>54</v>
      </c>
      <c r="D244" s="220">
        <f t="shared" si="10"/>
        <v>0</v>
      </c>
      <c r="E244" s="3"/>
      <c r="F244" s="3">
        <v>0</v>
      </c>
      <c r="G244" s="185">
        <f t="shared" si="9"/>
        <v>0</v>
      </c>
      <c r="I244" s="220">
        <f t="shared" si="11"/>
        <v>0</v>
      </c>
      <c r="J244" s="3"/>
      <c r="K244" s="3">
        <v>0</v>
      </c>
      <c r="L244" s="185"/>
      <c r="M244" s="188"/>
    </row>
    <row r="245" spans="1:13" x14ac:dyDescent="0.35">
      <c r="A245" s="198"/>
      <c r="B245" s="198"/>
      <c r="C245" s="199"/>
      <c r="D245" s="220">
        <f t="shared" si="10"/>
        <v>0</v>
      </c>
      <c r="E245" s="3">
        <v>0</v>
      </c>
      <c r="F245" s="3">
        <v>0</v>
      </c>
      <c r="G245" s="185">
        <f t="shared" si="9"/>
        <v>0</v>
      </c>
      <c r="I245" s="220">
        <f t="shared" si="11"/>
        <v>0</v>
      </c>
      <c r="J245" s="3">
        <v>0</v>
      </c>
      <c r="K245" s="3">
        <v>0</v>
      </c>
      <c r="L245" s="185">
        <v>0</v>
      </c>
      <c r="M245" s="188">
        <v>0</v>
      </c>
    </row>
    <row r="246" spans="1:13" x14ac:dyDescent="0.35">
      <c r="A246" s="198"/>
      <c r="B246" s="198"/>
      <c r="C246" s="200" t="s">
        <v>55</v>
      </c>
      <c r="D246" s="232">
        <f>SUM(D206:D245)</f>
        <v>103207741.07999998</v>
      </c>
      <c r="E246" s="201">
        <f>SUM(E206:E245)</f>
        <v>4271198.9700000016</v>
      </c>
      <c r="F246" s="201">
        <f>SUM(F206:F245)</f>
        <v>-281719.78999999998</v>
      </c>
      <c r="G246" s="201">
        <f>SUM(G206:G245)</f>
        <v>107197220.26000002</v>
      </c>
      <c r="H246" s="201"/>
      <c r="I246" s="232">
        <f>SUM(I206:I245)</f>
        <v>-49324643.089999996</v>
      </c>
      <c r="J246" s="201">
        <f>SUM(J206:J245)</f>
        <v>-2745297.5500000003</v>
      </c>
      <c r="K246" s="201">
        <f>SUM(K206:K245)</f>
        <v>158056.94</v>
      </c>
      <c r="L246" s="201">
        <f>SUM(L206:L245)</f>
        <v>-51911883.700000003</v>
      </c>
      <c r="M246" s="201">
        <f>SUM(M206:M245)</f>
        <v>55285336.56000001</v>
      </c>
    </row>
    <row r="247" spans="1:13" ht="37.5" x14ac:dyDescent="0.35">
      <c r="A247" s="198"/>
      <c r="B247" s="198"/>
      <c r="C247" s="202" t="s">
        <v>56</v>
      </c>
      <c r="D247" s="230"/>
      <c r="E247" s="203"/>
      <c r="F247" s="203"/>
      <c r="G247" s="185">
        <v>0</v>
      </c>
      <c r="I247" s="230"/>
      <c r="J247" s="203"/>
      <c r="K247" s="203"/>
      <c r="L247" s="185">
        <v>0</v>
      </c>
      <c r="M247" s="188">
        <v>0</v>
      </c>
    </row>
    <row r="248" spans="1:13" ht="26" x14ac:dyDescent="0.35">
      <c r="A248" s="198"/>
      <c r="B248" s="198"/>
      <c r="C248" s="204" t="s">
        <v>57</v>
      </c>
      <c r="D248" s="230"/>
      <c r="E248" s="203"/>
      <c r="F248" s="203"/>
      <c r="G248" s="185">
        <v>0</v>
      </c>
      <c r="I248" s="230"/>
      <c r="J248" s="203"/>
      <c r="K248" s="203"/>
      <c r="L248" s="185">
        <v>0</v>
      </c>
      <c r="M248" s="188">
        <v>0</v>
      </c>
    </row>
    <row r="249" spans="1:13" x14ac:dyDescent="0.35">
      <c r="A249" s="198"/>
      <c r="B249" s="198"/>
      <c r="C249" s="200" t="s">
        <v>58</v>
      </c>
      <c r="D249" s="201">
        <f>SUM(D246:D248)</f>
        <v>103207741.07999998</v>
      </c>
      <c r="E249" s="201">
        <f>SUM(E246:E248)</f>
        <v>4271198.9700000016</v>
      </c>
      <c r="F249" s="201">
        <f>SUM(F246:F248)</f>
        <v>-281719.78999999998</v>
      </c>
      <c r="G249" s="201">
        <f>SUM(G246:G248)</f>
        <v>107197220.26000002</v>
      </c>
      <c r="H249" s="201"/>
      <c r="I249" s="201">
        <f>SUM(I246:I248)</f>
        <v>-49324643.089999996</v>
      </c>
      <c r="J249" s="201">
        <f>SUM(J246:J248)</f>
        <v>-2745297.5500000003</v>
      </c>
      <c r="K249" s="201">
        <f>SUM(K246:K248)</f>
        <v>158056.94</v>
      </c>
      <c r="L249" s="201">
        <f>SUM(L246:L248)</f>
        <v>-51911883.700000003</v>
      </c>
      <c r="M249" s="201">
        <f>SUM(M246:M248)</f>
        <v>55285336.56000001</v>
      </c>
    </row>
    <row r="250" spans="1:13" ht="15.5" x14ac:dyDescent="0.35">
      <c r="A250" s="198"/>
      <c r="B250" s="198"/>
      <c r="C250" s="264" t="s">
        <v>59</v>
      </c>
      <c r="D250" s="265"/>
      <c r="E250" s="265"/>
      <c r="F250" s="265"/>
      <c r="G250" s="265"/>
      <c r="H250" s="265"/>
      <c r="I250" s="266"/>
      <c r="J250" s="203"/>
      <c r="K250" s="205"/>
      <c r="L250" s="206"/>
      <c r="M250" s="207"/>
    </row>
    <row r="251" spans="1:13" x14ac:dyDescent="0.35">
      <c r="A251" s="198"/>
      <c r="B251" s="198"/>
      <c r="C251" s="264" t="s">
        <v>60</v>
      </c>
      <c r="D251" s="265"/>
      <c r="E251" s="265"/>
      <c r="F251" s="265"/>
      <c r="G251" s="265"/>
      <c r="H251" s="265"/>
      <c r="I251" s="266"/>
      <c r="J251" s="201">
        <f>J249+J250</f>
        <v>-2745297.5500000003</v>
      </c>
      <c r="K251" s="205"/>
      <c r="L251" s="206"/>
      <c r="M251" s="207"/>
    </row>
    <row r="253" spans="1:13" x14ac:dyDescent="0.35">
      <c r="I253" s="208" t="s">
        <v>61</v>
      </c>
      <c r="J253" s="209"/>
    </row>
    <row r="254" spans="1:13" x14ac:dyDescent="0.35">
      <c r="A254" s="198">
        <v>10</v>
      </c>
      <c r="B254" s="198"/>
      <c r="C254" s="199" t="s">
        <v>62</v>
      </c>
      <c r="I254" s="209" t="s">
        <v>62</v>
      </c>
      <c r="J254" s="209"/>
      <c r="K254" s="210"/>
    </row>
    <row r="255" spans="1:13" x14ac:dyDescent="0.35">
      <c r="A255" s="198">
        <v>8</v>
      </c>
      <c r="B255" s="198"/>
      <c r="C255" s="199" t="s">
        <v>41</v>
      </c>
      <c r="I255" s="209" t="s">
        <v>41</v>
      </c>
      <c r="J255" s="209"/>
      <c r="K255" s="211"/>
    </row>
    <row r="256" spans="1:13" x14ac:dyDescent="0.35">
      <c r="I256" s="212" t="s">
        <v>63</v>
      </c>
      <c r="K256" s="213">
        <f>J251-K254-K255</f>
        <v>-2745297.5500000003</v>
      </c>
    </row>
    <row r="258" spans="1:13" ht="18" x14ac:dyDescent="0.35">
      <c r="A258" s="260" t="s">
        <v>0</v>
      </c>
      <c r="B258" s="260"/>
      <c r="C258" s="260"/>
      <c r="D258" s="260"/>
      <c r="E258" s="260"/>
      <c r="F258" s="260"/>
      <c r="G258" s="260"/>
      <c r="H258" s="260"/>
      <c r="I258" s="260"/>
      <c r="J258" s="260"/>
      <c r="K258" s="260"/>
      <c r="L258" s="260"/>
      <c r="M258" s="260"/>
    </row>
    <row r="259" spans="1:13" ht="21" x14ac:dyDescent="0.35">
      <c r="A259" s="260" t="s">
        <v>1</v>
      </c>
      <c r="B259" s="260"/>
      <c r="C259" s="260"/>
      <c r="D259" s="260"/>
      <c r="E259" s="260"/>
      <c r="F259" s="260"/>
      <c r="G259" s="260"/>
      <c r="H259" s="260"/>
      <c r="I259" s="260"/>
      <c r="J259" s="260"/>
      <c r="K259" s="260"/>
      <c r="L259" s="260"/>
      <c r="M259" s="260"/>
    </row>
    <row r="260" spans="1:13" x14ac:dyDescent="0.35">
      <c r="H260" s="49"/>
    </row>
    <row r="261" spans="1:13" x14ac:dyDescent="0.35">
      <c r="E261" s="167" t="s">
        <v>2</v>
      </c>
      <c r="F261" s="2" t="s">
        <v>3</v>
      </c>
      <c r="G261" s="218"/>
      <c r="H261" s="49"/>
    </row>
    <row r="262" spans="1:13" x14ac:dyDescent="0.35">
      <c r="C262" s="62"/>
      <c r="E262" s="167" t="s">
        <v>4</v>
      </c>
      <c r="F262" s="168">
        <v>2014</v>
      </c>
      <c r="G262" s="169"/>
    </row>
    <row r="264" spans="1:13" x14ac:dyDescent="0.35">
      <c r="D264" s="261" t="s">
        <v>5</v>
      </c>
      <c r="E264" s="262"/>
      <c r="F264" s="262"/>
      <c r="G264" s="263"/>
      <c r="I264" s="170"/>
      <c r="J264" s="171" t="s">
        <v>6</v>
      </c>
      <c r="K264" s="171"/>
      <c r="L264" s="172"/>
      <c r="M264" s="173"/>
    </row>
    <row r="265" spans="1:13" ht="41.5" x14ac:dyDescent="0.35">
      <c r="A265" s="174" t="s">
        <v>7</v>
      </c>
      <c r="B265" s="174" t="s">
        <v>8</v>
      </c>
      <c r="C265" s="175" t="s">
        <v>9</v>
      </c>
      <c r="D265" s="174" t="s">
        <v>10</v>
      </c>
      <c r="E265" s="176" t="s">
        <v>11</v>
      </c>
      <c r="F265" s="176" t="s">
        <v>12</v>
      </c>
      <c r="G265" s="174" t="s">
        <v>13</v>
      </c>
      <c r="H265" s="177"/>
      <c r="I265" s="178" t="s">
        <v>10</v>
      </c>
      <c r="J265" s="179" t="s">
        <v>14</v>
      </c>
      <c r="K265" s="179" t="s">
        <v>12</v>
      </c>
      <c r="L265" s="180" t="s">
        <v>13</v>
      </c>
      <c r="M265" s="174" t="s">
        <v>15</v>
      </c>
    </row>
    <row r="266" spans="1:13" ht="25" x14ac:dyDescent="0.35">
      <c r="A266" s="181">
        <v>12</v>
      </c>
      <c r="B266" s="182">
        <v>1611</v>
      </c>
      <c r="C266" s="183" t="s">
        <v>16</v>
      </c>
      <c r="D266" s="220">
        <f>G146</f>
        <v>1124124.4899999995</v>
      </c>
      <c r="E266" s="3">
        <v>13291.29</v>
      </c>
      <c r="F266" s="3"/>
      <c r="G266" s="185">
        <f t="shared" ref="G266:G305" si="12">D266+E266+F266</f>
        <v>1137415.7799999996</v>
      </c>
      <c r="H266" s="186"/>
      <c r="I266" s="222">
        <v>-587592.70000000019</v>
      </c>
      <c r="J266" s="3">
        <v>-223366.65</v>
      </c>
      <c r="K266" s="3"/>
      <c r="L266" s="231">
        <v>-810959.35000000021</v>
      </c>
      <c r="M266" s="188">
        <v>326456.42999999935</v>
      </c>
    </row>
    <row r="267" spans="1:13" ht="25" x14ac:dyDescent="0.35">
      <c r="A267" s="181" t="s">
        <v>17</v>
      </c>
      <c r="B267" s="182">
        <v>1612</v>
      </c>
      <c r="C267" s="183" t="s">
        <v>18</v>
      </c>
      <c r="D267" s="220">
        <f t="shared" ref="D267:D305" si="13">G147</f>
        <v>517173.12</v>
      </c>
      <c r="E267" s="3"/>
      <c r="F267" s="3"/>
      <c r="G267" s="185">
        <f t="shared" si="12"/>
        <v>517173.12</v>
      </c>
      <c r="H267" s="186"/>
      <c r="I267" s="222">
        <v>-116815.69999999998</v>
      </c>
      <c r="J267" s="3">
        <v>-15729.3</v>
      </c>
      <c r="K267" s="3"/>
      <c r="L267" s="231">
        <v>-132544.99999999997</v>
      </c>
      <c r="M267" s="188">
        <v>384628.12</v>
      </c>
    </row>
    <row r="268" spans="1:13" x14ac:dyDescent="0.35">
      <c r="A268" s="181" t="s">
        <v>19</v>
      </c>
      <c r="B268" s="189">
        <v>1805</v>
      </c>
      <c r="C268" s="190" t="s">
        <v>20</v>
      </c>
      <c r="D268" s="220">
        <f t="shared" si="13"/>
        <v>4218143.870000001</v>
      </c>
      <c r="E268" s="3">
        <v>123214.08</v>
      </c>
      <c r="F268" s="3"/>
      <c r="G268" s="185">
        <f t="shared" si="12"/>
        <v>4341357.9500000011</v>
      </c>
      <c r="H268" s="186"/>
      <c r="I268" s="222">
        <v>0</v>
      </c>
      <c r="J268" s="3"/>
      <c r="K268" s="3"/>
      <c r="L268" s="231">
        <v>0</v>
      </c>
      <c r="M268" s="188">
        <v>4341357.9500000011</v>
      </c>
    </row>
    <row r="269" spans="1:13" x14ac:dyDescent="0.35">
      <c r="A269" s="181">
        <v>47</v>
      </c>
      <c r="B269" s="189">
        <v>1808</v>
      </c>
      <c r="C269" s="191" t="s">
        <v>21</v>
      </c>
      <c r="D269" s="220">
        <f t="shared" si="13"/>
        <v>0</v>
      </c>
      <c r="E269" s="3"/>
      <c r="F269" s="3"/>
      <c r="G269" s="185">
        <f t="shared" si="12"/>
        <v>0</v>
      </c>
      <c r="H269" s="186"/>
      <c r="I269" s="222">
        <v>0</v>
      </c>
      <c r="J269" s="3"/>
      <c r="K269" s="3"/>
      <c r="L269" s="231">
        <v>0</v>
      </c>
      <c r="M269" s="188">
        <v>0</v>
      </c>
    </row>
    <row r="270" spans="1:13" x14ac:dyDescent="0.35">
      <c r="A270" s="181">
        <v>13</v>
      </c>
      <c r="B270" s="189">
        <v>1810</v>
      </c>
      <c r="C270" s="191" t="s">
        <v>22</v>
      </c>
      <c r="D270" s="220">
        <f t="shared" si="13"/>
        <v>0</v>
      </c>
      <c r="E270" s="3"/>
      <c r="F270" s="3"/>
      <c r="G270" s="185">
        <f t="shared" si="12"/>
        <v>0</v>
      </c>
      <c r="H270" s="186"/>
      <c r="I270" s="222">
        <v>0</v>
      </c>
      <c r="J270" s="3"/>
      <c r="K270" s="3"/>
      <c r="L270" s="231">
        <v>0</v>
      </c>
      <c r="M270" s="188">
        <v>0</v>
      </c>
    </row>
    <row r="271" spans="1:13" ht="25" x14ac:dyDescent="0.35">
      <c r="A271" s="181">
        <v>47</v>
      </c>
      <c r="B271" s="189">
        <v>1815</v>
      </c>
      <c r="C271" s="191" t="s">
        <v>23</v>
      </c>
      <c r="D271" s="220">
        <f t="shared" si="13"/>
        <v>0</v>
      </c>
      <c r="E271" s="3"/>
      <c r="F271" s="3"/>
      <c r="G271" s="185">
        <f t="shared" si="12"/>
        <v>0</v>
      </c>
      <c r="H271" s="186"/>
      <c r="I271" s="222">
        <v>0</v>
      </c>
      <c r="J271" s="3"/>
      <c r="K271" s="3"/>
      <c r="L271" s="231">
        <v>0</v>
      </c>
      <c r="M271" s="188">
        <v>0</v>
      </c>
    </row>
    <row r="272" spans="1:13" ht="25" x14ac:dyDescent="0.35">
      <c r="A272" s="181">
        <v>47</v>
      </c>
      <c r="B272" s="189">
        <v>1820</v>
      </c>
      <c r="C272" s="183" t="s">
        <v>24</v>
      </c>
      <c r="D272" s="220">
        <f t="shared" si="13"/>
        <v>8600016.6600000001</v>
      </c>
      <c r="E272" s="3">
        <v>21370.13</v>
      </c>
      <c r="F272" s="3"/>
      <c r="G272" s="185">
        <f t="shared" si="12"/>
        <v>8621386.790000001</v>
      </c>
      <c r="H272" s="186"/>
      <c r="I272" s="222">
        <v>-5118582.1100000003</v>
      </c>
      <c r="J272" s="3">
        <v>-347306.73</v>
      </c>
      <c r="K272" s="3"/>
      <c r="L272" s="231">
        <v>-5465888.8399999999</v>
      </c>
      <c r="M272" s="188">
        <v>3155497.9500000011</v>
      </c>
    </row>
    <row r="273" spans="1:13" x14ac:dyDescent="0.35">
      <c r="A273" s="181">
        <v>47</v>
      </c>
      <c r="B273" s="189">
        <v>1825</v>
      </c>
      <c r="C273" s="191" t="s">
        <v>25</v>
      </c>
      <c r="D273" s="220">
        <f t="shared" si="13"/>
        <v>0</v>
      </c>
      <c r="E273" s="3"/>
      <c r="F273" s="3"/>
      <c r="G273" s="185">
        <f t="shared" si="12"/>
        <v>0</v>
      </c>
      <c r="H273" s="186"/>
      <c r="I273" s="222">
        <v>0</v>
      </c>
      <c r="J273" s="3"/>
      <c r="K273" s="3"/>
      <c r="L273" s="185">
        <v>0</v>
      </c>
      <c r="M273" s="188">
        <v>0</v>
      </c>
    </row>
    <row r="274" spans="1:13" x14ac:dyDescent="0.35">
      <c r="A274" s="181">
        <v>47</v>
      </c>
      <c r="B274" s="189">
        <v>1830</v>
      </c>
      <c r="C274" s="191" t="s">
        <v>26</v>
      </c>
      <c r="D274" s="220">
        <f t="shared" si="13"/>
        <v>19223400.059999999</v>
      </c>
      <c r="E274" s="3">
        <v>622763.82476519002</v>
      </c>
      <c r="F274" s="3">
        <v>-364930.64</v>
      </c>
      <c r="G274" s="185">
        <f t="shared" si="12"/>
        <v>19481233.244765189</v>
      </c>
      <c r="H274" s="186"/>
      <c r="I274" s="222">
        <v>-8139825.3078088891</v>
      </c>
      <c r="J274" s="3">
        <v>-753883.8</v>
      </c>
      <c r="K274" s="3">
        <v>364930.64</v>
      </c>
      <c r="L274" s="185">
        <v>-8528778.4678088892</v>
      </c>
      <c r="M274" s="188">
        <v>10962454.776956299</v>
      </c>
    </row>
    <row r="275" spans="1:13" x14ac:dyDescent="0.35">
      <c r="A275" s="181">
        <v>47</v>
      </c>
      <c r="B275" s="189">
        <v>1835</v>
      </c>
      <c r="C275" s="191" t="s">
        <v>27</v>
      </c>
      <c r="D275" s="220">
        <f t="shared" si="13"/>
        <v>19648707.909999996</v>
      </c>
      <c r="E275" s="3">
        <v>1084072.0712930902</v>
      </c>
      <c r="F275" s="3">
        <v>-450888.86</v>
      </c>
      <c r="G275" s="185">
        <f t="shared" si="12"/>
        <v>20281891.121293087</v>
      </c>
      <c r="H275" s="186"/>
      <c r="I275" s="222">
        <v>-9317140.5267241821</v>
      </c>
      <c r="J275" s="3">
        <v>-706819.47</v>
      </c>
      <c r="K275" s="3">
        <v>450888.86</v>
      </c>
      <c r="L275" s="185">
        <v>-9573071.1367241833</v>
      </c>
      <c r="M275" s="188">
        <v>10708819.984568903</v>
      </c>
    </row>
    <row r="276" spans="1:13" x14ac:dyDescent="0.35">
      <c r="A276" s="181">
        <v>47</v>
      </c>
      <c r="B276" s="189">
        <v>1840</v>
      </c>
      <c r="C276" s="191" t="s">
        <v>28</v>
      </c>
      <c r="D276" s="220">
        <f t="shared" si="13"/>
        <v>9590603.3100000024</v>
      </c>
      <c r="E276" s="3">
        <v>367186.63303169399</v>
      </c>
      <c r="F276" s="3">
        <v>-201692.98</v>
      </c>
      <c r="G276" s="185">
        <f t="shared" si="12"/>
        <v>9756096.9630316962</v>
      </c>
      <c r="H276" s="186"/>
      <c r="I276" s="222">
        <v>-4647674.405982703</v>
      </c>
      <c r="J276" s="3">
        <v>-528836.52</v>
      </c>
      <c r="K276" s="3">
        <v>201692.98</v>
      </c>
      <c r="L276" s="185">
        <v>-4974817.9459827021</v>
      </c>
      <c r="M276" s="188">
        <v>4781279.0170489941</v>
      </c>
    </row>
    <row r="277" spans="1:13" x14ac:dyDescent="0.35">
      <c r="A277" s="181">
        <v>47</v>
      </c>
      <c r="B277" s="189">
        <v>1845</v>
      </c>
      <c r="C277" s="191" t="s">
        <v>29</v>
      </c>
      <c r="D277" s="220">
        <f t="shared" si="13"/>
        <v>26683774.660000004</v>
      </c>
      <c r="E277" s="3">
        <v>523897.28256317496</v>
      </c>
      <c r="F277" s="3">
        <v>-637471.81999999995</v>
      </c>
      <c r="G277" s="185">
        <f t="shared" si="12"/>
        <v>26570200.12256318</v>
      </c>
      <c r="H277" s="186"/>
      <c r="I277" s="222">
        <v>-14786942.391640197</v>
      </c>
      <c r="J277" s="3">
        <v>-765149.05</v>
      </c>
      <c r="K277" s="3">
        <v>637471.81999999995</v>
      </c>
      <c r="L277" s="185">
        <v>-14914619.621640198</v>
      </c>
      <c r="M277" s="188">
        <v>11655580.500922982</v>
      </c>
    </row>
    <row r="278" spans="1:13" x14ac:dyDescent="0.35">
      <c r="A278" s="181">
        <v>47</v>
      </c>
      <c r="B278" s="189">
        <v>1850</v>
      </c>
      <c r="C278" s="191" t="s">
        <v>30</v>
      </c>
      <c r="D278" s="220">
        <f t="shared" si="13"/>
        <v>19053496.850000001</v>
      </c>
      <c r="E278" s="3">
        <v>549135.48350950994</v>
      </c>
      <c r="F278" s="3">
        <v>-754638.81</v>
      </c>
      <c r="G278" s="185">
        <f t="shared" si="12"/>
        <v>18847993.523509514</v>
      </c>
      <c r="H278" s="186"/>
      <c r="I278" s="222">
        <v>-9358435.0604603067</v>
      </c>
      <c r="J278" s="3">
        <v>-651273.46</v>
      </c>
      <c r="K278" s="3">
        <v>754638.81</v>
      </c>
      <c r="L278" s="185">
        <v>-9255069.7104603071</v>
      </c>
      <c r="M278" s="188">
        <v>9592923.8130492065</v>
      </c>
    </row>
    <row r="279" spans="1:13" x14ac:dyDescent="0.35">
      <c r="A279" s="181">
        <v>47</v>
      </c>
      <c r="B279" s="189">
        <v>1855</v>
      </c>
      <c r="C279" s="191" t="s">
        <v>31</v>
      </c>
      <c r="D279" s="220">
        <f t="shared" si="13"/>
        <v>10391830.359999999</v>
      </c>
      <c r="E279" s="3">
        <v>330918.96619389299</v>
      </c>
      <c r="F279" s="3"/>
      <c r="G279" s="185">
        <f t="shared" si="12"/>
        <v>10722749.326193891</v>
      </c>
      <c r="H279" s="186"/>
      <c r="I279" s="222">
        <v>-2574402.712569572</v>
      </c>
      <c r="J279" s="3">
        <v>-396966.83</v>
      </c>
      <c r="K279" s="3"/>
      <c r="L279" s="185">
        <v>-2971369.5425695721</v>
      </c>
      <c r="M279" s="188">
        <v>7751379.7836243194</v>
      </c>
    </row>
    <row r="280" spans="1:13" x14ac:dyDescent="0.35">
      <c r="A280" s="181">
        <v>47</v>
      </c>
      <c r="B280" s="189">
        <v>1860</v>
      </c>
      <c r="C280" s="191" t="s">
        <v>32</v>
      </c>
      <c r="D280" s="220">
        <f t="shared" si="13"/>
        <v>3843833.6500000004</v>
      </c>
      <c r="E280" s="3">
        <v>45306.890464673001</v>
      </c>
      <c r="F280" s="3">
        <v>-466081.79</v>
      </c>
      <c r="G280" s="185">
        <f t="shared" si="12"/>
        <v>3423058.7504646732</v>
      </c>
      <c r="H280" s="186"/>
      <c r="I280" s="222">
        <v>-1969608.6191713004</v>
      </c>
      <c r="J280" s="3">
        <v>-128748.61</v>
      </c>
      <c r="K280" s="3">
        <v>466081.79</v>
      </c>
      <c r="L280" s="185">
        <v>-1632275.4391713003</v>
      </c>
      <c r="M280" s="188">
        <v>1790783.3112933729</v>
      </c>
    </row>
    <row r="281" spans="1:13" x14ac:dyDescent="0.35">
      <c r="A281" s="181">
        <v>47</v>
      </c>
      <c r="B281" s="189">
        <v>1860</v>
      </c>
      <c r="C281" s="190" t="s">
        <v>33</v>
      </c>
      <c r="D281" s="220">
        <f t="shared" si="13"/>
        <v>7255927.370000001</v>
      </c>
      <c r="E281" s="3">
        <v>557873.25817877497</v>
      </c>
      <c r="F281" s="3">
        <v>-84122.73</v>
      </c>
      <c r="G281" s="185">
        <f t="shared" si="12"/>
        <v>7729677.8981787758</v>
      </c>
      <c r="H281" s="186"/>
      <c r="I281" s="222">
        <v>-2345025.0256428537</v>
      </c>
      <c r="J281" s="3">
        <v>-503863.31</v>
      </c>
      <c r="K281" s="3">
        <v>35869.760000000002</v>
      </c>
      <c r="L281" s="185">
        <v>-2813018.575642854</v>
      </c>
      <c r="M281" s="188">
        <v>4916659.3225359218</v>
      </c>
    </row>
    <row r="282" spans="1:13" x14ac:dyDescent="0.35">
      <c r="A282" s="181" t="s">
        <v>19</v>
      </c>
      <c r="B282" s="189">
        <v>1905</v>
      </c>
      <c r="C282" s="190" t="s">
        <v>20</v>
      </c>
      <c r="D282" s="220">
        <f t="shared" si="13"/>
        <v>0</v>
      </c>
      <c r="E282" s="3"/>
      <c r="F282" s="3"/>
      <c r="G282" s="185">
        <f t="shared" si="12"/>
        <v>0</v>
      </c>
      <c r="H282" s="186"/>
      <c r="I282" s="222">
        <v>0</v>
      </c>
      <c r="J282" s="3"/>
      <c r="K282" s="3"/>
      <c r="L282" s="185">
        <v>0</v>
      </c>
      <c r="M282" s="188">
        <v>0</v>
      </c>
    </row>
    <row r="283" spans="1:13" x14ac:dyDescent="0.35">
      <c r="A283" s="181">
        <v>47</v>
      </c>
      <c r="B283" s="189">
        <v>1908</v>
      </c>
      <c r="C283" s="191" t="s">
        <v>34</v>
      </c>
      <c r="D283" s="220">
        <f t="shared" si="13"/>
        <v>291529.57000000007</v>
      </c>
      <c r="E283" s="3">
        <v>5617.95</v>
      </c>
      <c r="F283" s="3"/>
      <c r="G283" s="185">
        <f t="shared" si="12"/>
        <v>297147.52000000008</v>
      </c>
      <c r="H283" s="186"/>
      <c r="I283" s="222">
        <v>-87653.969999999987</v>
      </c>
      <c r="J283" s="3">
        <v>-8900.99</v>
      </c>
      <c r="K283" s="3"/>
      <c r="L283" s="185">
        <v>-96554.959999999992</v>
      </c>
      <c r="M283" s="188">
        <v>200592.56000000008</v>
      </c>
    </row>
    <row r="284" spans="1:13" x14ac:dyDescent="0.35">
      <c r="A284" s="181">
        <v>13</v>
      </c>
      <c r="B284" s="189">
        <v>1910</v>
      </c>
      <c r="C284" s="191" t="s">
        <v>22</v>
      </c>
      <c r="D284" s="220">
        <f t="shared" si="13"/>
        <v>1095041.1100000001</v>
      </c>
      <c r="E284" s="3">
        <v>121063.76</v>
      </c>
      <c r="F284" s="3">
        <v>-37455.75</v>
      </c>
      <c r="G284" s="185">
        <f t="shared" si="12"/>
        <v>1178649.1200000001</v>
      </c>
      <c r="H284" s="186"/>
      <c r="I284" s="222">
        <v>-735329.49</v>
      </c>
      <c r="J284" s="3">
        <v>-180192.59</v>
      </c>
      <c r="K284" s="3">
        <v>37455.75</v>
      </c>
      <c r="L284" s="185">
        <v>-878066.33</v>
      </c>
      <c r="M284" s="188">
        <v>300582.79000000015</v>
      </c>
    </row>
    <row r="285" spans="1:13" ht="25" x14ac:dyDescent="0.35">
      <c r="A285" s="181">
        <v>8</v>
      </c>
      <c r="B285" s="189">
        <v>1915</v>
      </c>
      <c r="C285" s="191" t="s">
        <v>35</v>
      </c>
      <c r="D285" s="220">
        <f t="shared" si="13"/>
        <v>344034.71000000008</v>
      </c>
      <c r="E285" s="3"/>
      <c r="F285" s="3">
        <v>-95618.59</v>
      </c>
      <c r="G285" s="185">
        <f t="shared" si="12"/>
        <v>248416.12000000008</v>
      </c>
      <c r="H285" s="186"/>
      <c r="I285" s="222">
        <v>-202292.08999999997</v>
      </c>
      <c r="J285" s="3">
        <v>-27043.93</v>
      </c>
      <c r="K285" s="3">
        <v>95618.59</v>
      </c>
      <c r="L285" s="185">
        <v>-133717.42999999996</v>
      </c>
      <c r="M285" s="188">
        <v>114698.69000000012</v>
      </c>
    </row>
    <row r="286" spans="1:13" ht="25" x14ac:dyDescent="0.35">
      <c r="A286" s="181">
        <v>8</v>
      </c>
      <c r="B286" s="189">
        <v>1915</v>
      </c>
      <c r="C286" s="191" t="s">
        <v>36</v>
      </c>
      <c r="D286" s="220">
        <f t="shared" si="13"/>
        <v>0</v>
      </c>
      <c r="E286" s="3"/>
      <c r="F286" s="3"/>
      <c r="G286" s="185">
        <f t="shared" si="12"/>
        <v>0</v>
      </c>
      <c r="H286" s="186"/>
      <c r="I286" s="222">
        <v>0</v>
      </c>
      <c r="J286" s="3"/>
      <c r="K286" s="3"/>
      <c r="L286" s="185">
        <v>0</v>
      </c>
      <c r="M286" s="188">
        <v>0</v>
      </c>
    </row>
    <row r="287" spans="1:13" x14ac:dyDescent="0.35">
      <c r="A287" s="181">
        <v>10</v>
      </c>
      <c r="B287" s="189">
        <v>1920</v>
      </c>
      <c r="C287" s="191" t="s">
        <v>37</v>
      </c>
      <c r="D287" s="220">
        <f t="shared" si="13"/>
        <v>474228.76999999996</v>
      </c>
      <c r="E287" s="3">
        <v>95429.4</v>
      </c>
      <c r="F287" s="3">
        <v>-87221.45</v>
      </c>
      <c r="G287" s="185">
        <f t="shared" si="12"/>
        <v>482436.71999999991</v>
      </c>
      <c r="H287" s="186"/>
      <c r="I287" s="222">
        <v>-248425.06000000003</v>
      </c>
      <c r="J287" s="3">
        <v>-80420.53</v>
      </c>
      <c r="K287" s="3">
        <v>87221.45</v>
      </c>
      <c r="L287" s="185">
        <v>-241624.14</v>
      </c>
      <c r="M287" s="188">
        <v>240812.5799999999</v>
      </c>
    </row>
    <row r="288" spans="1:13" ht="25" x14ac:dyDescent="0.35">
      <c r="A288" s="181">
        <v>45</v>
      </c>
      <c r="B288" s="192">
        <v>1920</v>
      </c>
      <c r="C288" s="183" t="s">
        <v>38</v>
      </c>
      <c r="D288" s="220">
        <f t="shared" si="13"/>
        <v>0</v>
      </c>
      <c r="E288" s="3"/>
      <c r="F288" s="3"/>
      <c r="G288" s="185">
        <f t="shared" si="12"/>
        <v>0</v>
      </c>
      <c r="H288" s="186"/>
      <c r="I288" s="222">
        <v>0</v>
      </c>
      <c r="J288" s="3"/>
      <c r="K288" s="3"/>
      <c r="L288" s="185">
        <v>0</v>
      </c>
      <c r="M288" s="188">
        <v>0</v>
      </c>
    </row>
    <row r="289" spans="1:13" ht="25" x14ac:dyDescent="0.35">
      <c r="A289" s="181">
        <v>45.1</v>
      </c>
      <c r="B289" s="192">
        <v>1920</v>
      </c>
      <c r="C289" s="183" t="s">
        <v>39</v>
      </c>
      <c r="D289" s="220">
        <f t="shared" si="13"/>
        <v>0</v>
      </c>
      <c r="E289" s="3"/>
      <c r="F289" s="3"/>
      <c r="G289" s="185">
        <f t="shared" si="12"/>
        <v>0</v>
      </c>
      <c r="H289" s="186"/>
      <c r="I289" s="222">
        <v>0</v>
      </c>
      <c r="J289" s="3"/>
      <c r="K289" s="3"/>
      <c r="L289" s="185">
        <v>0</v>
      </c>
      <c r="M289" s="188">
        <v>0</v>
      </c>
    </row>
    <row r="290" spans="1:13" x14ac:dyDescent="0.35">
      <c r="A290" s="181">
        <v>10</v>
      </c>
      <c r="B290" s="182">
        <v>1930</v>
      </c>
      <c r="C290" s="191" t="s">
        <v>40</v>
      </c>
      <c r="D290" s="220">
        <f t="shared" si="13"/>
        <v>2946003.8000000007</v>
      </c>
      <c r="E290" s="3">
        <v>143322.26</v>
      </c>
      <c r="F290" s="3">
        <v>-64664.99</v>
      </c>
      <c r="G290" s="185">
        <f t="shared" si="12"/>
        <v>3024661.0700000003</v>
      </c>
      <c r="H290" s="186"/>
      <c r="I290" s="222">
        <v>-1995404.8299999996</v>
      </c>
      <c r="J290" s="3">
        <v>-172912.74</v>
      </c>
      <c r="K290" s="3">
        <v>64664.99</v>
      </c>
      <c r="L290" s="185">
        <v>-2103652.5799999991</v>
      </c>
      <c r="M290" s="188">
        <v>921008.49000000115</v>
      </c>
    </row>
    <row r="291" spans="1:13" x14ac:dyDescent="0.35">
      <c r="A291" s="181">
        <v>8</v>
      </c>
      <c r="B291" s="182">
        <v>1935</v>
      </c>
      <c r="C291" s="191" t="s">
        <v>41</v>
      </c>
      <c r="D291" s="220">
        <f t="shared" si="13"/>
        <v>95792.880000000019</v>
      </c>
      <c r="E291" s="3">
        <v>11722.4</v>
      </c>
      <c r="F291" s="3"/>
      <c r="G291" s="185">
        <f t="shared" si="12"/>
        <v>107515.28000000001</v>
      </c>
      <c r="H291" s="186"/>
      <c r="I291" s="222">
        <v>-60401.42</v>
      </c>
      <c r="J291" s="3">
        <v>-9103.58</v>
      </c>
      <c r="K291" s="3"/>
      <c r="L291" s="185">
        <v>-69505</v>
      </c>
      <c r="M291" s="188">
        <v>38010.280000000013</v>
      </c>
    </row>
    <row r="292" spans="1:13" x14ac:dyDescent="0.35">
      <c r="A292" s="181">
        <v>8</v>
      </c>
      <c r="B292" s="182">
        <v>1940</v>
      </c>
      <c r="C292" s="191" t="s">
        <v>42</v>
      </c>
      <c r="D292" s="220">
        <f t="shared" si="13"/>
        <v>266605.71999999997</v>
      </c>
      <c r="E292" s="3">
        <v>35024.75</v>
      </c>
      <c r="F292" s="3"/>
      <c r="G292" s="185">
        <f t="shared" si="12"/>
        <v>301630.46999999997</v>
      </c>
      <c r="H292" s="186"/>
      <c r="I292" s="222">
        <v>-142727.97000000003</v>
      </c>
      <c r="J292" s="3">
        <v>-24182.89</v>
      </c>
      <c r="K292" s="3"/>
      <c r="L292" s="185">
        <v>-166910.86000000004</v>
      </c>
      <c r="M292" s="188">
        <v>134719.60999999993</v>
      </c>
    </row>
    <row r="293" spans="1:13" x14ac:dyDescent="0.35">
      <c r="A293" s="181">
        <v>8</v>
      </c>
      <c r="B293" s="182">
        <v>1945</v>
      </c>
      <c r="C293" s="191" t="s">
        <v>43</v>
      </c>
      <c r="D293" s="220">
        <f t="shared" si="13"/>
        <v>97312.71</v>
      </c>
      <c r="E293" s="3"/>
      <c r="F293" s="3"/>
      <c r="G293" s="185">
        <f t="shared" si="12"/>
        <v>97312.71</v>
      </c>
      <c r="H293" s="186"/>
      <c r="I293" s="222">
        <v>-75183.260000000009</v>
      </c>
      <c r="J293" s="3">
        <v>-8602.91</v>
      </c>
      <c r="K293" s="3"/>
      <c r="L293" s="185">
        <v>-83786.170000000013</v>
      </c>
      <c r="M293" s="188">
        <v>13526.539999999994</v>
      </c>
    </row>
    <row r="294" spans="1:13" x14ac:dyDescent="0.35">
      <c r="A294" s="181">
        <v>8</v>
      </c>
      <c r="B294" s="182">
        <v>1950</v>
      </c>
      <c r="C294" s="191" t="s">
        <v>44</v>
      </c>
      <c r="D294" s="220">
        <f t="shared" si="13"/>
        <v>0</v>
      </c>
      <c r="E294" s="3"/>
      <c r="F294" s="3"/>
      <c r="G294" s="185">
        <f t="shared" si="12"/>
        <v>0</v>
      </c>
      <c r="H294" s="186"/>
      <c r="I294" s="222">
        <v>0</v>
      </c>
      <c r="J294" s="3"/>
      <c r="K294" s="3"/>
      <c r="L294" s="185">
        <v>0</v>
      </c>
      <c r="M294" s="188">
        <v>0</v>
      </c>
    </row>
    <row r="295" spans="1:13" x14ac:dyDescent="0.35">
      <c r="A295" s="181">
        <v>8</v>
      </c>
      <c r="B295" s="182">
        <v>1955</v>
      </c>
      <c r="C295" s="191" t="s">
        <v>45</v>
      </c>
      <c r="D295" s="220">
        <f t="shared" si="13"/>
        <v>0</v>
      </c>
      <c r="E295" s="3"/>
      <c r="F295" s="3"/>
      <c r="G295" s="185">
        <f t="shared" si="12"/>
        <v>0</v>
      </c>
      <c r="H295" s="186"/>
      <c r="I295" s="222">
        <v>0</v>
      </c>
      <c r="J295" s="3"/>
      <c r="K295" s="3"/>
      <c r="L295" s="185">
        <v>0</v>
      </c>
      <c r="M295" s="188">
        <v>0</v>
      </c>
    </row>
    <row r="296" spans="1:13" ht="25" x14ac:dyDescent="0.35">
      <c r="A296" s="193">
        <v>8</v>
      </c>
      <c r="B296" s="192">
        <v>1955</v>
      </c>
      <c r="C296" s="194" t="s">
        <v>46</v>
      </c>
      <c r="D296" s="220">
        <f t="shared" si="13"/>
        <v>0</v>
      </c>
      <c r="E296" s="3"/>
      <c r="F296" s="3"/>
      <c r="G296" s="185">
        <f t="shared" si="12"/>
        <v>0</v>
      </c>
      <c r="H296" s="186"/>
      <c r="I296" s="222">
        <v>0</v>
      </c>
      <c r="J296" s="3"/>
      <c r="K296" s="3"/>
      <c r="L296" s="185">
        <v>0</v>
      </c>
      <c r="M296" s="188">
        <v>0</v>
      </c>
    </row>
    <row r="297" spans="1:13" x14ac:dyDescent="0.35">
      <c r="A297" s="193">
        <v>8</v>
      </c>
      <c r="B297" s="195">
        <v>1960</v>
      </c>
      <c r="C297" s="183" t="s">
        <v>47</v>
      </c>
      <c r="D297" s="220">
        <f t="shared" si="13"/>
        <v>0</v>
      </c>
      <c r="E297" s="3"/>
      <c r="F297" s="3"/>
      <c r="G297" s="185">
        <f t="shared" si="12"/>
        <v>0</v>
      </c>
      <c r="H297" s="186"/>
      <c r="I297" s="222">
        <v>0</v>
      </c>
      <c r="J297" s="3"/>
      <c r="K297" s="3"/>
      <c r="L297" s="185">
        <v>0</v>
      </c>
      <c r="M297" s="188">
        <v>0</v>
      </c>
    </row>
    <row r="298" spans="1:13" ht="25" x14ac:dyDescent="0.35">
      <c r="A298" s="196">
        <v>47</v>
      </c>
      <c r="B298" s="195">
        <v>1970</v>
      </c>
      <c r="C298" s="191" t="s">
        <v>48</v>
      </c>
      <c r="D298" s="220">
        <f t="shared" si="13"/>
        <v>0</v>
      </c>
      <c r="E298" s="3"/>
      <c r="F298" s="3"/>
      <c r="G298" s="185">
        <f t="shared" si="12"/>
        <v>0</v>
      </c>
      <c r="H298" s="186"/>
      <c r="I298" s="222">
        <v>0</v>
      </c>
      <c r="J298" s="3"/>
      <c r="K298" s="3"/>
      <c r="L298" s="185">
        <v>0</v>
      </c>
      <c r="M298" s="188">
        <v>0</v>
      </c>
    </row>
    <row r="299" spans="1:13" ht="25" x14ac:dyDescent="0.35">
      <c r="A299" s="181">
        <v>47</v>
      </c>
      <c r="B299" s="182">
        <v>1975</v>
      </c>
      <c r="C299" s="191" t="s">
        <v>49</v>
      </c>
      <c r="D299" s="220">
        <f t="shared" si="13"/>
        <v>0</v>
      </c>
      <c r="E299" s="3"/>
      <c r="F299" s="3"/>
      <c r="G299" s="185">
        <f t="shared" si="12"/>
        <v>0</v>
      </c>
      <c r="H299" s="186"/>
      <c r="I299" s="222">
        <v>0</v>
      </c>
      <c r="J299" s="3"/>
      <c r="K299" s="3"/>
      <c r="L299" s="185">
        <v>0</v>
      </c>
      <c r="M299" s="188">
        <v>0</v>
      </c>
    </row>
    <row r="300" spans="1:13" x14ac:dyDescent="0.35">
      <c r="A300" s="181">
        <v>47</v>
      </c>
      <c r="B300" s="182">
        <v>1980</v>
      </c>
      <c r="C300" s="191" t="s">
        <v>50</v>
      </c>
      <c r="D300" s="220">
        <f t="shared" si="13"/>
        <v>281728.77999999997</v>
      </c>
      <c r="E300" s="3"/>
      <c r="F300" s="3"/>
      <c r="G300" s="185">
        <f t="shared" si="12"/>
        <v>281728.77999999997</v>
      </c>
      <c r="H300" s="186"/>
      <c r="I300" s="222">
        <v>-202297.81999999995</v>
      </c>
      <c r="J300" s="3">
        <v>-25532</v>
      </c>
      <c r="K300" s="3"/>
      <c r="L300" s="185">
        <v>-227829.81999999995</v>
      </c>
      <c r="M300" s="188">
        <v>53898.960000000021</v>
      </c>
    </row>
    <row r="301" spans="1:13" x14ac:dyDescent="0.35">
      <c r="A301" s="181">
        <v>47</v>
      </c>
      <c r="B301" s="182">
        <v>1985</v>
      </c>
      <c r="C301" s="191" t="s">
        <v>51</v>
      </c>
      <c r="D301" s="220">
        <f t="shared" si="13"/>
        <v>0.15000000000145519</v>
      </c>
      <c r="E301" s="3"/>
      <c r="F301" s="3"/>
      <c r="G301" s="185">
        <f t="shared" si="12"/>
        <v>0.15000000000145519</v>
      </c>
      <c r="H301" s="186"/>
      <c r="I301" s="222">
        <v>0</v>
      </c>
      <c r="J301" s="3"/>
      <c r="K301" s="3"/>
      <c r="L301" s="185">
        <v>0</v>
      </c>
      <c r="M301" s="188">
        <v>0.15000000000145519</v>
      </c>
    </row>
    <row r="302" spans="1:13" x14ac:dyDescent="0.35">
      <c r="A302" s="196">
        <v>47</v>
      </c>
      <c r="B302" s="182">
        <v>1990</v>
      </c>
      <c r="C302" s="197" t="s">
        <v>52</v>
      </c>
      <c r="D302" s="220">
        <f t="shared" si="13"/>
        <v>0</v>
      </c>
      <c r="E302" s="3"/>
      <c r="F302" s="3"/>
      <c r="G302" s="185">
        <f t="shared" si="12"/>
        <v>0</v>
      </c>
      <c r="H302" s="186"/>
      <c r="I302" s="222">
        <v>0</v>
      </c>
      <c r="J302" s="3"/>
      <c r="K302" s="3"/>
      <c r="L302" s="185">
        <v>0</v>
      </c>
      <c r="M302" s="188">
        <v>0</v>
      </c>
    </row>
    <row r="303" spans="1:13" x14ac:dyDescent="0.35">
      <c r="A303" s="181">
        <v>47</v>
      </c>
      <c r="B303" s="182">
        <v>1995</v>
      </c>
      <c r="C303" s="191" t="s">
        <v>53</v>
      </c>
      <c r="D303" s="220">
        <f t="shared" si="13"/>
        <v>-28498674.969999999</v>
      </c>
      <c r="E303" s="3">
        <v>-1821745.73</v>
      </c>
      <c r="F303" s="3"/>
      <c r="G303" s="185">
        <f t="shared" si="12"/>
        <v>-30320420.699999999</v>
      </c>
      <c r="H303" s="186"/>
      <c r="I303" s="222">
        <v>7322156.4900000002</v>
      </c>
      <c r="J303" s="3">
        <v>1154803.77</v>
      </c>
      <c r="K303" s="3"/>
      <c r="L303" s="185">
        <v>8476960.2599999998</v>
      </c>
      <c r="M303" s="188">
        <v>-21843460.439999998</v>
      </c>
    </row>
    <row r="304" spans="1:13" x14ac:dyDescent="0.35">
      <c r="A304" s="181">
        <v>47</v>
      </c>
      <c r="B304" s="182">
        <v>2440</v>
      </c>
      <c r="C304" s="191" t="s">
        <v>54</v>
      </c>
      <c r="D304" s="220">
        <f t="shared" si="13"/>
        <v>0</v>
      </c>
      <c r="E304" s="3"/>
      <c r="F304" s="3"/>
      <c r="G304" s="185">
        <f t="shared" si="12"/>
        <v>0</v>
      </c>
      <c r="I304" s="220">
        <v>0</v>
      </c>
      <c r="J304" s="3"/>
      <c r="K304" s="3"/>
      <c r="L304" s="185"/>
      <c r="M304" s="188"/>
    </row>
    <row r="305" spans="1:13" x14ac:dyDescent="0.35">
      <c r="A305" s="198"/>
      <c r="B305" s="198"/>
      <c r="C305" s="199"/>
      <c r="D305" s="220">
        <f t="shared" si="13"/>
        <v>0</v>
      </c>
      <c r="E305" s="3"/>
      <c r="F305" s="3"/>
      <c r="G305" s="185">
        <f t="shared" si="12"/>
        <v>0</v>
      </c>
      <c r="I305" s="220">
        <v>0</v>
      </c>
      <c r="J305" s="3"/>
      <c r="K305" s="3"/>
      <c r="L305" s="185">
        <v>0</v>
      </c>
      <c r="M305" s="188">
        <v>0</v>
      </c>
    </row>
    <row r="306" spans="1:13" x14ac:dyDescent="0.35">
      <c r="A306" s="198"/>
      <c r="B306" s="198"/>
      <c r="C306" s="200" t="s">
        <v>55</v>
      </c>
      <c r="D306" s="201">
        <f>SUM(D266:D305)</f>
        <v>107544635.54000002</v>
      </c>
      <c r="E306" s="201">
        <f>SUM(E266:E305)</f>
        <v>2829464.7000000007</v>
      </c>
      <c r="F306" s="201">
        <f>SUM(F266:F305)</f>
        <v>-3244788.41</v>
      </c>
      <c r="G306" s="201">
        <f>SUM(G266:G305)</f>
        <v>107129311.83000003</v>
      </c>
      <c r="H306" s="201"/>
      <c r="I306" s="201">
        <f>SUM(I266:I305)</f>
        <v>-55389603.980000012</v>
      </c>
      <c r="J306" s="201">
        <f>SUM(J266:J305)</f>
        <v>-4404032.1199999992</v>
      </c>
      <c r="K306" s="201">
        <f>SUM(K266:K305)</f>
        <v>3196535.44</v>
      </c>
      <c r="L306" s="201">
        <f>SUM(L266:L305)</f>
        <v>-56597100.660000004</v>
      </c>
      <c r="M306" s="201">
        <f>SUM(M266:M305)</f>
        <v>50542211.170000002</v>
      </c>
    </row>
    <row r="307" spans="1:13" ht="37.5" x14ac:dyDescent="0.35">
      <c r="A307" s="198"/>
      <c r="B307" s="198"/>
      <c r="C307" s="202" t="s">
        <v>56</v>
      </c>
      <c r="D307" s="230"/>
      <c r="E307" s="203"/>
      <c r="F307" s="203"/>
      <c r="G307" s="185">
        <f t="shared" ref="G307:G308" si="14">D307+E307+F307</f>
        <v>0</v>
      </c>
      <c r="I307" s="230"/>
      <c r="J307" s="203"/>
      <c r="K307" s="203"/>
      <c r="L307" s="185">
        <v>0</v>
      </c>
      <c r="M307" s="188">
        <v>0</v>
      </c>
    </row>
    <row r="308" spans="1:13" ht="26" x14ac:dyDescent="0.35">
      <c r="A308" s="198"/>
      <c r="B308" s="198"/>
      <c r="C308" s="204" t="s">
        <v>57</v>
      </c>
      <c r="D308" s="230"/>
      <c r="E308" s="203"/>
      <c r="F308" s="203"/>
      <c r="G308" s="185">
        <f t="shared" si="14"/>
        <v>0</v>
      </c>
      <c r="I308" s="230"/>
      <c r="J308" s="203"/>
      <c r="K308" s="203"/>
      <c r="L308" s="185">
        <v>0</v>
      </c>
      <c r="M308" s="188">
        <v>0</v>
      </c>
    </row>
    <row r="309" spans="1:13" x14ac:dyDescent="0.35">
      <c r="A309" s="198"/>
      <c r="B309" s="198"/>
      <c r="C309" s="200" t="s">
        <v>58</v>
      </c>
      <c r="D309" s="201">
        <f>SUM(D306:D308)</f>
        <v>107544635.54000002</v>
      </c>
      <c r="E309" s="201">
        <f>SUM(E306:E308)</f>
        <v>2829464.7000000007</v>
      </c>
      <c r="F309" s="201">
        <f>SUM(F306:F308)</f>
        <v>-3244788.41</v>
      </c>
      <c r="G309" s="201">
        <f>SUM(G306:G308)</f>
        <v>107129311.83000003</v>
      </c>
      <c r="H309" s="201"/>
      <c r="I309" s="201">
        <f>SUM(I306:I308)</f>
        <v>-55389603.980000012</v>
      </c>
      <c r="J309" s="201">
        <f>SUM(J306:J308)</f>
        <v>-4404032.1199999992</v>
      </c>
      <c r="K309" s="201">
        <f>SUM(K306:K308)</f>
        <v>3196535.44</v>
      </c>
      <c r="L309" s="201">
        <f>SUM(L306:L308)</f>
        <v>-56597100.660000004</v>
      </c>
      <c r="M309" s="201">
        <f>SUM(M306:M308)</f>
        <v>50542211.170000002</v>
      </c>
    </row>
    <row r="310" spans="1:13" ht="15.5" x14ac:dyDescent="0.35">
      <c r="A310" s="198"/>
      <c r="B310" s="198"/>
      <c r="C310" s="264" t="s">
        <v>59</v>
      </c>
      <c r="D310" s="265"/>
      <c r="E310" s="265"/>
      <c r="F310" s="265"/>
      <c r="G310" s="265"/>
      <c r="H310" s="265"/>
      <c r="I310" s="266"/>
      <c r="J310" s="203"/>
      <c r="K310" s="205"/>
      <c r="L310" s="206"/>
      <c r="M310" s="207"/>
    </row>
    <row r="311" spans="1:13" x14ac:dyDescent="0.35">
      <c r="A311" s="198"/>
      <c r="B311" s="198"/>
      <c r="C311" s="264" t="s">
        <v>60</v>
      </c>
      <c r="D311" s="265"/>
      <c r="E311" s="265"/>
      <c r="F311" s="265"/>
      <c r="G311" s="265"/>
      <c r="H311" s="265"/>
      <c r="I311" s="266"/>
      <c r="J311" s="201">
        <f>J309+J310</f>
        <v>-4404032.1199999992</v>
      </c>
      <c r="K311" s="205"/>
      <c r="L311" s="206"/>
      <c r="M311" s="207"/>
    </row>
    <row r="313" spans="1:13" x14ac:dyDescent="0.35">
      <c r="E313" s="219"/>
      <c r="I313" s="208" t="s">
        <v>61</v>
      </c>
      <c r="J313" s="209"/>
    </row>
    <row r="314" spans="1:13" x14ac:dyDescent="0.35">
      <c r="A314" s="198">
        <v>10</v>
      </c>
      <c r="B314" s="198"/>
      <c r="C314" s="199" t="s">
        <v>62</v>
      </c>
      <c r="I314" s="209" t="s">
        <v>62</v>
      </c>
      <c r="J314" s="209"/>
      <c r="K314" s="210"/>
    </row>
    <row r="315" spans="1:13" x14ac:dyDescent="0.35">
      <c r="A315" s="198">
        <v>8</v>
      </c>
      <c r="B315" s="198"/>
      <c r="C315" s="199" t="s">
        <v>41</v>
      </c>
      <c r="I315" s="209" t="s">
        <v>41</v>
      </c>
      <c r="J315" s="209"/>
      <c r="K315" s="211"/>
    </row>
    <row r="316" spans="1:13" x14ac:dyDescent="0.35">
      <c r="I316" s="212" t="s">
        <v>63</v>
      </c>
      <c r="K316" s="213">
        <f>J311-K314-K315</f>
        <v>-4404032.1199999992</v>
      </c>
    </row>
    <row r="318" spans="1:13" ht="18" x14ac:dyDescent="0.35">
      <c r="A318" s="260" t="s">
        <v>0</v>
      </c>
      <c r="B318" s="260"/>
      <c r="C318" s="260"/>
      <c r="D318" s="260"/>
      <c r="E318" s="260"/>
      <c r="F318" s="260"/>
      <c r="G318" s="260"/>
      <c r="H318" s="260"/>
      <c r="I318" s="260"/>
      <c r="J318" s="260"/>
      <c r="K318" s="260"/>
      <c r="L318" s="260"/>
      <c r="M318" s="260"/>
    </row>
    <row r="319" spans="1:13" ht="21" x14ac:dyDescent="0.35">
      <c r="A319" s="260" t="s">
        <v>1</v>
      </c>
      <c r="B319" s="260"/>
      <c r="C319" s="260"/>
      <c r="D319" s="260"/>
      <c r="E319" s="260"/>
      <c r="F319" s="260"/>
      <c r="G319" s="260"/>
      <c r="H319" s="260"/>
      <c r="I319" s="260"/>
      <c r="J319" s="260"/>
      <c r="K319" s="260"/>
      <c r="L319" s="260"/>
      <c r="M319" s="260"/>
    </row>
    <row r="320" spans="1:13" x14ac:dyDescent="0.35">
      <c r="H320" s="49"/>
    </row>
    <row r="321" spans="1:13" x14ac:dyDescent="0.35">
      <c r="E321" s="167" t="s">
        <v>2</v>
      </c>
      <c r="F321" s="2" t="s">
        <v>3</v>
      </c>
      <c r="G321" s="218" t="s">
        <v>71</v>
      </c>
      <c r="H321" s="49"/>
    </row>
    <row r="322" spans="1:13" x14ac:dyDescent="0.35">
      <c r="C322" s="62"/>
      <c r="E322" s="167" t="s">
        <v>4</v>
      </c>
      <c r="F322" s="168">
        <v>2014</v>
      </c>
      <c r="G322" s="169"/>
    </row>
    <row r="324" spans="1:13" x14ac:dyDescent="0.35">
      <c r="D324" s="261" t="s">
        <v>5</v>
      </c>
      <c r="E324" s="262"/>
      <c r="F324" s="262"/>
      <c r="G324" s="263"/>
      <c r="I324" s="170"/>
      <c r="J324" s="171" t="s">
        <v>6</v>
      </c>
      <c r="K324" s="171"/>
      <c r="L324" s="172"/>
      <c r="M324" s="173"/>
    </row>
    <row r="325" spans="1:13" ht="41.5" x14ac:dyDescent="0.35">
      <c r="A325" s="174" t="s">
        <v>7</v>
      </c>
      <c r="B325" s="174" t="s">
        <v>8</v>
      </c>
      <c r="C325" s="175" t="s">
        <v>9</v>
      </c>
      <c r="D325" s="174" t="s">
        <v>10</v>
      </c>
      <c r="E325" s="176" t="s">
        <v>11</v>
      </c>
      <c r="F325" s="176" t="s">
        <v>12</v>
      </c>
      <c r="G325" s="174" t="s">
        <v>13</v>
      </c>
      <c r="H325" s="177"/>
      <c r="I325" s="178" t="s">
        <v>10</v>
      </c>
      <c r="J325" s="179" t="s">
        <v>14</v>
      </c>
      <c r="K325" s="179" t="s">
        <v>12</v>
      </c>
      <c r="L325" s="180" t="s">
        <v>13</v>
      </c>
      <c r="M325" s="174" t="s">
        <v>15</v>
      </c>
    </row>
    <row r="326" spans="1:13" ht="25" x14ac:dyDescent="0.35">
      <c r="A326" s="181">
        <v>12</v>
      </c>
      <c r="B326" s="182">
        <v>1611</v>
      </c>
      <c r="C326" s="183" t="s">
        <v>16</v>
      </c>
      <c r="D326" s="220">
        <f>G206</f>
        <v>1124124.4899999995</v>
      </c>
      <c r="E326" s="3">
        <v>13291.29</v>
      </c>
      <c r="F326" s="3"/>
      <c r="G326" s="185">
        <f t="shared" ref="G326:G365" si="15">D326+E326+F326</f>
        <v>1137415.7799999996</v>
      </c>
      <c r="H326" s="186"/>
      <c r="I326" s="222">
        <v>-589225.80000000016</v>
      </c>
      <c r="J326" s="3">
        <v>-223366.65</v>
      </c>
      <c r="K326" s="3"/>
      <c r="L326" s="231">
        <v>-812592.45000000019</v>
      </c>
      <c r="M326" s="188">
        <v>324823.32999999938</v>
      </c>
    </row>
    <row r="327" spans="1:13" ht="25" x14ac:dyDescent="0.35">
      <c r="A327" s="181" t="s">
        <v>17</v>
      </c>
      <c r="B327" s="182">
        <v>1612</v>
      </c>
      <c r="C327" s="183" t="s">
        <v>18</v>
      </c>
      <c r="D327" s="220">
        <f t="shared" ref="D327:D365" si="16">G207</f>
        <v>517173.12</v>
      </c>
      <c r="E327" s="3"/>
      <c r="F327" s="3"/>
      <c r="G327" s="185">
        <f t="shared" si="15"/>
        <v>517173.12</v>
      </c>
      <c r="H327" s="186"/>
      <c r="I327" s="222">
        <v>-116815.69999999998</v>
      </c>
      <c r="J327" s="3">
        <v>-15729.3</v>
      </c>
      <c r="K327" s="3"/>
      <c r="L327" s="231">
        <v>-132544.99999999997</v>
      </c>
      <c r="M327" s="188">
        <v>384628.12</v>
      </c>
    </row>
    <row r="328" spans="1:13" x14ac:dyDescent="0.35">
      <c r="A328" s="181" t="s">
        <v>19</v>
      </c>
      <c r="B328" s="189">
        <v>1805</v>
      </c>
      <c r="C328" s="190" t="s">
        <v>20</v>
      </c>
      <c r="D328" s="220">
        <f t="shared" si="16"/>
        <v>4218142.870000001</v>
      </c>
      <c r="E328" s="3">
        <v>123214.08</v>
      </c>
      <c r="F328" s="3"/>
      <c r="G328" s="185">
        <f t="shared" si="15"/>
        <v>4341356.9500000011</v>
      </c>
      <c r="H328" s="186"/>
      <c r="I328" s="222">
        <v>0</v>
      </c>
      <c r="J328" s="3"/>
      <c r="K328" s="3"/>
      <c r="L328" s="231">
        <v>0</v>
      </c>
      <c r="M328" s="188">
        <v>4341356.9500000011</v>
      </c>
    </row>
    <row r="329" spans="1:13" x14ac:dyDescent="0.35">
      <c r="A329" s="181">
        <v>47</v>
      </c>
      <c r="B329" s="189">
        <v>1808</v>
      </c>
      <c r="C329" s="191" t="s">
        <v>21</v>
      </c>
      <c r="D329" s="220">
        <f t="shared" si="16"/>
        <v>0</v>
      </c>
      <c r="E329" s="3"/>
      <c r="F329" s="3"/>
      <c r="G329" s="185">
        <f t="shared" si="15"/>
        <v>0</v>
      </c>
      <c r="H329" s="186"/>
      <c r="I329" s="222">
        <v>0</v>
      </c>
      <c r="J329" s="3"/>
      <c r="K329" s="3"/>
      <c r="L329" s="231">
        <v>0</v>
      </c>
      <c r="M329" s="188">
        <v>0</v>
      </c>
    </row>
    <row r="330" spans="1:13" x14ac:dyDescent="0.35">
      <c r="A330" s="181">
        <v>13</v>
      </c>
      <c r="B330" s="189">
        <v>1810</v>
      </c>
      <c r="C330" s="191" t="s">
        <v>22</v>
      </c>
      <c r="D330" s="220">
        <f t="shared" si="16"/>
        <v>0</v>
      </c>
      <c r="E330" s="3"/>
      <c r="F330" s="3"/>
      <c r="G330" s="185">
        <f t="shared" si="15"/>
        <v>0</v>
      </c>
      <c r="H330" s="186"/>
      <c r="I330" s="222">
        <v>0</v>
      </c>
      <c r="J330" s="3"/>
      <c r="K330" s="3"/>
      <c r="L330" s="231">
        <v>0</v>
      </c>
      <c r="M330" s="188">
        <v>0</v>
      </c>
    </row>
    <row r="331" spans="1:13" ht="25" x14ac:dyDescent="0.35">
      <c r="A331" s="181">
        <v>47</v>
      </c>
      <c r="B331" s="189">
        <v>1815</v>
      </c>
      <c r="C331" s="191" t="s">
        <v>23</v>
      </c>
      <c r="D331" s="220">
        <f t="shared" si="16"/>
        <v>0</v>
      </c>
      <c r="E331" s="3"/>
      <c r="F331" s="3"/>
      <c r="G331" s="185">
        <f t="shared" si="15"/>
        <v>0</v>
      </c>
      <c r="H331" s="186"/>
      <c r="I331" s="222">
        <v>0</v>
      </c>
      <c r="J331" s="3"/>
      <c r="K331" s="3"/>
      <c r="L331" s="231">
        <v>0</v>
      </c>
      <c r="M331" s="188">
        <v>0</v>
      </c>
    </row>
    <row r="332" spans="1:13" ht="25" x14ac:dyDescent="0.35">
      <c r="A332" s="181">
        <v>47</v>
      </c>
      <c r="B332" s="189">
        <v>1820</v>
      </c>
      <c r="C332" s="183" t="s">
        <v>24</v>
      </c>
      <c r="D332" s="220">
        <f t="shared" si="16"/>
        <v>8600016.6600000001</v>
      </c>
      <c r="E332" s="3">
        <v>21370.13</v>
      </c>
      <c r="F332" s="3"/>
      <c r="G332" s="185">
        <f t="shared" si="15"/>
        <v>8621386.790000001</v>
      </c>
      <c r="H332" s="186"/>
      <c r="I332" s="222">
        <v>-4845439.1300000008</v>
      </c>
      <c r="J332" s="3">
        <v>-158842.23000000001</v>
      </c>
      <c r="K332" s="3"/>
      <c r="L332" s="231">
        <v>-5004281.3600000013</v>
      </c>
      <c r="M332" s="188">
        <v>3617105.4299999997</v>
      </c>
    </row>
    <row r="333" spans="1:13" x14ac:dyDescent="0.35">
      <c r="A333" s="181">
        <v>47</v>
      </c>
      <c r="B333" s="189">
        <v>1825</v>
      </c>
      <c r="C333" s="191" t="s">
        <v>25</v>
      </c>
      <c r="D333" s="220">
        <f t="shared" si="16"/>
        <v>0</v>
      </c>
      <c r="E333" s="3"/>
      <c r="F333" s="3"/>
      <c r="G333" s="185">
        <f t="shared" si="15"/>
        <v>0</v>
      </c>
      <c r="H333" s="186"/>
      <c r="I333" s="222">
        <v>0</v>
      </c>
      <c r="J333" s="3"/>
      <c r="K333" s="3"/>
      <c r="L333" s="185">
        <v>0</v>
      </c>
      <c r="M333" s="188">
        <v>0</v>
      </c>
    </row>
    <row r="334" spans="1:13" x14ac:dyDescent="0.35">
      <c r="A334" s="181">
        <v>47</v>
      </c>
      <c r="B334" s="189">
        <v>1830</v>
      </c>
      <c r="C334" s="191" t="s">
        <v>26</v>
      </c>
      <c r="D334" s="220">
        <f t="shared" si="16"/>
        <v>19065605.669999998</v>
      </c>
      <c r="E334" s="3">
        <v>619915.82999999996</v>
      </c>
      <c r="F334" s="3">
        <v>-364930.64</v>
      </c>
      <c r="G334" s="185">
        <f t="shared" si="15"/>
        <v>19320590.859999996</v>
      </c>
      <c r="H334" s="186"/>
      <c r="I334" s="222">
        <v>-7229135.5599999987</v>
      </c>
      <c r="J334" s="3">
        <v>-291657.3</v>
      </c>
      <c r="K334" s="3">
        <v>364930.64</v>
      </c>
      <c r="L334" s="185">
        <v>-7155862.2199999988</v>
      </c>
      <c r="M334" s="188">
        <v>12164728.639999997</v>
      </c>
    </row>
    <row r="335" spans="1:13" x14ac:dyDescent="0.35">
      <c r="A335" s="181">
        <v>47</v>
      </c>
      <c r="B335" s="189">
        <v>1835</v>
      </c>
      <c r="C335" s="191" t="s">
        <v>27</v>
      </c>
      <c r="D335" s="220">
        <f t="shared" si="16"/>
        <v>19514800.839999996</v>
      </c>
      <c r="E335" s="3">
        <v>1078406.48</v>
      </c>
      <c r="F335" s="3">
        <v>-450888.86</v>
      </c>
      <c r="G335" s="185">
        <f t="shared" si="15"/>
        <v>20142318.459999997</v>
      </c>
      <c r="H335" s="186"/>
      <c r="I335" s="222">
        <v>-8515636.6899999995</v>
      </c>
      <c r="J335" s="3">
        <v>-272220.40999999997</v>
      </c>
      <c r="K335" s="3">
        <v>450888.86</v>
      </c>
      <c r="L335" s="185">
        <v>-8336968.2399999993</v>
      </c>
      <c r="M335" s="188">
        <v>11805350.219999999</v>
      </c>
    </row>
    <row r="336" spans="1:13" x14ac:dyDescent="0.35">
      <c r="A336" s="181">
        <v>47</v>
      </c>
      <c r="B336" s="189">
        <v>1840</v>
      </c>
      <c r="C336" s="191" t="s">
        <v>28</v>
      </c>
      <c r="D336" s="220">
        <f t="shared" si="16"/>
        <v>9577104.3100000024</v>
      </c>
      <c r="E336" s="3">
        <v>364921.09</v>
      </c>
      <c r="F336" s="3">
        <v>-201692.98</v>
      </c>
      <c r="G336" s="185">
        <f t="shared" si="15"/>
        <v>9740332.4200000018</v>
      </c>
      <c r="H336" s="186"/>
      <c r="I336" s="222">
        <v>-4193305.2800000003</v>
      </c>
      <c r="J336" s="3">
        <v>-181070.18</v>
      </c>
      <c r="K336" s="3">
        <v>201692.98</v>
      </c>
      <c r="L336" s="185">
        <v>-4172682.48</v>
      </c>
      <c r="M336" s="188">
        <v>5567649.9400000013</v>
      </c>
    </row>
    <row r="337" spans="1:13" x14ac:dyDescent="0.35">
      <c r="A337" s="181">
        <v>47</v>
      </c>
      <c r="B337" s="189">
        <v>1845</v>
      </c>
      <c r="C337" s="191" t="s">
        <v>29</v>
      </c>
      <c r="D337" s="220">
        <f t="shared" si="16"/>
        <v>26655128.880000003</v>
      </c>
      <c r="E337" s="3">
        <v>518224.78</v>
      </c>
      <c r="F337" s="3">
        <v>-637471.81999999995</v>
      </c>
      <c r="G337" s="185">
        <f t="shared" si="15"/>
        <v>26535881.840000004</v>
      </c>
      <c r="H337" s="186"/>
      <c r="I337" s="222">
        <v>-13800341.280000001</v>
      </c>
      <c r="J337" s="3">
        <v>-438096.77</v>
      </c>
      <c r="K337" s="3">
        <v>637471.81999999995</v>
      </c>
      <c r="L337" s="185">
        <v>-13600966.23</v>
      </c>
      <c r="M337" s="188">
        <v>12934915.610000003</v>
      </c>
    </row>
    <row r="338" spans="1:13" x14ac:dyDescent="0.35">
      <c r="A338" s="181">
        <v>47</v>
      </c>
      <c r="B338" s="189">
        <v>1850</v>
      </c>
      <c r="C338" s="191" t="s">
        <v>30</v>
      </c>
      <c r="D338" s="220">
        <f t="shared" si="16"/>
        <v>19048715.200000003</v>
      </c>
      <c r="E338" s="3">
        <v>544441.27</v>
      </c>
      <c r="F338" s="3">
        <v>-754638.81</v>
      </c>
      <c r="G338" s="185">
        <f t="shared" si="15"/>
        <v>18838517.660000004</v>
      </c>
      <c r="H338" s="186"/>
      <c r="I338" s="222">
        <v>-8767422.7300000004</v>
      </c>
      <c r="J338" s="3">
        <v>-406215.56</v>
      </c>
      <c r="K338" s="3">
        <v>754638.81</v>
      </c>
      <c r="L338" s="185">
        <v>-8418999.4800000004</v>
      </c>
      <c r="M338" s="188">
        <v>10419518.180000003</v>
      </c>
    </row>
    <row r="339" spans="1:13" x14ac:dyDescent="0.35">
      <c r="A339" s="181">
        <v>47</v>
      </c>
      <c r="B339" s="189">
        <v>1855</v>
      </c>
      <c r="C339" s="191" t="s">
        <v>31</v>
      </c>
      <c r="D339" s="220">
        <f t="shared" si="16"/>
        <v>10383043.969999999</v>
      </c>
      <c r="E339" s="3">
        <v>329116.82</v>
      </c>
      <c r="F339" s="3"/>
      <c r="G339" s="185">
        <f t="shared" si="15"/>
        <v>10712160.789999999</v>
      </c>
      <c r="H339" s="186"/>
      <c r="I339" s="222">
        <v>-2164393.5100000002</v>
      </c>
      <c r="J339" s="3">
        <v>-186262.1</v>
      </c>
      <c r="K339" s="3"/>
      <c r="L339" s="185">
        <v>-2350655.6100000003</v>
      </c>
      <c r="M339" s="188">
        <v>8361505.1799999988</v>
      </c>
    </row>
    <row r="340" spans="1:13" x14ac:dyDescent="0.35">
      <c r="A340" s="181">
        <v>47</v>
      </c>
      <c r="B340" s="189">
        <v>1860</v>
      </c>
      <c r="C340" s="191" t="s">
        <v>32</v>
      </c>
      <c r="D340" s="220">
        <f t="shared" si="16"/>
        <v>3843833.6500000004</v>
      </c>
      <c r="E340" s="3">
        <v>41148.839999999997</v>
      </c>
      <c r="F340" s="3">
        <v>-466081.79</v>
      </c>
      <c r="G340" s="185">
        <f t="shared" si="15"/>
        <v>3418900.7</v>
      </c>
      <c r="H340" s="186"/>
      <c r="I340" s="222">
        <v>-1962499.6799999997</v>
      </c>
      <c r="J340" s="3">
        <v>-128748.61</v>
      </c>
      <c r="K340" s="3">
        <v>466081.79</v>
      </c>
      <c r="L340" s="185">
        <v>-1625166.4999999998</v>
      </c>
      <c r="M340" s="188">
        <v>1793734.2000000004</v>
      </c>
    </row>
    <row r="341" spans="1:13" x14ac:dyDescent="0.35">
      <c r="A341" s="181">
        <v>47</v>
      </c>
      <c r="B341" s="189">
        <v>1860</v>
      </c>
      <c r="C341" s="190" t="s">
        <v>33</v>
      </c>
      <c r="D341" s="220">
        <f t="shared" si="16"/>
        <v>7255927.370000001</v>
      </c>
      <c r="E341" s="3">
        <v>530182.1</v>
      </c>
      <c r="F341" s="3">
        <v>-84122.73</v>
      </c>
      <c r="G341" s="185">
        <f t="shared" si="15"/>
        <v>7701986.7400000002</v>
      </c>
      <c r="H341" s="186"/>
      <c r="I341" s="222">
        <v>-2383547.1</v>
      </c>
      <c r="J341" s="3">
        <v>-503863.31</v>
      </c>
      <c r="K341" s="3">
        <v>35869.760000000002</v>
      </c>
      <c r="L341" s="185">
        <v>-2851540.6500000004</v>
      </c>
      <c r="M341" s="188">
        <v>4850446.09</v>
      </c>
    </row>
    <row r="342" spans="1:13" x14ac:dyDescent="0.35">
      <c r="A342" s="181" t="s">
        <v>19</v>
      </c>
      <c r="B342" s="189">
        <v>1905</v>
      </c>
      <c r="C342" s="190" t="s">
        <v>20</v>
      </c>
      <c r="D342" s="220">
        <f t="shared" si="16"/>
        <v>0</v>
      </c>
      <c r="E342" s="3"/>
      <c r="F342" s="3"/>
      <c r="G342" s="185">
        <f t="shared" si="15"/>
        <v>0</v>
      </c>
      <c r="H342" s="186"/>
      <c r="I342" s="222">
        <v>0</v>
      </c>
      <c r="J342" s="3"/>
      <c r="K342" s="3"/>
      <c r="L342" s="185">
        <v>0</v>
      </c>
      <c r="M342" s="188">
        <v>0</v>
      </c>
    </row>
    <row r="343" spans="1:13" x14ac:dyDescent="0.35">
      <c r="A343" s="181">
        <v>47</v>
      </c>
      <c r="B343" s="189">
        <v>1908</v>
      </c>
      <c r="C343" s="191" t="s">
        <v>34</v>
      </c>
      <c r="D343" s="220">
        <f t="shared" si="16"/>
        <v>291529.57000000007</v>
      </c>
      <c r="E343" s="3">
        <v>5617.95</v>
      </c>
      <c r="F343" s="3"/>
      <c r="G343" s="185">
        <f t="shared" si="15"/>
        <v>297147.52000000008</v>
      </c>
      <c r="H343" s="186"/>
      <c r="I343" s="222">
        <v>-87653.969999999987</v>
      </c>
      <c r="J343" s="3">
        <v>-8900.99</v>
      </c>
      <c r="K343" s="3"/>
      <c r="L343" s="185">
        <v>-96554.959999999992</v>
      </c>
      <c r="M343" s="188">
        <v>200592.56000000008</v>
      </c>
    </row>
    <row r="344" spans="1:13" x14ac:dyDescent="0.35">
      <c r="A344" s="181">
        <v>13</v>
      </c>
      <c r="B344" s="189">
        <v>1910</v>
      </c>
      <c r="C344" s="191" t="s">
        <v>22</v>
      </c>
      <c r="D344" s="220">
        <f t="shared" si="16"/>
        <v>1095041.1100000001</v>
      </c>
      <c r="E344" s="3">
        <v>121063.76</v>
      </c>
      <c r="F344" s="3">
        <v>-37455.75</v>
      </c>
      <c r="G344" s="185">
        <f t="shared" si="15"/>
        <v>1178649.1200000001</v>
      </c>
      <c r="H344" s="186"/>
      <c r="I344" s="222">
        <v>-656173.07000000007</v>
      </c>
      <c r="J344" s="3">
        <v>-180192.59</v>
      </c>
      <c r="K344" s="3">
        <v>37455.75</v>
      </c>
      <c r="L344" s="185">
        <v>-798909.91</v>
      </c>
      <c r="M344" s="188">
        <v>379739.21000000008</v>
      </c>
    </row>
    <row r="345" spans="1:13" ht="25" x14ac:dyDescent="0.35">
      <c r="A345" s="181">
        <v>8</v>
      </c>
      <c r="B345" s="189">
        <v>1915</v>
      </c>
      <c r="C345" s="191" t="s">
        <v>35</v>
      </c>
      <c r="D345" s="220">
        <f t="shared" si="16"/>
        <v>344034.71000000008</v>
      </c>
      <c r="E345" s="3"/>
      <c r="F345" s="3">
        <v>-95618.59</v>
      </c>
      <c r="G345" s="185">
        <f t="shared" si="15"/>
        <v>248416.12000000008</v>
      </c>
      <c r="H345" s="186"/>
      <c r="I345" s="222">
        <v>-202325.53</v>
      </c>
      <c r="J345" s="3">
        <v>-27043.93</v>
      </c>
      <c r="K345" s="3">
        <v>95618.59</v>
      </c>
      <c r="L345" s="185">
        <v>-133750.87</v>
      </c>
      <c r="M345" s="188">
        <v>114665.25000000009</v>
      </c>
    </row>
    <row r="346" spans="1:13" ht="25" x14ac:dyDescent="0.35">
      <c r="A346" s="181">
        <v>8</v>
      </c>
      <c r="B346" s="189">
        <v>1915</v>
      </c>
      <c r="C346" s="191" t="s">
        <v>36</v>
      </c>
      <c r="D346" s="220">
        <f t="shared" si="16"/>
        <v>0</v>
      </c>
      <c r="E346" s="3"/>
      <c r="F346" s="3"/>
      <c r="G346" s="185">
        <f t="shared" si="15"/>
        <v>0</v>
      </c>
      <c r="H346" s="186"/>
      <c r="I346" s="222">
        <v>0</v>
      </c>
      <c r="J346" s="3"/>
      <c r="K346" s="3"/>
      <c r="L346" s="185">
        <v>0</v>
      </c>
      <c r="M346" s="188">
        <v>0</v>
      </c>
    </row>
    <row r="347" spans="1:13" x14ac:dyDescent="0.35">
      <c r="A347" s="181">
        <v>10</v>
      </c>
      <c r="B347" s="189">
        <v>1920</v>
      </c>
      <c r="C347" s="191" t="s">
        <v>37</v>
      </c>
      <c r="D347" s="220">
        <f t="shared" si="16"/>
        <v>474228.76999999996</v>
      </c>
      <c r="E347" s="3">
        <v>95429.4</v>
      </c>
      <c r="F347" s="3">
        <v>-87221.45</v>
      </c>
      <c r="G347" s="185">
        <f t="shared" si="15"/>
        <v>482436.71999999991</v>
      </c>
      <c r="H347" s="186"/>
      <c r="I347" s="222">
        <v>-248425.06000000003</v>
      </c>
      <c r="J347" s="3">
        <v>-80420.53</v>
      </c>
      <c r="K347" s="3">
        <v>87221.45</v>
      </c>
      <c r="L347" s="185">
        <v>-241624.14</v>
      </c>
      <c r="M347" s="188">
        <v>240812.5799999999</v>
      </c>
    </row>
    <row r="348" spans="1:13" ht="25" x14ac:dyDescent="0.35">
      <c r="A348" s="181">
        <v>45</v>
      </c>
      <c r="B348" s="192">
        <v>1920</v>
      </c>
      <c r="C348" s="183" t="s">
        <v>38</v>
      </c>
      <c r="D348" s="220">
        <f t="shared" si="16"/>
        <v>0</v>
      </c>
      <c r="E348" s="3"/>
      <c r="F348" s="3"/>
      <c r="G348" s="185">
        <f t="shared" si="15"/>
        <v>0</v>
      </c>
      <c r="H348" s="186"/>
      <c r="I348" s="222">
        <v>0</v>
      </c>
      <c r="J348" s="3"/>
      <c r="K348" s="3"/>
      <c r="L348" s="185">
        <v>0</v>
      </c>
      <c r="M348" s="188">
        <v>0</v>
      </c>
    </row>
    <row r="349" spans="1:13" ht="25" x14ac:dyDescent="0.35">
      <c r="A349" s="181">
        <v>45.1</v>
      </c>
      <c r="B349" s="192">
        <v>1920</v>
      </c>
      <c r="C349" s="183" t="s">
        <v>39</v>
      </c>
      <c r="D349" s="220">
        <f t="shared" si="16"/>
        <v>0</v>
      </c>
      <c r="E349" s="3"/>
      <c r="F349" s="3"/>
      <c r="G349" s="185">
        <f t="shared" si="15"/>
        <v>0</v>
      </c>
      <c r="H349" s="186"/>
      <c r="I349" s="222">
        <v>0</v>
      </c>
      <c r="J349" s="3"/>
      <c r="K349" s="3"/>
      <c r="L349" s="185">
        <v>0</v>
      </c>
      <c r="M349" s="188">
        <v>0</v>
      </c>
    </row>
    <row r="350" spans="1:13" x14ac:dyDescent="0.35">
      <c r="A350" s="181">
        <v>10</v>
      </c>
      <c r="B350" s="182">
        <v>1930</v>
      </c>
      <c r="C350" s="191" t="s">
        <v>40</v>
      </c>
      <c r="D350" s="220">
        <f t="shared" si="16"/>
        <v>2946003.8000000007</v>
      </c>
      <c r="E350" s="3">
        <v>143322.26</v>
      </c>
      <c r="F350" s="3">
        <v>-64664.99</v>
      </c>
      <c r="G350" s="185">
        <f t="shared" si="15"/>
        <v>3024661.0700000003</v>
      </c>
      <c r="H350" s="186"/>
      <c r="I350" s="222">
        <v>-1918958.38</v>
      </c>
      <c r="J350" s="3">
        <v>-233074.03</v>
      </c>
      <c r="K350" s="3">
        <v>64664.99</v>
      </c>
      <c r="L350" s="185">
        <v>-2087367.4199999997</v>
      </c>
      <c r="M350" s="188">
        <v>937293.65000000061</v>
      </c>
    </row>
    <row r="351" spans="1:13" x14ac:dyDescent="0.35">
      <c r="A351" s="181">
        <v>8</v>
      </c>
      <c r="B351" s="182">
        <v>1935</v>
      </c>
      <c r="C351" s="191" t="s">
        <v>41</v>
      </c>
      <c r="D351" s="220">
        <f t="shared" si="16"/>
        <v>95792.880000000019</v>
      </c>
      <c r="E351" s="3">
        <v>11722.4</v>
      </c>
      <c r="F351" s="3"/>
      <c r="G351" s="185">
        <f t="shared" si="15"/>
        <v>107515.28000000001</v>
      </c>
      <c r="H351" s="186"/>
      <c r="I351" s="222">
        <v>-59870.58</v>
      </c>
      <c r="J351" s="3">
        <v>-9103.58</v>
      </c>
      <c r="K351" s="3"/>
      <c r="L351" s="185">
        <v>-68974.16</v>
      </c>
      <c r="M351" s="188">
        <v>38541.12000000001</v>
      </c>
    </row>
    <row r="352" spans="1:13" x14ac:dyDescent="0.35">
      <c r="A352" s="181">
        <v>8</v>
      </c>
      <c r="B352" s="182">
        <v>1940</v>
      </c>
      <c r="C352" s="191" t="s">
        <v>42</v>
      </c>
      <c r="D352" s="220">
        <f t="shared" si="16"/>
        <v>266605.71999999997</v>
      </c>
      <c r="E352" s="3">
        <v>35024.75</v>
      </c>
      <c r="F352" s="3"/>
      <c r="G352" s="185">
        <f t="shared" si="15"/>
        <v>301630.46999999997</v>
      </c>
      <c r="H352" s="186"/>
      <c r="I352" s="222">
        <v>-142590.96000000002</v>
      </c>
      <c r="J352" s="3">
        <v>-24182.89</v>
      </c>
      <c r="K352" s="3"/>
      <c r="L352" s="185">
        <v>-166773.85000000003</v>
      </c>
      <c r="M352" s="188">
        <v>134856.61999999994</v>
      </c>
    </row>
    <row r="353" spans="1:13" x14ac:dyDescent="0.35">
      <c r="A353" s="181">
        <v>8</v>
      </c>
      <c r="B353" s="182">
        <v>1945</v>
      </c>
      <c r="C353" s="191" t="s">
        <v>43</v>
      </c>
      <c r="D353" s="220">
        <f t="shared" si="16"/>
        <v>97312.71</v>
      </c>
      <c r="E353" s="3"/>
      <c r="F353" s="3"/>
      <c r="G353" s="185">
        <f t="shared" si="15"/>
        <v>97312.71</v>
      </c>
      <c r="H353" s="186"/>
      <c r="I353" s="222">
        <v>-74952.33</v>
      </c>
      <c r="J353" s="3">
        <v>-8602.91</v>
      </c>
      <c r="K353" s="3"/>
      <c r="L353" s="185">
        <v>-83555.240000000005</v>
      </c>
      <c r="M353" s="188">
        <v>13757.470000000001</v>
      </c>
    </row>
    <row r="354" spans="1:13" x14ac:dyDescent="0.35">
      <c r="A354" s="181">
        <v>8</v>
      </c>
      <c r="B354" s="182">
        <v>1950</v>
      </c>
      <c r="C354" s="191" t="s">
        <v>44</v>
      </c>
      <c r="D354" s="220">
        <f t="shared" si="16"/>
        <v>0</v>
      </c>
      <c r="E354" s="3"/>
      <c r="F354" s="3"/>
      <c r="G354" s="185">
        <f t="shared" si="15"/>
        <v>0</v>
      </c>
      <c r="H354" s="186"/>
      <c r="I354" s="222">
        <v>0</v>
      </c>
      <c r="J354" s="3"/>
      <c r="K354" s="3"/>
      <c r="L354" s="185">
        <v>0</v>
      </c>
      <c r="M354" s="188">
        <v>0</v>
      </c>
    </row>
    <row r="355" spans="1:13" x14ac:dyDescent="0.35">
      <c r="A355" s="181">
        <v>8</v>
      </c>
      <c r="B355" s="182">
        <v>1955</v>
      </c>
      <c r="C355" s="191" t="s">
        <v>45</v>
      </c>
      <c r="D355" s="220">
        <f t="shared" si="16"/>
        <v>0</v>
      </c>
      <c r="E355" s="3"/>
      <c r="F355" s="3"/>
      <c r="G355" s="185">
        <f t="shared" si="15"/>
        <v>0</v>
      </c>
      <c r="H355" s="186"/>
      <c r="I355" s="222">
        <v>0</v>
      </c>
      <c r="J355" s="3"/>
      <c r="K355" s="3"/>
      <c r="L355" s="185">
        <v>0</v>
      </c>
      <c r="M355" s="188">
        <v>0</v>
      </c>
    </row>
    <row r="356" spans="1:13" ht="25" x14ac:dyDescent="0.35">
      <c r="A356" s="193">
        <v>8</v>
      </c>
      <c r="B356" s="192">
        <v>1955</v>
      </c>
      <c r="C356" s="194" t="s">
        <v>46</v>
      </c>
      <c r="D356" s="220">
        <f t="shared" si="16"/>
        <v>0</v>
      </c>
      <c r="E356" s="3"/>
      <c r="F356" s="3"/>
      <c r="G356" s="185">
        <f t="shared" si="15"/>
        <v>0</v>
      </c>
      <c r="H356" s="186"/>
      <c r="I356" s="222">
        <v>0</v>
      </c>
      <c r="J356" s="3"/>
      <c r="K356" s="3"/>
      <c r="L356" s="185">
        <v>0</v>
      </c>
      <c r="M356" s="188">
        <v>0</v>
      </c>
    </row>
    <row r="357" spans="1:13" x14ac:dyDescent="0.35">
      <c r="A357" s="193">
        <v>8</v>
      </c>
      <c r="B357" s="195">
        <v>1960</v>
      </c>
      <c r="C357" s="183" t="s">
        <v>47</v>
      </c>
      <c r="D357" s="220">
        <f t="shared" si="16"/>
        <v>0</v>
      </c>
      <c r="E357" s="3"/>
      <c r="F357" s="3"/>
      <c r="G357" s="185">
        <f t="shared" si="15"/>
        <v>0</v>
      </c>
      <c r="H357" s="186"/>
      <c r="I357" s="222">
        <v>0</v>
      </c>
      <c r="J357" s="3"/>
      <c r="K357" s="3"/>
      <c r="L357" s="185">
        <v>0</v>
      </c>
      <c r="M357" s="188">
        <v>0</v>
      </c>
    </row>
    <row r="358" spans="1:13" ht="25" x14ac:dyDescent="0.35">
      <c r="A358" s="196">
        <v>47</v>
      </c>
      <c r="B358" s="195">
        <v>1970</v>
      </c>
      <c r="C358" s="191" t="s">
        <v>48</v>
      </c>
      <c r="D358" s="220">
        <f t="shared" si="16"/>
        <v>0</v>
      </c>
      <c r="E358" s="3"/>
      <c r="F358" s="3"/>
      <c r="G358" s="185">
        <f t="shared" si="15"/>
        <v>0</v>
      </c>
      <c r="H358" s="186"/>
      <c r="I358" s="222">
        <v>0</v>
      </c>
      <c r="J358" s="3"/>
      <c r="K358" s="3"/>
      <c r="L358" s="185">
        <v>0</v>
      </c>
      <c r="M358" s="188">
        <v>0</v>
      </c>
    </row>
    <row r="359" spans="1:13" ht="25" x14ac:dyDescent="0.35">
      <c r="A359" s="181">
        <v>47</v>
      </c>
      <c r="B359" s="182">
        <v>1975</v>
      </c>
      <c r="C359" s="191" t="s">
        <v>49</v>
      </c>
      <c r="D359" s="220">
        <f t="shared" si="16"/>
        <v>0</v>
      </c>
      <c r="E359" s="3"/>
      <c r="F359" s="3"/>
      <c r="G359" s="185">
        <f t="shared" si="15"/>
        <v>0</v>
      </c>
      <c r="H359" s="186"/>
      <c r="I359" s="222">
        <v>0</v>
      </c>
      <c r="J359" s="3"/>
      <c r="K359" s="3"/>
      <c r="L359" s="185">
        <v>0</v>
      </c>
      <c r="M359" s="188">
        <v>0</v>
      </c>
    </row>
    <row r="360" spans="1:13" x14ac:dyDescent="0.35">
      <c r="A360" s="181">
        <v>47</v>
      </c>
      <c r="B360" s="182">
        <v>1980</v>
      </c>
      <c r="C360" s="191" t="s">
        <v>50</v>
      </c>
      <c r="D360" s="220">
        <f t="shared" si="16"/>
        <v>281728.77999999997</v>
      </c>
      <c r="E360" s="3"/>
      <c r="F360" s="3"/>
      <c r="G360" s="185">
        <f t="shared" si="15"/>
        <v>281728.77999999997</v>
      </c>
      <c r="H360" s="186"/>
      <c r="I360" s="222">
        <v>-201337.73999999996</v>
      </c>
      <c r="J360" s="3">
        <v>-17821.61</v>
      </c>
      <c r="K360" s="3"/>
      <c r="L360" s="185">
        <v>-219159.34999999998</v>
      </c>
      <c r="M360" s="188">
        <v>62569.429999999993</v>
      </c>
    </row>
    <row r="361" spans="1:13" x14ac:dyDescent="0.35">
      <c r="A361" s="181">
        <v>47</v>
      </c>
      <c r="B361" s="182">
        <v>1985</v>
      </c>
      <c r="C361" s="191" t="s">
        <v>51</v>
      </c>
      <c r="D361" s="220">
        <f t="shared" si="16"/>
        <v>0.15000000000145519</v>
      </c>
      <c r="E361" s="3"/>
      <c r="F361" s="3"/>
      <c r="G361" s="185">
        <f t="shared" si="15"/>
        <v>0.15000000000145519</v>
      </c>
      <c r="H361" s="186"/>
      <c r="I361" s="222">
        <v>0</v>
      </c>
      <c r="J361" s="3"/>
      <c r="K361" s="3"/>
      <c r="L361" s="185">
        <v>0</v>
      </c>
      <c r="M361" s="188">
        <v>0.15000000000145519</v>
      </c>
    </row>
    <row r="362" spans="1:13" x14ac:dyDescent="0.35">
      <c r="A362" s="196">
        <v>47</v>
      </c>
      <c r="B362" s="182">
        <v>1990</v>
      </c>
      <c r="C362" s="197" t="s">
        <v>52</v>
      </c>
      <c r="D362" s="220">
        <f t="shared" si="16"/>
        <v>0</v>
      </c>
      <c r="E362" s="3"/>
      <c r="F362" s="3"/>
      <c r="G362" s="185">
        <f t="shared" si="15"/>
        <v>0</v>
      </c>
      <c r="H362" s="186"/>
      <c r="I362" s="222">
        <v>0</v>
      </c>
      <c r="J362" s="3"/>
      <c r="K362" s="3"/>
      <c r="L362" s="185">
        <v>0</v>
      </c>
      <c r="M362" s="188">
        <v>0</v>
      </c>
    </row>
    <row r="363" spans="1:13" x14ac:dyDescent="0.35">
      <c r="A363" s="181">
        <v>47</v>
      </c>
      <c r="B363" s="182">
        <v>1995</v>
      </c>
      <c r="C363" s="191" t="s">
        <v>53</v>
      </c>
      <c r="D363" s="220">
        <f t="shared" si="16"/>
        <v>-28498674.969999999</v>
      </c>
      <c r="E363" s="3">
        <v>-1821745.73</v>
      </c>
      <c r="F363" s="3"/>
      <c r="G363" s="185">
        <f t="shared" si="15"/>
        <v>-30320420.699999999</v>
      </c>
      <c r="H363" s="186"/>
      <c r="I363" s="222">
        <v>6248166.3800000008</v>
      </c>
      <c r="J363" s="3">
        <v>519221.68</v>
      </c>
      <c r="K363" s="3"/>
      <c r="L363" s="185">
        <v>6767388.0600000005</v>
      </c>
      <c r="M363" s="188">
        <v>-23553032.640000001</v>
      </c>
    </row>
    <row r="364" spans="1:13" x14ac:dyDescent="0.35">
      <c r="A364" s="181">
        <v>47</v>
      </c>
      <c r="B364" s="182">
        <v>2440</v>
      </c>
      <c r="C364" s="191" t="s">
        <v>54</v>
      </c>
      <c r="D364" s="220">
        <f t="shared" si="16"/>
        <v>0</v>
      </c>
      <c r="E364" s="3"/>
      <c r="F364" s="3"/>
      <c r="G364" s="185">
        <f t="shared" si="15"/>
        <v>0</v>
      </c>
      <c r="I364" s="220">
        <v>0</v>
      </c>
      <c r="J364" s="3"/>
      <c r="K364" s="3"/>
      <c r="L364" s="185"/>
      <c r="M364" s="188"/>
    </row>
    <row r="365" spans="1:13" x14ac:dyDescent="0.35">
      <c r="A365" s="198"/>
      <c r="B365" s="198"/>
      <c r="C365" s="199"/>
      <c r="D365" s="220">
        <f t="shared" si="16"/>
        <v>0</v>
      </c>
      <c r="E365" s="3"/>
      <c r="F365" s="3"/>
      <c r="G365" s="185">
        <f t="shared" si="15"/>
        <v>0</v>
      </c>
      <c r="I365" s="220">
        <v>0</v>
      </c>
      <c r="J365" s="3"/>
      <c r="K365" s="3"/>
      <c r="L365" s="185">
        <v>0</v>
      </c>
      <c r="M365" s="188">
        <v>0</v>
      </c>
    </row>
    <row r="366" spans="1:13" x14ac:dyDescent="0.35">
      <c r="A366" s="198"/>
      <c r="B366" s="198"/>
      <c r="C366" s="200" t="s">
        <v>55</v>
      </c>
      <c r="D366" s="201">
        <f>SUM(D326:D365)</f>
        <v>107197220.26000002</v>
      </c>
      <c r="E366" s="201">
        <f>SUM(E326:E365)</f>
        <v>2774667.5000000005</v>
      </c>
      <c r="F366" s="201">
        <f>SUM(F326:F365)</f>
        <v>-3244788.41</v>
      </c>
      <c r="G366" s="201">
        <f>SUM(G326:G365)</f>
        <v>106727099.35000001</v>
      </c>
      <c r="H366" s="201"/>
      <c r="I366" s="201">
        <f>SUM(I326:I365)</f>
        <v>-51911883.700000003</v>
      </c>
      <c r="J366" s="201">
        <f>SUM(J326:J365)</f>
        <v>-2876193.8</v>
      </c>
      <c r="K366" s="201">
        <f>SUM(K326:K365)</f>
        <v>3196535.44</v>
      </c>
      <c r="L366" s="201">
        <f>SUM(L326:L365)</f>
        <v>-51591542.060000002</v>
      </c>
      <c r="M366" s="201">
        <f>SUM(M326:M365)</f>
        <v>55135557.290000021</v>
      </c>
    </row>
    <row r="367" spans="1:13" ht="37.5" x14ac:dyDescent="0.35">
      <c r="A367" s="198"/>
      <c r="B367" s="198"/>
      <c r="C367" s="202" t="s">
        <v>56</v>
      </c>
      <c r="D367" s="230"/>
      <c r="E367" s="203"/>
      <c r="F367" s="203"/>
      <c r="G367" s="185">
        <f t="shared" ref="G367:G368" si="17">D367+E367+F367</f>
        <v>0</v>
      </c>
      <c r="I367" s="230"/>
      <c r="J367" s="203"/>
      <c r="K367" s="203"/>
      <c r="L367" s="185">
        <v>0</v>
      </c>
      <c r="M367" s="188">
        <v>0</v>
      </c>
    </row>
    <row r="368" spans="1:13" ht="26" x14ac:dyDescent="0.35">
      <c r="A368" s="198"/>
      <c r="B368" s="198"/>
      <c r="C368" s="204" t="s">
        <v>57</v>
      </c>
      <c r="D368" s="230"/>
      <c r="E368" s="203"/>
      <c r="F368" s="203"/>
      <c r="G368" s="185">
        <f t="shared" si="17"/>
        <v>0</v>
      </c>
      <c r="I368" s="230"/>
      <c r="J368" s="203"/>
      <c r="K368" s="203"/>
      <c r="L368" s="185">
        <v>0</v>
      </c>
      <c r="M368" s="188">
        <v>0</v>
      </c>
    </row>
    <row r="369" spans="1:13" x14ac:dyDescent="0.35">
      <c r="A369" s="198"/>
      <c r="B369" s="198"/>
      <c r="C369" s="200" t="s">
        <v>58</v>
      </c>
      <c r="D369" s="201">
        <f>SUM(D366:D368)</f>
        <v>107197220.26000002</v>
      </c>
      <c r="E369" s="201">
        <f>SUM(E366:E368)</f>
        <v>2774667.5000000005</v>
      </c>
      <c r="F369" s="201">
        <f>SUM(F366:F368)</f>
        <v>-3244788.41</v>
      </c>
      <c r="G369" s="201">
        <f>SUM(G366:G368)</f>
        <v>106727099.35000001</v>
      </c>
      <c r="H369" s="201"/>
      <c r="I369" s="201">
        <f>SUM(I366:I368)</f>
        <v>-51911883.700000003</v>
      </c>
      <c r="J369" s="201">
        <f>SUM(J366:J368)</f>
        <v>-2876193.8</v>
      </c>
      <c r="K369" s="201">
        <f>SUM(K366:K368)</f>
        <v>3196535.44</v>
      </c>
      <c r="L369" s="201">
        <f>SUM(L366:L368)</f>
        <v>-51591542.060000002</v>
      </c>
      <c r="M369" s="201">
        <f>SUM(M366:M368)</f>
        <v>55135557.290000021</v>
      </c>
    </row>
    <row r="370" spans="1:13" ht="15.5" x14ac:dyDescent="0.35">
      <c r="A370" s="198"/>
      <c r="B370" s="198"/>
      <c r="C370" s="264" t="s">
        <v>59</v>
      </c>
      <c r="D370" s="265"/>
      <c r="E370" s="265"/>
      <c r="F370" s="265"/>
      <c r="G370" s="265"/>
      <c r="H370" s="265"/>
      <c r="I370" s="266"/>
      <c r="J370" s="203"/>
      <c r="K370" s="205"/>
      <c r="L370" s="206"/>
      <c r="M370" s="207"/>
    </row>
    <row r="371" spans="1:13" x14ac:dyDescent="0.35">
      <c r="A371" s="198"/>
      <c r="B371" s="198"/>
      <c r="C371" s="264" t="s">
        <v>60</v>
      </c>
      <c r="D371" s="265"/>
      <c r="E371" s="265"/>
      <c r="F371" s="265"/>
      <c r="G371" s="265"/>
      <c r="H371" s="265"/>
      <c r="I371" s="266"/>
      <c r="J371" s="201">
        <f>J369+J370</f>
        <v>-2876193.8</v>
      </c>
      <c r="K371" s="205"/>
      <c r="L371" s="206"/>
      <c r="M371" s="207"/>
    </row>
    <row r="373" spans="1:13" x14ac:dyDescent="0.35">
      <c r="I373" s="208" t="s">
        <v>61</v>
      </c>
      <c r="J373" s="209"/>
    </row>
    <row r="374" spans="1:13" x14ac:dyDescent="0.35">
      <c r="A374" s="198">
        <v>10</v>
      </c>
      <c r="B374" s="198"/>
      <c r="C374" s="199" t="s">
        <v>62</v>
      </c>
      <c r="I374" s="209" t="s">
        <v>62</v>
      </c>
      <c r="J374" s="209"/>
      <c r="K374" s="210"/>
    </row>
    <row r="375" spans="1:13" x14ac:dyDescent="0.35">
      <c r="A375" s="198">
        <v>8</v>
      </c>
      <c r="B375" s="198"/>
      <c r="C375" s="199" t="s">
        <v>41</v>
      </c>
      <c r="I375" s="209" t="s">
        <v>41</v>
      </c>
      <c r="J375" s="209"/>
      <c r="K375" s="211"/>
    </row>
    <row r="376" spans="1:13" x14ac:dyDescent="0.35">
      <c r="I376" s="212" t="s">
        <v>63</v>
      </c>
      <c r="K376" s="213">
        <f>J371-K374-K375</f>
        <v>-2876193.8</v>
      </c>
    </row>
    <row r="378" spans="1:13" ht="18" x14ac:dyDescent="0.35">
      <c r="A378" s="260" t="s">
        <v>0</v>
      </c>
      <c r="B378" s="260"/>
      <c r="C378" s="260"/>
      <c r="D378" s="260"/>
      <c r="E378" s="260"/>
      <c r="F378" s="260"/>
      <c r="G378" s="260"/>
      <c r="H378" s="260"/>
      <c r="I378" s="260"/>
      <c r="J378" s="260"/>
      <c r="K378" s="260"/>
      <c r="L378" s="260"/>
      <c r="M378" s="260"/>
    </row>
    <row r="379" spans="1:13" ht="21" x14ac:dyDescent="0.35">
      <c r="A379" s="260" t="s">
        <v>1</v>
      </c>
      <c r="B379" s="260"/>
      <c r="C379" s="260"/>
      <c r="D379" s="260"/>
      <c r="E379" s="260"/>
      <c r="F379" s="260"/>
      <c r="G379" s="260"/>
      <c r="H379" s="260"/>
      <c r="I379" s="260"/>
      <c r="J379" s="260"/>
      <c r="K379" s="260"/>
      <c r="L379" s="260"/>
      <c r="M379" s="260"/>
    </row>
    <row r="380" spans="1:13" x14ac:dyDescent="0.35">
      <c r="H380" s="49"/>
    </row>
    <row r="381" spans="1:13" x14ac:dyDescent="0.35">
      <c r="E381" s="167" t="s">
        <v>2</v>
      </c>
      <c r="F381" s="2" t="s">
        <v>3</v>
      </c>
      <c r="G381" s="218"/>
      <c r="H381" s="49"/>
    </row>
    <row r="382" spans="1:13" x14ac:dyDescent="0.35">
      <c r="C382" s="62"/>
      <c r="E382" s="167" t="s">
        <v>4</v>
      </c>
      <c r="F382" s="168">
        <v>2015</v>
      </c>
      <c r="G382" s="169"/>
    </row>
    <row r="384" spans="1:13" x14ac:dyDescent="0.35">
      <c r="D384" s="261" t="s">
        <v>5</v>
      </c>
      <c r="E384" s="262"/>
      <c r="F384" s="262"/>
      <c r="G384" s="263"/>
      <c r="I384" s="170"/>
      <c r="J384" s="171" t="s">
        <v>6</v>
      </c>
      <c r="K384" s="171"/>
      <c r="L384" s="172"/>
      <c r="M384" s="173"/>
    </row>
    <row r="385" spans="1:15" ht="41.5" x14ac:dyDescent="0.35">
      <c r="A385" s="174" t="s">
        <v>7</v>
      </c>
      <c r="B385" s="174" t="s">
        <v>8</v>
      </c>
      <c r="C385" s="175" t="s">
        <v>9</v>
      </c>
      <c r="D385" s="174" t="s">
        <v>10</v>
      </c>
      <c r="E385" s="176" t="s">
        <v>11</v>
      </c>
      <c r="F385" s="176" t="s">
        <v>12</v>
      </c>
      <c r="G385" s="174" t="s">
        <v>13</v>
      </c>
      <c r="H385" s="177"/>
      <c r="I385" s="178" t="s">
        <v>10</v>
      </c>
      <c r="J385" s="179" t="s">
        <v>14</v>
      </c>
      <c r="K385" s="179" t="s">
        <v>12</v>
      </c>
      <c r="L385" s="180" t="s">
        <v>13</v>
      </c>
      <c r="M385" s="174" t="s">
        <v>15</v>
      </c>
    </row>
    <row r="386" spans="1:15" ht="25" x14ac:dyDescent="0.35">
      <c r="A386" s="181">
        <v>12</v>
      </c>
      <c r="B386" s="182">
        <v>1611</v>
      </c>
      <c r="C386" s="183" t="s">
        <v>16</v>
      </c>
      <c r="D386" s="220">
        <f>G266</f>
        <v>1137415.7799999996</v>
      </c>
      <c r="E386" s="3">
        <v>66234.559999999998</v>
      </c>
      <c r="F386" s="3"/>
      <c r="G386" s="185">
        <f>D386+E386+F386</f>
        <v>1203650.3399999996</v>
      </c>
      <c r="H386" s="186"/>
      <c r="I386" s="222">
        <v>-810959.35000000021</v>
      </c>
      <c r="J386" s="3">
        <v>-214517.96</v>
      </c>
      <c r="K386" s="3"/>
      <c r="L386" s="231">
        <v>-1025477.3100000002</v>
      </c>
      <c r="M386" s="188">
        <v>178173.02999999945</v>
      </c>
      <c r="O386" s="36"/>
    </row>
    <row r="387" spans="1:15" ht="25" x14ac:dyDescent="0.35">
      <c r="A387" s="181" t="s">
        <v>17</v>
      </c>
      <c r="B387" s="182">
        <v>1612</v>
      </c>
      <c r="C387" s="183" t="s">
        <v>18</v>
      </c>
      <c r="D387" s="220">
        <f t="shared" ref="D387:D425" si="18">G267</f>
        <v>517173.12</v>
      </c>
      <c r="E387" s="3"/>
      <c r="F387" s="3"/>
      <c r="G387" s="185">
        <f t="shared" ref="G387:G425" si="19">D387+E387+F387</f>
        <v>517173.12</v>
      </c>
      <c r="H387" s="186"/>
      <c r="I387" s="222">
        <v>-132544.99999999997</v>
      </c>
      <c r="J387" s="3">
        <v>-15729.3</v>
      </c>
      <c r="K387" s="3"/>
      <c r="L387" s="231">
        <v>-148274.29999999996</v>
      </c>
      <c r="M387" s="188">
        <v>368898.82000000007</v>
      </c>
      <c r="O387" s="36"/>
    </row>
    <row r="388" spans="1:15" x14ac:dyDescent="0.35">
      <c r="A388" s="181" t="s">
        <v>19</v>
      </c>
      <c r="B388" s="189">
        <v>1805</v>
      </c>
      <c r="C388" s="190" t="s">
        <v>20</v>
      </c>
      <c r="D388" s="220">
        <f t="shared" si="18"/>
        <v>4341357.9500000011</v>
      </c>
      <c r="E388" s="3">
        <v>1667782.46</v>
      </c>
      <c r="F388" s="3">
        <v>-105108.76</v>
      </c>
      <c r="G388" s="185">
        <f t="shared" si="19"/>
        <v>5904031.6500000013</v>
      </c>
      <c r="H388" s="186"/>
      <c r="I388" s="222">
        <v>0</v>
      </c>
      <c r="J388" s="3"/>
      <c r="K388" s="3"/>
      <c r="L388" s="231">
        <v>0</v>
      </c>
      <c r="M388" s="188">
        <v>5904031.6500000013</v>
      </c>
      <c r="O388" s="36"/>
    </row>
    <row r="389" spans="1:15" x14ac:dyDescent="0.35">
      <c r="A389" s="181">
        <v>47</v>
      </c>
      <c r="B389" s="189">
        <v>1808</v>
      </c>
      <c r="C389" s="191" t="s">
        <v>21</v>
      </c>
      <c r="D389" s="220">
        <f t="shared" si="18"/>
        <v>0</v>
      </c>
      <c r="E389" s="3"/>
      <c r="F389" s="3"/>
      <c r="G389" s="185">
        <f t="shared" si="19"/>
        <v>0</v>
      </c>
      <c r="H389" s="186"/>
      <c r="I389" s="222">
        <v>0</v>
      </c>
      <c r="J389" s="3"/>
      <c r="K389" s="3"/>
      <c r="L389" s="231">
        <v>0</v>
      </c>
      <c r="M389" s="188">
        <v>0</v>
      </c>
      <c r="O389" s="36"/>
    </row>
    <row r="390" spans="1:15" x14ac:dyDescent="0.35">
      <c r="A390" s="181">
        <v>13</v>
      </c>
      <c r="B390" s="189">
        <v>1810</v>
      </c>
      <c r="C390" s="191" t="s">
        <v>22</v>
      </c>
      <c r="D390" s="220">
        <f t="shared" si="18"/>
        <v>0</v>
      </c>
      <c r="E390" s="3"/>
      <c r="F390" s="3"/>
      <c r="G390" s="185">
        <f t="shared" si="19"/>
        <v>0</v>
      </c>
      <c r="H390" s="186"/>
      <c r="I390" s="222">
        <v>0</v>
      </c>
      <c r="J390" s="3"/>
      <c r="K390" s="3"/>
      <c r="L390" s="231">
        <v>0</v>
      </c>
      <c r="M390" s="188">
        <v>0</v>
      </c>
      <c r="O390" s="36"/>
    </row>
    <row r="391" spans="1:15" ht="25" x14ac:dyDescent="0.35">
      <c r="A391" s="181">
        <v>47</v>
      </c>
      <c r="B391" s="189">
        <v>1815</v>
      </c>
      <c r="C391" s="191" t="s">
        <v>23</v>
      </c>
      <c r="D391" s="220">
        <f t="shared" si="18"/>
        <v>0</v>
      </c>
      <c r="E391" s="3"/>
      <c r="F391" s="3"/>
      <c r="G391" s="185">
        <f t="shared" si="19"/>
        <v>0</v>
      </c>
      <c r="H391" s="186"/>
      <c r="I391" s="222">
        <v>0</v>
      </c>
      <c r="J391" s="3"/>
      <c r="K391" s="3"/>
      <c r="L391" s="231">
        <v>0</v>
      </c>
      <c r="M391" s="188">
        <v>0</v>
      </c>
      <c r="O391" s="36"/>
    </row>
    <row r="392" spans="1:15" ht="25" x14ac:dyDescent="0.35">
      <c r="A392" s="181">
        <v>47</v>
      </c>
      <c r="B392" s="189">
        <v>1820</v>
      </c>
      <c r="C392" s="183" t="s">
        <v>24</v>
      </c>
      <c r="D392" s="220">
        <f t="shared" si="18"/>
        <v>8621386.790000001</v>
      </c>
      <c r="E392" s="3">
        <v>8217608.5599999996</v>
      </c>
      <c r="F392" s="3"/>
      <c r="G392" s="185">
        <f t="shared" si="19"/>
        <v>16838995.350000001</v>
      </c>
      <c r="H392" s="186"/>
      <c r="I392" s="222">
        <v>-5465888.8399999999</v>
      </c>
      <c r="J392" s="3">
        <v>-306416.15999999997</v>
      </c>
      <c r="K392" s="3"/>
      <c r="L392" s="231">
        <v>-5772305</v>
      </c>
      <c r="M392" s="188">
        <v>11066690.350000001</v>
      </c>
      <c r="O392" s="36"/>
    </row>
    <row r="393" spans="1:15" x14ac:dyDescent="0.35">
      <c r="A393" s="181">
        <v>47</v>
      </c>
      <c r="B393" s="189">
        <v>1825</v>
      </c>
      <c r="C393" s="191" t="s">
        <v>25</v>
      </c>
      <c r="D393" s="220">
        <f t="shared" si="18"/>
        <v>0</v>
      </c>
      <c r="E393" s="3"/>
      <c r="F393" s="3"/>
      <c r="G393" s="185">
        <f t="shared" si="19"/>
        <v>0</v>
      </c>
      <c r="H393" s="186"/>
      <c r="I393" s="222">
        <v>0</v>
      </c>
      <c r="J393" s="3"/>
      <c r="K393" s="3"/>
      <c r="L393" s="185">
        <v>0</v>
      </c>
      <c r="M393" s="188">
        <v>0</v>
      </c>
      <c r="O393" s="36"/>
    </row>
    <row r="394" spans="1:15" s="4" customFormat="1" x14ac:dyDescent="0.35">
      <c r="A394" s="181">
        <v>47</v>
      </c>
      <c r="B394" s="189">
        <v>1830</v>
      </c>
      <c r="C394" s="224" t="s">
        <v>26</v>
      </c>
      <c r="D394" s="225">
        <f t="shared" si="18"/>
        <v>19481233.244765189</v>
      </c>
      <c r="E394" s="226">
        <v>769734.05999999994</v>
      </c>
      <c r="F394" s="226"/>
      <c r="G394" s="225">
        <f t="shared" si="19"/>
        <v>20250967.304765187</v>
      </c>
      <c r="H394" s="227"/>
      <c r="I394" s="228">
        <v>-8528778.4678088892</v>
      </c>
      <c r="J394" s="226">
        <v>-773388.4</v>
      </c>
      <c r="K394" s="226"/>
      <c r="L394" s="225">
        <v>-9302166.8678088896</v>
      </c>
      <c r="M394" s="229">
        <f>G394+L394</f>
        <v>10948800.436956298</v>
      </c>
      <c r="N394" s="42"/>
      <c r="O394" s="36"/>
    </row>
    <row r="395" spans="1:15" x14ac:dyDescent="0.35">
      <c r="A395" s="181">
        <v>47</v>
      </c>
      <c r="B395" s="189">
        <v>1835</v>
      </c>
      <c r="C395" s="191" t="s">
        <v>27</v>
      </c>
      <c r="D395" s="220">
        <f t="shared" si="18"/>
        <v>20281891.121293087</v>
      </c>
      <c r="E395" s="3">
        <v>809242.7</v>
      </c>
      <c r="F395" s="3"/>
      <c r="G395" s="185">
        <f t="shared" si="19"/>
        <v>21091133.821293086</v>
      </c>
      <c r="H395" s="186"/>
      <c r="I395" s="222">
        <v>-9573071.1367241833</v>
      </c>
      <c r="J395" s="3">
        <v>-735151.19</v>
      </c>
      <c r="K395" s="3"/>
      <c r="L395" s="185">
        <v>-10308222.326724183</v>
      </c>
      <c r="M395" s="188">
        <v>10782911.494568903</v>
      </c>
      <c r="O395" s="36"/>
    </row>
    <row r="396" spans="1:15" x14ac:dyDescent="0.35">
      <c r="A396" s="181">
        <v>47</v>
      </c>
      <c r="B396" s="189">
        <v>1840</v>
      </c>
      <c r="C396" s="191" t="s">
        <v>28</v>
      </c>
      <c r="D396" s="220">
        <f t="shared" si="18"/>
        <v>9756096.9630316962</v>
      </c>
      <c r="E396" s="3">
        <v>410139.77999999997</v>
      </c>
      <c r="F396" s="3"/>
      <c r="G396" s="185">
        <f t="shared" si="19"/>
        <v>10166236.743031695</v>
      </c>
      <c r="H396" s="186"/>
      <c r="I396" s="222">
        <v>-4974817.9459827021</v>
      </c>
      <c r="J396" s="3">
        <v>-375101.89</v>
      </c>
      <c r="K396" s="3"/>
      <c r="L396" s="185">
        <v>-5349919.8359827017</v>
      </c>
      <c r="M396" s="188">
        <v>4816316.9070489937</v>
      </c>
      <c r="O396" s="36"/>
    </row>
    <row r="397" spans="1:15" x14ac:dyDescent="0.35">
      <c r="A397" s="181">
        <v>47</v>
      </c>
      <c r="B397" s="189">
        <v>1845</v>
      </c>
      <c r="C397" s="191" t="s">
        <v>29</v>
      </c>
      <c r="D397" s="220">
        <f t="shared" si="18"/>
        <v>26570200.12256318</v>
      </c>
      <c r="E397" s="3">
        <v>699572.41</v>
      </c>
      <c r="F397" s="3"/>
      <c r="G397" s="185">
        <f t="shared" si="19"/>
        <v>27269772.53256318</v>
      </c>
      <c r="H397" s="186"/>
      <c r="I397" s="222">
        <v>-14914619.621640198</v>
      </c>
      <c r="J397" s="3">
        <v>-920079.12</v>
      </c>
      <c r="K397" s="3"/>
      <c r="L397" s="185">
        <v>-15834698.741640197</v>
      </c>
      <c r="M397" s="188">
        <v>11435073.790922983</v>
      </c>
      <c r="O397" s="36"/>
    </row>
    <row r="398" spans="1:15" x14ac:dyDescent="0.35">
      <c r="A398" s="181">
        <v>47</v>
      </c>
      <c r="B398" s="189">
        <v>1850</v>
      </c>
      <c r="C398" s="191" t="s">
        <v>30</v>
      </c>
      <c r="D398" s="220">
        <f t="shared" si="18"/>
        <v>18847993.523509514</v>
      </c>
      <c r="E398" s="3">
        <v>1163921.17</v>
      </c>
      <c r="F398" s="3"/>
      <c r="G398" s="185">
        <f t="shared" si="19"/>
        <v>20011914.693509512</v>
      </c>
      <c r="H398" s="186"/>
      <c r="I398" s="222">
        <v>-9255069.7104603071</v>
      </c>
      <c r="J398" s="3">
        <v>-706782.43</v>
      </c>
      <c r="K398" s="3"/>
      <c r="L398" s="185">
        <v>-9961852.1404603068</v>
      </c>
      <c r="M398" s="188">
        <v>10050062.553049205</v>
      </c>
      <c r="O398" s="36"/>
    </row>
    <row r="399" spans="1:15" x14ac:dyDescent="0.35">
      <c r="A399" s="181">
        <v>47</v>
      </c>
      <c r="B399" s="189">
        <v>1855</v>
      </c>
      <c r="C399" s="191" t="s">
        <v>31</v>
      </c>
      <c r="D399" s="220">
        <f t="shared" si="18"/>
        <v>10722749.326193891</v>
      </c>
      <c r="E399" s="3">
        <v>522441.31</v>
      </c>
      <c r="F399" s="3"/>
      <c r="G399" s="185">
        <f t="shared" si="19"/>
        <v>11245190.636193892</v>
      </c>
      <c r="H399" s="186"/>
      <c r="I399" s="222">
        <v>-2971369.5425695721</v>
      </c>
      <c r="J399" s="3">
        <v>-431399.08</v>
      </c>
      <c r="K399" s="3"/>
      <c r="L399" s="185">
        <v>-3402768.6225695722</v>
      </c>
      <c r="M399" s="188">
        <v>7842422.0136243198</v>
      </c>
      <c r="O399" s="36"/>
    </row>
    <row r="400" spans="1:15" x14ac:dyDescent="0.35">
      <c r="A400" s="181">
        <v>47</v>
      </c>
      <c r="B400" s="189">
        <v>1860</v>
      </c>
      <c r="C400" s="191" t="s">
        <v>32</v>
      </c>
      <c r="D400" s="220">
        <f t="shared" si="18"/>
        <v>3423058.7504646732</v>
      </c>
      <c r="E400" s="3">
        <v>79212.25</v>
      </c>
      <c r="F400" s="3"/>
      <c r="G400" s="185">
        <f t="shared" si="19"/>
        <v>3502271.0004646732</v>
      </c>
      <c r="H400" s="186"/>
      <c r="I400" s="222">
        <v>-1632275.4391713003</v>
      </c>
      <c r="J400" s="3">
        <v>-126376.48</v>
      </c>
      <c r="K400" s="3"/>
      <c r="L400" s="185">
        <v>-1758651.9191713003</v>
      </c>
      <c r="M400" s="188">
        <v>1743619.0812933729</v>
      </c>
      <c r="O400" s="36"/>
    </row>
    <row r="401" spans="1:15" x14ac:dyDescent="0.35">
      <c r="A401" s="181">
        <v>47</v>
      </c>
      <c r="B401" s="189">
        <v>1860</v>
      </c>
      <c r="C401" s="190" t="s">
        <v>33</v>
      </c>
      <c r="D401" s="220">
        <f t="shared" si="18"/>
        <v>7729677.8981787758</v>
      </c>
      <c r="E401" s="3">
        <v>243870.81</v>
      </c>
      <c r="F401" s="3">
        <v>-230247.92</v>
      </c>
      <c r="G401" s="185">
        <f t="shared" si="19"/>
        <v>7743300.7881787755</v>
      </c>
      <c r="H401" s="186"/>
      <c r="I401" s="222">
        <v>-2813018.575642854</v>
      </c>
      <c r="J401" s="3">
        <v>-516731.31</v>
      </c>
      <c r="K401" s="3">
        <v>47633.77</v>
      </c>
      <c r="L401" s="185">
        <v>-3282116.115642854</v>
      </c>
      <c r="M401" s="188">
        <v>4461184.6725359214</v>
      </c>
      <c r="O401" s="36"/>
    </row>
    <row r="402" spans="1:15" x14ac:dyDescent="0.35">
      <c r="A402" s="181" t="s">
        <v>19</v>
      </c>
      <c r="B402" s="189">
        <v>1905</v>
      </c>
      <c r="C402" s="190" t="s">
        <v>20</v>
      </c>
      <c r="D402" s="220">
        <f t="shared" si="18"/>
        <v>0</v>
      </c>
      <c r="E402" s="3"/>
      <c r="F402" s="3"/>
      <c r="G402" s="185">
        <f t="shared" si="19"/>
        <v>0</v>
      </c>
      <c r="H402" s="186"/>
      <c r="I402" s="222">
        <v>0</v>
      </c>
      <c r="J402" s="3"/>
      <c r="K402" s="3"/>
      <c r="L402" s="185">
        <v>0</v>
      </c>
      <c r="M402" s="188">
        <v>0</v>
      </c>
      <c r="O402" s="36"/>
    </row>
    <row r="403" spans="1:15" x14ac:dyDescent="0.35">
      <c r="A403" s="181">
        <v>47</v>
      </c>
      <c r="B403" s="189">
        <v>1908</v>
      </c>
      <c r="C403" s="191" t="s">
        <v>34</v>
      </c>
      <c r="D403" s="220">
        <f t="shared" si="18"/>
        <v>297147.52000000008</v>
      </c>
      <c r="E403" s="3"/>
      <c r="F403" s="3"/>
      <c r="G403" s="185">
        <f t="shared" si="19"/>
        <v>297147.52000000008</v>
      </c>
      <c r="H403" s="186"/>
      <c r="I403" s="222">
        <v>-96554.959999999992</v>
      </c>
      <c r="J403" s="3">
        <v>-9083.69</v>
      </c>
      <c r="K403" s="3"/>
      <c r="L403" s="185">
        <v>-105638.65</v>
      </c>
      <c r="M403" s="188">
        <v>191508.87000000008</v>
      </c>
      <c r="O403" s="36"/>
    </row>
    <row r="404" spans="1:15" x14ac:dyDescent="0.35">
      <c r="A404" s="181">
        <v>13</v>
      </c>
      <c r="B404" s="189">
        <v>1910</v>
      </c>
      <c r="C404" s="191" t="s">
        <v>22</v>
      </c>
      <c r="D404" s="220">
        <f t="shared" si="18"/>
        <v>1178649.1200000001</v>
      </c>
      <c r="E404" s="3">
        <v>129820.84</v>
      </c>
      <c r="F404" s="3"/>
      <c r="G404" s="185">
        <f t="shared" si="19"/>
        <v>1308469.9600000002</v>
      </c>
      <c r="H404" s="186"/>
      <c r="I404" s="222">
        <v>-878066.33</v>
      </c>
      <c r="J404" s="3">
        <v>-109642.17</v>
      </c>
      <c r="K404" s="3"/>
      <c r="L404" s="185">
        <v>-987708.5</v>
      </c>
      <c r="M404" s="188">
        <v>320761.4600000002</v>
      </c>
      <c r="O404" s="36"/>
    </row>
    <row r="405" spans="1:15" ht="25" x14ac:dyDescent="0.35">
      <c r="A405" s="181">
        <v>8</v>
      </c>
      <c r="B405" s="189">
        <v>1915</v>
      </c>
      <c r="C405" s="191" t="s">
        <v>35</v>
      </c>
      <c r="D405" s="220">
        <f t="shared" si="18"/>
        <v>248416.12000000008</v>
      </c>
      <c r="E405" s="3">
        <v>598</v>
      </c>
      <c r="F405" s="3">
        <v>-341.28</v>
      </c>
      <c r="G405" s="185">
        <f t="shared" si="19"/>
        <v>248672.84000000008</v>
      </c>
      <c r="H405" s="186"/>
      <c r="I405" s="222">
        <v>-133717.42999999996</v>
      </c>
      <c r="J405" s="3">
        <v>-24770.68</v>
      </c>
      <c r="K405" s="3">
        <v>341.28</v>
      </c>
      <c r="L405" s="185">
        <v>-158146.82999999996</v>
      </c>
      <c r="M405" s="188">
        <v>90526.010000000126</v>
      </c>
      <c r="O405" s="36"/>
    </row>
    <row r="406" spans="1:15" ht="25" x14ac:dyDescent="0.35">
      <c r="A406" s="181">
        <v>8</v>
      </c>
      <c r="B406" s="189">
        <v>1915</v>
      </c>
      <c r="C406" s="191" t="s">
        <v>36</v>
      </c>
      <c r="D406" s="220">
        <f t="shared" si="18"/>
        <v>0</v>
      </c>
      <c r="E406" s="3"/>
      <c r="F406" s="3"/>
      <c r="G406" s="185">
        <f t="shared" si="19"/>
        <v>0</v>
      </c>
      <c r="H406" s="186"/>
      <c r="I406" s="222">
        <v>0</v>
      </c>
      <c r="J406" s="3"/>
      <c r="K406" s="3"/>
      <c r="L406" s="185">
        <v>0</v>
      </c>
      <c r="M406" s="188">
        <v>0</v>
      </c>
      <c r="O406" s="36"/>
    </row>
    <row r="407" spans="1:15" x14ac:dyDescent="0.35">
      <c r="A407" s="181">
        <v>10</v>
      </c>
      <c r="B407" s="189">
        <v>1920</v>
      </c>
      <c r="C407" s="191" t="s">
        <v>37</v>
      </c>
      <c r="D407" s="220">
        <f t="shared" si="18"/>
        <v>482436.71999999991</v>
      </c>
      <c r="E407" s="3">
        <v>20702.52</v>
      </c>
      <c r="F407" s="3"/>
      <c r="G407" s="185">
        <f t="shared" si="19"/>
        <v>503139.23999999993</v>
      </c>
      <c r="H407" s="186"/>
      <c r="I407" s="222">
        <v>-241624.14</v>
      </c>
      <c r="J407" s="3">
        <v>-89101.39</v>
      </c>
      <c r="K407" s="3"/>
      <c r="L407" s="185">
        <v>-330725.53000000003</v>
      </c>
      <c r="M407" s="188">
        <v>172413.7099999999</v>
      </c>
      <c r="O407" s="36"/>
    </row>
    <row r="408" spans="1:15" ht="25" x14ac:dyDescent="0.35">
      <c r="A408" s="181">
        <v>45</v>
      </c>
      <c r="B408" s="192">
        <v>1920</v>
      </c>
      <c r="C408" s="183" t="s">
        <v>38</v>
      </c>
      <c r="D408" s="220">
        <f t="shared" si="18"/>
        <v>0</v>
      </c>
      <c r="E408" s="3"/>
      <c r="F408" s="3"/>
      <c r="G408" s="185">
        <f t="shared" si="19"/>
        <v>0</v>
      </c>
      <c r="H408" s="186"/>
      <c r="I408" s="222">
        <v>0</v>
      </c>
      <c r="J408" s="3"/>
      <c r="K408" s="3"/>
      <c r="L408" s="185">
        <v>0</v>
      </c>
      <c r="M408" s="188">
        <v>0</v>
      </c>
      <c r="O408" s="36"/>
    </row>
    <row r="409" spans="1:15" ht="25" x14ac:dyDescent="0.35">
      <c r="A409" s="181">
        <v>45.1</v>
      </c>
      <c r="B409" s="192">
        <v>1920</v>
      </c>
      <c r="C409" s="183" t="s">
        <v>39</v>
      </c>
      <c r="D409" s="220">
        <f t="shared" si="18"/>
        <v>0</v>
      </c>
      <c r="E409" s="3"/>
      <c r="F409" s="3"/>
      <c r="G409" s="185">
        <f t="shared" si="19"/>
        <v>0</v>
      </c>
      <c r="H409" s="186"/>
      <c r="I409" s="222">
        <v>0</v>
      </c>
      <c r="J409" s="3"/>
      <c r="K409" s="3"/>
      <c r="L409" s="185">
        <v>0</v>
      </c>
      <c r="M409" s="188">
        <v>0</v>
      </c>
      <c r="O409" s="36"/>
    </row>
    <row r="410" spans="1:15" x14ac:dyDescent="0.35">
      <c r="A410" s="181">
        <v>10</v>
      </c>
      <c r="B410" s="182">
        <v>1930</v>
      </c>
      <c r="C410" s="191" t="s">
        <v>40</v>
      </c>
      <c r="D410" s="220">
        <f t="shared" si="18"/>
        <v>3024661.0700000003</v>
      </c>
      <c r="E410" s="3">
        <v>35830.75</v>
      </c>
      <c r="F410" s="3">
        <v>-32309.68</v>
      </c>
      <c r="G410" s="185">
        <f t="shared" si="19"/>
        <v>3028182.14</v>
      </c>
      <c r="H410" s="186"/>
      <c r="I410" s="222">
        <v>-2103652.5799999991</v>
      </c>
      <c r="J410" s="3">
        <v>-257459.99</v>
      </c>
      <c r="K410" s="3"/>
      <c r="L410" s="185">
        <v>-2361112.5699999994</v>
      </c>
      <c r="M410" s="188">
        <v>667069.57000000076</v>
      </c>
      <c r="O410" s="36"/>
    </row>
    <row r="411" spans="1:15" x14ac:dyDescent="0.35">
      <c r="A411" s="181">
        <v>8</v>
      </c>
      <c r="B411" s="182">
        <v>1935</v>
      </c>
      <c r="C411" s="191" t="s">
        <v>41</v>
      </c>
      <c r="D411" s="220">
        <f t="shared" si="18"/>
        <v>107515.28000000001</v>
      </c>
      <c r="E411" s="3">
        <v>972.52</v>
      </c>
      <c r="F411" s="3"/>
      <c r="G411" s="185">
        <f t="shared" si="19"/>
        <v>108487.80000000002</v>
      </c>
      <c r="H411" s="186"/>
      <c r="I411" s="222">
        <v>-69505</v>
      </c>
      <c r="J411" s="3">
        <v>-5086.54</v>
      </c>
      <c r="K411" s="3"/>
      <c r="L411" s="185">
        <v>-74591.539999999994</v>
      </c>
      <c r="M411" s="188">
        <v>33896.260000000024</v>
      </c>
      <c r="O411" s="36"/>
    </row>
    <row r="412" spans="1:15" x14ac:dyDescent="0.35">
      <c r="A412" s="181">
        <v>8</v>
      </c>
      <c r="B412" s="182">
        <v>1940</v>
      </c>
      <c r="C412" s="191" t="s">
        <v>42</v>
      </c>
      <c r="D412" s="220">
        <f t="shared" si="18"/>
        <v>301630.46999999997</v>
      </c>
      <c r="E412" s="3">
        <v>17926.3</v>
      </c>
      <c r="F412" s="3">
        <v>-200.02</v>
      </c>
      <c r="G412" s="185">
        <f t="shared" si="19"/>
        <v>319356.74999999994</v>
      </c>
      <c r="H412" s="186"/>
      <c r="I412" s="222">
        <v>-166910.86000000004</v>
      </c>
      <c r="J412" s="3">
        <v>-23771.31</v>
      </c>
      <c r="K412" s="3">
        <v>200.02</v>
      </c>
      <c r="L412" s="185">
        <v>-190482.15000000005</v>
      </c>
      <c r="M412" s="188">
        <v>128874.59999999989</v>
      </c>
      <c r="O412" s="36"/>
    </row>
    <row r="413" spans="1:15" x14ac:dyDescent="0.35">
      <c r="A413" s="181">
        <v>8</v>
      </c>
      <c r="B413" s="182">
        <v>1945</v>
      </c>
      <c r="C413" s="191" t="s">
        <v>43</v>
      </c>
      <c r="D413" s="220">
        <f t="shared" si="18"/>
        <v>97312.71</v>
      </c>
      <c r="E413" s="3">
        <v>995.95</v>
      </c>
      <c r="F413" s="3"/>
      <c r="G413" s="185">
        <f t="shared" si="19"/>
        <v>98308.66</v>
      </c>
      <c r="H413" s="186"/>
      <c r="I413" s="222">
        <v>-83786.170000000013</v>
      </c>
      <c r="J413" s="3">
        <v>-6827.64</v>
      </c>
      <c r="K413" s="3"/>
      <c r="L413" s="185">
        <v>-90613.810000000012</v>
      </c>
      <c r="M413" s="188">
        <v>7694.8499999999913</v>
      </c>
      <c r="O413" s="36"/>
    </row>
    <row r="414" spans="1:15" x14ac:dyDescent="0.35">
      <c r="A414" s="181">
        <v>8</v>
      </c>
      <c r="B414" s="182">
        <v>1950</v>
      </c>
      <c r="C414" s="191" t="s">
        <v>44</v>
      </c>
      <c r="D414" s="220">
        <f t="shared" si="18"/>
        <v>0</v>
      </c>
      <c r="E414" s="3"/>
      <c r="F414" s="3"/>
      <c r="G414" s="185">
        <f t="shared" si="19"/>
        <v>0</v>
      </c>
      <c r="H414" s="186"/>
      <c r="I414" s="222">
        <v>0</v>
      </c>
      <c r="J414" s="3"/>
      <c r="K414" s="3"/>
      <c r="L414" s="185">
        <v>0</v>
      </c>
      <c r="M414" s="188">
        <v>0</v>
      </c>
      <c r="O414" s="36"/>
    </row>
    <row r="415" spans="1:15" x14ac:dyDescent="0.35">
      <c r="A415" s="181">
        <v>8</v>
      </c>
      <c r="B415" s="182">
        <v>1955</v>
      </c>
      <c r="C415" s="191" t="s">
        <v>45</v>
      </c>
      <c r="D415" s="220">
        <f t="shared" si="18"/>
        <v>0</v>
      </c>
      <c r="E415" s="3"/>
      <c r="F415" s="3"/>
      <c r="G415" s="185">
        <f t="shared" si="19"/>
        <v>0</v>
      </c>
      <c r="H415" s="186"/>
      <c r="I415" s="222">
        <v>0</v>
      </c>
      <c r="J415" s="3"/>
      <c r="K415" s="3"/>
      <c r="L415" s="185">
        <v>0</v>
      </c>
      <c r="M415" s="188">
        <v>0</v>
      </c>
      <c r="O415" s="36"/>
    </row>
    <row r="416" spans="1:15" ht="25" x14ac:dyDescent="0.35">
      <c r="A416" s="193">
        <v>8</v>
      </c>
      <c r="B416" s="192">
        <v>1955</v>
      </c>
      <c r="C416" s="194" t="s">
        <v>46</v>
      </c>
      <c r="D416" s="220">
        <f t="shared" si="18"/>
        <v>0</v>
      </c>
      <c r="E416" s="3"/>
      <c r="F416" s="3"/>
      <c r="G416" s="185">
        <f t="shared" si="19"/>
        <v>0</v>
      </c>
      <c r="H416" s="186"/>
      <c r="I416" s="222">
        <v>0</v>
      </c>
      <c r="J416" s="3"/>
      <c r="K416" s="3"/>
      <c r="L416" s="185">
        <v>0</v>
      </c>
      <c r="M416" s="188">
        <v>0</v>
      </c>
      <c r="O416" s="36"/>
    </row>
    <row r="417" spans="1:15" x14ac:dyDescent="0.35">
      <c r="A417" s="193">
        <v>8</v>
      </c>
      <c r="B417" s="195">
        <v>1960</v>
      </c>
      <c r="C417" s="183" t="s">
        <v>47</v>
      </c>
      <c r="D417" s="220">
        <f t="shared" si="18"/>
        <v>0</v>
      </c>
      <c r="E417" s="3"/>
      <c r="F417" s="3"/>
      <c r="G417" s="185">
        <f t="shared" si="19"/>
        <v>0</v>
      </c>
      <c r="H417" s="186"/>
      <c r="I417" s="222">
        <v>0</v>
      </c>
      <c r="J417" s="3"/>
      <c r="K417" s="3"/>
      <c r="L417" s="185">
        <v>0</v>
      </c>
      <c r="M417" s="188">
        <v>0</v>
      </c>
      <c r="O417" s="36"/>
    </row>
    <row r="418" spans="1:15" ht="25" x14ac:dyDescent="0.35">
      <c r="A418" s="196">
        <v>47</v>
      </c>
      <c r="B418" s="195">
        <v>1970</v>
      </c>
      <c r="C418" s="191" t="s">
        <v>48</v>
      </c>
      <c r="D418" s="220">
        <f t="shared" si="18"/>
        <v>0</v>
      </c>
      <c r="E418" s="3"/>
      <c r="F418" s="3"/>
      <c r="G418" s="185">
        <f t="shared" si="19"/>
        <v>0</v>
      </c>
      <c r="H418" s="186"/>
      <c r="I418" s="222">
        <v>0</v>
      </c>
      <c r="J418" s="3"/>
      <c r="K418" s="3"/>
      <c r="L418" s="185">
        <v>0</v>
      </c>
      <c r="M418" s="188">
        <v>0</v>
      </c>
      <c r="O418" s="36"/>
    </row>
    <row r="419" spans="1:15" ht="25" x14ac:dyDescent="0.35">
      <c r="A419" s="181">
        <v>47</v>
      </c>
      <c r="B419" s="182">
        <v>1975</v>
      </c>
      <c r="C419" s="191" t="s">
        <v>49</v>
      </c>
      <c r="D419" s="220">
        <f t="shared" si="18"/>
        <v>0</v>
      </c>
      <c r="E419" s="3"/>
      <c r="F419" s="3"/>
      <c r="G419" s="185">
        <f t="shared" si="19"/>
        <v>0</v>
      </c>
      <c r="H419" s="186"/>
      <c r="I419" s="222">
        <v>0</v>
      </c>
      <c r="J419" s="3"/>
      <c r="K419" s="3"/>
      <c r="L419" s="185">
        <v>0</v>
      </c>
      <c r="M419" s="188">
        <v>0</v>
      </c>
      <c r="O419" s="36"/>
    </row>
    <row r="420" spans="1:15" x14ac:dyDescent="0.35">
      <c r="A420" s="181">
        <v>47</v>
      </c>
      <c r="B420" s="182">
        <v>1980</v>
      </c>
      <c r="C420" s="191" t="s">
        <v>50</v>
      </c>
      <c r="D420" s="220">
        <f t="shared" si="18"/>
        <v>281728.77999999997</v>
      </c>
      <c r="E420" s="3"/>
      <c r="F420" s="3"/>
      <c r="G420" s="185">
        <f t="shared" si="19"/>
        <v>281728.77999999997</v>
      </c>
      <c r="H420" s="186"/>
      <c r="I420" s="222">
        <v>-227829.81999999995</v>
      </c>
      <c r="J420" s="3">
        <v>-12747.05</v>
      </c>
      <c r="K420" s="3"/>
      <c r="L420" s="185">
        <v>-240576.86999999994</v>
      </c>
      <c r="M420" s="188">
        <v>41151.910000000033</v>
      </c>
      <c r="O420" s="36"/>
    </row>
    <row r="421" spans="1:15" x14ac:dyDescent="0.35">
      <c r="A421" s="181">
        <v>47</v>
      </c>
      <c r="B421" s="182">
        <v>1985</v>
      </c>
      <c r="C421" s="191" t="s">
        <v>51</v>
      </c>
      <c r="D421" s="220">
        <f t="shared" si="18"/>
        <v>0.15000000000145519</v>
      </c>
      <c r="E421" s="3"/>
      <c r="F421" s="3"/>
      <c r="G421" s="185">
        <f t="shared" si="19"/>
        <v>0.15000000000145519</v>
      </c>
      <c r="H421" s="186"/>
      <c r="I421" s="222">
        <v>0</v>
      </c>
      <c r="J421" s="3"/>
      <c r="K421" s="3"/>
      <c r="L421" s="185">
        <v>0</v>
      </c>
      <c r="M421" s="188">
        <v>0.15000000000145519</v>
      </c>
      <c r="O421" s="36"/>
    </row>
    <row r="422" spans="1:15" x14ac:dyDescent="0.35">
      <c r="A422" s="196">
        <v>47</v>
      </c>
      <c r="B422" s="182">
        <v>1990</v>
      </c>
      <c r="C422" s="197" t="s">
        <v>52</v>
      </c>
      <c r="D422" s="220">
        <f t="shared" si="18"/>
        <v>0</v>
      </c>
      <c r="E422" s="3"/>
      <c r="F422" s="3"/>
      <c r="G422" s="185">
        <f t="shared" si="19"/>
        <v>0</v>
      </c>
      <c r="H422" s="186"/>
      <c r="I422" s="222">
        <v>0</v>
      </c>
      <c r="J422" s="3"/>
      <c r="K422" s="3"/>
      <c r="L422" s="185">
        <v>0</v>
      </c>
      <c r="M422" s="188">
        <v>0</v>
      </c>
      <c r="O422" s="36"/>
    </row>
    <row r="423" spans="1:15" x14ac:dyDescent="0.35">
      <c r="A423" s="181">
        <v>47</v>
      </c>
      <c r="B423" s="182">
        <v>1995</v>
      </c>
      <c r="C423" s="191" t="s">
        <v>53</v>
      </c>
      <c r="D423" s="220">
        <f t="shared" si="18"/>
        <v>-30320420.699999999</v>
      </c>
      <c r="E423" s="3">
        <v>-1826732</v>
      </c>
      <c r="F423" s="3"/>
      <c r="G423" s="185">
        <f t="shared" si="19"/>
        <v>-32147152.699999999</v>
      </c>
      <c r="H423" s="186"/>
      <c r="I423" s="222">
        <v>8476960.2599999998</v>
      </c>
      <c r="J423" s="3">
        <v>1244746.18</v>
      </c>
      <c r="K423" s="3"/>
      <c r="L423" s="185">
        <v>9721706.4399999995</v>
      </c>
      <c r="M423" s="188">
        <v>-22425446.259999998</v>
      </c>
      <c r="O423" s="36"/>
    </row>
    <row r="424" spans="1:15" x14ac:dyDescent="0.35">
      <c r="A424" s="181">
        <v>47</v>
      </c>
      <c r="B424" s="182">
        <v>2440</v>
      </c>
      <c r="C424" s="191" t="s">
        <v>54</v>
      </c>
      <c r="D424" s="220">
        <f t="shared" si="18"/>
        <v>0</v>
      </c>
      <c r="E424" s="3"/>
      <c r="F424" s="3"/>
      <c r="G424" s="185">
        <f t="shared" si="19"/>
        <v>0</v>
      </c>
      <c r="I424" s="220">
        <v>0</v>
      </c>
      <c r="J424" s="3"/>
      <c r="K424" s="3"/>
      <c r="L424" s="185"/>
      <c r="M424" s="188"/>
      <c r="O424" s="36"/>
    </row>
    <row r="425" spans="1:15" x14ac:dyDescent="0.35">
      <c r="A425" s="198"/>
      <c r="B425" s="198"/>
      <c r="C425" s="199"/>
      <c r="D425" s="220">
        <f t="shared" si="18"/>
        <v>0</v>
      </c>
      <c r="E425" s="3"/>
      <c r="F425" s="3"/>
      <c r="G425" s="185">
        <f t="shared" si="19"/>
        <v>0</v>
      </c>
      <c r="I425" s="220">
        <v>0</v>
      </c>
      <c r="J425" s="3"/>
      <c r="K425" s="3"/>
      <c r="L425" s="185">
        <v>0</v>
      </c>
      <c r="M425" s="188">
        <v>0</v>
      </c>
      <c r="O425" s="36"/>
    </row>
    <row r="426" spans="1:15" x14ac:dyDescent="0.35">
      <c r="A426" s="198"/>
      <c r="B426" s="198"/>
      <c r="C426" s="200" t="s">
        <v>55</v>
      </c>
      <c r="D426" s="201">
        <f>SUM(D386:D425)</f>
        <v>107129311.83000003</v>
      </c>
      <c r="E426" s="201">
        <f>SUM(E386:E425)</f>
        <v>13029874.949999999</v>
      </c>
      <c r="F426" s="201">
        <f>SUM(F386:F425)</f>
        <v>-368207.66000000003</v>
      </c>
      <c r="G426" s="233">
        <f>SUM(G386:G425)</f>
        <v>119790979.12000005</v>
      </c>
      <c r="H426" s="233"/>
      <c r="I426" s="233">
        <f>SUM(I386:I425)</f>
        <v>-56597100.660000004</v>
      </c>
      <c r="J426" s="233">
        <f>SUM(J386:J425)</f>
        <v>-4415417.5999999996</v>
      </c>
      <c r="K426" s="233">
        <f>SUM(K386:K425)</f>
        <v>48175.069999999992</v>
      </c>
      <c r="L426" s="233">
        <f>SUM(L386:L425)</f>
        <v>-60964343.190000013</v>
      </c>
      <c r="M426" s="201">
        <f>SUM(M386:M425)</f>
        <v>58826635.930000015</v>
      </c>
      <c r="O426" s="36"/>
    </row>
    <row r="427" spans="1:15" ht="37.5" x14ac:dyDescent="0.35">
      <c r="A427" s="198"/>
      <c r="B427" s="198"/>
      <c r="C427" s="202" t="s">
        <v>56</v>
      </c>
      <c r="D427" s="230"/>
      <c r="E427" s="203"/>
      <c r="F427" s="203"/>
      <c r="G427" s="185">
        <f t="shared" ref="G427:G428" si="20">D427+E427+F427</f>
        <v>0</v>
      </c>
      <c r="I427" s="230"/>
      <c r="J427" s="203"/>
      <c r="K427" s="203"/>
      <c r="L427" s="185">
        <v>0</v>
      </c>
      <c r="M427" s="188">
        <v>0</v>
      </c>
      <c r="O427" s="36"/>
    </row>
    <row r="428" spans="1:15" ht="26" x14ac:dyDescent="0.35">
      <c r="A428" s="198"/>
      <c r="B428" s="198"/>
      <c r="C428" s="204" t="s">
        <v>57</v>
      </c>
      <c r="D428" s="230"/>
      <c r="E428" s="203"/>
      <c r="F428" s="203"/>
      <c r="G428" s="185">
        <f t="shared" si="20"/>
        <v>0</v>
      </c>
      <c r="I428" s="230"/>
      <c r="J428" s="203"/>
      <c r="K428" s="203"/>
      <c r="L428" s="185">
        <v>0</v>
      </c>
      <c r="M428" s="188">
        <v>0</v>
      </c>
      <c r="O428" s="36"/>
    </row>
    <row r="429" spans="1:15" x14ac:dyDescent="0.35">
      <c r="A429" s="198"/>
      <c r="B429" s="198"/>
      <c r="C429" s="200" t="s">
        <v>58</v>
      </c>
      <c r="D429" s="201">
        <f>SUM(D426:D428)</f>
        <v>107129311.83000003</v>
      </c>
      <c r="E429" s="201">
        <f>SUM(E426:E428)</f>
        <v>13029874.949999999</v>
      </c>
      <c r="F429" s="201">
        <f>SUM(F426:F428)</f>
        <v>-368207.66000000003</v>
      </c>
      <c r="G429" s="201">
        <f>SUM(G426:G428)</f>
        <v>119790979.12000005</v>
      </c>
      <c r="H429" s="201"/>
      <c r="I429" s="201">
        <f>SUM(I426:I428)</f>
        <v>-56597100.660000004</v>
      </c>
      <c r="J429" s="201">
        <f>SUM(J426:J428)</f>
        <v>-4415417.5999999996</v>
      </c>
      <c r="K429" s="201">
        <f>SUM(K426:K428)</f>
        <v>48175.069999999992</v>
      </c>
      <c r="L429" s="201">
        <f>SUM(L426:L428)</f>
        <v>-60964343.190000013</v>
      </c>
      <c r="M429" s="201">
        <f>SUM(M426:M428)</f>
        <v>58826635.930000015</v>
      </c>
      <c r="O429" s="36"/>
    </row>
    <row r="430" spans="1:15" ht="15.5" x14ac:dyDescent="0.35">
      <c r="A430" s="198"/>
      <c r="B430" s="198"/>
      <c r="C430" s="264" t="s">
        <v>59</v>
      </c>
      <c r="D430" s="265"/>
      <c r="E430" s="265"/>
      <c r="F430" s="265"/>
      <c r="G430" s="265"/>
      <c r="H430" s="265"/>
      <c r="I430" s="266"/>
      <c r="J430" s="203"/>
      <c r="K430" s="205"/>
      <c r="L430" s="206"/>
      <c r="M430" s="207"/>
      <c r="O430" s="36"/>
    </row>
    <row r="431" spans="1:15" x14ac:dyDescent="0.35">
      <c r="A431" s="198"/>
      <c r="B431" s="198"/>
      <c r="C431" s="264" t="s">
        <v>60</v>
      </c>
      <c r="D431" s="265"/>
      <c r="E431" s="265"/>
      <c r="F431" s="265"/>
      <c r="G431" s="265"/>
      <c r="H431" s="265"/>
      <c r="I431" s="266"/>
      <c r="J431" s="201">
        <f>J429+J430</f>
        <v>-4415417.5999999996</v>
      </c>
      <c r="K431" s="205"/>
      <c r="L431" s="206"/>
      <c r="M431" s="207"/>
      <c r="O431" s="36"/>
    </row>
    <row r="433" spans="1:13" x14ac:dyDescent="0.35">
      <c r="I433" s="208" t="s">
        <v>61</v>
      </c>
      <c r="J433" s="209"/>
    </row>
    <row r="434" spans="1:13" x14ac:dyDescent="0.35">
      <c r="A434" s="198">
        <v>10</v>
      </c>
      <c r="B434" s="198"/>
      <c r="C434" s="199" t="s">
        <v>62</v>
      </c>
      <c r="I434" s="209" t="s">
        <v>62</v>
      </c>
      <c r="J434" s="209"/>
      <c r="K434" s="210"/>
    </row>
    <row r="435" spans="1:13" x14ac:dyDescent="0.35">
      <c r="A435" s="198">
        <v>8</v>
      </c>
      <c r="B435" s="198"/>
      <c r="C435" s="199" t="s">
        <v>41</v>
      </c>
      <c r="I435" s="209" t="s">
        <v>41</v>
      </c>
      <c r="J435" s="209"/>
      <c r="K435" s="211"/>
    </row>
    <row r="436" spans="1:13" x14ac:dyDescent="0.35">
      <c r="I436" s="212" t="s">
        <v>63</v>
      </c>
      <c r="K436" s="213">
        <f>J431-K434-K435</f>
        <v>-4415417.5999999996</v>
      </c>
    </row>
    <row r="438" spans="1:13" ht="18" x14ac:dyDescent="0.35">
      <c r="A438" s="260" t="s">
        <v>0</v>
      </c>
      <c r="B438" s="260"/>
      <c r="C438" s="260"/>
      <c r="D438" s="260"/>
      <c r="E438" s="260"/>
      <c r="F438" s="260"/>
      <c r="G438" s="260"/>
      <c r="H438" s="260"/>
      <c r="I438" s="260"/>
      <c r="J438" s="260"/>
      <c r="K438" s="260"/>
      <c r="L438" s="260"/>
      <c r="M438" s="260"/>
    </row>
    <row r="439" spans="1:13" ht="21" x14ac:dyDescent="0.35">
      <c r="A439" s="260" t="s">
        <v>1</v>
      </c>
      <c r="B439" s="260"/>
      <c r="C439" s="260"/>
      <c r="D439" s="260"/>
      <c r="E439" s="260"/>
      <c r="F439" s="260"/>
      <c r="G439" s="260"/>
      <c r="H439" s="260"/>
      <c r="I439" s="260"/>
      <c r="J439" s="260"/>
      <c r="K439" s="260"/>
      <c r="L439" s="260"/>
      <c r="M439" s="260"/>
    </row>
    <row r="440" spans="1:13" x14ac:dyDescent="0.35">
      <c r="H440" s="49"/>
    </row>
    <row r="441" spans="1:13" x14ac:dyDescent="0.35">
      <c r="E441" s="167" t="s">
        <v>2</v>
      </c>
      <c r="F441" s="2" t="s">
        <v>3</v>
      </c>
      <c r="G441" s="218" t="s">
        <v>71</v>
      </c>
      <c r="H441" s="49"/>
    </row>
    <row r="442" spans="1:13" x14ac:dyDescent="0.35">
      <c r="C442" s="62"/>
      <c r="E442" s="167" t="s">
        <v>4</v>
      </c>
      <c r="F442" s="168">
        <v>2015</v>
      </c>
      <c r="G442" s="169"/>
    </row>
    <row r="444" spans="1:13" x14ac:dyDescent="0.35">
      <c r="D444" s="261" t="s">
        <v>5</v>
      </c>
      <c r="E444" s="262"/>
      <c r="F444" s="262"/>
      <c r="G444" s="263"/>
      <c r="I444" s="170"/>
      <c r="J444" s="171" t="s">
        <v>6</v>
      </c>
      <c r="K444" s="171"/>
      <c r="L444" s="172"/>
      <c r="M444" s="173"/>
    </row>
    <row r="445" spans="1:13" ht="41.5" x14ac:dyDescent="0.35">
      <c r="A445" s="174" t="s">
        <v>7</v>
      </c>
      <c r="B445" s="174" t="s">
        <v>8</v>
      </c>
      <c r="C445" s="175" t="s">
        <v>9</v>
      </c>
      <c r="D445" s="174" t="s">
        <v>10</v>
      </c>
      <c r="E445" s="176" t="s">
        <v>11</v>
      </c>
      <c r="F445" s="176" t="s">
        <v>12</v>
      </c>
      <c r="G445" s="174" t="s">
        <v>13</v>
      </c>
      <c r="H445" s="177"/>
      <c r="I445" s="178" t="s">
        <v>10</v>
      </c>
      <c r="J445" s="179" t="s">
        <v>14</v>
      </c>
      <c r="K445" s="179" t="s">
        <v>12</v>
      </c>
      <c r="L445" s="180" t="s">
        <v>13</v>
      </c>
      <c r="M445" s="174" t="s">
        <v>15</v>
      </c>
    </row>
    <row r="446" spans="1:13" ht="25" x14ac:dyDescent="0.35">
      <c r="A446" s="181">
        <v>12</v>
      </c>
      <c r="B446" s="182">
        <v>1611</v>
      </c>
      <c r="C446" s="183" t="s">
        <v>16</v>
      </c>
      <c r="D446" s="220">
        <f>G326</f>
        <v>1137415.7799999996</v>
      </c>
      <c r="E446" s="3">
        <v>66234.559999999998</v>
      </c>
      <c r="F446" s="3"/>
      <c r="G446" s="185">
        <f t="shared" ref="G446:G485" si="21">D446+E446+F446</f>
        <v>1203650.3399999996</v>
      </c>
      <c r="H446" s="186"/>
      <c r="I446" s="222">
        <f>L326</f>
        <v>-812592.45000000019</v>
      </c>
      <c r="J446" s="3">
        <v>-214517.96</v>
      </c>
      <c r="K446" s="3"/>
      <c r="L446" s="231">
        <v>-1027110.4100000001</v>
      </c>
      <c r="M446" s="188">
        <v>176539.92999999947</v>
      </c>
    </row>
    <row r="447" spans="1:13" ht="25" x14ac:dyDescent="0.35">
      <c r="A447" s="181" t="s">
        <v>17</v>
      </c>
      <c r="B447" s="182">
        <v>1612</v>
      </c>
      <c r="C447" s="183" t="s">
        <v>18</v>
      </c>
      <c r="D447" s="220">
        <f t="shared" ref="D447:D485" si="22">G327</f>
        <v>517173.12</v>
      </c>
      <c r="E447" s="3"/>
      <c r="F447" s="3"/>
      <c r="G447" s="185">
        <f t="shared" si="21"/>
        <v>517173.12</v>
      </c>
      <c r="H447" s="186"/>
      <c r="I447" s="222">
        <f t="shared" ref="I447:I488" si="23">L327</f>
        <v>-132544.99999999997</v>
      </c>
      <c r="J447" s="3">
        <v>-15729.3</v>
      </c>
      <c r="K447" s="3"/>
      <c r="L447" s="231">
        <v>-148274.29999999996</v>
      </c>
      <c r="M447" s="188">
        <v>368898.82000000007</v>
      </c>
    </row>
    <row r="448" spans="1:13" x14ac:dyDescent="0.35">
      <c r="A448" s="181" t="s">
        <v>19</v>
      </c>
      <c r="B448" s="189">
        <v>1805</v>
      </c>
      <c r="C448" s="190" t="s">
        <v>20</v>
      </c>
      <c r="D448" s="220">
        <f t="shared" si="22"/>
        <v>4341356.9500000011</v>
      </c>
      <c r="E448" s="3">
        <v>1667782.46</v>
      </c>
      <c r="F448" s="3">
        <v>-105108.76</v>
      </c>
      <c r="G448" s="185">
        <f t="shared" si="21"/>
        <v>5904030.6500000013</v>
      </c>
      <c r="H448" s="186"/>
      <c r="I448" s="222">
        <f t="shared" si="23"/>
        <v>0</v>
      </c>
      <c r="J448" s="3"/>
      <c r="K448" s="3"/>
      <c r="L448" s="231">
        <v>0</v>
      </c>
      <c r="M448" s="188">
        <v>5904030.6500000013</v>
      </c>
    </row>
    <row r="449" spans="1:13" x14ac:dyDescent="0.35">
      <c r="A449" s="181">
        <v>47</v>
      </c>
      <c r="B449" s="189">
        <v>1808</v>
      </c>
      <c r="C449" s="191" t="s">
        <v>21</v>
      </c>
      <c r="D449" s="220">
        <f t="shared" si="22"/>
        <v>0</v>
      </c>
      <c r="E449" s="3"/>
      <c r="F449" s="3"/>
      <c r="G449" s="185">
        <f t="shared" si="21"/>
        <v>0</v>
      </c>
      <c r="H449" s="186"/>
      <c r="I449" s="222">
        <f t="shared" si="23"/>
        <v>0</v>
      </c>
      <c r="J449" s="3"/>
      <c r="K449" s="3"/>
      <c r="L449" s="231">
        <v>0</v>
      </c>
      <c r="M449" s="188">
        <v>0</v>
      </c>
    </row>
    <row r="450" spans="1:13" x14ac:dyDescent="0.35">
      <c r="A450" s="181">
        <v>13</v>
      </c>
      <c r="B450" s="189">
        <v>1810</v>
      </c>
      <c r="C450" s="191" t="s">
        <v>22</v>
      </c>
      <c r="D450" s="220">
        <f t="shared" si="22"/>
        <v>0</v>
      </c>
      <c r="E450" s="3"/>
      <c r="F450" s="3"/>
      <c r="G450" s="185">
        <f t="shared" si="21"/>
        <v>0</v>
      </c>
      <c r="H450" s="186"/>
      <c r="I450" s="222">
        <f t="shared" si="23"/>
        <v>0</v>
      </c>
      <c r="J450" s="3"/>
      <c r="K450" s="3"/>
      <c r="L450" s="231">
        <v>0</v>
      </c>
      <c r="M450" s="188">
        <v>0</v>
      </c>
    </row>
    <row r="451" spans="1:13" ht="25" x14ac:dyDescent="0.35">
      <c r="A451" s="181">
        <v>47</v>
      </c>
      <c r="B451" s="189">
        <v>1815</v>
      </c>
      <c r="C451" s="191" t="s">
        <v>23</v>
      </c>
      <c r="D451" s="220">
        <f t="shared" si="22"/>
        <v>0</v>
      </c>
      <c r="E451" s="3"/>
      <c r="F451" s="3"/>
      <c r="G451" s="185">
        <f t="shared" si="21"/>
        <v>0</v>
      </c>
      <c r="H451" s="186"/>
      <c r="I451" s="222">
        <f t="shared" si="23"/>
        <v>0</v>
      </c>
      <c r="J451" s="3"/>
      <c r="K451" s="3"/>
      <c r="L451" s="231">
        <v>0</v>
      </c>
      <c r="M451" s="188">
        <v>0</v>
      </c>
    </row>
    <row r="452" spans="1:13" ht="25" x14ac:dyDescent="0.35">
      <c r="A452" s="181">
        <v>47</v>
      </c>
      <c r="B452" s="189">
        <v>1820</v>
      </c>
      <c r="C452" s="183" t="s">
        <v>24</v>
      </c>
      <c r="D452" s="220">
        <f t="shared" si="22"/>
        <v>8621386.790000001</v>
      </c>
      <c r="E452" s="3">
        <v>8217608.5599999996</v>
      </c>
      <c r="F452" s="3"/>
      <c r="G452" s="185">
        <f t="shared" si="21"/>
        <v>16838995.350000001</v>
      </c>
      <c r="H452" s="186"/>
      <c r="I452" s="222">
        <f t="shared" si="23"/>
        <v>-5004281.3600000013</v>
      </c>
      <c r="J452" s="3">
        <v>-176764.05</v>
      </c>
      <c r="K452" s="3"/>
      <c r="L452" s="231">
        <v>-5181045.4100000011</v>
      </c>
      <c r="M452" s="188">
        <v>11657949.940000001</v>
      </c>
    </row>
    <row r="453" spans="1:13" x14ac:dyDescent="0.35">
      <c r="A453" s="181">
        <v>47</v>
      </c>
      <c r="B453" s="189">
        <v>1825</v>
      </c>
      <c r="C453" s="191" t="s">
        <v>25</v>
      </c>
      <c r="D453" s="220">
        <f t="shared" si="22"/>
        <v>0</v>
      </c>
      <c r="E453" s="3"/>
      <c r="F453" s="3"/>
      <c r="G453" s="185">
        <f t="shared" si="21"/>
        <v>0</v>
      </c>
      <c r="H453" s="186"/>
      <c r="I453" s="222">
        <f t="shared" si="23"/>
        <v>0</v>
      </c>
      <c r="J453" s="3"/>
      <c r="K453" s="3"/>
      <c r="L453" s="185">
        <v>0</v>
      </c>
      <c r="M453" s="188">
        <v>0</v>
      </c>
    </row>
    <row r="454" spans="1:13" x14ac:dyDescent="0.35">
      <c r="A454" s="181">
        <v>47</v>
      </c>
      <c r="B454" s="189">
        <v>1830</v>
      </c>
      <c r="C454" s="191" t="s">
        <v>26</v>
      </c>
      <c r="D454" s="220">
        <f t="shared" si="22"/>
        <v>19320590.859999996</v>
      </c>
      <c r="E454" s="3">
        <v>739249.74</v>
      </c>
      <c r="F454" s="3"/>
      <c r="G454" s="185">
        <f t="shared" si="21"/>
        <v>20059840.599999994</v>
      </c>
      <c r="H454" s="186"/>
      <c r="I454" s="222">
        <f t="shared" si="23"/>
        <v>-7155862.2199999988</v>
      </c>
      <c r="J454" s="3">
        <v>-305852.18</v>
      </c>
      <c r="K454" s="3"/>
      <c r="L454" s="185">
        <v>-7461714.3999999985</v>
      </c>
      <c r="M454" s="188">
        <v>12598126.199999996</v>
      </c>
    </row>
    <row r="455" spans="1:13" x14ac:dyDescent="0.35">
      <c r="A455" s="181">
        <v>47</v>
      </c>
      <c r="B455" s="189">
        <v>1835</v>
      </c>
      <c r="C455" s="191" t="s">
        <v>27</v>
      </c>
      <c r="D455" s="220">
        <f t="shared" si="22"/>
        <v>20142318.459999997</v>
      </c>
      <c r="E455" s="3">
        <v>756177.32</v>
      </c>
      <c r="F455" s="3"/>
      <c r="G455" s="185">
        <f t="shared" si="21"/>
        <v>20898495.779999997</v>
      </c>
      <c r="H455" s="186"/>
      <c r="I455" s="222">
        <f t="shared" si="23"/>
        <v>-8336968.2399999993</v>
      </c>
      <c r="J455" s="3">
        <v>-296878.59000000003</v>
      </c>
      <c r="K455" s="3"/>
      <c r="L455" s="185">
        <v>-8633846.8300000001</v>
      </c>
      <c r="M455" s="188">
        <v>12264648.949999997</v>
      </c>
    </row>
    <row r="456" spans="1:13" x14ac:dyDescent="0.35">
      <c r="A456" s="181">
        <v>47</v>
      </c>
      <c r="B456" s="189">
        <v>1840</v>
      </c>
      <c r="C456" s="191" t="s">
        <v>28</v>
      </c>
      <c r="D456" s="220">
        <f t="shared" si="22"/>
        <v>9740332.4200000018</v>
      </c>
      <c r="E456" s="3">
        <v>392165.97</v>
      </c>
      <c r="F456" s="3"/>
      <c r="G456" s="185">
        <f t="shared" si="21"/>
        <v>10132498.390000002</v>
      </c>
      <c r="H456" s="186"/>
      <c r="I456" s="222">
        <f t="shared" si="23"/>
        <v>-4172682.48</v>
      </c>
      <c r="J456" s="3">
        <v>-182535.42</v>
      </c>
      <c r="K456" s="3"/>
      <c r="L456" s="185">
        <v>-4355217.9000000004</v>
      </c>
      <c r="M456" s="188">
        <v>5777280.4900000021</v>
      </c>
    </row>
    <row r="457" spans="1:13" x14ac:dyDescent="0.35">
      <c r="A457" s="181">
        <v>47</v>
      </c>
      <c r="B457" s="189">
        <v>1845</v>
      </c>
      <c r="C457" s="191" t="s">
        <v>29</v>
      </c>
      <c r="D457" s="220">
        <f t="shared" si="22"/>
        <v>26535881.840000004</v>
      </c>
      <c r="E457" s="3">
        <v>673927.61</v>
      </c>
      <c r="F457" s="3"/>
      <c r="G457" s="185">
        <f t="shared" si="21"/>
        <v>27209809.450000003</v>
      </c>
      <c r="H457" s="186"/>
      <c r="I457" s="222">
        <f t="shared" si="23"/>
        <v>-13600966.23</v>
      </c>
      <c r="J457" s="3">
        <v>-464474.37</v>
      </c>
      <c r="K457" s="3"/>
      <c r="L457" s="185">
        <v>-14065440.6</v>
      </c>
      <c r="M457" s="188">
        <v>13144368.850000003</v>
      </c>
    </row>
    <row r="458" spans="1:13" x14ac:dyDescent="0.35">
      <c r="A458" s="181">
        <v>47</v>
      </c>
      <c r="B458" s="189">
        <v>1850</v>
      </c>
      <c r="C458" s="191" t="s">
        <v>30</v>
      </c>
      <c r="D458" s="220">
        <f t="shared" si="22"/>
        <v>18838517.660000004</v>
      </c>
      <c r="E458" s="3">
        <v>1137040.96</v>
      </c>
      <c r="F458" s="3"/>
      <c r="G458" s="185">
        <f t="shared" si="21"/>
        <v>19975558.620000005</v>
      </c>
      <c r="H458" s="186"/>
      <c r="I458" s="222">
        <f t="shared" si="23"/>
        <v>-8418999.4800000004</v>
      </c>
      <c r="J458" s="3">
        <v>-432209.56</v>
      </c>
      <c r="K458" s="3"/>
      <c r="L458" s="185">
        <v>-8851209.040000001</v>
      </c>
      <c r="M458" s="188">
        <v>11124349.580000004</v>
      </c>
    </row>
    <row r="459" spans="1:13" x14ac:dyDescent="0.35">
      <c r="A459" s="181">
        <v>47</v>
      </c>
      <c r="B459" s="189">
        <v>1855</v>
      </c>
      <c r="C459" s="191" t="s">
        <v>31</v>
      </c>
      <c r="D459" s="220">
        <f t="shared" si="22"/>
        <v>10712160.789999999</v>
      </c>
      <c r="E459" s="3">
        <v>506242.81</v>
      </c>
      <c r="F459" s="3"/>
      <c r="G459" s="185">
        <f t="shared" si="21"/>
        <v>11218403.6</v>
      </c>
      <c r="H459" s="186"/>
      <c r="I459" s="222">
        <f t="shared" si="23"/>
        <v>-2350655.6100000003</v>
      </c>
      <c r="J459" s="3">
        <v>-194865.29</v>
      </c>
      <c r="K459" s="3"/>
      <c r="L459" s="185">
        <v>-2545520.9000000004</v>
      </c>
      <c r="M459" s="188">
        <v>8672882.6999999993</v>
      </c>
    </row>
    <row r="460" spans="1:13" x14ac:dyDescent="0.35">
      <c r="A460" s="181">
        <v>47</v>
      </c>
      <c r="B460" s="189">
        <v>1860</v>
      </c>
      <c r="C460" s="191" t="s">
        <v>32</v>
      </c>
      <c r="D460" s="220">
        <f t="shared" si="22"/>
        <v>3418900.7</v>
      </c>
      <c r="E460" s="3">
        <v>79212.25</v>
      </c>
      <c r="F460" s="3"/>
      <c r="G460" s="185">
        <f t="shared" si="21"/>
        <v>3498112.95</v>
      </c>
      <c r="H460" s="186"/>
      <c r="I460" s="222">
        <f t="shared" si="23"/>
        <v>-1625166.4999999998</v>
      </c>
      <c r="J460" s="3">
        <v>-129333.13</v>
      </c>
      <c r="K460" s="3"/>
      <c r="L460" s="185">
        <v>-1754499.63</v>
      </c>
      <c r="M460" s="188">
        <v>1743613.3200000003</v>
      </c>
    </row>
    <row r="461" spans="1:13" x14ac:dyDescent="0.35">
      <c r="A461" s="181">
        <v>47</v>
      </c>
      <c r="B461" s="189">
        <v>1860</v>
      </c>
      <c r="C461" s="190" t="s">
        <v>33</v>
      </c>
      <c r="D461" s="220">
        <f t="shared" si="22"/>
        <v>7701986.7400000002</v>
      </c>
      <c r="E461" s="3">
        <v>243870.81</v>
      </c>
      <c r="F461" s="3">
        <v>-230247.92</v>
      </c>
      <c r="G461" s="185">
        <f t="shared" si="21"/>
        <v>7715609.6299999999</v>
      </c>
      <c r="H461" s="186"/>
      <c r="I461" s="222">
        <f t="shared" si="23"/>
        <v>-2851540.6500000004</v>
      </c>
      <c r="J461" s="3">
        <v>-516731.31</v>
      </c>
      <c r="K461" s="3">
        <v>47633.77</v>
      </c>
      <c r="L461" s="185">
        <v>-3320638.1900000004</v>
      </c>
      <c r="M461" s="188">
        <v>4394971.4399999995</v>
      </c>
    </row>
    <row r="462" spans="1:13" x14ac:dyDescent="0.35">
      <c r="A462" s="181" t="s">
        <v>19</v>
      </c>
      <c r="B462" s="189">
        <v>1905</v>
      </c>
      <c r="C462" s="190" t="s">
        <v>20</v>
      </c>
      <c r="D462" s="220">
        <f t="shared" si="22"/>
        <v>0</v>
      </c>
      <c r="E462" s="3"/>
      <c r="F462" s="3"/>
      <c r="G462" s="185">
        <f t="shared" si="21"/>
        <v>0</v>
      </c>
      <c r="H462" s="186"/>
      <c r="I462" s="222">
        <f t="shared" si="23"/>
        <v>0</v>
      </c>
      <c r="J462" s="3"/>
      <c r="K462" s="3"/>
      <c r="L462" s="185">
        <v>0</v>
      </c>
      <c r="M462" s="188">
        <v>0</v>
      </c>
    </row>
    <row r="463" spans="1:13" x14ac:dyDescent="0.35">
      <c r="A463" s="181">
        <v>47</v>
      </c>
      <c r="B463" s="189">
        <v>1908</v>
      </c>
      <c r="C463" s="191" t="s">
        <v>34</v>
      </c>
      <c r="D463" s="220">
        <f t="shared" si="22"/>
        <v>297147.52000000008</v>
      </c>
      <c r="E463" s="3"/>
      <c r="F463" s="3"/>
      <c r="G463" s="185">
        <f t="shared" si="21"/>
        <v>297147.52000000008</v>
      </c>
      <c r="H463" s="186"/>
      <c r="I463" s="222">
        <f t="shared" si="23"/>
        <v>-96554.959999999992</v>
      </c>
      <c r="J463" s="3">
        <v>-9083.69</v>
      </c>
      <c r="K463" s="3"/>
      <c r="L463" s="185">
        <v>-105638.65</v>
      </c>
      <c r="M463" s="188">
        <v>191508.87000000008</v>
      </c>
    </row>
    <row r="464" spans="1:13" x14ac:dyDescent="0.35">
      <c r="A464" s="181">
        <v>13</v>
      </c>
      <c r="B464" s="189">
        <v>1910</v>
      </c>
      <c r="C464" s="191" t="s">
        <v>22</v>
      </c>
      <c r="D464" s="220">
        <f t="shared" si="22"/>
        <v>1178649.1200000001</v>
      </c>
      <c r="E464" s="3">
        <v>129820.84</v>
      </c>
      <c r="F464" s="3"/>
      <c r="G464" s="185">
        <f t="shared" si="21"/>
        <v>1308469.9600000002</v>
      </c>
      <c r="H464" s="186"/>
      <c r="I464" s="222">
        <f t="shared" si="23"/>
        <v>-798909.91</v>
      </c>
      <c r="J464" s="3">
        <v>-186357.1</v>
      </c>
      <c r="K464" s="3"/>
      <c r="L464" s="185">
        <v>-985267.01</v>
      </c>
      <c r="M464" s="188">
        <v>323202.95000000019</v>
      </c>
    </row>
    <row r="465" spans="1:13" ht="25" x14ac:dyDescent="0.35">
      <c r="A465" s="181">
        <v>8</v>
      </c>
      <c r="B465" s="189">
        <v>1915</v>
      </c>
      <c r="C465" s="191" t="s">
        <v>35</v>
      </c>
      <c r="D465" s="220">
        <f t="shared" si="22"/>
        <v>248416.12000000008</v>
      </c>
      <c r="E465" s="3">
        <v>598</v>
      </c>
      <c r="F465" s="3">
        <v>-341.28</v>
      </c>
      <c r="G465" s="231">
        <f t="shared" si="21"/>
        <v>248672.84000000008</v>
      </c>
      <c r="H465" s="186"/>
      <c r="I465" s="222">
        <f t="shared" si="23"/>
        <v>-133750.87</v>
      </c>
      <c r="J465" s="3">
        <v>-24770.68</v>
      </c>
      <c r="K465" s="3">
        <v>341.28</v>
      </c>
      <c r="L465" s="185">
        <v>-158180.26999999999</v>
      </c>
      <c r="M465" s="188">
        <v>90492.570000000094</v>
      </c>
    </row>
    <row r="466" spans="1:13" ht="25" x14ac:dyDescent="0.35">
      <c r="A466" s="181">
        <v>8</v>
      </c>
      <c r="B466" s="189">
        <v>1915</v>
      </c>
      <c r="C466" s="191" t="s">
        <v>36</v>
      </c>
      <c r="D466" s="220">
        <f t="shared" si="22"/>
        <v>0</v>
      </c>
      <c r="E466" s="3"/>
      <c r="F466" s="3"/>
      <c r="G466" s="231">
        <f t="shared" si="21"/>
        <v>0</v>
      </c>
      <c r="H466" s="186"/>
      <c r="I466" s="222">
        <f t="shared" si="23"/>
        <v>0</v>
      </c>
      <c r="J466" s="3"/>
      <c r="K466" s="3"/>
      <c r="L466" s="185">
        <v>0</v>
      </c>
      <c r="M466" s="188">
        <v>0</v>
      </c>
    </row>
    <row r="467" spans="1:13" x14ac:dyDescent="0.35">
      <c r="A467" s="181">
        <v>10</v>
      </c>
      <c r="B467" s="189">
        <v>1920</v>
      </c>
      <c r="C467" s="191" t="s">
        <v>37</v>
      </c>
      <c r="D467" s="220">
        <f t="shared" si="22"/>
        <v>482436.71999999991</v>
      </c>
      <c r="E467" s="3">
        <v>20702.52</v>
      </c>
      <c r="F467" s="3"/>
      <c r="G467" s="231">
        <f t="shared" si="21"/>
        <v>503139.23999999993</v>
      </c>
      <c r="H467" s="186"/>
      <c r="I467" s="222">
        <f t="shared" si="23"/>
        <v>-241624.14</v>
      </c>
      <c r="J467" s="3">
        <v>-89101.39</v>
      </c>
      <c r="K467" s="3"/>
      <c r="L467" s="185">
        <v>-330725.53000000003</v>
      </c>
      <c r="M467" s="188">
        <v>172413.7099999999</v>
      </c>
    </row>
    <row r="468" spans="1:13" ht="25" x14ac:dyDescent="0.35">
      <c r="A468" s="181">
        <v>45</v>
      </c>
      <c r="B468" s="192">
        <v>1920</v>
      </c>
      <c r="C468" s="183" t="s">
        <v>38</v>
      </c>
      <c r="D468" s="220">
        <f t="shared" si="22"/>
        <v>0</v>
      </c>
      <c r="E468" s="3"/>
      <c r="F468" s="3"/>
      <c r="G468" s="185">
        <f t="shared" si="21"/>
        <v>0</v>
      </c>
      <c r="H468" s="186"/>
      <c r="I468" s="222">
        <f t="shared" si="23"/>
        <v>0</v>
      </c>
      <c r="J468" s="3"/>
      <c r="K468" s="3"/>
      <c r="L468" s="185">
        <v>0</v>
      </c>
      <c r="M468" s="188">
        <v>0</v>
      </c>
    </row>
    <row r="469" spans="1:13" ht="25" x14ac:dyDescent="0.35">
      <c r="A469" s="181">
        <v>45.1</v>
      </c>
      <c r="B469" s="192">
        <v>1920</v>
      </c>
      <c r="C469" s="183" t="s">
        <v>39</v>
      </c>
      <c r="D469" s="220">
        <f t="shared" si="22"/>
        <v>0</v>
      </c>
      <c r="E469" s="3"/>
      <c r="F469" s="3"/>
      <c r="G469" s="185">
        <f t="shared" si="21"/>
        <v>0</v>
      </c>
      <c r="H469" s="186"/>
      <c r="I469" s="222">
        <f t="shared" si="23"/>
        <v>0</v>
      </c>
      <c r="J469" s="3"/>
      <c r="K469" s="3"/>
      <c r="L469" s="185">
        <v>0</v>
      </c>
      <c r="M469" s="188">
        <v>0</v>
      </c>
    </row>
    <row r="470" spans="1:13" x14ac:dyDescent="0.35">
      <c r="A470" s="181">
        <v>10</v>
      </c>
      <c r="B470" s="182">
        <v>1930</v>
      </c>
      <c r="C470" s="191" t="s">
        <v>40</v>
      </c>
      <c r="D470" s="220">
        <f t="shared" si="22"/>
        <v>3024661.0700000003</v>
      </c>
      <c r="E470" s="3">
        <v>35830.75</v>
      </c>
      <c r="F470" s="3">
        <v>-32309.68</v>
      </c>
      <c r="G470" s="185">
        <f t="shared" si="21"/>
        <v>3028182.14</v>
      </c>
      <c r="H470" s="186"/>
      <c r="I470" s="222">
        <f t="shared" si="23"/>
        <v>-2087367.4199999997</v>
      </c>
      <c r="J470" s="3">
        <v>-178355.58</v>
      </c>
      <c r="K470" s="3">
        <v>32309.68</v>
      </c>
      <c r="L470" s="185">
        <v>-2233413.3199999994</v>
      </c>
      <c r="M470" s="188">
        <v>794768.82000000076</v>
      </c>
    </row>
    <row r="471" spans="1:13" x14ac:dyDescent="0.35">
      <c r="A471" s="181">
        <v>8</v>
      </c>
      <c r="B471" s="182">
        <v>1935</v>
      </c>
      <c r="C471" s="191" t="s">
        <v>41</v>
      </c>
      <c r="D471" s="220">
        <f t="shared" si="22"/>
        <v>107515.28000000001</v>
      </c>
      <c r="E471" s="3">
        <v>972.52</v>
      </c>
      <c r="F471" s="3"/>
      <c r="G471" s="185">
        <f t="shared" si="21"/>
        <v>108487.80000000002</v>
      </c>
      <c r="H471" s="186"/>
      <c r="I471" s="222">
        <f t="shared" si="23"/>
        <v>-68974.16</v>
      </c>
      <c r="J471" s="3">
        <v>-5086.54</v>
      </c>
      <c r="K471" s="3"/>
      <c r="L471" s="185">
        <v>-74060.7</v>
      </c>
      <c r="M471" s="188">
        <v>34427.10000000002</v>
      </c>
    </row>
    <row r="472" spans="1:13" x14ac:dyDescent="0.35">
      <c r="A472" s="181">
        <v>8</v>
      </c>
      <c r="B472" s="182">
        <v>1940</v>
      </c>
      <c r="C472" s="191" t="s">
        <v>42</v>
      </c>
      <c r="D472" s="220">
        <f t="shared" si="22"/>
        <v>301630.46999999997</v>
      </c>
      <c r="E472" s="3">
        <v>17926.3</v>
      </c>
      <c r="F472" s="3">
        <v>-200.02</v>
      </c>
      <c r="G472" s="185">
        <f t="shared" si="21"/>
        <v>319356.74999999994</v>
      </c>
      <c r="H472" s="186"/>
      <c r="I472" s="222">
        <f t="shared" si="23"/>
        <v>-166773.85000000003</v>
      </c>
      <c r="J472" s="3">
        <v>-23771.31</v>
      </c>
      <c r="K472" s="3">
        <v>200.02</v>
      </c>
      <c r="L472" s="185">
        <v>-190345.14000000004</v>
      </c>
      <c r="M472" s="188">
        <v>129011.6099999999</v>
      </c>
    </row>
    <row r="473" spans="1:13" x14ac:dyDescent="0.35">
      <c r="A473" s="181">
        <v>8</v>
      </c>
      <c r="B473" s="182">
        <v>1945</v>
      </c>
      <c r="C473" s="191" t="s">
        <v>43</v>
      </c>
      <c r="D473" s="220">
        <f t="shared" si="22"/>
        <v>97312.71</v>
      </c>
      <c r="E473" s="3">
        <v>995.95</v>
      </c>
      <c r="F473" s="3"/>
      <c r="G473" s="185">
        <f t="shared" si="21"/>
        <v>98308.66</v>
      </c>
      <c r="H473" s="186"/>
      <c r="I473" s="222">
        <f t="shared" si="23"/>
        <v>-83555.240000000005</v>
      </c>
      <c r="J473" s="3">
        <v>-6827.64</v>
      </c>
      <c r="K473" s="3"/>
      <c r="L473" s="185">
        <v>-90382.88</v>
      </c>
      <c r="M473" s="188">
        <v>7925.7799999999988</v>
      </c>
    </row>
    <row r="474" spans="1:13" x14ac:dyDescent="0.35">
      <c r="A474" s="181">
        <v>8</v>
      </c>
      <c r="B474" s="182">
        <v>1950</v>
      </c>
      <c r="C474" s="191" t="s">
        <v>44</v>
      </c>
      <c r="D474" s="220">
        <f t="shared" si="22"/>
        <v>0</v>
      </c>
      <c r="E474" s="3"/>
      <c r="F474" s="3"/>
      <c r="G474" s="185">
        <f t="shared" si="21"/>
        <v>0</v>
      </c>
      <c r="H474" s="186"/>
      <c r="I474" s="222">
        <f t="shared" si="23"/>
        <v>0</v>
      </c>
      <c r="J474" s="3"/>
      <c r="K474" s="3"/>
      <c r="L474" s="185">
        <v>0</v>
      </c>
      <c r="M474" s="188">
        <v>0</v>
      </c>
    </row>
    <row r="475" spans="1:13" x14ac:dyDescent="0.35">
      <c r="A475" s="181">
        <v>8</v>
      </c>
      <c r="B475" s="182">
        <v>1955</v>
      </c>
      <c r="C475" s="191" t="s">
        <v>45</v>
      </c>
      <c r="D475" s="220">
        <f t="shared" si="22"/>
        <v>0</v>
      </c>
      <c r="E475" s="3"/>
      <c r="F475" s="3"/>
      <c r="G475" s="185">
        <f t="shared" si="21"/>
        <v>0</v>
      </c>
      <c r="H475" s="186"/>
      <c r="I475" s="222">
        <f t="shared" si="23"/>
        <v>0</v>
      </c>
      <c r="J475" s="3"/>
      <c r="K475" s="3"/>
      <c r="L475" s="185">
        <v>0</v>
      </c>
      <c r="M475" s="188">
        <v>0</v>
      </c>
    </row>
    <row r="476" spans="1:13" ht="25" x14ac:dyDescent="0.35">
      <c r="A476" s="193">
        <v>8</v>
      </c>
      <c r="B476" s="192">
        <v>1955</v>
      </c>
      <c r="C476" s="194" t="s">
        <v>46</v>
      </c>
      <c r="D476" s="220">
        <f t="shared" si="22"/>
        <v>0</v>
      </c>
      <c r="E476" s="3"/>
      <c r="F476" s="3"/>
      <c r="G476" s="185">
        <f t="shared" si="21"/>
        <v>0</v>
      </c>
      <c r="H476" s="186"/>
      <c r="I476" s="222">
        <f t="shared" si="23"/>
        <v>0</v>
      </c>
      <c r="J476" s="3"/>
      <c r="K476" s="3"/>
      <c r="L476" s="185">
        <v>0</v>
      </c>
      <c r="M476" s="188">
        <v>0</v>
      </c>
    </row>
    <row r="477" spans="1:13" x14ac:dyDescent="0.35">
      <c r="A477" s="193">
        <v>8</v>
      </c>
      <c r="B477" s="195">
        <v>1960</v>
      </c>
      <c r="C477" s="183" t="s">
        <v>47</v>
      </c>
      <c r="D477" s="220">
        <f t="shared" si="22"/>
        <v>0</v>
      </c>
      <c r="E477" s="3"/>
      <c r="F477" s="3"/>
      <c r="G477" s="185">
        <f t="shared" si="21"/>
        <v>0</v>
      </c>
      <c r="H477" s="186"/>
      <c r="I477" s="222">
        <f t="shared" si="23"/>
        <v>0</v>
      </c>
      <c r="J477" s="3"/>
      <c r="K477" s="3"/>
      <c r="L477" s="185">
        <v>0</v>
      </c>
      <c r="M477" s="188">
        <v>0</v>
      </c>
    </row>
    <row r="478" spans="1:13" ht="25" x14ac:dyDescent="0.35">
      <c r="A478" s="196">
        <v>47</v>
      </c>
      <c r="B478" s="195">
        <v>1970</v>
      </c>
      <c r="C478" s="191" t="s">
        <v>48</v>
      </c>
      <c r="D478" s="220">
        <f t="shared" si="22"/>
        <v>0</v>
      </c>
      <c r="E478" s="3"/>
      <c r="F478" s="3"/>
      <c r="G478" s="185">
        <f t="shared" si="21"/>
        <v>0</v>
      </c>
      <c r="H478" s="186"/>
      <c r="I478" s="222">
        <f t="shared" si="23"/>
        <v>0</v>
      </c>
      <c r="J478" s="3"/>
      <c r="K478" s="3"/>
      <c r="L478" s="185">
        <v>0</v>
      </c>
      <c r="M478" s="188">
        <v>0</v>
      </c>
    </row>
    <row r="479" spans="1:13" ht="25" x14ac:dyDescent="0.35">
      <c r="A479" s="181">
        <v>47</v>
      </c>
      <c r="B479" s="182">
        <v>1975</v>
      </c>
      <c r="C479" s="191" t="s">
        <v>49</v>
      </c>
      <c r="D479" s="220">
        <f t="shared" si="22"/>
        <v>0</v>
      </c>
      <c r="E479" s="3"/>
      <c r="F479" s="3"/>
      <c r="G479" s="185">
        <f t="shared" si="21"/>
        <v>0</v>
      </c>
      <c r="H479" s="186"/>
      <c r="I479" s="222">
        <f t="shared" si="23"/>
        <v>0</v>
      </c>
      <c r="J479" s="3"/>
      <c r="K479" s="3"/>
      <c r="L479" s="185">
        <v>0</v>
      </c>
      <c r="M479" s="188">
        <v>0</v>
      </c>
    </row>
    <row r="480" spans="1:13" x14ac:dyDescent="0.35">
      <c r="A480" s="181">
        <v>47</v>
      </c>
      <c r="B480" s="182">
        <v>1980</v>
      </c>
      <c r="C480" s="191" t="s">
        <v>50</v>
      </c>
      <c r="D480" s="220">
        <f t="shared" si="22"/>
        <v>281728.77999999997</v>
      </c>
      <c r="E480" s="3"/>
      <c r="F480" s="3"/>
      <c r="G480" s="185">
        <f t="shared" si="21"/>
        <v>281728.77999999997</v>
      </c>
      <c r="H480" s="186"/>
      <c r="I480" s="222">
        <f t="shared" si="23"/>
        <v>-219159.34999999998</v>
      </c>
      <c r="J480" s="3">
        <v>-12747.05</v>
      </c>
      <c r="K480" s="3"/>
      <c r="L480" s="185">
        <v>-231906.39999999997</v>
      </c>
      <c r="M480" s="188">
        <v>49822.380000000005</v>
      </c>
    </row>
    <row r="481" spans="1:13" x14ac:dyDescent="0.35">
      <c r="A481" s="181">
        <v>47</v>
      </c>
      <c r="B481" s="182">
        <v>1985</v>
      </c>
      <c r="C481" s="191" t="s">
        <v>51</v>
      </c>
      <c r="D481" s="220">
        <f t="shared" si="22"/>
        <v>0.15000000000145519</v>
      </c>
      <c r="E481" s="3"/>
      <c r="F481" s="3"/>
      <c r="G481" s="185">
        <f t="shared" si="21"/>
        <v>0.15000000000145519</v>
      </c>
      <c r="H481" s="186"/>
      <c r="I481" s="222">
        <f t="shared" si="23"/>
        <v>0</v>
      </c>
      <c r="J481" s="3"/>
      <c r="K481" s="3"/>
      <c r="L481" s="185">
        <v>0</v>
      </c>
      <c r="M481" s="188">
        <v>0.15000000000145519</v>
      </c>
    </row>
    <row r="482" spans="1:13" x14ac:dyDescent="0.35">
      <c r="A482" s="196">
        <v>47</v>
      </c>
      <c r="B482" s="182">
        <v>1990</v>
      </c>
      <c r="C482" s="197" t="s">
        <v>52</v>
      </c>
      <c r="D482" s="220">
        <f t="shared" si="22"/>
        <v>0</v>
      </c>
      <c r="E482" s="3"/>
      <c r="F482" s="3"/>
      <c r="G482" s="185">
        <f t="shared" si="21"/>
        <v>0</v>
      </c>
      <c r="H482" s="186"/>
      <c r="I482" s="222">
        <f t="shared" si="23"/>
        <v>0</v>
      </c>
      <c r="J482" s="3"/>
      <c r="K482" s="3"/>
      <c r="L482" s="185">
        <v>0</v>
      </c>
      <c r="M482" s="188">
        <v>0</v>
      </c>
    </row>
    <row r="483" spans="1:13" x14ac:dyDescent="0.35">
      <c r="A483" s="181">
        <v>47</v>
      </c>
      <c r="B483" s="182">
        <v>1995</v>
      </c>
      <c r="C483" s="191" t="s">
        <v>53</v>
      </c>
      <c r="D483" s="220">
        <f t="shared" si="22"/>
        <v>-30320420.699999999</v>
      </c>
      <c r="E483" s="3">
        <v>-1826732</v>
      </c>
      <c r="F483" s="3"/>
      <c r="G483" s="185">
        <f t="shared" si="21"/>
        <v>-32147152.699999999</v>
      </c>
      <c r="H483" s="186"/>
      <c r="I483" s="222">
        <f t="shared" si="23"/>
        <v>6767388.0600000005</v>
      </c>
      <c r="J483" s="3">
        <v>558247.19999999995</v>
      </c>
      <c r="K483" s="3"/>
      <c r="L483" s="185">
        <v>7325635.2600000007</v>
      </c>
      <c r="M483" s="188">
        <v>-24821517.439999998</v>
      </c>
    </row>
    <row r="484" spans="1:13" x14ac:dyDescent="0.35">
      <c r="A484" s="181">
        <v>47</v>
      </c>
      <c r="B484" s="182">
        <v>2440</v>
      </c>
      <c r="C484" s="191" t="s">
        <v>54</v>
      </c>
      <c r="D484" s="220">
        <f t="shared" si="22"/>
        <v>0</v>
      </c>
      <c r="E484" s="3"/>
      <c r="F484" s="3"/>
      <c r="G484" s="185">
        <f t="shared" si="21"/>
        <v>0</v>
      </c>
      <c r="I484" s="220">
        <f t="shared" si="23"/>
        <v>0</v>
      </c>
      <c r="J484" s="3"/>
      <c r="K484" s="3"/>
      <c r="L484" s="185"/>
      <c r="M484" s="188"/>
    </row>
    <row r="485" spans="1:13" x14ac:dyDescent="0.35">
      <c r="A485" s="198"/>
      <c r="B485" s="198"/>
      <c r="C485" s="199"/>
      <c r="D485" s="220">
        <f t="shared" si="22"/>
        <v>0</v>
      </c>
      <c r="E485" s="3"/>
      <c r="F485" s="3"/>
      <c r="G485" s="185">
        <f t="shared" si="21"/>
        <v>0</v>
      </c>
      <c r="I485" s="220">
        <f t="shared" si="23"/>
        <v>0</v>
      </c>
      <c r="J485" s="3"/>
      <c r="K485" s="3"/>
      <c r="L485" s="185">
        <v>0</v>
      </c>
      <c r="M485" s="188">
        <v>0</v>
      </c>
    </row>
    <row r="486" spans="1:13" x14ac:dyDescent="0.35">
      <c r="A486" s="198"/>
      <c r="B486" s="198"/>
      <c r="C486" s="200" t="s">
        <v>55</v>
      </c>
      <c r="D486" s="201">
        <f>SUM(D446:D485)</f>
        <v>106727099.35000001</v>
      </c>
      <c r="E486" s="201">
        <f>SUM(E446:E485)</f>
        <v>12859627.93</v>
      </c>
      <c r="F486" s="201">
        <f>SUM(F446:F485)</f>
        <v>-368207.66000000003</v>
      </c>
      <c r="G486" s="201">
        <f>SUM(G446:G485)</f>
        <v>119218519.62000002</v>
      </c>
      <c r="H486" s="234"/>
      <c r="I486" s="201">
        <f>SUM(I446:I485)</f>
        <v>-51591542.060000002</v>
      </c>
      <c r="J486" s="201">
        <f>SUM(J446:J485)</f>
        <v>-2907744.9400000004</v>
      </c>
      <c r="K486" s="201">
        <f>SUM(K446:K485)</f>
        <v>80484.75</v>
      </c>
      <c r="L486" s="201">
        <f>SUM(L446:L485)</f>
        <v>-54418802.250000007</v>
      </c>
      <c r="M486" s="201">
        <f>SUM(M446:M485)</f>
        <v>64799717.370000005</v>
      </c>
    </row>
    <row r="487" spans="1:13" ht="37.5" x14ac:dyDescent="0.35">
      <c r="A487" s="198"/>
      <c r="B487" s="198"/>
      <c r="C487" s="202" t="s">
        <v>56</v>
      </c>
      <c r="D487" s="230"/>
      <c r="E487" s="203"/>
      <c r="F487" s="203"/>
      <c r="G487" s="185">
        <f t="shared" ref="G487:G488" si="24">D487+E487+F487</f>
        <v>0</v>
      </c>
      <c r="I487" s="220">
        <f t="shared" si="23"/>
        <v>0</v>
      </c>
      <c r="J487" s="203"/>
      <c r="K487" s="203"/>
      <c r="L487" s="185">
        <v>0</v>
      </c>
      <c r="M487" s="188">
        <v>0</v>
      </c>
    </row>
    <row r="488" spans="1:13" ht="26" x14ac:dyDescent="0.35">
      <c r="A488" s="198"/>
      <c r="B488" s="198"/>
      <c r="C488" s="204" t="s">
        <v>57</v>
      </c>
      <c r="D488" s="230"/>
      <c r="E488" s="203"/>
      <c r="F488" s="203"/>
      <c r="G488" s="185">
        <f t="shared" si="24"/>
        <v>0</v>
      </c>
      <c r="I488" s="220">
        <f t="shared" si="23"/>
        <v>0</v>
      </c>
      <c r="J488" s="203"/>
      <c r="K488" s="203"/>
      <c r="L488" s="185">
        <v>0</v>
      </c>
      <c r="M488" s="188">
        <v>0</v>
      </c>
    </row>
    <row r="489" spans="1:13" x14ac:dyDescent="0.35">
      <c r="A489" s="198"/>
      <c r="B489" s="198"/>
      <c r="C489" s="200" t="s">
        <v>58</v>
      </c>
      <c r="D489" s="201">
        <f>SUM(D486:D488)</f>
        <v>106727099.35000001</v>
      </c>
      <c r="E489" s="201">
        <f>SUM(E486:E488)</f>
        <v>12859627.93</v>
      </c>
      <c r="F489" s="201">
        <f>SUM(F486:F488)</f>
        <v>-368207.66000000003</v>
      </c>
      <c r="G489" s="201">
        <f>SUM(G486:G488)</f>
        <v>119218519.62000002</v>
      </c>
      <c r="H489" s="201"/>
      <c r="I489" s="201">
        <f>SUM(I486:I488)</f>
        <v>-51591542.060000002</v>
      </c>
      <c r="J489" s="201">
        <f>SUM(J486:J488)</f>
        <v>-2907744.9400000004</v>
      </c>
      <c r="K489" s="201">
        <f>SUM(K486:K488)</f>
        <v>80484.75</v>
      </c>
      <c r="L489" s="201">
        <f>SUM(L486:L488)</f>
        <v>-54418802.250000007</v>
      </c>
      <c r="M489" s="201">
        <f>SUM(M486:M488)</f>
        <v>64799717.370000005</v>
      </c>
    </row>
    <row r="490" spans="1:13" ht="15.5" x14ac:dyDescent="0.35">
      <c r="A490" s="198"/>
      <c r="B490" s="198"/>
      <c r="C490" s="264" t="s">
        <v>59</v>
      </c>
      <c r="D490" s="265"/>
      <c r="E490" s="265"/>
      <c r="F490" s="265"/>
      <c r="G490" s="265"/>
      <c r="H490" s="265"/>
      <c r="I490" s="266"/>
      <c r="J490" s="203"/>
      <c r="K490" s="205"/>
      <c r="L490" s="206"/>
      <c r="M490" s="207"/>
    </row>
    <row r="491" spans="1:13" x14ac:dyDescent="0.35">
      <c r="A491" s="198"/>
      <c r="B491" s="198"/>
      <c r="C491" s="264" t="s">
        <v>60</v>
      </c>
      <c r="D491" s="265"/>
      <c r="E491" s="265"/>
      <c r="F491" s="265"/>
      <c r="G491" s="265"/>
      <c r="H491" s="265"/>
      <c r="I491" s="266"/>
      <c r="J491" s="201">
        <f>J489+J490</f>
        <v>-2907744.9400000004</v>
      </c>
      <c r="K491" s="205"/>
      <c r="L491" s="206"/>
      <c r="M491" s="207"/>
    </row>
    <row r="493" spans="1:13" x14ac:dyDescent="0.35">
      <c r="I493" s="208" t="s">
        <v>61</v>
      </c>
      <c r="J493" s="209"/>
    </row>
    <row r="494" spans="1:13" x14ac:dyDescent="0.35">
      <c r="A494" s="198">
        <v>10</v>
      </c>
      <c r="B494" s="198"/>
      <c r="C494" s="199" t="s">
        <v>62</v>
      </c>
      <c r="I494" s="209" t="s">
        <v>62</v>
      </c>
      <c r="J494" s="209"/>
      <c r="K494" s="210"/>
    </row>
    <row r="495" spans="1:13" x14ac:dyDescent="0.35">
      <c r="A495" s="198">
        <v>8</v>
      </c>
      <c r="B495" s="198"/>
      <c r="C495" s="199" t="s">
        <v>41</v>
      </c>
      <c r="I495" s="209" t="s">
        <v>41</v>
      </c>
      <c r="J495" s="209"/>
      <c r="K495" s="211"/>
    </row>
    <row r="496" spans="1:13" x14ac:dyDescent="0.35">
      <c r="I496" s="212" t="s">
        <v>63</v>
      </c>
      <c r="K496" s="213">
        <f>J491-K494-K495</f>
        <v>-2907744.9400000004</v>
      </c>
    </row>
    <row r="500" spans="1:13" ht="18" x14ac:dyDescent="0.35">
      <c r="A500" s="260" t="s">
        <v>0</v>
      </c>
      <c r="B500" s="260"/>
      <c r="C500" s="260"/>
      <c r="D500" s="260"/>
      <c r="E500" s="260"/>
      <c r="F500" s="260"/>
      <c r="G500" s="260"/>
      <c r="H500" s="260"/>
      <c r="I500" s="260"/>
      <c r="J500" s="260"/>
      <c r="K500" s="260"/>
      <c r="L500" s="260"/>
      <c r="M500" s="260"/>
    </row>
    <row r="501" spans="1:13" ht="21" x14ac:dyDescent="0.35">
      <c r="A501" s="260" t="s">
        <v>1</v>
      </c>
      <c r="B501" s="260"/>
      <c r="C501" s="260"/>
      <c r="D501" s="260"/>
      <c r="E501" s="260"/>
      <c r="F501" s="260"/>
      <c r="G501" s="260"/>
      <c r="H501" s="260"/>
      <c r="I501" s="260"/>
      <c r="J501" s="260"/>
      <c r="K501" s="260"/>
      <c r="L501" s="260"/>
      <c r="M501" s="260"/>
    </row>
    <row r="502" spans="1:13" x14ac:dyDescent="0.35">
      <c r="H502" s="49"/>
    </row>
    <row r="503" spans="1:13" x14ac:dyDescent="0.35">
      <c r="E503" s="167" t="s">
        <v>2</v>
      </c>
      <c r="F503" s="2" t="s">
        <v>3</v>
      </c>
      <c r="G503" s="218"/>
      <c r="H503" s="49"/>
    </row>
    <row r="504" spans="1:13" x14ac:dyDescent="0.35">
      <c r="C504" s="62"/>
      <c r="E504" s="167" t="s">
        <v>4</v>
      </c>
      <c r="F504" s="168">
        <v>2016</v>
      </c>
      <c r="G504" s="169"/>
    </row>
    <row r="506" spans="1:13" x14ac:dyDescent="0.35">
      <c r="D506" s="261" t="s">
        <v>5</v>
      </c>
      <c r="E506" s="262"/>
      <c r="F506" s="262"/>
      <c r="G506" s="263"/>
      <c r="I506" s="170"/>
      <c r="J506" s="171" t="s">
        <v>6</v>
      </c>
      <c r="K506" s="171"/>
      <c r="L506" s="172"/>
      <c r="M506" s="173"/>
    </row>
    <row r="507" spans="1:13" ht="41.5" x14ac:dyDescent="0.35">
      <c r="A507" s="174" t="s">
        <v>7</v>
      </c>
      <c r="B507" s="174" t="s">
        <v>8</v>
      </c>
      <c r="C507" s="175" t="s">
        <v>9</v>
      </c>
      <c r="D507" s="174" t="s">
        <v>10</v>
      </c>
      <c r="E507" s="176" t="s">
        <v>11</v>
      </c>
      <c r="F507" s="176" t="s">
        <v>12</v>
      </c>
      <c r="G507" s="174" t="s">
        <v>13</v>
      </c>
      <c r="H507" s="177"/>
      <c r="I507" s="178" t="s">
        <v>10</v>
      </c>
      <c r="J507" s="179" t="s">
        <v>14</v>
      </c>
      <c r="K507" s="179" t="s">
        <v>12</v>
      </c>
      <c r="L507" s="180" t="s">
        <v>13</v>
      </c>
      <c r="M507" s="174" t="s">
        <v>15</v>
      </c>
    </row>
    <row r="508" spans="1:13" ht="25" x14ac:dyDescent="0.35">
      <c r="A508" s="181">
        <v>12</v>
      </c>
      <c r="B508" s="182">
        <v>1611</v>
      </c>
      <c r="C508" s="183" t="s">
        <v>16</v>
      </c>
      <c r="D508" s="220">
        <v>1203650.3399999996</v>
      </c>
      <c r="E508" s="35">
        <v>62150.64</v>
      </c>
      <c r="F508" s="35">
        <v>0</v>
      </c>
      <c r="G508" s="185">
        <f t="shared" ref="G508:G547" si="25">D508+E508+F508</f>
        <v>1265800.9799999995</v>
      </c>
      <c r="H508" s="186"/>
      <c r="I508" s="222">
        <f>L386</f>
        <v>-1025477.3100000002</v>
      </c>
      <c r="J508" s="35">
        <v>-154827.5</v>
      </c>
      <c r="K508" s="35">
        <f>K568</f>
        <v>0</v>
      </c>
      <c r="L508" s="231">
        <f t="shared" ref="L508:L547" si="26">I508+J508+K508</f>
        <v>-1180304.81</v>
      </c>
      <c r="M508" s="188">
        <f t="shared" ref="M508:M547" si="27">L508+G508</f>
        <v>85496.16999999946</v>
      </c>
    </row>
    <row r="509" spans="1:13" ht="25" x14ac:dyDescent="0.35">
      <c r="A509" s="181" t="s">
        <v>17</v>
      </c>
      <c r="B509" s="182">
        <v>1612</v>
      </c>
      <c r="C509" s="183" t="s">
        <v>18</v>
      </c>
      <c r="D509" s="220">
        <v>517173.12</v>
      </c>
      <c r="E509" s="35">
        <v>0</v>
      </c>
      <c r="F509" s="35">
        <v>0</v>
      </c>
      <c r="G509" s="185">
        <f t="shared" si="25"/>
        <v>517173.12</v>
      </c>
      <c r="H509" s="186"/>
      <c r="I509" s="222">
        <f t="shared" ref="I509:I547" si="28">L387</f>
        <v>-148274.29999999996</v>
      </c>
      <c r="J509" s="35">
        <f>J569</f>
        <v>-15729.3</v>
      </c>
      <c r="K509" s="35">
        <f t="shared" ref="K509:K546" si="29">K569</f>
        <v>0</v>
      </c>
      <c r="L509" s="231">
        <f t="shared" si="26"/>
        <v>-164003.59999999995</v>
      </c>
      <c r="M509" s="188">
        <f t="shared" si="27"/>
        <v>353169.52</v>
      </c>
    </row>
    <row r="510" spans="1:13" x14ac:dyDescent="0.35">
      <c r="A510" s="181" t="s">
        <v>19</v>
      </c>
      <c r="B510" s="189">
        <v>1805</v>
      </c>
      <c r="C510" s="190" t="s">
        <v>20</v>
      </c>
      <c r="D510" s="220">
        <v>5904031.6500000013</v>
      </c>
      <c r="E510" s="35">
        <v>105732.39</v>
      </c>
      <c r="F510" s="35">
        <v>-465590.82</v>
      </c>
      <c r="G510" s="185">
        <f t="shared" si="25"/>
        <v>5544173.2200000007</v>
      </c>
      <c r="H510" s="186"/>
      <c r="I510" s="222">
        <f t="shared" si="28"/>
        <v>0</v>
      </c>
      <c r="J510" s="35">
        <f t="shared" ref="J510:J513" si="30">J570</f>
        <v>0</v>
      </c>
      <c r="K510" s="35">
        <f t="shared" si="29"/>
        <v>0</v>
      </c>
      <c r="L510" s="231">
        <f t="shared" si="26"/>
        <v>0</v>
      </c>
      <c r="M510" s="188">
        <f t="shared" si="27"/>
        <v>5544173.2200000007</v>
      </c>
    </row>
    <row r="511" spans="1:13" x14ac:dyDescent="0.35">
      <c r="A511" s="181">
        <v>47</v>
      </c>
      <c r="B511" s="189">
        <v>1808</v>
      </c>
      <c r="C511" s="191" t="s">
        <v>21</v>
      </c>
      <c r="D511" s="220">
        <v>0</v>
      </c>
      <c r="E511" s="3">
        <v>0</v>
      </c>
      <c r="F511" s="3">
        <v>0</v>
      </c>
      <c r="G511" s="185">
        <f t="shared" si="25"/>
        <v>0</v>
      </c>
      <c r="H511" s="186"/>
      <c r="I511" s="222">
        <f t="shared" si="28"/>
        <v>0</v>
      </c>
      <c r="J511" s="3">
        <f t="shared" si="30"/>
        <v>0</v>
      </c>
      <c r="K511" s="3">
        <f t="shared" si="29"/>
        <v>0</v>
      </c>
      <c r="L511" s="231">
        <f t="shared" si="26"/>
        <v>0</v>
      </c>
      <c r="M511" s="188">
        <f t="shared" si="27"/>
        <v>0</v>
      </c>
    </row>
    <row r="512" spans="1:13" x14ac:dyDescent="0.35">
      <c r="A512" s="181">
        <v>13</v>
      </c>
      <c r="B512" s="189">
        <v>1810</v>
      </c>
      <c r="C512" s="191" t="s">
        <v>22</v>
      </c>
      <c r="D512" s="220">
        <v>0</v>
      </c>
      <c r="E512" s="3"/>
      <c r="F512" s="3"/>
      <c r="G512" s="185">
        <f t="shared" si="25"/>
        <v>0</v>
      </c>
      <c r="H512" s="186"/>
      <c r="I512" s="222">
        <f t="shared" si="28"/>
        <v>0</v>
      </c>
      <c r="J512" s="3">
        <f t="shared" si="30"/>
        <v>0</v>
      </c>
      <c r="K512" s="3">
        <f t="shared" si="29"/>
        <v>0</v>
      </c>
      <c r="L512" s="231">
        <f t="shared" si="26"/>
        <v>0</v>
      </c>
      <c r="M512" s="188">
        <f t="shared" si="27"/>
        <v>0</v>
      </c>
    </row>
    <row r="513" spans="1:13" ht="25" x14ac:dyDescent="0.35">
      <c r="A513" s="181">
        <v>47</v>
      </c>
      <c r="B513" s="189">
        <v>1815</v>
      </c>
      <c r="C513" s="191" t="s">
        <v>23</v>
      </c>
      <c r="D513" s="220">
        <v>0</v>
      </c>
      <c r="E513" s="3"/>
      <c r="F513" s="3"/>
      <c r="G513" s="185">
        <f t="shared" si="25"/>
        <v>0</v>
      </c>
      <c r="H513" s="186"/>
      <c r="I513" s="222">
        <f t="shared" si="28"/>
        <v>0</v>
      </c>
      <c r="J513" s="3">
        <f t="shared" si="30"/>
        <v>0</v>
      </c>
      <c r="K513" s="3">
        <f t="shared" si="29"/>
        <v>0</v>
      </c>
      <c r="L513" s="231">
        <f t="shared" si="26"/>
        <v>0</v>
      </c>
      <c r="M513" s="188">
        <f t="shared" si="27"/>
        <v>0</v>
      </c>
    </row>
    <row r="514" spans="1:13" ht="25" x14ac:dyDescent="0.35">
      <c r="A514" s="181">
        <v>47</v>
      </c>
      <c r="B514" s="189">
        <v>1820</v>
      </c>
      <c r="C514" s="183" t="s">
        <v>24</v>
      </c>
      <c r="D514" s="220">
        <v>16838995.350000001</v>
      </c>
      <c r="E514" s="3">
        <v>98298.32</v>
      </c>
      <c r="F514" s="3">
        <v>0</v>
      </c>
      <c r="G514" s="185">
        <f t="shared" si="25"/>
        <v>16937293.670000002</v>
      </c>
      <c r="H514" s="186"/>
      <c r="I514" s="222">
        <f t="shared" si="28"/>
        <v>-5772305</v>
      </c>
      <c r="J514" s="3">
        <v>-537647.96</v>
      </c>
      <c r="K514" s="3">
        <f t="shared" si="29"/>
        <v>0</v>
      </c>
      <c r="L514" s="231">
        <f t="shared" si="26"/>
        <v>-6309952.96</v>
      </c>
      <c r="M514" s="188">
        <f t="shared" si="27"/>
        <v>10627340.710000001</v>
      </c>
    </row>
    <row r="515" spans="1:13" x14ac:dyDescent="0.35">
      <c r="A515" s="181">
        <v>47</v>
      </c>
      <c r="B515" s="189">
        <v>1825</v>
      </c>
      <c r="C515" s="191" t="s">
        <v>25</v>
      </c>
      <c r="D515" s="220">
        <v>0</v>
      </c>
      <c r="E515" s="3"/>
      <c r="F515" s="3"/>
      <c r="G515" s="185">
        <f t="shared" si="25"/>
        <v>0</v>
      </c>
      <c r="H515" s="186"/>
      <c r="I515" s="222">
        <f t="shared" si="28"/>
        <v>0</v>
      </c>
      <c r="J515" s="3"/>
      <c r="K515" s="3">
        <f t="shared" si="29"/>
        <v>0</v>
      </c>
      <c r="L515" s="231">
        <f t="shared" si="26"/>
        <v>0</v>
      </c>
      <c r="M515" s="188">
        <f t="shared" si="27"/>
        <v>0</v>
      </c>
    </row>
    <row r="516" spans="1:13" x14ac:dyDescent="0.35">
      <c r="A516" s="181">
        <v>47</v>
      </c>
      <c r="B516" s="189">
        <v>1830</v>
      </c>
      <c r="C516" s="191" t="s">
        <v>26</v>
      </c>
      <c r="D516" s="220">
        <v>20250967.304765187</v>
      </c>
      <c r="E516" s="3">
        <v>5267334.34</v>
      </c>
      <c r="F516" s="3">
        <v>0</v>
      </c>
      <c r="G516" s="185">
        <f t="shared" si="25"/>
        <v>25518301.644765187</v>
      </c>
      <c r="H516" s="186"/>
      <c r="I516" s="222">
        <f t="shared" si="28"/>
        <v>-9302166.8678088896</v>
      </c>
      <c r="J516" s="3">
        <f>-531149.77-500.16</f>
        <v>-531649.93000000005</v>
      </c>
      <c r="K516" s="3">
        <f t="shared" si="29"/>
        <v>0</v>
      </c>
      <c r="L516" s="231">
        <f t="shared" si="26"/>
        <v>-9833816.7978088893</v>
      </c>
      <c r="M516" s="188">
        <f t="shared" si="27"/>
        <v>15684484.846956298</v>
      </c>
    </row>
    <row r="517" spans="1:13" x14ac:dyDescent="0.35">
      <c r="A517" s="181">
        <v>47</v>
      </c>
      <c r="B517" s="189">
        <v>1835</v>
      </c>
      <c r="C517" s="191" t="s">
        <v>27</v>
      </c>
      <c r="D517" s="220">
        <v>21091133.821293086</v>
      </c>
      <c r="E517" s="3">
        <v>1433502.85</v>
      </c>
      <c r="F517" s="3">
        <v>0</v>
      </c>
      <c r="G517" s="185">
        <f t="shared" si="25"/>
        <v>22524636.671293087</v>
      </c>
      <c r="H517" s="186"/>
      <c r="I517" s="222">
        <f t="shared" si="28"/>
        <v>-10308222.326724183</v>
      </c>
      <c r="J517" s="3">
        <f>-1080773.19-134.68</f>
        <v>-1080907.8699999999</v>
      </c>
      <c r="K517" s="3">
        <f t="shared" si="29"/>
        <v>0</v>
      </c>
      <c r="L517" s="231">
        <f t="shared" si="26"/>
        <v>-11389130.196724182</v>
      </c>
      <c r="M517" s="188">
        <f t="shared" si="27"/>
        <v>11135506.474568905</v>
      </c>
    </row>
    <row r="518" spans="1:13" x14ac:dyDescent="0.35">
      <c r="A518" s="181">
        <v>47</v>
      </c>
      <c r="B518" s="189">
        <v>1840</v>
      </c>
      <c r="C518" s="191" t="s">
        <v>28</v>
      </c>
      <c r="D518" s="220">
        <v>10166236.743031695</v>
      </c>
      <c r="E518" s="3">
        <v>664373.03</v>
      </c>
      <c r="F518" s="3">
        <v>0</v>
      </c>
      <c r="G518" s="185">
        <f t="shared" si="25"/>
        <v>10830609.773031695</v>
      </c>
      <c r="H518" s="186"/>
      <c r="I518" s="222">
        <f t="shared" si="28"/>
        <v>-5349919.8359827017</v>
      </c>
      <c r="J518" s="3">
        <f>-183169.08-596.6</f>
        <v>-183765.68</v>
      </c>
      <c r="K518" s="3">
        <f t="shared" si="29"/>
        <v>0</v>
      </c>
      <c r="L518" s="231">
        <f t="shared" si="26"/>
        <v>-5533685.5159827014</v>
      </c>
      <c r="M518" s="188">
        <f t="shared" si="27"/>
        <v>5296924.2570489934</v>
      </c>
    </row>
    <row r="519" spans="1:13" x14ac:dyDescent="0.35">
      <c r="A519" s="181">
        <v>47</v>
      </c>
      <c r="B519" s="189">
        <v>1845</v>
      </c>
      <c r="C519" s="191" t="s">
        <v>29</v>
      </c>
      <c r="D519" s="220">
        <v>27269772.53256318</v>
      </c>
      <c r="E519" s="3">
        <v>558458.66</v>
      </c>
      <c r="F519" s="3">
        <v>0</v>
      </c>
      <c r="G519" s="185">
        <f t="shared" si="25"/>
        <v>27828231.19256318</v>
      </c>
      <c r="H519" s="186"/>
      <c r="I519" s="222">
        <f t="shared" si="28"/>
        <v>-15834698.741640197</v>
      </c>
      <c r="J519" s="3">
        <v>-1068213.6599999999</v>
      </c>
      <c r="K519" s="3">
        <f t="shared" si="29"/>
        <v>0</v>
      </c>
      <c r="L519" s="231">
        <f t="shared" si="26"/>
        <v>-16902912.401640195</v>
      </c>
      <c r="M519" s="188">
        <f t="shared" si="27"/>
        <v>10925318.790922984</v>
      </c>
    </row>
    <row r="520" spans="1:13" x14ac:dyDescent="0.35">
      <c r="A520" s="181">
        <v>47</v>
      </c>
      <c r="B520" s="189">
        <v>1850</v>
      </c>
      <c r="C520" s="191" t="s">
        <v>30</v>
      </c>
      <c r="D520" s="220">
        <v>20011914.693509512</v>
      </c>
      <c r="E520" s="3">
        <v>530989.27</v>
      </c>
      <c r="F520" s="3">
        <v>0</v>
      </c>
      <c r="G520" s="185">
        <f t="shared" si="25"/>
        <v>20542903.963509511</v>
      </c>
      <c r="H520" s="186"/>
      <c r="I520" s="222">
        <f t="shared" si="28"/>
        <v>-9961852.1404603068</v>
      </c>
      <c r="J520" s="3">
        <v>-695135.04</v>
      </c>
      <c r="K520" s="3">
        <f t="shared" si="29"/>
        <v>0</v>
      </c>
      <c r="L520" s="231">
        <f t="shared" si="26"/>
        <v>-10656987.180460308</v>
      </c>
      <c r="M520" s="188">
        <f t="shared" si="27"/>
        <v>9885916.7830492035</v>
      </c>
    </row>
    <row r="521" spans="1:13" x14ac:dyDescent="0.35">
      <c r="A521" s="181">
        <v>47</v>
      </c>
      <c r="B521" s="189">
        <v>1855</v>
      </c>
      <c r="C521" s="191" t="s">
        <v>31</v>
      </c>
      <c r="D521" s="220">
        <v>11245190.636193892</v>
      </c>
      <c r="E521" s="3">
        <v>536932.9</v>
      </c>
      <c r="F521" s="3">
        <v>0</v>
      </c>
      <c r="G521" s="185">
        <f t="shared" si="25"/>
        <v>11782123.536193892</v>
      </c>
      <c r="H521" s="186"/>
      <c r="I521" s="222">
        <f t="shared" si="28"/>
        <v>-3402768.6225695722</v>
      </c>
      <c r="J521" s="3">
        <v>-460871.03</v>
      </c>
      <c r="K521" s="3">
        <f t="shared" si="29"/>
        <v>0</v>
      </c>
      <c r="L521" s="231">
        <f t="shared" si="26"/>
        <v>-3863639.6525695724</v>
      </c>
      <c r="M521" s="188">
        <f t="shared" si="27"/>
        <v>7918483.8836243199</v>
      </c>
    </row>
    <row r="522" spans="1:13" x14ac:dyDescent="0.35">
      <c r="A522" s="181">
        <v>47</v>
      </c>
      <c r="B522" s="189">
        <v>1860</v>
      </c>
      <c r="C522" s="191" t="s">
        <v>32</v>
      </c>
      <c r="D522" s="220">
        <v>3502271.0004646732</v>
      </c>
      <c r="E522" s="3">
        <v>18600.45</v>
      </c>
      <c r="F522" s="3">
        <v>0</v>
      </c>
      <c r="G522" s="185">
        <f t="shared" si="25"/>
        <v>3520871.4504646733</v>
      </c>
      <c r="H522" s="186"/>
      <c r="I522" s="222">
        <f t="shared" si="28"/>
        <v>-1758651.9191713003</v>
      </c>
      <c r="J522" s="3">
        <f>J582</f>
        <v>-123096.42</v>
      </c>
      <c r="K522" s="3">
        <f t="shared" si="29"/>
        <v>0</v>
      </c>
      <c r="L522" s="231">
        <f t="shared" si="26"/>
        <v>-1881748.3391713002</v>
      </c>
      <c r="M522" s="188">
        <f t="shared" si="27"/>
        <v>1639123.1112933732</v>
      </c>
    </row>
    <row r="523" spans="1:13" x14ac:dyDescent="0.35">
      <c r="A523" s="181">
        <v>47</v>
      </c>
      <c r="B523" s="189">
        <v>1860</v>
      </c>
      <c r="C523" s="190" t="s">
        <v>33</v>
      </c>
      <c r="D523" s="220">
        <v>7743300.7881787755</v>
      </c>
      <c r="E523" s="3">
        <v>301496.78999999998</v>
      </c>
      <c r="F523" s="3">
        <v>-90572.54</v>
      </c>
      <c r="G523" s="185">
        <f t="shared" si="25"/>
        <v>7954225.0381787755</v>
      </c>
      <c r="H523" s="186"/>
      <c r="I523" s="222">
        <f t="shared" si="28"/>
        <v>-3282116.115642854</v>
      </c>
      <c r="J523" s="3">
        <f t="shared" ref="J523:J525" si="31">J583</f>
        <v>-536859.98</v>
      </c>
      <c r="K523" s="3">
        <f t="shared" si="29"/>
        <v>50421.53</v>
      </c>
      <c r="L523" s="231">
        <f t="shared" si="26"/>
        <v>-3768554.5656428542</v>
      </c>
      <c r="M523" s="188">
        <f t="shared" si="27"/>
        <v>4185670.4725359213</v>
      </c>
    </row>
    <row r="524" spans="1:13" x14ac:dyDescent="0.35">
      <c r="A524" s="181" t="s">
        <v>19</v>
      </c>
      <c r="B524" s="189">
        <v>1905</v>
      </c>
      <c r="C524" s="190" t="s">
        <v>20</v>
      </c>
      <c r="D524" s="220">
        <v>0</v>
      </c>
      <c r="E524" s="3"/>
      <c r="F524" s="3"/>
      <c r="G524" s="185">
        <f t="shared" si="25"/>
        <v>0</v>
      </c>
      <c r="H524" s="186"/>
      <c r="I524" s="222">
        <f t="shared" si="28"/>
        <v>0</v>
      </c>
      <c r="J524" s="3">
        <f t="shared" si="31"/>
        <v>0</v>
      </c>
      <c r="K524" s="3">
        <f t="shared" si="29"/>
        <v>0</v>
      </c>
      <c r="L524" s="231">
        <f t="shared" si="26"/>
        <v>0</v>
      </c>
      <c r="M524" s="188">
        <f t="shared" si="27"/>
        <v>0</v>
      </c>
    </row>
    <row r="525" spans="1:13" x14ac:dyDescent="0.35">
      <c r="A525" s="181">
        <v>47</v>
      </c>
      <c r="B525" s="189">
        <v>1908</v>
      </c>
      <c r="C525" s="191" t="s">
        <v>34</v>
      </c>
      <c r="D525" s="220">
        <v>297147.52000000008</v>
      </c>
      <c r="E525" s="3"/>
      <c r="F525" s="3"/>
      <c r="G525" s="185">
        <f t="shared" si="25"/>
        <v>297147.52000000008</v>
      </c>
      <c r="H525" s="186"/>
      <c r="I525" s="222">
        <f t="shared" si="28"/>
        <v>-105638.65</v>
      </c>
      <c r="J525" s="3">
        <f t="shared" si="31"/>
        <v>-9083.69</v>
      </c>
      <c r="K525" s="3">
        <f t="shared" si="29"/>
        <v>0</v>
      </c>
      <c r="L525" s="231">
        <f t="shared" si="26"/>
        <v>-114722.34</v>
      </c>
      <c r="M525" s="188">
        <f t="shared" si="27"/>
        <v>182425.18000000008</v>
      </c>
    </row>
    <row r="526" spans="1:13" x14ac:dyDescent="0.35">
      <c r="A526" s="181">
        <v>13</v>
      </c>
      <c r="B526" s="189">
        <v>1910</v>
      </c>
      <c r="C526" s="191" t="s">
        <v>22</v>
      </c>
      <c r="D526" s="220">
        <v>1308469.9600000002</v>
      </c>
      <c r="E526" s="3">
        <v>19315.84</v>
      </c>
      <c r="F526" s="3"/>
      <c r="G526" s="185">
        <f t="shared" si="25"/>
        <v>1327785.8000000003</v>
      </c>
      <c r="H526" s="186"/>
      <c r="I526" s="222">
        <f t="shared" si="28"/>
        <v>-987708.5</v>
      </c>
      <c r="J526" s="3">
        <v>-91029.71</v>
      </c>
      <c r="K526" s="3">
        <f t="shared" si="29"/>
        <v>0</v>
      </c>
      <c r="L526" s="231">
        <f t="shared" si="26"/>
        <v>-1078738.21</v>
      </c>
      <c r="M526" s="188">
        <f t="shared" si="27"/>
        <v>249047.59000000032</v>
      </c>
    </row>
    <row r="527" spans="1:13" ht="25" x14ac:dyDescent="0.35">
      <c r="A527" s="181">
        <v>8</v>
      </c>
      <c r="B527" s="189">
        <v>1915</v>
      </c>
      <c r="C527" s="191" t="s">
        <v>35</v>
      </c>
      <c r="D527" s="220">
        <v>248672.84000000008</v>
      </c>
      <c r="E527" s="3">
        <v>32463.06</v>
      </c>
      <c r="F527" s="3"/>
      <c r="G527" s="185">
        <f t="shared" si="25"/>
        <v>281135.90000000008</v>
      </c>
      <c r="H527" s="186"/>
      <c r="I527" s="222">
        <f t="shared" si="28"/>
        <v>-158146.82999999996</v>
      </c>
      <c r="J527" s="3">
        <f t="shared" ref="J527:J531" si="32">J587</f>
        <v>-24615.279999999999</v>
      </c>
      <c r="K527" s="3">
        <f t="shared" si="29"/>
        <v>0</v>
      </c>
      <c r="L527" s="231">
        <f t="shared" si="26"/>
        <v>-182762.10999999996</v>
      </c>
      <c r="M527" s="188">
        <f t="shared" si="27"/>
        <v>98373.790000000125</v>
      </c>
    </row>
    <row r="528" spans="1:13" ht="25" x14ac:dyDescent="0.35">
      <c r="A528" s="181">
        <v>8</v>
      </c>
      <c r="B528" s="189">
        <v>1915</v>
      </c>
      <c r="C528" s="191" t="s">
        <v>36</v>
      </c>
      <c r="D528" s="220">
        <v>0</v>
      </c>
      <c r="E528" s="3"/>
      <c r="F528" s="3"/>
      <c r="G528" s="185">
        <f t="shared" si="25"/>
        <v>0</v>
      </c>
      <c r="H528" s="186"/>
      <c r="I528" s="222">
        <f t="shared" si="28"/>
        <v>0</v>
      </c>
      <c r="J528" s="3">
        <f t="shared" si="32"/>
        <v>0</v>
      </c>
      <c r="K528" s="3">
        <f t="shared" si="29"/>
        <v>0</v>
      </c>
      <c r="L528" s="231">
        <f t="shared" si="26"/>
        <v>0</v>
      </c>
      <c r="M528" s="188">
        <f t="shared" si="27"/>
        <v>0</v>
      </c>
    </row>
    <row r="529" spans="1:15" x14ac:dyDescent="0.35">
      <c r="A529" s="181">
        <v>10</v>
      </c>
      <c r="B529" s="189">
        <v>1920</v>
      </c>
      <c r="C529" s="191" t="s">
        <v>37</v>
      </c>
      <c r="D529" s="220">
        <v>503139.23999999993</v>
      </c>
      <c r="E529" s="3">
        <v>35798.89</v>
      </c>
      <c r="F529" s="3"/>
      <c r="G529" s="185">
        <f t="shared" si="25"/>
        <v>538938.12999999989</v>
      </c>
      <c r="H529" s="186"/>
      <c r="I529" s="222">
        <f t="shared" si="28"/>
        <v>-330725.53000000003</v>
      </c>
      <c r="J529" s="3">
        <f t="shared" si="32"/>
        <v>-80606.95</v>
      </c>
      <c r="K529" s="3">
        <f t="shared" si="29"/>
        <v>0</v>
      </c>
      <c r="L529" s="231">
        <f t="shared" si="26"/>
        <v>-411332.48000000004</v>
      </c>
      <c r="M529" s="188">
        <f t="shared" si="27"/>
        <v>127605.64999999985</v>
      </c>
    </row>
    <row r="530" spans="1:15" ht="25" x14ac:dyDescent="0.35">
      <c r="A530" s="181">
        <v>45</v>
      </c>
      <c r="B530" s="192">
        <v>1920</v>
      </c>
      <c r="C530" s="183" t="s">
        <v>38</v>
      </c>
      <c r="D530" s="220">
        <v>0</v>
      </c>
      <c r="E530" s="3"/>
      <c r="F530" s="3"/>
      <c r="G530" s="185">
        <f t="shared" si="25"/>
        <v>0</v>
      </c>
      <c r="H530" s="186"/>
      <c r="I530" s="222">
        <f t="shared" si="28"/>
        <v>0</v>
      </c>
      <c r="J530" s="3">
        <f t="shared" si="32"/>
        <v>0</v>
      </c>
      <c r="K530" s="3">
        <f t="shared" si="29"/>
        <v>0</v>
      </c>
      <c r="L530" s="231">
        <f t="shared" si="26"/>
        <v>0</v>
      </c>
      <c r="M530" s="188">
        <f t="shared" si="27"/>
        <v>0</v>
      </c>
    </row>
    <row r="531" spans="1:15" ht="25" x14ac:dyDescent="0.35">
      <c r="A531" s="181">
        <v>45.1</v>
      </c>
      <c r="B531" s="192">
        <v>1920</v>
      </c>
      <c r="C531" s="183" t="s">
        <v>39</v>
      </c>
      <c r="D531" s="220">
        <v>0</v>
      </c>
      <c r="E531" s="3"/>
      <c r="F531" s="3"/>
      <c r="G531" s="185">
        <f t="shared" si="25"/>
        <v>0</v>
      </c>
      <c r="H531" s="186"/>
      <c r="I531" s="222">
        <f t="shared" si="28"/>
        <v>0</v>
      </c>
      <c r="J531" s="3">
        <f t="shared" si="32"/>
        <v>0</v>
      </c>
      <c r="K531" s="3">
        <f t="shared" si="29"/>
        <v>0</v>
      </c>
      <c r="L531" s="231">
        <f t="shared" si="26"/>
        <v>0</v>
      </c>
      <c r="M531" s="188">
        <f t="shared" si="27"/>
        <v>0</v>
      </c>
    </row>
    <row r="532" spans="1:15" x14ac:dyDescent="0.35">
      <c r="A532" s="181">
        <v>10</v>
      </c>
      <c r="B532" s="182">
        <v>1930</v>
      </c>
      <c r="C532" s="191" t="s">
        <v>40</v>
      </c>
      <c r="D532" s="220">
        <v>3028182.14</v>
      </c>
      <c r="E532" s="3">
        <v>272888.53999999998</v>
      </c>
      <c r="F532" s="3"/>
      <c r="G532" s="185">
        <f t="shared" si="25"/>
        <v>3301070.68</v>
      </c>
      <c r="H532" s="186"/>
      <c r="I532" s="222">
        <f t="shared" si="28"/>
        <v>-2361112.5699999994</v>
      </c>
      <c r="J532" s="3">
        <v>-247889.83</v>
      </c>
      <c r="K532" s="3">
        <f t="shared" si="29"/>
        <v>0</v>
      </c>
      <c r="L532" s="231">
        <f t="shared" si="26"/>
        <v>-2609002.3999999994</v>
      </c>
      <c r="M532" s="188">
        <f t="shared" si="27"/>
        <v>692068.28000000073</v>
      </c>
    </row>
    <row r="533" spans="1:15" x14ac:dyDescent="0.35">
      <c r="A533" s="181">
        <v>8</v>
      </c>
      <c r="B533" s="182">
        <v>1935</v>
      </c>
      <c r="C533" s="191" t="s">
        <v>41</v>
      </c>
      <c r="D533" s="220">
        <v>108487.80000000002</v>
      </c>
      <c r="E533" s="3"/>
      <c r="F533" s="3"/>
      <c r="G533" s="185">
        <f t="shared" si="25"/>
        <v>108487.80000000002</v>
      </c>
      <c r="H533" s="186"/>
      <c r="I533" s="222">
        <f t="shared" si="28"/>
        <v>-74591.539999999994</v>
      </c>
      <c r="J533" s="3">
        <f t="shared" ref="J533:J547" si="33">J593</f>
        <v>-4818.5</v>
      </c>
      <c r="K533" s="3">
        <f t="shared" si="29"/>
        <v>0</v>
      </c>
      <c r="L533" s="231">
        <f t="shared" si="26"/>
        <v>-79410.039999999994</v>
      </c>
      <c r="M533" s="188">
        <f t="shared" si="27"/>
        <v>29077.760000000024</v>
      </c>
    </row>
    <row r="534" spans="1:15" x14ac:dyDescent="0.35">
      <c r="A534" s="181">
        <v>8</v>
      </c>
      <c r="B534" s="182">
        <v>1940</v>
      </c>
      <c r="C534" s="191" t="s">
        <v>42</v>
      </c>
      <c r="D534" s="220">
        <v>319356.74999999994</v>
      </c>
      <c r="E534" s="3">
        <v>11656.08</v>
      </c>
      <c r="F534" s="3"/>
      <c r="G534" s="185">
        <f t="shared" si="25"/>
        <v>331012.82999999996</v>
      </c>
      <c r="H534" s="186"/>
      <c r="I534" s="222">
        <f t="shared" si="28"/>
        <v>-190482.15000000005</v>
      </c>
      <c r="J534" s="3">
        <f t="shared" si="33"/>
        <v>-24402.22</v>
      </c>
      <c r="K534" s="3">
        <f t="shared" si="29"/>
        <v>0</v>
      </c>
      <c r="L534" s="231">
        <f t="shared" si="26"/>
        <v>-214884.37000000005</v>
      </c>
      <c r="M534" s="188">
        <f t="shared" si="27"/>
        <v>116128.4599999999</v>
      </c>
    </row>
    <row r="535" spans="1:15" x14ac:dyDescent="0.35">
      <c r="A535" s="181">
        <v>8</v>
      </c>
      <c r="B535" s="182">
        <v>1945</v>
      </c>
      <c r="C535" s="191" t="s">
        <v>43</v>
      </c>
      <c r="D535" s="220">
        <v>98308.66</v>
      </c>
      <c r="E535" s="3"/>
      <c r="F535" s="3"/>
      <c r="G535" s="185">
        <f t="shared" si="25"/>
        <v>98308.66</v>
      </c>
      <c r="H535" s="186"/>
      <c r="I535" s="222">
        <f t="shared" si="28"/>
        <v>-90613.810000000012</v>
      </c>
      <c r="J535" s="3">
        <f t="shared" si="33"/>
        <v>-5636.81</v>
      </c>
      <c r="K535" s="3">
        <f t="shared" si="29"/>
        <v>0</v>
      </c>
      <c r="L535" s="231">
        <f t="shared" si="26"/>
        <v>-96250.62000000001</v>
      </c>
      <c r="M535" s="188">
        <f t="shared" si="27"/>
        <v>2058.0399999999936</v>
      </c>
    </row>
    <row r="536" spans="1:15" x14ac:dyDescent="0.35">
      <c r="A536" s="181">
        <v>8</v>
      </c>
      <c r="B536" s="182">
        <v>1950</v>
      </c>
      <c r="C536" s="191" t="s">
        <v>44</v>
      </c>
      <c r="D536" s="220">
        <v>0</v>
      </c>
      <c r="E536" s="3"/>
      <c r="F536" s="3"/>
      <c r="G536" s="185">
        <f t="shared" si="25"/>
        <v>0</v>
      </c>
      <c r="H536" s="186"/>
      <c r="I536" s="222">
        <f t="shared" si="28"/>
        <v>0</v>
      </c>
      <c r="J536" s="3">
        <f t="shared" si="33"/>
        <v>0</v>
      </c>
      <c r="K536" s="3">
        <f t="shared" si="29"/>
        <v>0</v>
      </c>
      <c r="L536" s="231">
        <f t="shared" si="26"/>
        <v>0</v>
      </c>
      <c r="M536" s="188">
        <f t="shared" si="27"/>
        <v>0</v>
      </c>
    </row>
    <row r="537" spans="1:15" x14ac:dyDescent="0.35">
      <c r="A537" s="181">
        <v>8</v>
      </c>
      <c r="B537" s="182">
        <v>1955</v>
      </c>
      <c r="C537" s="191" t="s">
        <v>45</v>
      </c>
      <c r="D537" s="220">
        <v>0</v>
      </c>
      <c r="E537" s="3"/>
      <c r="F537" s="3"/>
      <c r="G537" s="185">
        <f t="shared" si="25"/>
        <v>0</v>
      </c>
      <c r="H537" s="186"/>
      <c r="I537" s="222">
        <f t="shared" si="28"/>
        <v>0</v>
      </c>
      <c r="J537" s="3">
        <f t="shared" si="33"/>
        <v>0</v>
      </c>
      <c r="K537" s="3">
        <f t="shared" si="29"/>
        <v>0</v>
      </c>
      <c r="L537" s="231">
        <f t="shared" si="26"/>
        <v>0</v>
      </c>
      <c r="M537" s="188">
        <f t="shared" si="27"/>
        <v>0</v>
      </c>
    </row>
    <row r="538" spans="1:15" ht="25" x14ac:dyDescent="0.35">
      <c r="A538" s="193">
        <v>8</v>
      </c>
      <c r="B538" s="192">
        <v>1955</v>
      </c>
      <c r="C538" s="194" t="s">
        <v>46</v>
      </c>
      <c r="D538" s="220">
        <v>0</v>
      </c>
      <c r="E538" s="3"/>
      <c r="F538" s="3"/>
      <c r="G538" s="185">
        <f t="shared" si="25"/>
        <v>0</v>
      </c>
      <c r="H538" s="186"/>
      <c r="I538" s="222">
        <f t="shared" si="28"/>
        <v>0</v>
      </c>
      <c r="J538" s="3">
        <f t="shared" si="33"/>
        <v>0</v>
      </c>
      <c r="K538" s="3">
        <f t="shared" si="29"/>
        <v>0</v>
      </c>
      <c r="L538" s="231">
        <f t="shared" si="26"/>
        <v>0</v>
      </c>
      <c r="M538" s="188">
        <f t="shared" si="27"/>
        <v>0</v>
      </c>
    </row>
    <row r="539" spans="1:15" x14ac:dyDescent="0.35">
      <c r="A539" s="193">
        <v>8</v>
      </c>
      <c r="B539" s="195">
        <v>1960</v>
      </c>
      <c r="C539" s="183" t="s">
        <v>47</v>
      </c>
      <c r="D539" s="220">
        <v>0</v>
      </c>
      <c r="E539" s="3"/>
      <c r="F539" s="3"/>
      <c r="G539" s="185">
        <f t="shared" si="25"/>
        <v>0</v>
      </c>
      <c r="H539" s="186"/>
      <c r="I539" s="222">
        <f t="shared" si="28"/>
        <v>0</v>
      </c>
      <c r="J539" s="3">
        <f t="shared" si="33"/>
        <v>0</v>
      </c>
      <c r="K539" s="3">
        <f t="shared" si="29"/>
        <v>0</v>
      </c>
      <c r="L539" s="231">
        <f t="shared" si="26"/>
        <v>0</v>
      </c>
      <c r="M539" s="188">
        <f t="shared" si="27"/>
        <v>0</v>
      </c>
    </row>
    <row r="540" spans="1:15" ht="25" x14ac:dyDescent="0.35">
      <c r="A540" s="196">
        <v>47</v>
      </c>
      <c r="B540" s="195">
        <v>1970</v>
      </c>
      <c r="C540" s="191" t="s">
        <v>48</v>
      </c>
      <c r="D540" s="220">
        <v>0</v>
      </c>
      <c r="E540" s="3"/>
      <c r="F540" s="3"/>
      <c r="G540" s="185">
        <f t="shared" si="25"/>
        <v>0</v>
      </c>
      <c r="H540" s="186"/>
      <c r="I540" s="222">
        <f t="shared" si="28"/>
        <v>0</v>
      </c>
      <c r="J540" s="3">
        <f t="shared" si="33"/>
        <v>0</v>
      </c>
      <c r="K540" s="3">
        <f t="shared" si="29"/>
        <v>0</v>
      </c>
      <c r="L540" s="231">
        <f t="shared" si="26"/>
        <v>0</v>
      </c>
      <c r="M540" s="188">
        <f t="shared" si="27"/>
        <v>0</v>
      </c>
    </row>
    <row r="541" spans="1:15" ht="25" x14ac:dyDescent="0.35">
      <c r="A541" s="181">
        <v>47</v>
      </c>
      <c r="B541" s="182">
        <v>1975</v>
      </c>
      <c r="C541" s="191" t="s">
        <v>49</v>
      </c>
      <c r="D541" s="220">
        <v>0</v>
      </c>
      <c r="E541" s="3"/>
      <c r="F541" s="3"/>
      <c r="G541" s="185">
        <f t="shared" si="25"/>
        <v>0</v>
      </c>
      <c r="H541" s="186"/>
      <c r="I541" s="222">
        <f t="shared" si="28"/>
        <v>0</v>
      </c>
      <c r="J541" s="3">
        <f t="shared" si="33"/>
        <v>0</v>
      </c>
      <c r="K541" s="3">
        <f t="shared" si="29"/>
        <v>0</v>
      </c>
      <c r="L541" s="231">
        <f t="shared" si="26"/>
        <v>0</v>
      </c>
      <c r="M541" s="188">
        <f t="shared" si="27"/>
        <v>0</v>
      </c>
    </row>
    <row r="542" spans="1:15" x14ac:dyDescent="0.35">
      <c r="A542" s="181">
        <v>47</v>
      </c>
      <c r="B542" s="182">
        <v>1980</v>
      </c>
      <c r="C542" s="191" t="s">
        <v>50</v>
      </c>
      <c r="D542" s="220">
        <v>281728.77999999997</v>
      </c>
      <c r="E542" s="3"/>
      <c r="F542" s="3"/>
      <c r="G542" s="185">
        <f t="shared" si="25"/>
        <v>281728.77999999997</v>
      </c>
      <c r="H542" s="186"/>
      <c r="I542" s="222">
        <f t="shared" si="28"/>
        <v>-240576.86999999994</v>
      </c>
      <c r="J542" s="3">
        <f t="shared" si="33"/>
        <v>-12456.59</v>
      </c>
      <c r="K542" s="3">
        <f t="shared" si="29"/>
        <v>0</v>
      </c>
      <c r="L542" s="231">
        <f t="shared" si="26"/>
        <v>-253033.45999999993</v>
      </c>
      <c r="M542" s="188">
        <f t="shared" si="27"/>
        <v>28695.320000000036</v>
      </c>
      <c r="O542" s="38"/>
    </row>
    <row r="543" spans="1:15" x14ac:dyDescent="0.35">
      <c r="A543" s="181">
        <v>47</v>
      </c>
      <c r="B543" s="182">
        <v>1985</v>
      </c>
      <c r="C543" s="191" t="s">
        <v>51</v>
      </c>
      <c r="D543" s="220">
        <v>0.15000000000145519</v>
      </c>
      <c r="E543" s="3"/>
      <c r="F543" s="3"/>
      <c r="G543" s="185">
        <f t="shared" si="25"/>
        <v>0.15000000000145519</v>
      </c>
      <c r="H543" s="186"/>
      <c r="I543" s="222">
        <f t="shared" si="28"/>
        <v>0</v>
      </c>
      <c r="J543" s="3">
        <f t="shared" si="33"/>
        <v>0</v>
      </c>
      <c r="K543" s="3">
        <f t="shared" si="29"/>
        <v>0</v>
      </c>
      <c r="L543" s="231">
        <f t="shared" si="26"/>
        <v>0</v>
      </c>
      <c r="M543" s="188">
        <f t="shared" si="27"/>
        <v>0.15000000000145519</v>
      </c>
      <c r="O543" s="38"/>
    </row>
    <row r="544" spans="1:15" x14ac:dyDescent="0.35">
      <c r="A544" s="196">
        <v>47</v>
      </c>
      <c r="B544" s="182">
        <v>1990</v>
      </c>
      <c r="C544" s="197" t="s">
        <v>52</v>
      </c>
      <c r="D544" s="220">
        <v>0</v>
      </c>
      <c r="E544" s="3"/>
      <c r="F544" s="3"/>
      <c r="G544" s="185">
        <f t="shared" si="25"/>
        <v>0</v>
      </c>
      <c r="H544" s="186"/>
      <c r="I544" s="222">
        <f t="shared" si="28"/>
        <v>0</v>
      </c>
      <c r="J544" s="3">
        <f t="shared" si="33"/>
        <v>0</v>
      </c>
      <c r="K544" s="3">
        <f t="shared" si="29"/>
        <v>0</v>
      </c>
      <c r="L544" s="231">
        <f t="shared" si="26"/>
        <v>0</v>
      </c>
      <c r="M544" s="188">
        <f t="shared" si="27"/>
        <v>0</v>
      </c>
      <c r="O544" s="38"/>
    </row>
    <row r="545" spans="1:16" x14ac:dyDescent="0.35">
      <c r="A545" s="181">
        <v>47</v>
      </c>
      <c r="B545" s="182">
        <v>1995</v>
      </c>
      <c r="C545" s="191" t="s">
        <v>53</v>
      </c>
      <c r="D545" s="220">
        <v>-32147152.699999999</v>
      </c>
      <c r="E545" s="3">
        <v>-6438452.5899999999</v>
      </c>
      <c r="F545" s="3"/>
      <c r="G545" s="185">
        <f t="shared" si="25"/>
        <v>-38585605.289999999</v>
      </c>
      <c r="H545" s="186"/>
      <c r="I545" s="222">
        <f t="shared" si="28"/>
        <v>9721706.4399999995</v>
      </c>
      <c r="J545" s="3">
        <f>1331041.41+194.08</f>
        <v>1331235.49</v>
      </c>
      <c r="K545" s="3">
        <f t="shared" si="29"/>
        <v>0</v>
      </c>
      <c r="L545" s="231">
        <f t="shared" si="26"/>
        <v>11052941.93</v>
      </c>
      <c r="M545" s="188">
        <f t="shared" si="27"/>
        <v>-27532663.359999999</v>
      </c>
      <c r="O545" s="38"/>
      <c r="P545" s="36"/>
    </row>
    <row r="546" spans="1:16" x14ac:dyDescent="0.35">
      <c r="A546" s="181">
        <v>47</v>
      </c>
      <c r="B546" s="182">
        <v>2440</v>
      </c>
      <c r="C546" s="191" t="s">
        <v>54</v>
      </c>
      <c r="D546" s="220">
        <v>0</v>
      </c>
      <c r="E546" s="3"/>
      <c r="F546" s="3"/>
      <c r="G546" s="185">
        <f t="shared" si="25"/>
        <v>0</v>
      </c>
      <c r="I546" s="222">
        <f t="shared" si="28"/>
        <v>0</v>
      </c>
      <c r="J546" s="3">
        <f t="shared" si="33"/>
        <v>0</v>
      </c>
      <c r="K546" s="3">
        <f t="shared" si="29"/>
        <v>0</v>
      </c>
      <c r="L546" s="231">
        <f t="shared" si="26"/>
        <v>0</v>
      </c>
      <c r="M546" s="188">
        <f t="shared" si="27"/>
        <v>0</v>
      </c>
      <c r="O546" s="38"/>
    </row>
    <row r="547" spans="1:16" x14ac:dyDescent="0.35">
      <c r="A547" s="198"/>
      <c r="B547" s="198"/>
      <c r="C547" s="199"/>
      <c r="D547" s="220">
        <v>0</v>
      </c>
      <c r="E547" s="3"/>
      <c r="F547" s="3"/>
      <c r="G547" s="185">
        <f t="shared" si="25"/>
        <v>0</v>
      </c>
      <c r="I547" s="222">
        <f t="shared" si="28"/>
        <v>0</v>
      </c>
      <c r="J547" s="3">
        <f t="shared" si="33"/>
        <v>0</v>
      </c>
      <c r="K547" s="3"/>
      <c r="L547" s="231">
        <f t="shared" si="26"/>
        <v>0</v>
      </c>
      <c r="M547" s="188">
        <f t="shared" si="27"/>
        <v>0</v>
      </c>
      <c r="O547" s="38"/>
    </row>
    <row r="548" spans="1:16" x14ac:dyDescent="0.35">
      <c r="A548" s="198"/>
      <c r="B548" s="198"/>
      <c r="C548" s="200" t="s">
        <v>55</v>
      </c>
      <c r="D548" s="201">
        <f>SUM(D508:D547)</f>
        <v>119790979.12000005</v>
      </c>
      <c r="E548" s="201">
        <f>SUM(E508:E547)</f>
        <v>3511539.459999999</v>
      </c>
      <c r="F548" s="201">
        <f>SUM(F508:F547)</f>
        <v>-556163.36</v>
      </c>
      <c r="G548" s="201">
        <f>SUM(G508:G547)</f>
        <v>122746355.22000009</v>
      </c>
      <c r="H548" s="201"/>
      <c r="I548" s="201">
        <f>SUM(I508:I547)</f>
        <v>-60964343.190000013</v>
      </c>
      <c r="J548" s="201">
        <f>SUM(J508:J547)</f>
        <v>-4558008.459999999</v>
      </c>
      <c r="K548" s="201">
        <f>SUM(K508:K547)</f>
        <v>50421.53</v>
      </c>
      <c r="L548" s="201">
        <f>SUM(L508:L547)</f>
        <v>-65471930.120000012</v>
      </c>
      <c r="M548" s="201">
        <f>SUM(M508:M547)</f>
        <v>57274425.100000024</v>
      </c>
      <c r="O548" s="38"/>
    </row>
    <row r="549" spans="1:16" ht="37.5" x14ac:dyDescent="0.35">
      <c r="A549" s="198"/>
      <c r="B549" s="198"/>
      <c r="C549" s="202" t="s">
        <v>56</v>
      </c>
      <c r="D549" s="230"/>
      <c r="E549" s="203"/>
      <c r="F549" s="203"/>
      <c r="G549" s="185">
        <f t="shared" ref="G549:G550" si="34">D549+E549+F549</f>
        <v>0</v>
      </c>
      <c r="I549" s="230"/>
      <c r="J549" s="203"/>
      <c r="K549" s="203"/>
      <c r="L549" s="185">
        <v>0</v>
      </c>
      <c r="M549" s="188">
        <f>L549+G549</f>
        <v>0</v>
      </c>
    </row>
    <row r="550" spans="1:16" ht="26" x14ac:dyDescent="0.35">
      <c r="A550" s="198"/>
      <c r="B550" s="198"/>
      <c r="C550" s="204" t="s">
        <v>57</v>
      </c>
      <c r="D550" s="230"/>
      <c r="E550" s="203"/>
      <c r="F550" s="203"/>
      <c r="G550" s="185">
        <f t="shared" si="34"/>
        <v>0</v>
      </c>
      <c r="I550" s="230"/>
      <c r="J550" s="203"/>
      <c r="K550" s="203"/>
      <c r="L550" s="185">
        <v>0</v>
      </c>
      <c r="M550" s="188">
        <f>L550+G550</f>
        <v>0</v>
      </c>
    </row>
    <row r="551" spans="1:16" x14ac:dyDescent="0.35">
      <c r="A551" s="198"/>
      <c r="B551" s="198"/>
      <c r="C551" s="200" t="s">
        <v>58</v>
      </c>
      <c r="D551" s="201">
        <f>SUM(D548:D550)</f>
        <v>119790979.12000005</v>
      </c>
      <c r="E551" s="201">
        <f>SUM(E548:E550)</f>
        <v>3511539.459999999</v>
      </c>
      <c r="F551" s="201">
        <f>SUM(F548:F550)</f>
        <v>-556163.36</v>
      </c>
      <c r="G551" s="201">
        <f>SUM(G548:G550)</f>
        <v>122746355.22000009</v>
      </c>
      <c r="H551" s="201"/>
      <c r="I551" s="201">
        <f>SUM(I548:I550)</f>
        <v>-60964343.190000013</v>
      </c>
      <c r="J551" s="201">
        <f>SUM(J548:J550)</f>
        <v>-4558008.459999999</v>
      </c>
      <c r="K551" s="201">
        <f>SUM(K548:K550)</f>
        <v>50421.53</v>
      </c>
      <c r="L551" s="201">
        <f>SUM(L548:L550)</f>
        <v>-65471930.120000012</v>
      </c>
      <c r="M551" s="201">
        <f>SUM(M548:M550)</f>
        <v>57274425.100000024</v>
      </c>
      <c r="O551" s="42"/>
    </row>
    <row r="552" spans="1:16" ht="15.5" x14ac:dyDescent="0.35">
      <c r="A552" s="198"/>
      <c r="B552" s="198"/>
      <c r="C552" s="264" t="s">
        <v>59</v>
      </c>
      <c r="D552" s="265"/>
      <c r="E552" s="265"/>
      <c r="F552" s="265"/>
      <c r="G552" s="265"/>
      <c r="H552" s="265"/>
      <c r="I552" s="266"/>
      <c r="J552" s="203"/>
      <c r="K552" s="205"/>
      <c r="L552" s="206"/>
      <c r="M552" s="207"/>
    </row>
    <row r="553" spans="1:16" x14ac:dyDescent="0.35">
      <c r="A553" s="198"/>
      <c r="B553" s="198"/>
      <c r="C553" s="264" t="s">
        <v>60</v>
      </c>
      <c r="D553" s="265"/>
      <c r="E553" s="265"/>
      <c r="F553" s="265"/>
      <c r="G553" s="265"/>
      <c r="H553" s="265"/>
      <c r="I553" s="266"/>
      <c r="J553" s="201">
        <f>J551+J552</f>
        <v>-4558008.459999999</v>
      </c>
      <c r="K553" s="205"/>
      <c r="L553" s="206"/>
      <c r="M553" s="207"/>
    </row>
    <row r="555" spans="1:16" x14ac:dyDescent="0.35">
      <c r="I555" s="208" t="s">
        <v>61</v>
      </c>
      <c r="J555" s="209"/>
    </row>
    <row r="556" spans="1:16" x14ac:dyDescent="0.35">
      <c r="A556" s="198">
        <v>10</v>
      </c>
      <c r="B556" s="198"/>
      <c r="C556" s="199" t="s">
        <v>62</v>
      </c>
      <c r="I556" s="209" t="s">
        <v>62</v>
      </c>
      <c r="J556" s="209"/>
      <c r="K556" s="210"/>
    </row>
    <row r="557" spans="1:16" x14ac:dyDescent="0.35">
      <c r="A557" s="198">
        <v>8</v>
      </c>
      <c r="B557" s="198"/>
      <c r="C557" s="199" t="s">
        <v>41</v>
      </c>
      <c r="I557" s="209" t="s">
        <v>41</v>
      </c>
      <c r="J557" s="209"/>
      <c r="K557" s="211"/>
    </row>
    <row r="558" spans="1:16" x14ac:dyDescent="0.35">
      <c r="I558" s="212" t="s">
        <v>63</v>
      </c>
      <c r="K558" s="213">
        <f>J553-K556-K557</f>
        <v>-4558008.459999999</v>
      </c>
    </row>
    <row r="560" spans="1:16" ht="18" x14ac:dyDescent="0.35">
      <c r="A560" s="260" t="s">
        <v>0</v>
      </c>
      <c r="B560" s="260"/>
      <c r="C560" s="260"/>
      <c r="D560" s="260"/>
      <c r="E560" s="260"/>
      <c r="F560" s="260"/>
      <c r="G560" s="260"/>
      <c r="H560" s="260"/>
      <c r="I560" s="260"/>
      <c r="J560" s="260"/>
      <c r="K560" s="260"/>
      <c r="L560" s="260"/>
      <c r="M560" s="260"/>
    </row>
    <row r="561" spans="1:24" ht="21" x14ac:dyDescent="0.35">
      <c r="A561" s="260" t="s">
        <v>1</v>
      </c>
      <c r="B561" s="260"/>
      <c r="C561" s="260"/>
      <c r="D561" s="260"/>
      <c r="E561" s="260"/>
      <c r="F561" s="260"/>
      <c r="G561" s="260"/>
      <c r="H561" s="260"/>
      <c r="I561" s="260"/>
      <c r="J561" s="260"/>
      <c r="K561" s="260"/>
      <c r="L561" s="260"/>
      <c r="M561" s="260"/>
    </row>
    <row r="562" spans="1:24" x14ac:dyDescent="0.35">
      <c r="H562" s="49"/>
    </row>
    <row r="563" spans="1:24" x14ac:dyDescent="0.35">
      <c r="E563" s="167" t="s">
        <v>2</v>
      </c>
      <c r="F563" s="2" t="s">
        <v>3</v>
      </c>
      <c r="G563" s="218" t="s">
        <v>71</v>
      </c>
      <c r="H563" s="49"/>
    </row>
    <row r="564" spans="1:24" x14ac:dyDescent="0.35">
      <c r="C564" s="62"/>
      <c r="E564" s="167" t="s">
        <v>4</v>
      </c>
      <c r="F564" s="168">
        <v>2016</v>
      </c>
      <c r="G564" s="169"/>
    </row>
    <row r="566" spans="1:24" x14ac:dyDescent="0.35">
      <c r="D566" s="261" t="s">
        <v>5</v>
      </c>
      <c r="E566" s="262"/>
      <c r="F566" s="262"/>
      <c r="G566" s="263"/>
      <c r="I566" s="170"/>
      <c r="J566" s="171" t="s">
        <v>6</v>
      </c>
      <c r="K566" s="171"/>
      <c r="L566" s="172"/>
      <c r="M566" s="173"/>
    </row>
    <row r="567" spans="1:24" ht="41.5" x14ac:dyDescent="0.35">
      <c r="A567" s="174" t="s">
        <v>7</v>
      </c>
      <c r="B567" s="174" t="s">
        <v>8</v>
      </c>
      <c r="C567" s="175" t="s">
        <v>9</v>
      </c>
      <c r="D567" s="174" t="s">
        <v>10</v>
      </c>
      <c r="E567" s="176" t="s">
        <v>11</v>
      </c>
      <c r="F567" s="176" t="s">
        <v>12</v>
      </c>
      <c r="G567" s="174" t="s">
        <v>13</v>
      </c>
      <c r="H567" s="177"/>
      <c r="I567" s="178" t="s">
        <v>10</v>
      </c>
      <c r="J567" s="179" t="s">
        <v>14</v>
      </c>
      <c r="K567" s="179" t="s">
        <v>12</v>
      </c>
      <c r="L567" s="180" t="s">
        <v>13</v>
      </c>
      <c r="M567" s="174" t="s">
        <v>15</v>
      </c>
    </row>
    <row r="568" spans="1:24" ht="25" x14ac:dyDescent="0.35">
      <c r="A568" s="181">
        <v>12</v>
      </c>
      <c r="B568" s="182">
        <v>1611</v>
      </c>
      <c r="C568" s="183" t="s">
        <v>16</v>
      </c>
      <c r="D568" s="220">
        <f>G446</f>
        <v>1203650.3399999996</v>
      </c>
      <c r="E568" s="3">
        <v>62150.64</v>
      </c>
      <c r="F568" s="3">
        <v>0</v>
      </c>
      <c r="G568" s="185">
        <f>D568+E568-F568</f>
        <v>1265800.9799999995</v>
      </c>
      <c r="H568" s="186"/>
      <c r="I568" s="222">
        <f>L446</f>
        <v>-1027110.4100000001</v>
      </c>
      <c r="J568" s="3">
        <v>-154827.5</v>
      </c>
      <c r="K568" s="3"/>
      <c r="L568" s="235">
        <f t="shared" ref="L568:L606" si="35">I568+J568+K568</f>
        <v>-1181937.9100000001</v>
      </c>
      <c r="M568" s="188">
        <f t="shared" ref="M568:M607" si="36">G568+L568</f>
        <v>83863.069999999367</v>
      </c>
      <c r="O568" s="37"/>
    </row>
    <row r="569" spans="1:24" ht="25" x14ac:dyDescent="0.35">
      <c r="A569" s="181" t="s">
        <v>17</v>
      </c>
      <c r="B569" s="182">
        <v>1612</v>
      </c>
      <c r="C569" s="183" t="s">
        <v>18</v>
      </c>
      <c r="D569" s="220">
        <f t="shared" ref="D569:D606" si="37">G447</f>
        <v>517173.12</v>
      </c>
      <c r="E569" s="3">
        <v>0</v>
      </c>
      <c r="F569" s="3">
        <v>0</v>
      </c>
      <c r="G569" s="185">
        <f t="shared" ref="G569:G607" si="38">D569+E569+F569</f>
        <v>517173.12</v>
      </c>
      <c r="H569" s="186"/>
      <c r="I569" s="222">
        <f t="shared" ref="I569:I607" si="39">L447</f>
        <v>-148274.29999999996</v>
      </c>
      <c r="J569" s="3">
        <v>-15729.3</v>
      </c>
      <c r="K569" s="3"/>
      <c r="L569" s="235">
        <f t="shared" si="35"/>
        <v>-164003.59999999995</v>
      </c>
      <c r="M569" s="188">
        <f t="shared" si="36"/>
        <v>353169.52</v>
      </c>
      <c r="O569" s="37"/>
    </row>
    <row r="570" spans="1:24" x14ac:dyDescent="0.35">
      <c r="A570" s="181" t="s">
        <v>19</v>
      </c>
      <c r="B570" s="189">
        <v>1805</v>
      </c>
      <c r="C570" s="190" t="s">
        <v>20</v>
      </c>
      <c r="D570" s="220">
        <f t="shared" si="37"/>
        <v>5904030.6500000013</v>
      </c>
      <c r="E570" s="3">
        <v>105732.39</v>
      </c>
      <c r="F570" s="3">
        <v>-465590.82</v>
      </c>
      <c r="G570" s="185">
        <f t="shared" si="38"/>
        <v>5544172.2200000007</v>
      </c>
      <c r="H570" s="186"/>
      <c r="I570" s="222">
        <f t="shared" si="39"/>
        <v>0</v>
      </c>
      <c r="J570" s="3">
        <v>0</v>
      </c>
      <c r="K570" s="3"/>
      <c r="L570" s="235">
        <f t="shared" si="35"/>
        <v>0</v>
      </c>
      <c r="M570" s="188">
        <f t="shared" si="36"/>
        <v>5544172.2200000007</v>
      </c>
      <c r="O570" s="37"/>
    </row>
    <row r="571" spans="1:24" x14ac:dyDescent="0.35">
      <c r="A571" s="181">
        <v>47</v>
      </c>
      <c r="B571" s="189">
        <v>1808</v>
      </c>
      <c r="C571" s="191" t="s">
        <v>21</v>
      </c>
      <c r="D571" s="220">
        <f t="shared" si="37"/>
        <v>0</v>
      </c>
      <c r="E571" s="3">
        <v>0</v>
      </c>
      <c r="F571" s="3">
        <v>0</v>
      </c>
      <c r="G571" s="185">
        <f t="shared" si="38"/>
        <v>0</v>
      </c>
      <c r="H571" s="186"/>
      <c r="I571" s="222">
        <f t="shared" si="39"/>
        <v>0</v>
      </c>
      <c r="J571" s="3">
        <v>0</v>
      </c>
      <c r="K571" s="3"/>
      <c r="L571" s="235">
        <f t="shared" si="35"/>
        <v>0</v>
      </c>
      <c r="M571" s="188">
        <f t="shared" si="36"/>
        <v>0</v>
      </c>
      <c r="O571" s="37"/>
    </row>
    <row r="572" spans="1:24" x14ac:dyDescent="0.35">
      <c r="A572" s="181">
        <v>13</v>
      </c>
      <c r="B572" s="189">
        <v>1810</v>
      </c>
      <c r="C572" s="191" t="s">
        <v>22</v>
      </c>
      <c r="D572" s="220">
        <f t="shared" si="37"/>
        <v>0</v>
      </c>
      <c r="E572" s="3"/>
      <c r="F572" s="3"/>
      <c r="G572" s="185">
        <f t="shared" si="38"/>
        <v>0</v>
      </c>
      <c r="H572" s="186"/>
      <c r="I572" s="222">
        <f t="shared" si="39"/>
        <v>0</v>
      </c>
      <c r="J572" s="3">
        <v>0</v>
      </c>
      <c r="K572" s="3"/>
      <c r="L572" s="235">
        <f t="shared" si="35"/>
        <v>0</v>
      </c>
      <c r="M572" s="188">
        <f t="shared" si="36"/>
        <v>0</v>
      </c>
      <c r="O572" s="37"/>
    </row>
    <row r="573" spans="1:24" ht="25" x14ac:dyDescent="0.35">
      <c r="A573" s="181">
        <v>47</v>
      </c>
      <c r="B573" s="189">
        <v>1815</v>
      </c>
      <c r="C573" s="191" t="s">
        <v>23</v>
      </c>
      <c r="D573" s="220">
        <f t="shared" si="37"/>
        <v>0</v>
      </c>
      <c r="E573" s="3"/>
      <c r="F573" s="3"/>
      <c r="G573" s="185">
        <f t="shared" si="38"/>
        <v>0</v>
      </c>
      <c r="H573" s="186"/>
      <c r="I573" s="222">
        <f t="shared" si="39"/>
        <v>0</v>
      </c>
      <c r="J573" s="3">
        <v>0</v>
      </c>
      <c r="K573" s="3"/>
      <c r="L573" s="235">
        <f t="shared" si="35"/>
        <v>0</v>
      </c>
      <c r="M573" s="188">
        <f t="shared" si="36"/>
        <v>0</v>
      </c>
      <c r="O573" s="37"/>
    </row>
    <row r="574" spans="1:24" ht="25" x14ac:dyDescent="0.35">
      <c r="A574" s="181">
        <v>47</v>
      </c>
      <c r="B574" s="189">
        <v>1820</v>
      </c>
      <c r="C574" s="183" t="s">
        <v>24</v>
      </c>
      <c r="D574" s="220">
        <f t="shared" si="37"/>
        <v>16838995.350000001</v>
      </c>
      <c r="E574" s="3">
        <v>98298.32</v>
      </c>
      <c r="F574" s="3">
        <v>0</v>
      </c>
      <c r="G574" s="185">
        <f t="shared" si="38"/>
        <v>16937293.670000002</v>
      </c>
      <c r="H574" s="186"/>
      <c r="I574" s="222">
        <f t="shared" si="39"/>
        <v>-5181045.4100000011</v>
      </c>
      <c r="J574" s="3">
        <v>-365463.6</v>
      </c>
      <c r="K574" s="3"/>
      <c r="L574" s="235">
        <f t="shared" si="35"/>
        <v>-5546509.0100000007</v>
      </c>
      <c r="M574" s="188">
        <f t="shared" si="36"/>
        <v>11390784.66</v>
      </c>
      <c r="O574" s="37"/>
    </row>
    <row r="575" spans="1:24" x14ac:dyDescent="0.35">
      <c r="A575" s="181">
        <v>47</v>
      </c>
      <c r="B575" s="189">
        <v>1825</v>
      </c>
      <c r="C575" s="191" t="s">
        <v>25</v>
      </c>
      <c r="D575" s="220">
        <f t="shared" si="37"/>
        <v>0</v>
      </c>
      <c r="E575" s="3"/>
      <c r="F575" s="3"/>
      <c r="G575" s="185">
        <f t="shared" si="38"/>
        <v>0</v>
      </c>
      <c r="H575" s="186"/>
      <c r="I575" s="222">
        <f t="shared" si="39"/>
        <v>0</v>
      </c>
      <c r="J575" s="3">
        <v>0</v>
      </c>
      <c r="K575" s="3"/>
      <c r="L575" s="235">
        <f t="shared" si="35"/>
        <v>0</v>
      </c>
      <c r="M575" s="188">
        <f t="shared" si="36"/>
        <v>0</v>
      </c>
      <c r="O575" s="37"/>
      <c r="W575" s="37"/>
    </row>
    <row r="576" spans="1:24" x14ac:dyDescent="0.35">
      <c r="A576" s="181">
        <v>47</v>
      </c>
      <c r="B576" s="189">
        <v>1830</v>
      </c>
      <c r="C576" s="191" t="s">
        <v>26</v>
      </c>
      <c r="D576" s="220">
        <f t="shared" si="37"/>
        <v>20059840.599999994</v>
      </c>
      <c r="E576" s="3">
        <v>5267334.34</v>
      </c>
      <c r="F576" s="3">
        <v>0</v>
      </c>
      <c r="G576" s="185">
        <f t="shared" si="38"/>
        <v>25327174.939999994</v>
      </c>
      <c r="H576" s="186"/>
      <c r="I576" s="222">
        <f t="shared" si="39"/>
        <v>-7461714.3999999985</v>
      </c>
      <c r="J576" s="3">
        <v>-274409.07</v>
      </c>
      <c r="K576" s="3"/>
      <c r="L576" s="235">
        <f t="shared" si="35"/>
        <v>-7736123.4699999988</v>
      </c>
      <c r="M576" s="188">
        <f t="shared" si="36"/>
        <v>17591051.469999995</v>
      </c>
      <c r="O576" s="37"/>
      <c r="P576" s="37"/>
      <c r="Q576" s="37"/>
      <c r="R576" s="37"/>
      <c r="S576" s="37"/>
      <c r="T576" s="37"/>
      <c r="W576" s="37"/>
      <c r="X576" s="37"/>
    </row>
    <row r="577" spans="1:24" x14ac:dyDescent="0.35">
      <c r="A577" s="181">
        <v>47</v>
      </c>
      <c r="B577" s="189">
        <v>1835</v>
      </c>
      <c r="C577" s="191" t="s">
        <v>27</v>
      </c>
      <c r="D577" s="220">
        <f t="shared" si="37"/>
        <v>20898495.779999997</v>
      </c>
      <c r="E577" s="3">
        <v>1433502.85</v>
      </c>
      <c r="F577" s="3">
        <v>0</v>
      </c>
      <c r="G577" s="185">
        <f t="shared" si="38"/>
        <v>22331998.629999999</v>
      </c>
      <c r="H577" s="186"/>
      <c r="I577" s="222">
        <f t="shared" si="39"/>
        <v>-8633846.8300000001</v>
      </c>
      <c r="J577" s="3">
        <v>-396278.48</v>
      </c>
      <c r="K577" s="3"/>
      <c r="L577" s="235">
        <f t="shared" si="35"/>
        <v>-9030125.3100000005</v>
      </c>
      <c r="M577" s="188">
        <f t="shared" si="36"/>
        <v>13301873.319999998</v>
      </c>
      <c r="O577" s="37"/>
      <c r="P577" s="37"/>
      <c r="Q577" s="37"/>
      <c r="R577" s="37"/>
      <c r="S577" s="37"/>
      <c r="T577" s="37"/>
      <c r="X577" s="37"/>
    </row>
    <row r="578" spans="1:24" x14ac:dyDescent="0.35">
      <c r="A578" s="181">
        <v>47</v>
      </c>
      <c r="B578" s="189">
        <v>1840</v>
      </c>
      <c r="C578" s="191" t="s">
        <v>28</v>
      </c>
      <c r="D578" s="220">
        <f t="shared" si="37"/>
        <v>10132498.390000002</v>
      </c>
      <c r="E578" s="3">
        <v>664373.03</v>
      </c>
      <c r="F578" s="3">
        <v>0</v>
      </c>
      <c r="G578" s="185">
        <f t="shared" si="38"/>
        <v>10796871.420000002</v>
      </c>
      <c r="H578" s="186"/>
      <c r="I578" s="222">
        <f t="shared" si="39"/>
        <v>-4355217.9000000004</v>
      </c>
      <c r="J578" s="3">
        <v>-193862.44</v>
      </c>
      <c r="K578" s="3"/>
      <c r="L578" s="235">
        <f t="shared" si="35"/>
        <v>-4549080.3400000008</v>
      </c>
      <c r="M578" s="188">
        <f t="shared" si="36"/>
        <v>6247791.080000001</v>
      </c>
      <c r="O578" s="37"/>
      <c r="P578" s="37"/>
      <c r="Q578" s="37"/>
      <c r="R578" s="37"/>
      <c r="S578" s="37"/>
      <c r="T578" s="37"/>
    </row>
    <row r="579" spans="1:24" x14ac:dyDescent="0.35">
      <c r="A579" s="181">
        <v>47</v>
      </c>
      <c r="B579" s="189">
        <v>1845</v>
      </c>
      <c r="C579" s="191" t="s">
        <v>29</v>
      </c>
      <c r="D579" s="220">
        <f t="shared" si="37"/>
        <v>27209809.450000003</v>
      </c>
      <c r="E579" s="3">
        <v>558458.66</v>
      </c>
      <c r="F579" s="3">
        <v>0</v>
      </c>
      <c r="G579" s="185">
        <f t="shared" si="38"/>
        <v>27768268.110000003</v>
      </c>
      <c r="H579" s="186"/>
      <c r="I579" s="222">
        <f t="shared" si="39"/>
        <v>-14065440.6</v>
      </c>
      <c r="J579" s="3">
        <v>-476965.44</v>
      </c>
      <c r="K579" s="3"/>
      <c r="L579" s="235">
        <f t="shared" si="35"/>
        <v>-14542406.039999999</v>
      </c>
      <c r="M579" s="188">
        <f t="shared" si="36"/>
        <v>13225862.070000004</v>
      </c>
      <c r="O579" s="37"/>
      <c r="W579" s="37"/>
    </row>
    <row r="580" spans="1:24" x14ac:dyDescent="0.35">
      <c r="A580" s="181">
        <v>47</v>
      </c>
      <c r="B580" s="189">
        <v>1850</v>
      </c>
      <c r="C580" s="191" t="s">
        <v>30</v>
      </c>
      <c r="D580" s="220">
        <f t="shared" si="37"/>
        <v>19975558.620000005</v>
      </c>
      <c r="E580" s="3">
        <v>530989.27</v>
      </c>
      <c r="F580" s="3">
        <v>0</v>
      </c>
      <c r="G580" s="185">
        <f t="shared" si="38"/>
        <v>20506547.890000004</v>
      </c>
      <c r="H580" s="186"/>
      <c r="I580" s="222">
        <f t="shared" si="39"/>
        <v>-8851209.040000001</v>
      </c>
      <c r="J580" s="3">
        <v>-453325.57</v>
      </c>
      <c r="K580" s="3"/>
      <c r="L580" s="235">
        <f t="shared" si="35"/>
        <v>-9304534.6100000013</v>
      </c>
      <c r="M580" s="188">
        <f t="shared" si="36"/>
        <v>11202013.280000003</v>
      </c>
      <c r="O580" s="37"/>
      <c r="W580" s="37"/>
      <c r="X580" s="37"/>
    </row>
    <row r="581" spans="1:24" x14ac:dyDescent="0.35">
      <c r="A581" s="181">
        <v>47</v>
      </c>
      <c r="B581" s="189">
        <v>1855</v>
      </c>
      <c r="C581" s="191" t="s">
        <v>31</v>
      </c>
      <c r="D581" s="220">
        <f t="shared" si="37"/>
        <v>11218403.6</v>
      </c>
      <c r="E581" s="3">
        <v>536932.9</v>
      </c>
      <c r="F581" s="3">
        <v>0</v>
      </c>
      <c r="G581" s="185">
        <f t="shared" si="38"/>
        <v>11755336.5</v>
      </c>
      <c r="H581" s="186"/>
      <c r="I581" s="222">
        <f t="shared" si="39"/>
        <v>-2545520.9000000004</v>
      </c>
      <c r="J581" s="3">
        <v>-204615.94</v>
      </c>
      <c r="K581" s="3"/>
      <c r="L581" s="235">
        <f t="shared" si="35"/>
        <v>-2750136.8400000003</v>
      </c>
      <c r="M581" s="188">
        <f t="shared" si="36"/>
        <v>9005199.6600000001</v>
      </c>
      <c r="O581" s="37"/>
    </row>
    <row r="582" spans="1:24" x14ac:dyDescent="0.35">
      <c r="A582" s="181">
        <v>47</v>
      </c>
      <c r="B582" s="189">
        <v>1860</v>
      </c>
      <c r="C582" s="191" t="s">
        <v>32</v>
      </c>
      <c r="D582" s="220">
        <f t="shared" si="37"/>
        <v>3498112.95</v>
      </c>
      <c r="E582" s="3">
        <f>11778.45+6822</f>
        <v>18600.45</v>
      </c>
      <c r="F582" s="3">
        <v>0</v>
      </c>
      <c r="G582" s="185">
        <f t="shared" si="38"/>
        <v>3516713.4000000004</v>
      </c>
      <c r="H582" s="186"/>
      <c r="I582" s="222">
        <f t="shared" si="39"/>
        <v>-1754499.63</v>
      </c>
      <c r="J582" s="3">
        <v>-123096.42</v>
      </c>
      <c r="K582" s="3"/>
      <c r="L582" s="235">
        <f t="shared" si="35"/>
        <v>-1877596.0499999998</v>
      </c>
      <c r="M582" s="188">
        <f t="shared" si="36"/>
        <v>1639117.3500000006</v>
      </c>
      <c r="O582" s="37"/>
    </row>
    <row r="583" spans="1:24" x14ac:dyDescent="0.35">
      <c r="A583" s="181">
        <v>47</v>
      </c>
      <c r="B583" s="189">
        <v>1860</v>
      </c>
      <c r="C583" s="190" t="s">
        <v>33</v>
      </c>
      <c r="D583" s="220">
        <f t="shared" si="37"/>
        <v>7715609.6299999999</v>
      </c>
      <c r="E583" s="3">
        <v>301496.78999999998</v>
      </c>
      <c r="F583" s="3">
        <v>-90572.54</v>
      </c>
      <c r="G583" s="185">
        <f t="shared" si="38"/>
        <v>7926533.8799999999</v>
      </c>
      <c r="H583" s="186"/>
      <c r="I583" s="222">
        <f t="shared" si="39"/>
        <v>-3320638.1900000004</v>
      </c>
      <c r="J583" s="3">
        <v>-536859.98</v>
      </c>
      <c r="K583" s="3">
        <v>50421.53</v>
      </c>
      <c r="L583" s="235">
        <f t="shared" si="35"/>
        <v>-3807076.6400000006</v>
      </c>
      <c r="M583" s="188">
        <f t="shared" si="36"/>
        <v>4119457.2399999993</v>
      </c>
      <c r="O583" s="37"/>
    </row>
    <row r="584" spans="1:24" x14ac:dyDescent="0.35">
      <c r="A584" s="181" t="s">
        <v>19</v>
      </c>
      <c r="B584" s="189">
        <v>1905</v>
      </c>
      <c r="C584" s="190" t="s">
        <v>20</v>
      </c>
      <c r="D584" s="220">
        <f t="shared" si="37"/>
        <v>0</v>
      </c>
      <c r="E584" s="3"/>
      <c r="F584" s="3"/>
      <c r="G584" s="185">
        <f t="shared" si="38"/>
        <v>0</v>
      </c>
      <c r="H584" s="186"/>
      <c r="I584" s="222">
        <f t="shared" si="39"/>
        <v>0</v>
      </c>
      <c r="J584" s="3">
        <v>0</v>
      </c>
      <c r="K584" s="3"/>
      <c r="L584" s="235">
        <f t="shared" si="35"/>
        <v>0</v>
      </c>
      <c r="M584" s="188">
        <f t="shared" si="36"/>
        <v>0</v>
      </c>
      <c r="O584" s="37"/>
    </row>
    <row r="585" spans="1:24" x14ac:dyDescent="0.35">
      <c r="A585" s="181">
        <v>47</v>
      </c>
      <c r="B585" s="189">
        <v>1908</v>
      </c>
      <c r="C585" s="191" t="s">
        <v>34</v>
      </c>
      <c r="D585" s="220">
        <f t="shared" si="37"/>
        <v>297147.52000000008</v>
      </c>
      <c r="E585" s="3"/>
      <c r="F585" s="3"/>
      <c r="G585" s="185">
        <f t="shared" si="38"/>
        <v>297147.52000000008</v>
      </c>
      <c r="H585" s="186"/>
      <c r="I585" s="222">
        <f t="shared" si="39"/>
        <v>-105638.65</v>
      </c>
      <c r="J585" s="3">
        <v>-9083.69</v>
      </c>
      <c r="K585" s="3"/>
      <c r="L585" s="235">
        <f t="shared" si="35"/>
        <v>-114722.34</v>
      </c>
      <c r="M585" s="188">
        <f t="shared" si="36"/>
        <v>182425.18000000008</v>
      </c>
      <c r="O585" s="37"/>
    </row>
    <row r="586" spans="1:24" x14ac:dyDescent="0.35">
      <c r="A586" s="181">
        <v>13</v>
      </c>
      <c r="B586" s="189">
        <v>1910</v>
      </c>
      <c r="C586" s="191" t="s">
        <v>22</v>
      </c>
      <c r="D586" s="220">
        <f t="shared" si="37"/>
        <v>1308469.9600000002</v>
      </c>
      <c r="E586" s="3">
        <v>19315.84</v>
      </c>
      <c r="F586" s="3"/>
      <c r="G586" s="185">
        <f t="shared" si="38"/>
        <v>1327785.8000000003</v>
      </c>
      <c r="H586" s="186"/>
      <c r="I586" s="222">
        <f t="shared" si="39"/>
        <v>-985267.01</v>
      </c>
      <c r="J586" s="3">
        <v>-99085.6</v>
      </c>
      <c r="K586" s="3"/>
      <c r="L586" s="235">
        <f t="shared" si="35"/>
        <v>-1084352.6100000001</v>
      </c>
      <c r="M586" s="188">
        <f t="shared" si="36"/>
        <v>243433.19000000018</v>
      </c>
      <c r="O586" s="37"/>
    </row>
    <row r="587" spans="1:24" ht="25" x14ac:dyDescent="0.35">
      <c r="A587" s="181">
        <v>8</v>
      </c>
      <c r="B587" s="189">
        <v>1915</v>
      </c>
      <c r="C587" s="191" t="s">
        <v>35</v>
      </c>
      <c r="D587" s="220">
        <f t="shared" si="37"/>
        <v>248672.84000000008</v>
      </c>
      <c r="E587" s="3">
        <v>32463.06</v>
      </c>
      <c r="F587" s="3"/>
      <c r="G587" s="231">
        <f t="shared" si="38"/>
        <v>281135.90000000008</v>
      </c>
      <c r="H587" s="186"/>
      <c r="I587" s="222">
        <f t="shared" si="39"/>
        <v>-158180.26999999999</v>
      </c>
      <c r="J587" s="3">
        <v>-24615.279999999999</v>
      </c>
      <c r="K587" s="3"/>
      <c r="L587" s="235">
        <f t="shared" si="35"/>
        <v>-182795.55</v>
      </c>
      <c r="M587" s="188">
        <f t="shared" si="36"/>
        <v>98340.350000000093</v>
      </c>
      <c r="O587" s="37"/>
    </row>
    <row r="588" spans="1:24" ht="25" x14ac:dyDescent="0.35">
      <c r="A588" s="181">
        <v>8</v>
      </c>
      <c r="B588" s="189">
        <v>1915</v>
      </c>
      <c r="C588" s="191" t="s">
        <v>36</v>
      </c>
      <c r="D588" s="220">
        <f t="shared" si="37"/>
        <v>0</v>
      </c>
      <c r="E588" s="3"/>
      <c r="F588" s="3"/>
      <c r="G588" s="231">
        <f t="shared" si="38"/>
        <v>0</v>
      </c>
      <c r="H588" s="186"/>
      <c r="I588" s="222">
        <f t="shared" si="39"/>
        <v>0</v>
      </c>
      <c r="J588" s="3">
        <v>0</v>
      </c>
      <c r="K588" s="3"/>
      <c r="L588" s="235">
        <f t="shared" si="35"/>
        <v>0</v>
      </c>
      <c r="M588" s="188">
        <f t="shared" si="36"/>
        <v>0</v>
      </c>
      <c r="O588" s="37"/>
    </row>
    <row r="589" spans="1:24" x14ac:dyDescent="0.35">
      <c r="A589" s="181">
        <v>10</v>
      </c>
      <c r="B589" s="189">
        <v>1920</v>
      </c>
      <c r="C589" s="191" t="s">
        <v>37</v>
      </c>
      <c r="D589" s="220">
        <f t="shared" si="37"/>
        <v>503139.23999999993</v>
      </c>
      <c r="E589" s="3">
        <v>35798.89</v>
      </c>
      <c r="F589" s="3"/>
      <c r="G589" s="231">
        <f t="shared" si="38"/>
        <v>538938.12999999989</v>
      </c>
      <c r="H589" s="186"/>
      <c r="I589" s="222">
        <f t="shared" si="39"/>
        <v>-330725.53000000003</v>
      </c>
      <c r="J589" s="3">
        <v>-80606.95</v>
      </c>
      <c r="K589" s="3"/>
      <c r="L589" s="235">
        <f t="shared" si="35"/>
        <v>-411332.48000000004</v>
      </c>
      <c r="M589" s="188">
        <f t="shared" si="36"/>
        <v>127605.64999999985</v>
      </c>
      <c r="O589" s="37"/>
    </row>
    <row r="590" spans="1:24" ht="25" x14ac:dyDescent="0.35">
      <c r="A590" s="181">
        <v>45</v>
      </c>
      <c r="B590" s="192">
        <v>1920</v>
      </c>
      <c r="C590" s="183" t="s">
        <v>38</v>
      </c>
      <c r="D590" s="220">
        <f t="shared" si="37"/>
        <v>0</v>
      </c>
      <c r="E590" s="3"/>
      <c r="F590" s="3"/>
      <c r="G590" s="185">
        <f t="shared" si="38"/>
        <v>0</v>
      </c>
      <c r="H590" s="186"/>
      <c r="I590" s="222">
        <f t="shared" si="39"/>
        <v>0</v>
      </c>
      <c r="J590" s="3">
        <v>0</v>
      </c>
      <c r="K590" s="3"/>
      <c r="L590" s="235">
        <f t="shared" si="35"/>
        <v>0</v>
      </c>
      <c r="M590" s="188">
        <f t="shared" si="36"/>
        <v>0</v>
      </c>
      <c r="O590" s="37"/>
    </row>
    <row r="591" spans="1:24" ht="25" x14ac:dyDescent="0.35">
      <c r="A591" s="181">
        <v>45.1</v>
      </c>
      <c r="B591" s="192">
        <v>1920</v>
      </c>
      <c r="C591" s="183" t="s">
        <v>39</v>
      </c>
      <c r="D591" s="220">
        <f t="shared" si="37"/>
        <v>0</v>
      </c>
      <c r="E591" s="3"/>
      <c r="F591" s="3"/>
      <c r="G591" s="185">
        <f t="shared" si="38"/>
        <v>0</v>
      </c>
      <c r="H591" s="186"/>
      <c r="I591" s="222">
        <f t="shared" si="39"/>
        <v>0</v>
      </c>
      <c r="J591" s="3">
        <v>0</v>
      </c>
      <c r="K591" s="3"/>
      <c r="L591" s="235">
        <f t="shared" si="35"/>
        <v>0</v>
      </c>
      <c r="M591" s="188">
        <f t="shared" si="36"/>
        <v>0</v>
      </c>
      <c r="O591" s="37"/>
    </row>
    <row r="592" spans="1:24" x14ac:dyDescent="0.35">
      <c r="A592" s="181">
        <v>10</v>
      </c>
      <c r="B592" s="182">
        <v>1930</v>
      </c>
      <c r="C592" s="191" t="s">
        <v>40</v>
      </c>
      <c r="D592" s="220">
        <f t="shared" si="37"/>
        <v>3028182.14</v>
      </c>
      <c r="E592" s="3">
        <v>272888.53999999998</v>
      </c>
      <c r="F592" s="3"/>
      <c r="G592" s="185">
        <f t="shared" si="38"/>
        <v>3301070.68</v>
      </c>
      <c r="H592" s="186"/>
      <c r="I592" s="222">
        <f t="shared" si="39"/>
        <v>-2233413.3199999994</v>
      </c>
      <c r="J592" s="3">
        <v>-212348.08</v>
      </c>
      <c r="K592" s="3"/>
      <c r="L592" s="235">
        <f t="shared" si="35"/>
        <v>-2445761.3999999994</v>
      </c>
      <c r="M592" s="188">
        <f t="shared" si="36"/>
        <v>855309.28000000073</v>
      </c>
      <c r="O592" s="37"/>
    </row>
    <row r="593" spans="1:20" x14ac:dyDescent="0.35">
      <c r="A593" s="181">
        <v>8</v>
      </c>
      <c r="B593" s="182">
        <v>1935</v>
      </c>
      <c r="C593" s="191" t="s">
        <v>41</v>
      </c>
      <c r="D593" s="220">
        <f t="shared" si="37"/>
        <v>108487.80000000002</v>
      </c>
      <c r="E593" s="3"/>
      <c r="F593" s="3"/>
      <c r="G593" s="185">
        <f t="shared" si="38"/>
        <v>108487.80000000002</v>
      </c>
      <c r="H593" s="186"/>
      <c r="I593" s="222">
        <f t="shared" si="39"/>
        <v>-74060.7</v>
      </c>
      <c r="J593" s="3">
        <v>-4818.5</v>
      </c>
      <c r="K593" s="3"/>
      <c r="L593" s="235">
        <f t="shared" si="35"/>
        <v>-78879.199999999997</v>
      </c>
      <c r="M593" s="188">
        <f t="shared" si="36"/>
        <v>29608.60000000002</v>
      </c>
      <c r="O593" s="37"/>
    </row>
    <row r="594" spans="1:20" x14ac:dyDescent="0.35">
      <c r="A594" s="181">
        <v>8</v>
      </c>
      <c r="B594" s="182">
        <v>1940</v>
      </c>
      <c r="C594" s="191" t="s">
        <v>42</v>
      </c>
      <c r="D594" s="220">
        <f t="shared" si="37"/>
        <v>319356.74999999994</v>
      </c>
      <c r="E594" s="3">
        <v>11656.08</v>
      </c>
      <c r="F594" s="3"/>
      <c r="G594" s="185">
        <f t="shared" si="38"/>
        <v>331012.82999999996</v>
      </c>
      <c r="H594" s="186"/>
      <c r="I594" s="222">
        <f t="shared" si="39"/>
        <v>-190345.14000000004</v>
      </c>
      <c r="J594" s="3">
        <v>-24402.22</v>
      </c>
      <c r="K594" s="3"/>
      <c r="L594" s="235">
        <f t="shared" si="35"/>
        <v>-214747.36000000004</v>
      </c>
      <c r="M594" s="188">
        <f t="shared" si="36"/>
        <v>116265.46999999991</v>
      </c>
      <c r="O594" s="37"/>
    </row>
    <row r="595" spans="1:20" x14ac:dyDescent="0.35">
      <c r="A595" s="181">
        <v>8</v>
      </c>
      <c r="B595" s="182">
        <v>1945</v>
      </c>
      <c r="C595" s="191" t="s">
        <v>43</v>
      </c>
      <c r="D595" s="220">
        <f t="shared" si="37"/>
        <v>98308.66</v>
      </c>
      <c r="E595" s="3"/>
      <c r="F595" s="3"/>
      <c r="G595" s="185">
        <f t="shared" si="38"/>
        <v>98308.66</v>
      </c>
      <c r="H595" s="186"/>
      <c r="I595" s="222">
        <f t="shared" si="39"/>
        <v>-90382.88</v>
      </c>
      <c r="J595" s="3">
        <v>-5636.81</v>
      </c>
      <c r="K595" s="3"/>
      <c r="L595" s="235">
        <f t="shared" si="35"/>
        <v>-96019.69</v>
      </c>
      <c r="M595" s="188">
        <f t="shared" si="36"/>
        <v>2288.9700000000012</v>
      </c>
      <c r="O595" s="37"/>
    </row>
    <row r="596" spans="1:20" x14ac:dyDescent="0.35">
      <c r="A596" s="181">
        <v>8</v>
      </c>
      <c r="B596" s="182">
        <v>1950</v>
      </c>
      <c r="C596" s="191" t="s">
        <v>44</v>
      </c>
      <c r="D596" s="220">
        <f t="shared" si="37"/>
        <v>0</v>
      </c>
      <c r="E596" s="3"/>
      <c r="F596" s="3"/>
      <c r="G596" s="185">
        <f t="shared" si="38"/>
        <v>0</v>
      </c>
      <c r="H596" s="186"/>
      <c r="I596" s="222">
        <f t="shared" si="39"/>
        <v>0</v>
      </c>
      <c r="J596" s="3">
        <v>0</v>
      </c>
      <c r="K596" s="3"/>
      <c r="L596" s="235">
        <f t="shared" si="35"/>
        <v>0</v>
      </c>
      <c r="M596" s="188">
        <f t="shared" si="36"/>
        <v>0</v>
      </c>
      <c r="O596" s="37"/>
    </row>
    <row r="597" spans="1:20" x14ac:dyDescent="0.35">
      <c r="A597" s="181">
        <v>8</v>
      </c>
      <c r="B597" s="182">
        <v>1955</v>
      </c>
      <c r="C597" s="191" t="s">
        <v>45</v>
      </c>
      <c r="D597" s="220">
        <f t="shared" si="37"/>
        <v>0</v>
      </c>
      <c r="E597" s="3"/>
      <c r="F597" s="3"/>
      <c r="G597" s="185">
        <f t="shared" si="38"/>
        <v>0</v>
      </c>
      <c r="H597" s="186"/>
      <c r="I597" s="222">
        <f t="shared" si="39"/>
        <v>0</v>
      </c>
      <c r="J597" s="3">
        <v>0</v>
      </c>
      <c r="K597" s="3"/>
      <c r="L597" s="235">
        <f t="shared" si="35"/>
        <v>0</v>
      </c>
      <c r="M597" s="188">
        <f t="shared" si="36"/>
        <v>0</v>
      </c>
      <c r="O597" s="37"/>
    </row>
    <row r="598" spans="1:20" ht="25" x14ac:dyDescent="0.35">
      <c r="A598" s="193">
        <v>8</v>
      </c>
      <c r="B598" s="192">
        <v>1955</v>
      </c>
      <c r="C598" s="194" t="s">
        <v>46</v>
      </c>
      <c r="D598" s="220">
        <f t="shared" si="37"/>
        <v>0</v>
      </c>
      <c r="E598" s="3"/>
      <c r="F598" s="3"/>
      <c r="G598" s="185">
        <f t="shared" si="38"/>
        <v>0</v>
      </c>
      <c r="H598" s="186"/>
      <c r="I598" s="222">
        <f t="shared" si="39"/>
        <v>0</v>
      </c>
      <c r="J598" s="3">
        <v>0</v>
      </c>
      <c r="K598" s="3"/>
      <c r="L598" s="235">
        <f t="shared" si="35"/>
        <v>0</v>
      </c>
      <c r="M598" s="188">
        <f t="shared" si="36"/>
        <v>0</v>
      </c>
      <c r="O598" s="37"/>
    </row>
    <row r="599" spans="1:20" x14ac:dyDescent="0.35">
      <c r="A599" s="193">
        <v>8</v>
      </c>
      <c r="B599" s="195">
        <v>1960</v>
      </c>
      <c r="C599" s="183" t="s">
        <v>47</v>
      </c>
      <c r="D599" s="220">
        <f t="shared" si="37"/>
        <v>0</v>
      </c>
      <c r="E599" s="3"/>
      <c r="F599" s="3"/>
      <c r="G599" s="185">
        <f t="shared" si="38"/>
        <v>0</v>
      </c>
      <c r="H599" s="186"/>
      <c r="I599" s="222">
        <f t="shared" si="39"/>
        <v>0</v>
      </c>
      <c r="J599" s="3">
        <v>0</v>
      </c>
      <c r="K599" s="3"/>
      <c r="L599" s="235">
        <f t="shared" si="35"/>
        <v>0</v>
      </c>
      <c r="M599" s="188">
        <f t="shared" si="36"/>
        <v>0</v>
      </c>
      <c r="O599" s="37"/>
    </row>
    <row r="600" spans="1:20" ht="25" x14ac:dyDescent="0.35">
      <c r="A600" s="196">
        <v>47</v>
      </c>
      <c r="B600" s="195">
        <v>1970</v>
      </c>
      <c r="C600" s="191" t="s">
        <v>48</v>
      </c>
      <c r="D600" s="220">
        <f t="shared" si="37"/>
        <v>0</v>
      </c>
      <c r="E600" s="3"/>
      <c r="F600" s="3"/>
      <c r="G600" s="185">
        <f t="shared" si="38"/>
        <v>0</v>
      </c>
      <c r="H600" s="186"/>
      <c r="I600" s="222">
        <f t="shared" si="39"/>
        <v>0</v>
      </c>
      <c r="J600" s="3">
        <v>0</v>
      </c>
      <c r="K600" s="3"/>
      <c r="L600" s="235">
        <f t="shared" si="35"/>
        <v>0</v>
      </c>
      <c r="M600" s="188">
        <f t="shared" si="36"/>
        <v>0</v>
      </c>
      <c r="O600" s="37"/>
    </row>
    <row r="601" spans="1:20" ht="25" x14ac:dyDescent="0.35">
      <c r="A601" s="181">
        <v>47</v>
      </c>
      <c r="B601" s="182">
        <v>1975</v>
      </c>
      <c r="C601" s="191" t="s">
        <v>49</v>
      </c>
      <c r="D601" s="220">
        <f t="shared" si="37"/>
        <v>0</v>
      </c>
      <c r="E601" s="3"/>
      <c r="F601" s="3"/>
      <c r="G601" s="185">
        <f t="shared" si="38"/>
        <v>0</v>
      </c>
      <c r="H601" s="186"/>
      <c r="I601" s="222">
        <f t="shared" si="39"/>
        <v>0</v>
      </c>
      <c r="J601" s="3">
        <v>0</v>
      </c>
      <c r="K601" s="3"/>
      <c r="L601" s="235">
        <f t="shared" si="35"/>
        <v>0</v>
      </c>
      <c r="M601" s="188">
        <f t="shared" si="36"/>
        <v>0</v>
      </c>
      <c r="O601" s="37"/>
    </row>
    <row r="602" spans="1:20" x14ac:dyDescent="0.35">
      <c r="A602" s="181">
        <v>47</v>
      </c>
      <c r="B602" s="182">
        <v>1980</v>
      </c>
      <c r="C602" s="191" t="s">
        <v>50</v>
      </c>
      <c r="D602" s="220">
        <f t="shared" si="37"/>
        <v>281728.77999999997</v>
      </c>
      <c r="E602" s="3"/>
      <c r="F602" s="3"/>
      <c r="G602" s="185">
        <f t="shared" si="38"/>
        <v>281728.77999999997</v>
      </c>
      <c r="H602" s="186"/>
      <c r="I602" s="222">
        <f t="shared" si="39"/>
        <v>-231906.39999999997</v>
      </c>
      <c r="J602" s="3">
        <v>-12456.59</v>
      </c>
      <c r="K602" s="3"/>
      <c r="L602" s="235">
        <f t="shared" si="35"/>
        <v>-244362.98999999996</v>
      </c>
      <c r="M602" s="188">
        <f t="shared" si="36"/>
        <v>37365.790000000008</v>
      </c>
      <c r="O602" s="37"/>
    </row>
    <row r="603" spans="1:20" x14ac:dyDescent="0.35">
      <c r="A603" s="181">
        <v>47</v>
      </c>
      <c r="B603" s="182">
        <v>1985</v>
      </c>
      <c r="C603" s="191" t="s">
        <v>51</v>
      </c>
      <c r="D603" s="220">
        <f t="shared" si="37"/>
        <v>0.15000000000145519</v>
      </c>
      <c r="E603" s="3"/>
      <c r="F603" s="3"/>
      <c r="G603" s="185">
        <f t="shared" si="38"/>
        <v>0.15000000000145519</v>
      </c>
      <c r="H603" s="186"/>
      <c r="I603" s="222">
        <f t="shared" si="39"/>
        <v>0</v>
      </c>
      <c r="J603" s="3">
        <v>0</v>
      </c>
      <c r="K603" s="3"/>
      <c r="L603" s="235">
        <f t="shared" si="35"/>
        <v>0</v>
      </c>
      <c r="M603" s="188">
        <f t="shared" si="36"/>
        <v>0.15000000000145519</v>
      </c>
      <c r="O603" s="37"/>
    </row>
    <row r="604" spans="1:20" x14ac:dyDescent="0.35">
      <c r="A604" s="196">
        <v>47</v>
      </c>
      <c r="B604" s="182">
        <v>1990</v>
      </c>
      <c r="C604" s="197" t="s">
        <v>52</v>
      </c>
      <c r="D604" s="220">
        <f t="shared" si="37"/>
        <v>0</v>
      </c>
      <c r="E604" s="3"/>
      <c r="F604" s="3"/>
      <c r="G604" s="185">
        <f t="shared" si="38"/>
        <v>0</v>
      </c>
      <c r="H604" s="186"/>
      <c r="I604" s="222">
        <f t="shared" si="39"/>
        <v>0</v>
      </c>
      <c r="J604" s="3">
        <v>0</v>
      </c>
      <c r="K604" s="3"/>
      <c r="L604" s="235">
        <f t="shared" si="35"/>
        <v>0</v>
      </c>
      <c r="M604" s="188">
        <f t="shared" si="36"/>
        <v>0</v>
      </c>
      <c r="O604" s="37"/>
    </row>
    <row r="605" spans="1:20" x14ac:dyDescent="0.35">
      <c r="A605" s="181">
        <v>47</v>
      </c>
      <c r="B605" s="182">
        <v>1995</v>
      </c>
      <c r="C605" s="191" t="s">
        <v>53</v>
      </c>
      <c r="D605" s="220">
        <f t="shared" si="37"/>
        <v>-32147152.699999999</v>
      </c>
      <c r="E605" s="3">
        <v>-6438452.5899999999</v>
      </c>
      <c r="F605" s="3"/>
      <c r="G605" s="185">
        <f t="shared" si="38"/>
        <v>-38585605.289999999</v>
      </c>
      <c r="H605" s="186"/>
      <c r="I605" s="222">
        <f t="shared" si="39"/>
        <v>7325635.2600000007</v>
      </c>
      <c r="J605" s="3">
        <v>599542.94999999995</v>
      </c>
      <c r="K605" s="3"/>
      <c r="L605" s="235">
        <f t="shared" si="35"/>
        <v>7925178.2100000009</v>
      </c>
      <c r="M605" s="188">
        <f t="shared" si="36"/>
        <v>-30660427.079999998</v>
      </c>
      <c r="O605" s="37"/>
      <c r="P605" s="37"/>
      <c r="Q605" s="37"/>
      <c r="R605" s="37"/>
      <c r="S605" s="37"/>
      <c r="T605" s="37"/>
    </row>
    <row r="606" spans="1:20" x14ac:dyDescent="0.35">
      <c r="A606" s="181">
        <v>47</v>
      </c>
      <c r="B606" s="182">
        <v>2440</v>
      </c>
      <c r="C606" s="191" t="s">
        <v>54</v>
      </c>
      <c r="D606" s="220">
        <f t="shared" si="37"/>
        <v>0</v>
      </c>
      <c r="E606" s="3"/>
      <c r="F606" s="3"/>
      <c r="G606" s="185">
        <f t="shared" si="38"/>
        <v>0</v>
      </c>
      <c r="I606" s="222">
        <f t="shared" si="39"/>
        <v>0</v>
      </c>
      <c r="J606" s="3">
        <v>0</v>
      </c>
      <c r="K606" s="3"/>
      <c r="L606" s="235">
        <f t="shared" si="35"/>
        <v>0</v>
      </c>
      <c r="M606" s="188">
        <f t="shared" si="36"/>
        <v>0</v>
      </c>
      <c r="O606" s="37"/>
    </row>
    <row r="607" spans="1:20" x14ac:dyDescent="0.35">
      <c r="A607" s="198"/>
      <c r="B607" s="198"/>
      <c r="C607" s="199"/>
      <c r="D607" s="220">
        <f t="shared" ref="D607" si="40">G487</f>
        <v>0</v>
      </c>
      <c r="E607" s="3"/>
      <c r="F607" s="3"/>
      <c r="G607" s="185">
        <f t="shared" si="38"/>
        <v>0</v>
      </c>
      <c r="I607" s="222">
        <f t="shared" si="39"/>
        <v>0</v>
      </c>
      <c r="J607" s="3">
        <v>0</v>
      </c>
      <c r="K607" s="3"/>
      <c r="L607" s="185">
        <v>0</v>
      </c>
      <c r="M607" s="188">
        <f t="shared" si="36"/>
        <v>0</v>
      </c>
      <c r="O607" s="37"/>
    </row>
    <row r="608" spans="1:20" x14ac:dyDescent="0.35">
      <c r="A608" s="198"/>
      <c r="B608" s="198"/>
      <c r="C608" s="200" t="s">
        <v>55</v>
      </c>
      <c r="D608" s="201">
        <f>SUM(D568:D607)</f>
        <v>119218519.62000002</v>
      </c>
      <c r="E608" s="201">
        <f>SUM(E568:E607)</f>
        <v>3511539.459999999</v>
      </c>
      <c r="F608" s="201">
        <f>SUM(F568:F607)</f>
        <v>-556163.36</v>
      </c>
      <c r="G608" s="201">
        <f>SUM(G568:G607)</f>
        <v>122173895.72000006</v>
      </c>
      <c r="H608" s="234"/>
      <c r="I608" s="201">
        <f>SUM(I568:I607)</f>
        <v>-54418802.250000007</v>
      </c>
      <c r="J608" s="201">
        <f>SUM(J568:J607)</f>
        <v>-3068944.51</v>
      </c>
      <c r="K608" s="201">
        <f>SUM(K568:K607)</f>
        <v>50421.53</v>
      </c>
      <c r="L608" s="201">
        <f>SUM(L568:L607)</f>
        <v>-57437325.229999989</v>
      </c>
      <c r="M608" s="201">
        <f>SUM(M568:M607)</f>
        <v>64736570.489999995</v>
      </c>
    </row>
    <row r="609" spans="1:13" ht="37.5" x14ac:dyDescent="0.35">
      <c r="A609" s="198"/>
      <c r="B609" s="198"/>
      <c r="C609" s="202" t="s">
        <v>56</v>
      </c>
      <c r="D609" s="230"/>
      <c r="E609" s="203"/>
      <c r="F609" s="203"/>
      <c r="G609" s="185">
        <f t="shared" ref="G609:G610" si="41">D609+E609+F609</f>
        <v>0</v>
      </c>
      <c r="I609" s="220">
        <f t="shared" ref="I609:I610" si="42">L489</f>
        <v>-54418802.250000007</v>
      </c>
      <c r="J609" s="203"/>
      <c r="K609" s="203"/>
      <c r="L609" s="185">
        <v>0</v>
      </c>
      <c r="M609" s="188">
        <v>0</v>
      </c>
    </row>
    <row r="610" spans="1:13" ht="26" x14ac:dyDescent="0.35">
      <c r="A610" s="198"/>
      <c r="B610" s="198"/>
      <c r="C610" s="204" t="s">
        <v>57</v>
      </c>
      <c r="D610" s="230"/>
      <c r="E610" s="203"/>
      <c r="F610" s="203"/>
      <c r="G610" s="185">
        <f t="shared" si="41"/>
        <v>0</v>
      </c>
      <c r="I610" s="220">
        <f t="shared" si="42"/>
        <v>0</v>
      </c>
      <c r="J610" s="203"/>
      <c r="K610" s="203"/>
      <c r="L610" s="185">
        <v>0</v>
      </c>
      <c r="M610" s="188">
        <v>0</v>
      </c>
    </row>
    <row r="611" spans="1:13" x14ac:dyDescent="0.35">
      <c r="A611" s="198"/>
      <c r="B611" s="198"/>
      <c r="C611" s="200" t="s">
        <v>58</v>
      </c>
      <c r="D611" s="201">
        <f>SUM(D608:D610)</f>
        <v>119218519.62000002</v>
      </c>
      <c r="E611" s="201">
        <f>SUM(E608:E610)</f>
        <v>3511539.459999999</v>
      </c>
      <c r="F611" s="201">
        <f>SUM(F608:F610)</f>
        <v>-556163.36</v>
      </c>
      <c r="G611" s="201">
        <f>SUM(G608:G610)</f>
        <v>122173895.72000006</v>
      </c>
      <c r="H611" s="201"/>
      <c r="I611" s="201">
        <f>SUM(I608:I610)</f>
        <v>-108837604.50000001</v>
      </c>
      <c r="J611" s="201">
        <f>SUM(J608:J610)</f>
        <v>-3068944.51</v>
      </c>
      <c r="K611" s="201">
        <f>SUM(K608:K610)</f>
        <v>50421.53</v>
      </c>
      <c r="L611" s="201">
        <f>SUM(L608:L610)</f>
        <v>-57437325.229999989</v>
      </c>
      <c r="M611" s="201">
        <f>SUM(M608:M610)</f>
        <v>64736570.489999995</v>
      </c>
    </row>
    <row r="612" spans="1:13" ht="15.5" x14ac:dyDescent="0.35">
      <c r="A612" s="198"/>
      <c r="B612" s="198"/>
      <c r="C612" s="264" t="s">
        <v>59</v>
      </c>
      <c r="D612" s="265"/>
      <c r="E612" s="265"/>
      <c r="F612" s="265"/>
      <c r="G612" s="265"/>
      <c r="H612" s="265"/>
      <c r="I612" s="266"/>
      <c r="J612" s="203"/>
      <c r="K612" s="205"/>
      <c r="L612" s="206"/>
      <c r="M612" s="207"/>
    </row>
    <row r="613" spans="1:13" x14ac:dyDescent="0.35">
      <c r="A613" s="198"/>
      <c r="B613" s="198"/>
      <c r="C613" s="264" t="s">
        <v>60</v>
      </c>
      <c r="D613" s="265"/>
      <c r="E613" s="265"/>
      <c r="F613" s="265"/>
      <c r="G613" s="265"/>
      <c r="H613" s="265"/>
      <c r="I613" s="266"/>
      <c r="J613" s="201">
        <f>J611+J612</f>
        <v>-3068944.51</v>
      </c>
      <c r="K613" s="205"/>
      <c r="L613" s="206"/>
      <c r="M613" s="207"/>
    </row>
    <row r="615" spans="1:13" x14ac:dyDescent="0.35">
      <c r="I615" s="208" t="s">
        <v>61</v>
      </c>
      <c r="J615" s="209"/>
    </row>
    <row r="616" spans="1:13" x14ac:dyDescent="0.35">
      <c r="A616" s="198">
        <v>10</v>
      </c>
      <c r="B616" s="198"/>
      <c r="C616" s="199" t="s">
        <v>62</v>
      </c>
      <c r="I616" s="209" t="s">
        <v>62</v>
      </c>
      <c r="J616" s="209"/>
      <c r="K616" s="210"/>
    </row>
    <row r="617" spans="1:13" x14ac:dyDescent="0.35">
      <c r="A617" s="198">
        <v>8</v>
      </c>
      <c r="B617" s="198"/>
      <c r="C617" s="199" t="s">
        <v>41</v>
      </c>
      <c r="I617" s="209" t="s">
        <v>41</v>
      </c>
      <c r="J617" s="209"/>
      <c r="K617" s="211"/>
    </row>
    <row r="618" spans="1:13" x14ac:dyDescent="0.35">
      <c r="I618" s="212" t="s">
        <v>63</v>
      </c>
      <c r="K618" s="213">
        <f>J613-K616-K617</f>
        <v>-3068944.51</v>
      </c>
    </row>
    <row r="622" spans="1:13" ht="18" x14ac:dyDescent="0.35">
      <c r="A622" s="260" t="s">
        <v>0</v>
      </c>
      <c r="B622" s="260"/>
      <c r="C622" s="260"/>
      <c r="D622" s="260"/>
      <c r="E622" s="260"/>
      <c r="F622" s="260"/>
      <c r="G622" s="260"/>
      <c r="H622" s="260"/>
      <c r="I622" s="260"/>
      <c r="J622" s="260"/>
      <c r="K622" s="260"/>
      <c r="L622" s="260"/>
      <c r="M622" s="260"/>
    </row>
    <row r="623" spans="1:13" ht="21" x14ac:dyDescent="0.35">
      <c r="A623" s="260" t="s">
        <v>1</v>
      </c>
      <c r="B623" s="260"/>
      <c r="C623" s="260"/>
      <c r="D623" s="260"/>
      <c r="E623" s="260"/>
      <c r="F623" s="260"/>
      <c r="G623" s="260"/>
      <c r="H623" s="260"/>
      <c r="I623" s="260"/>
      <c r="J623" s="260"/>
      <c r="K623" s="260"/>
      <c r="L623" s="260"/>
      <c r="M623" s="260"/>
    </row>
    <row r="624" spans="1:13" x14ac:dyDescent="0.35">
      <c r="H624" s="49"/>
    </row>
    <row r="625" spans="1:13" x14ac:dyDescent="0.35">
      <c r="E625" s="167" t="s">
        <v>2</v>
      </c>
      <c r="F625" s="2" t="s">
        <v>3</v>
      </c>
      <c r="G625" s="218"/>
      <c r="H625" s="49"/>
    </row>
    <row r="626" spans="1:13" x14ac:dyDescent="0.35">
      <c r="C626" s="62"/>
      <c r="E626" s="167" t="s">
        <v>4</v>
      </c>
      <c r="F626" s="168">
        <v>2017</v>
      </c>
      <c r="G626" s="169"/>
    </row>
    <row r="628" spans="1:13" x14ac:dyDescent="0.35">
      <c r="D628" s="261" t="s">
        <v>5</v>
      </c>
      <c r="E628" s="262"/>
      <c r="F628" s="262"/>
      <c r="G628" s="263"/>
      <c r="I628" s="170"/>
      <c r="J628" s="171" t="s">
        <v>6</v>
      </c>
      <c r="K628" s="171"/>
      <c r="L628" s="172"/>
      <c r="M628" s="173"/>
    </row>
    <row r="629" spans="1:13" ht="41.5" x14ac:dyDescent="0.35">
      <c r="A629" s="174" t="s">
        <v>7</v>
      </c>
      <c r="B629" s="174" t="s">
        <v>8</v>
      </c>
      <c r="C629" s="175" t="s">
        <v>9</v>
      </c>
      <c r="D629" s="174" t="s">
        <v>10</v>
      </c>
      <c r="E629" s="176" t="s">
        <v>11</v>
      </c>
      <c r="F629" s="176" t="s">
        <v>12</v>
      </c>
      <c r="G629" s="174" t="s">
        <v>13</v>
      </c>
      <c r="H629" s="177"/>
      <c r="I629" s="178" t="s">
        <v>10</v>
      </c>
      <c r="J629" s="179" t="s">
        <v>14</v>
      </c>
      <c r="K629" s="179" t="s">
        <v>12</v>
      </c>
      <c r="L629" s="180" t="s">
        <v>13</v>
      </c>
      <c r="M629" s="174" t="s">
        <v>15</v>
      </c>
    </row>
    <row r="630" spans="1:13" ht="25" x14ac:dyDescent="0.35">
      <c r="A630" s="181">
        <v>12</v>
      </c>
      <c r="B630" s="182">
        <v>1611</v>
      </c>
      <c r="C630" s="183" t="s">
        <v>16</v>
      </c>
      <c r="D630" s="220">
        <f>G508</f>
        <v>1265800.9799999995</v>
      </c>
      <c r="E630" s="35">
        <v>738043.38</v>
      </c>
      <c r="F630" s="35"/>
      <c r="G630" s="185">
        <f t="shared" ref="G630:G669" si="43">D630+E630+F630</f>
        <v>2003844.3599999994</v>
      </c>
      <c r="H630" s="186"/>
      <c r="I630" s="222">
        <f>L508</f>
        <v>-1180304.81</v>
      </c>
      <c r="J630" s="35">
        <v>-161614.79</v>
      </c>
      <c r="K630" s="35"/>
      <c r="L630" s="231">
        <f t="shared" ref="L630:L669" si="44">I630+J630+K630</f>
        <v>-1341919.6000000001</v>
      </c>
      <c r="M630" s="188">
        <f t="shared" ref="M630:M669" si="45">L630+G630</f>
        <v>661924.75999999931</v>
      </c>
    </row>
    <row r="631" spans="1:13" ht="25" x14ac:dyDescent="0.35">
      <c r="A631" s="181" t="s">
        <v>17</v>
      </c>
      <c r="B631" s="182">
        <v>1612</v>
      </c>
      <c r="C631" s="183" t="s">
        <v>18</v>
      </c>
      <c r="D631" s="220">
        <f t="shared" ref="D631:D670" si="46">G509</f>
        <v>517173.12</v>
      </c>
      <c r="E631" s="35">
        <v>0</v>
      </c>
      <c r="F631" s="35"/>
      <c r="G631" s="185">
        <f t="shared" si="43"/>
        <v>517173.12</v>
      </c>
      <c r="H631" s="186"/>
      <c r="I631" s="222">
        <f t="shared" ref="I631:I669" si="47">L509</f>
        <v>-164003.59999999995</v>
      </c>
      <c r="J631" s="35">
        <v>-15720.92</v>
      </c>
      <c r="K631" s="35"/>
      <c r="L631" s="231">
        <f t="shared" si="44"/>
        <v>-179724.51999999996</v>
      </c>
      <c r="M631" s="188">
        <f t="shared" si="45"/>
        <v>337448.60000000003</v>
      </c>
    </row>
    <row r="632" spans="1:13" x14ac:dyDescent="0.35">
      <c r="A632" s="181" t="s">
        <v>19</v>
      </c>
      <c r="B632" s="189">
        <v>1805</v>
      </c>
      <c r="C632" s="190" t="s">
        <v>20</v>
      </c>
      <c r="D632" s="220">
        <f t="shared" si="46"/>
        <v>5544173.2200000007</v>
      </c>
      <c r="E632" s="35">
        <v>12301.76</v>
      </c>
      <c r="F632" s="35"/>
      <c r="G632" s="185">
        <f t="shared" si="43"/>
        <v>5556474.9800000004</v>
      </c>
      <c r="H632" s="186"/>
      <c r="I632" s="222">
        <f t="shared" si="47"/>
        <v>0</v>
      </c>
      <c r="J632" s="35"/>
      <c r="K632" s="35"/>
      <c r="L632" s="231">
        <f t="shared" si="44"/>
        <v>0</v>
      </c>
      <c r="M632" s="188">
        <f t="shared" si="45"/>
        <v>5556474.9800000004</v>
      </c>
    </row>
    <row r="633" spans="1:13" x14ac:dyDescent="0.35">
      <c r="A633" s="181">
        <v>47</v>
      </c>
      <c r="B633" s="189">
        <v>1808</v>
      </c>
      <c r="C633" s="191" t="s">
        <v>21</v>
      </c>
      <c r="D633" s="220">
        <f t="shared" si="46"/>
        <v>0</v>
      </c>
      <c r="E633" s="3">
        <v>0</v>
      </c>
      <c r="F633" s="3"/>
      <c r="G633" s="185">
        <f t="shared" si="43"/>
        <v>0</v>
      </c>
      <c r="H633" s="186"/>
      <c r="I633" s="222">
        <f t="shared" si="47"/>
        <v>0</v>
      </c>
      <c r="J633" s="3"/>
      <c r="K633" s="3"/>
      <c r="L633" s="231">
        <f t="shared" si="44"/>
        <v>0</v>
      </c>
      <c r="M633" s="188">
        <f t="shared" si="45"/>
        <v>0</v>
      </c>
    </row>
    <row r="634" spans="1:13" x14ac:dyDescent="0.35">
      <c r="A634" s="181">
        <v>13</v>
      </c>
      <c r="B634" s="189">
        <v>1810</v>
      </c>
      <c r="C634" s="191" t="s">
        <v>22</v>
      </c>
      <c r="D634" s="220">
        <f t="shared" si="46"/>
        <v>0</v>
      </c>
      <c r="E634" s="3">
        <v>4032.56</v>
      </c>
      <c r="F634" s="3"/>
      <c r="G634" s="185">
        <f t="shared" si="43"/>
        <v>4032.56</v>
      </c>
      <c r="H634" s="186"/>
      <c r="I634" s="222">
        <f t="shared" si="47"/>
        <v>0</v>
      </c>
      <c r="J634" s="3"/>
      <c r="K634" s="3"/>
      <c r="L634" s="231">
        <f t="shared" si="44"/>
        <v>0</v>
      </c>
      <c r="M634" s="188">
        <f t="shared" si="45"/>
        <v>4032.56</v>
      </c>
    </row>
    <row r="635" spans="1:13" ht="25" x14ac:dyDescent="0.35">
      <c r="A635" s="181">
        <v>47</v>
      </c>
      <c r="B635" s="189">
        <v>1815</v>
      </c>
      <c r="C635" s="191" t="s">
        <v>23</v>
      </c>
      <c r="D635" s="220">
        <f t="shared" si="46"/>
        <v>0</v>
      </c>
      <c r="E635" s="3">
        <v>0</v>
      </c>
      <c r="F635" s="3"/>
      <c r="G635" s="185">
        <f t="shared" si="43"/>
        <v>0</v>
      </c>
      <c r="H635" s="186"/>
      <c r="I635" s="222">
        <f t="shared" si="47"/>
        <v>0</v>
      </c>
      <c r="J635" s="3"/>
      <c r="K635" s="3"/>
      <c r="L635" s="231">
        <f t="shared" si="44"/>
        <v>0</v>
      </c>
      <c r="M635" s="188">
        <f t="shared" si="45"/>
        <v>0</v>
      </c>
    </row>
    <row r="636" spans="1:13" ht="25" x14ac:dyDescent="0.35">
      <c r="A636" s="181">
        <v>47</v>
      </c>
      <c r="B636" s="189">
        <v>1820</v>
      </c>
      <c r="C636" s="183" t="s">
        <v>24</v>
      </c>
      <c r="D636" s="220">
        <f t="shared" si="46"/>
        <v>16937293.670000002</v>
      </c>
      <c r="E636" s="3">
        <v>0</v>
      </c>
      <c r="F636" s="3"/>
      <c r="G636" s="185">
        <f t="shared" si="43"/>
        <v>16937293.670000002</v>
      </c>
      <c r="H636" s="186"/>
      <c r="I636" s="222">
        <f t="shared" si="47"/>
        <v>-6309952.96</v>
      </c>
      <c r="J636" s="3">
        <v>-539014.04</v>
      </c>
      <c r="K636" s="3"/>
      <c r="L636" s="231">
        <f t="shared" si="44"/>
        <v>-6848967</v>
      </c>
      <c r="M636" s="188">
        <f t="shared" si="45"/>
        <v>10088326.670000002</v>
      </c>
    </row>
    <row r="637" spans="1:13" x14ac:dyDescent="0.35">
      <c r="A637" s="181">
        <v>47</v>
      </c>
      <c r="B637" s="189">
        <v>1825</v>
      </c>
      <c r="C637" s="191" t="s">
        <v>25</v>
      </c>
      <c r="D637" s="220">
        <f t="shared" si="46"/>
        <v>0</v>
      </c>
      <c r="E637" s="3">
        <v>0</v>
      </c>
      <c r="F637" s="3"/>
      <c r="G637" s="185">
        <f t="shared" si="43"/>
        <v>0</v>
      </c>
      <c r="H637" s="186"/>
      <c r="I637" s="222">
        <f t="shared" si="47"/>
        <v>0</v>
      </c>
      <c r="J637" s="3"/>
      <c r="K637" s="3"/>
      <c r="L637" s="231">
        <f t="shared" si="44"/>
        <v>0</v>
      </c>
      <c r="M637" s="188">
        <f t="shared" si="45"/>
        <v>0</v>
      </c>
    </row>
    <row r="638" spans="1:13" x14ac:dyDescent="0.35">
      <c r="A638" s="181">
        <v>47</v>
      </c>
      <c r="B638" s="189">
        <v>1830</v>
      </c>
      <c r="C638" s="191" t="s">
        <v>26</v>
      </c>
      <c r="D638" s="220">
        <f t="shared" si="46"/>
        <v>25518301.644765187</v>
      </c>
      <c r="E638" s="3">
        <v>1759418.8</v>
      </c>
      <c r="F638" s="3"/>
      <c r="G638" s="185">
        <f t="shared" si="43"/>
        <v>27277720.444765188</v>
      </c>
      <c r="H638" s="186"/>
      <c r="I638" s="222">
        <f t="shared" si="47"/>
        <v>-9833816.7978088893</v>
      </c>
      <c r="J638" s="3">
        <v>-688734.19</v>
      </c>
      <c r="K638" s="3"/>
      <c r="L638" s="231">
        <f t="shared" si="44"/>
        <v>-10522550.987808889</v>
      </c>
      <c r="M638" s="188">
        <f t="shared" si="45"/>
        <v>16755169.456956299</v>
      </c>
    </row>
    <row r="639" spans="1:13" x14ac:dyDescent="0.35">
      <c r="A639" s="181">
        <v>47</v>
      </c>
      <c r="B639" s="189">
        <v>1835</v>
      </c>
      <c r="C639" s="191" t="s">
        <v>27</v>
      </c>
      <c r="D639" s="220">
        <f t="shared" si="46"/>
        <v>22524636.671293087</v>
      </c>
      <c r="E639" s="3">
        <v>1460619.11</v>
      </c>
      <c r="F639" s="3"/>
      <c r="G639" s="185">
        <f t="shared" si="43"/>
        <v>23985255.781293087</v>
      </c>
      <c r="H639" s="186"/>
      <c r="I639" s="222">
        <f t="shared" si="47"/>
        <v>-11389130.196724182</v>
      </c>
      <c r="J639" s="3">
        <v>-1102226.29</v>
      </c>
      <c r="K639" s="3"/>
      <c r="L639" s="231">
        <f t="shared" si="44"/>
        <v>-12491356.486724183</v>
      </c>
      <c r="M639" s="188">
        <f t="shared" si="45"/>
        <v>11493899.294568904</v>
      </c>
    </row>
    <row r="640" spans="1:13" x14ac:dyDescent="0.35">
      <c r="A640" s="181">
        <v>47</v>
      </c>
      <c r="B640" s="189">
        <v>1840</v>
      </c>
      <c r="C640" s="191" t="s">
        <v>28</v>
      </c>
      <c r="D640" s="220">
        <f t="shared" si="46"/>
        <v>10830609.773031695</v>
      </c>
      <c r="E640" s="3">
        <v>202965.19</v>
      </c>
      <c r="F640" s="3"/>
      <c r="G640" s="185">
        <f t="shared" si="43"/>
        <v>11033574.963031694</v>
      </c>
      <c r="H640" s="186"/>
      <c r="I640" s="222">
        <f t="shared" si="47"/>
        <v>-5533685.5159827014</v>
      </c>
      <c r="J640" s="3">
        <v>-215774.42</v>
      </c>
      <c r="K640" s="3"/>
      <c r="L640" s="231">
        <f t="shared" si="44"/>
        <v>-5749459.9359827014</v>
      </c>
      <c r="M640" s="188">
        <f t="shared" si="45"/>
        <v>5284115.0270489929</v>
      </c>
    </row>
    <row r="641" spans="1:13" x14ac:dyDescent="0.35">
      <c r="A641" s="181">
        <v>47</v>
      </c>
      <c r="B641" s="189">
        <v>1845</v>
      </c>
      <c r="C641" s="191" t="s">
        <v>29</v>
      </c>
      <c r="D641" s="220">
        <f t="shared" si="46"/>
        <v>27828231.19256318</v>
      </c>
      <c r="E641" s="3">
        <v>414006.69</v>
      </c>
      <c r="F641" s="3"/>
      <c r="G641" s="185">
        <f t="shared" si="43"/>
        <v>28242237.882563181</v>
      </c>
      <c r="H641" s="186"/>
      <c r="I641" s="222">
        <f t="shared" si="47"/>
        <v>-16902912.401640195</v>
      </c>
      <c r="J641" s="3">
        <v>-1024549.84</v>
      </c>
      <c r="K641" s="3"/>
      <c r="L641" s="231">
        <f t="shared" si="44"/>
        <v>-17927462.241640195</v>
      </c>
      <c r="M641" s="188">
        <f t="shared" si="45"/>
        <v>10314775.640922986</v>
      </c>
    </row>
    <row r="642" spans="1:13" x14ac:dyDescent="0.35">
      <c r="A642" s="181">
        <v>47</v>
      </c>
      <c r="B642" s="189">
        <v>1850</v>
      </c>
      <c r="C642" s="191" t="s">
        <v>30</v>
      </c>
      <c r="D642" s="220">
        <f t="shared" si="46"/>
        <v>20542903.963509511</v>
      </c>
      <c r="E642" s="3">
        <v>225343.46</v>
      </c>
      <c r="F642" s="3"/>
      <c r="G642" s="185">
        <f t="shared" si="43"/>
        <v>20768247.423509512</v>
      </c>
      <c r="H642" s="186"/>
      <c r="I642" s="222">
        <f t="shared" si="47"/>
        <v>-10656987.180460308</v>
      </c>
      <c r="J642" s="3">
        <v>-682275.62</v>
      </c>
      <c r="K642" s="3"/>
      <c r="L642" s="231">
        <f t="shared" si="44"/>
        <v>-11339262.800460307</v>
      </c>
      <c r="M642" s="188">
        <f t="shared" si="45"/>
        <v>9428984.6230492052</v>
      </c>
    </row>
    <row r="643" spans="1:13" x14ac:dyDescent="0.35">
      <c r="A643" s="181">
        <v>47</v>
      </c>
      <c r="B643" s="189">
        <v>1855</v>
      </c>
      <c r="C643" s="191" t="s">
        <v>31</v>
      </c>
      <c r="D643" s="220">
        <f t="shared" si="46"/>
        <v>11782123.536193892</v>
      </c>
      <c r="E643" s="3">
        <v>69576.77</v>
      </c>
      <c r="F643" s="3"/>
      <c r="G643" s="185">
        <f t="shared" si="43"/>
        <v>11851700.306193892</v>
      </c>
      <c r="H643" s="186"/>
      <c r="I643" s="222">
        <f t="shared" si="47"/>
        <v>-3863639.6525695724</v>
      </c>
      <c r="J643" s="3">
        <v>-462517.33</v>
      </c>
      <c r="K643" s="3"/>
      <c r="L643" s="231">
        <f t="shared" si="44"/>
        <v>-4326156.9825695725</v>
      </c>
      <c r="M643" s="188">
        <f t="shared" si="45"/>
        <v>7525543.3236243194</v>
      </c>
    </row>
    <row r="644" spans="1:13" x14ac:dyDescent="0.35">
      <c r="A644" s="181">
        <v>47</v>
      </c>
      <c r="B644" s="189">
        <v>1860</v>
      </c>
      <c r="C644" s="191" t="s">
        <v>32</v>
      </c>
      <c r="D644" s="220">
        <f t="shared" si="46"/>
        <v>3520871.4504646733</v>
      </c>
      <c r="E644" s="3">
        <v>10033.4</v>
      </c>
      <c r="F644" s="3"/>
      <c r="G644" s="185">
        <f t="shared" si="43"/>
        <v>3530904.8504646732</v>
      </c>
      <c r="H644" s="186"/>
      <c r="I644" s="222">
        <f t="shared" si="47"/>
        <v>-1881748.3391713002</v>
      </c>
      <c r="J644" s="3">
        <v>-123718.14</v>
      </c>
      <c r="K644" s="3"/>
      <c r="L644" s="231">
        <f t="shared" si="44"/>
        <v>-2005466.4791713001</v>
      </c>
      <c r="M644" s="188">
        <f t="shared" si="45"/>
        <v>1525438.3712933732</v>
      </c>
    </row>
    <row r="645" spans="1:13" x14ac:dyDescent="0.35">
      <c r="A645" s="181">
        <v>47</v>
      </c>
      <c r="B645" s="189">
        <v>1860</v>
      </c>
      <c r="C645" s="190" t="s">
        <v>33</v>
      </c>
      <c r="D645" s="220">
        <f t="shared" si="46"/>
        <v>7954225.0381787755</v>
      </c>
      <c r="E645" s="3">
        <v>328176.01</v>
      </c>
      <c r="F645" s="3"/>
      <c r="G645" s="185">
        <f t="shared" si="43"/>
        <v>8282401.0481787752</v>
      </c>
      <c r="H645" s="186"/>
      <c r="I645" s="222">
        <f t="shared" si="47"/>
        <v>-3768554.5656428542</v>
      </c>
      <c r="J645" s="3">
        <v>-511672.05</v>
      </c>
      <c r="K645" s="3"/>
      <c r="L645" s="231">
        <f t="shared" si="44"/>
        <v>-4280226.615642854</v>
      </c>
      <c r="M645" s="188">
        <f t="shared" si="45"/>
        <v>4002174.4325359212</v>
      </c>
    </row>
    <row r="646" spans="1:13" x14ac:dyDescent="0.35">
      <c r="A646" s="181" t="s">
        <v>19</v>
      </c>
      <c r="B646" s="189">
        <v>1905</v>
      </c>
      <c r="C646" s="190" t="s">
        <v>20</v>
      </c>
      <c r="D646" s="220">
        <f t="shared" si="46"/>
        <v>0</v>
      </c>
      <c r="E646" s="3">
        <v>0</v>
      </c>
      <c r="F646" s="3"/>
      <c r="G646" s="185">
        <f t="shared" si="43"/>
        <v>0</v>
      </c>
      <c r="H646" s="186"/>
      <c r="I646" s="222">
        <f t="shared" si="47"/>
        <v>0</v>
      </c>
      <c r="J646" s="3">
        <v>0</v>
      </c>
      <c r="K646" s="3"/>
      <c r="L646" s="231">
        <f t="shared" si="44"/>
        <v>0</v>
      </c>
      <c r="M646" s="188">
        <f t="shared" si="45"/>
        <v>0</v>
      </c>
    </row>
    <row r="647" spans="1:13" x14ac:dyDescent="0.35">
      <c r="A647" s="181">
        <v>47</v>
      </c>
      <c r="B647" s="189">
        <v>1908</v>
      </c>
      <c r="C647" s="191" t="s">
        <v>34</v>
      </c>
      <c r="D647" s="220">
        <f t="shared" si="46"/>
        <v>297147.52000000008</v>
      </c>
      <c r="E647" s="3">
        <v>0</v>
      </c>
      <c r="F647" s="3"/>
      <c r="G647" s="185">
        <f t="shared" si="43"/>
        <v>297147.52000000008</v>
      </c>
      <c r="H647" s="186"/>
      <c r="I647" s="222">
        <f t="shared" si="47"/>
        <v>-114722.34</v>
      </c>
      <c r="J647" s="3">
        <v>-9070.6299999999992</v>
      </c>
      <c r="K647" s="3"/>
      <c r="L647" s="231">
        <f t="shared" si="44"/>
        <v>-123792.97</v>
      </c>
      <c r="M647" s="188">
        <f t="shared" si="45"/>
        <v>173354.55000000008</v>
      </c>
    </row>
    <row r="648" spans="1:13" x14ac:dyDescent="0.35">
      <c r="A648" s="181">
        <v>13</v>
      </c>
      <c r="B648" s="189">
        <v>1910</v>
      </c>
      <c r="C648" s="191" t="s">
        <v>22</v>
      </c>
      <c r="D648" s="220">
        <f t="shared" si="46"/>
        <v>1327785.8000000003</v>
      </c>
      <c r="E648" s="3">
        <v>539343.86</v>
      </c>
      <c r="F648" s="3"/>
      <c r="G648" s="185">
        <f t="shared" si="43"/>
        <v>1867129.6600000001</v>
      </c>
      <c r="H648" s="186"/>
      <c r="I648" s="222">
        <f t="shared" si="47"/>
        <v>-1078738.21</v>
      </c>
      <c r="J648" s="3">
        <v>-98906.72</v>
      </c>
      <c r="K648" s="3"/>
      <c r="L648" s="231">
        <f t="shared" si="44"/>
        <v>-1177644.93</v>
      </c>
      <c r="M648" s="188">
        <f t="shared" si="45"/>
        <v>689484.73000000021</v>
      </c>
    </row>
    <row r="649" spans="1:13" ht="25" x14ac:dyDescent="0.35">
      <c r="A649" s="181">
        <v>8</v>
      </c>
      <c r="B649" s="189">
        <v>1915</v>
      </c>
      <c r="C649" s="191" t="s">
        <v>35</v>
      </c>
      <c r="D649" s="220">
        <f t="shared" si="46"/>
        <v>281135.90000000008</v>
      </c>
      <c r="E649" s="3">
        <v>122622.58</v>
      </c>
      <c r="F649" s="3"/>
      <c r="G649" s="185">
        <f t="shared" si="43"/>
        <v>403758.4800000001</v>
      </c>
      <c r="H649" s="186"/>
      <c r="I649" s="222">
        <f t="shared" si="47"/>
        <v>-182762.10999999996</v>
      </c>
      <c r="J649" s="3">
        <v>-29018.87</v>
      </c>
      <c r="K649" s="3"/>
      <c r="L649" s="231">
        <f t="shared" si="44"/>
        <v>-211780.97999999995</v>
      </c>
      <c r="M649" s="188">
        <f t="shared" si="45"/>
        <v>191977.50000000015</v>
      </c>
    </row>
    <row r="650" spans="1:13" ht="25" x14ac:dyDescent="0.35">
      <c r="A650" s="181">
        <v>8</v>
      </c>
      <c r="B650" s="189">
        <v>1915</v>
      </c>
      <c r="C650" s="191" t="s">
        <v>36</v>
      </c>
      <c r="D650" s="220">
        <f t="shared" si="46"/>
        <v>0</v>
      </c>
      <c r="E650" s="3">
        <v>0</v>
      </c>
      <c r="F650" s="3"/>
      <c r="G650" s="185">
        <f t="shared" si="43"/>
        <v>0</v>
      </c>
      <c r="H650" s="186"/>
      <c r="I650" s="222">
        <f t="shared" si="47"/>
        <v>0</v>
      </c>
      <c r="J650" s="3"/>
      <c r="K650" s="3"/>
      <c r="L650" s="231">
        <f t="shared" si="44"/>
        <v>0</v>
      </c>
      <c r="M650" s="188">
        <f t="shared" si="45"/>
        <v>0</v>
      </c>
    </row>
    <row r="651" spans="1:13" x14ac:dyDescent="0.35">
      <c r="A651" s="181">
        <v>10</v>
      </c>
      <c r="B651" s="189">
        <v>1920</v>
      </c>
      <c r="C651" s="191" t="s">
        <v>37</v>
      </c>
      <c r="D651" s="220">
        <f t="shared" si="46"/>
        <v>538938.12999999989</v>
      </c>
      <c r="E651" s="3">
        <v>134616.03</v>
      </c>
      <c r="F651" s="3"/>
      <c r="G651" s="185">
        <f t="shared" si="43"/>
        <v>673554.15999999992</v>
      </c>
      <c r="H651" s="186"/>
      <c r="I651" s="222">
        <f t="shared" si="47"/>
        <v>-411332.48000000004</v>
      </c>
      <c r="J651" s="3">
        <v>-60534.67</v>
      </c>
      <c r="K651" s="3"/>
      <c r="L651" s="231">
        <f t="shared" si="44"/>
        <v>-471867.15</v>
      </c>
      <c r="M651" s="188">
        <f t="shared" si="45"/>
        <v>201687.00999999989</v>
      </c>
    </row>
    <row r="652" spans="1:13" ht="25" x14ac:dyDescent="0.35">
      <c r="A652" s="181">
        <v>45</v>
      </c>
      <c r="B652" s="192">
        <v>1920</v>
      </c>
      <c r="C652" s="183" t="s">
        <v>38</v>
      </c>
      <c r="D652" s="220">
        <f t="shared" si="46"/>
        <v>0</v>
      </c>
      <c r="E652" s="3">
        <v>0</v>
      </c>
      <c r="F652" s="3"/>
      <c r="G652" s="185">
        <f t="shared" si="43"/>
        <v>0</v>
      </c>
      <c r="H652" s="186"/>
      <c r="I652" s="222">
        <f t="shared" si="47"/>
        <v>0</v>
      </c>
      <c r="J652" s="3"/>
      <c r="K652" s="3"/>
      <c r="L652" s="231">
        <f t="shared" si="44"/>
        <v>0</v>
      </c>
      <c r="M652" s="188">
        <f t="shared" si="45"/>
        <v>0</v>
      </c>
    </row>
    <row r="653" spans="1:13" ht="25" x14ac:dyDescent="0.35">
      <c r="A653" s="181">
        <v>45.1</v>
      </c>
      <c r="B653" s="192">
        <v>1920</v>
      </c>
      <c r="C653" s="183" t="s">
        <v>39</v>
      </c>
      <c r="D653" s="220">
        <f t="shared" si="46"/>
        <v>0</v>
      </c>
      <c r="E653" s="3">
        <v>0</v>
      </c>
      <c r="F653" s="3"/>
      <c r="G653" s="185">
        <f t="shared" si="43"/>
        <v>0</v>
      </c>
      <c r="H653" s="186"/>
      <c r="I653" s="222">
        <f t="shared" si="47"/>
        <v>0</v>
      </c>
      <c r="J653" s="3"/>
      <c r="K653" s="3"/>
      <c r="L653" s="231">
        <f t="shared" si="44"/>
        <v>0</v>
      </c>
      <c r="M653" s="188">
        <f t="shared" si="45"/>
        <v>0</v>
      </c>
    </row>
    <row r="654" spans="1:13" x14ac:dyDescent="0.35">
      <c r="A654" s="181">
        <v>10</v>
      </c>
      <c r="B654" s="182">
        <v>1930</v>
      </c>
      <c r="C654" s="191" t="s">
        <v>40</v>
      </c>
      <c r="D654" s="220">
        <f t="shared" si="46"/>
        <v>3301070.68</v>
      </c>
      <c r="E654" s="3">
        <v>106896.21</v>
      </c>
      <c r="F654" s="3"/>
      <c r="G654" s="185">
        <f t="shared" si="43"/>
        <v>3407966.89</v>
      </c>
      <c r="H654" s="186"/>
      <c r="I654" s="222">
        <f t="shared" si="47"/>
        <v>-2609002.3999999994</v>
      </c>
      <c r="J654" s="3">
        <v>-119132.27</v>
      </c>
      <c r="K654" s="3"/>
      <c r="L654" s="231">
        <f t="shared" si="44"/>
        <v>-2728134.6699999995</v>
      </c>
      <c r="M654" s="188">
        <f t="shared" si="45"/>
        <v>679832.22000000067</v>
      </c>
    </row>
    <row r="655" spans="1:13" x14ac:dyDescent="0.35">
      <c r="A655" s="181">
        <v>8</v>
      </c>
      <c r="B655" s="182">
        <v>1935</v>
      </c>
      <c r="C655" s="191" t="s">
        <v>41</v>
      </c>
      <c r="D655" s="220">
        <f t="shared" si="46"/>
        <v>108487.80000000002</v>
      </c>
      <c r="E655" s="3">
        <v>0</v>
      </c>
      <c r="F655" s="3"/>
      <c r="G655" s="185">
        <f t="shared" si="43"/>
        <v>108487.80000000002</v>
      </c>
      <c r="H655" s="186"/>
      <c r="I655" s="222">
        <f t="shared" si="47"/>
        <v>-79410.039999999994</v>
      </c>
      <c r="J655" s="3">
        <v>-4577.79</v>
      </c>
      <c r="K655" s="3"/>
      <c r="L655" s="231">
        <f t="shared" si="44"/>
        <v>-83987.829999999987</v>
      </c>
      <c r="M655" s="188">
        <f t="shared" si="45"/>
        <v>24499.97000000003</v>
      </c>
    </row>
    <row r="656" spans="1:13" x14ac:dyDescent="0.35">
      <c r="A656" s="181">
        <v>8</v>
      </c>
      <c r="B656" s="182">
        <v>1940</v>
      </c>
      <c r="C656" s="191" t="s">
        <v>42</v>
      </c>
      <c r="D656" s="220">
        <f t="shared" si="46"/>
        <v>331012.82999999996</v>
      </c>
      <c r="E656" s="3">
        <v>9836.7900000000009</v>
      </c>
      <c r="F656" s="3"/>
      <c r="G656" s="185">
        <f t="shared" si="43"/>
        <v>340849.61999999994</v>
      </c>
      <c r="H656" s="186"/>
      <c r="I656" s="222">
        <f t="shared" si="47"/>
        <v>-214884.37000000005</v>
      </c>
      <c r="J656" s="3">
        <v>-23570.16</v>
      </c>
      <c r="K656" s="3"/>
      <c r="L656" s="231">
        <f t="shared" si="44"/>
        <v>-238454.53000000006</v>
      </c>
      <c r="M656" s="188">
        <f t="shared" si="45"/>
        <v>102395.08999999988</v>
      </c>
    </row>
    <row r="657" spans="1:13" x14ac:dyDescent="0.35">
      <c r="A657" s="181">
        <v>8</v>
      </c>
      <c r="B657" s="182">
        <v>1945</v>
      </c>
      <c r="C657" s="191" t="s">
        <v>43</v>
      </c>
      <c r="D657" s="220">
        <f t="shared" si="46"/>
        <v>98308.66</v>
      </c>
      <c r="E657" s="3">
        <v>27943.200000000001</v>
      </c>
      <c r="F657" s="3"/>
      <c r="G657" s="185">
        <f t="shared" si="43"/>
        <v>126251.86</v>
      </c>
      <c r="H657" s="186"/>
      <c r="I657" s="222">
        <f t="shared" si="47"/>
        <v>-96250.62000000001</v>
      </c>
      <c r="J657" s="3">
        <v>-3172.9</v>
      </c>
      <c r="K657" s="3"/>
      <c r="L657" s="231">
        <f t="shared" si="44"/>
        <v>-99423.52</v>
      </c>
      <c r="M657" s="188">
        <f t="shared" si="45"/>
        <v>26828.339999999997</v>
      </c>
    </row>
    <row r="658" spans="1:13" x14ac:dyDescent="0.35">
      <c r="A658" s="181">
        <v>8</v>
      </c>
      <c r="B658" s="182">
        <v>1950</v>
      </c>
      <c r="C658" s="191" t="s">
        <v>44</v>
      </c>
      <c r="D658" s="220">
        <f t="shared" si="46"/>
        <v>0</v>
      </c>
      <c r="E658" s="3">
        <v>0</v>
      </c>
      <c r="F658" s="3"/>
      <c r="G658" s="185">
        <f t="shared" si="43"/>
        <v>0</v>
      </c>
      <c r="H658" s="186"/>
      <c r="I658" s="222">
        <f t="shared" si="47"/>
        <v>0</v>
      </c>
      <c r="J658" s="3"/>
      <c r="K658" s="3"/>
      <c r="L658" s="231">
        <f t="shared" si="44"/>
        <v>0</v>
      </c>
      <c r="M658" s="188">
        <f t="shared" si="45"/>
        <v>0</v>
      </c>
    </row>
    <row r="659" spans="1:13" x14ac:dyDescent="0.35">
      <c r="A659" s="181">
        <v>8</v>
      </c>
      <c r="B659" s="182">
        <v>1955</v>
      </c>
      <c r="C659" s="191" t="s">
        <v>45</v>
      </c>
      <c r="D659" s="220">
        <f t="shared" si="46"/>
        <v>0</v>
      </c>
      <c r="E659" s="3">
        <v>0</v>
      </c>
      <c r="F659" s="3"/>
      <c r="G659" s="185">
        <f t="shared" si="43"/>
        <v>0</v>
      </c>
      <c r="H659" s="186"/>
      <c r="I659" s="222">
        <f t="shared" si="47"/>
        <v>0</v>
      </c>
      <c r="J659" s="3"/>
      <c r="K659" s="3"/>
      <c r="L659" s="231">
        <f t="shared" si="44"/>
        <v>0</v>
      </c>
      <c r="M659" s="188">
        <f t="shared" si="45"/>
        <v>0</v>
      </c>
    </row>
    <row r="660" spans="1:13" ht="25" x14ac:dyDescent="0.35">
      <c r="A660" s="193">
        <v>8</v>
      </c>
      <c r="B660" s="192">
        <v>1955</v>
      </c>
      <c r="C660" s="194" t="s">
        <v>46</v>
      </c>
      <c r="D660" s="220">
        <f t="shared" si="46"/>
        <v>0</v>
      </c>
      <c r="E660" s="3">
        <v>0</v>
      </c>
      <c r="F660" s="3"/>
      <c r="G660" s="185">
        <f t="shared" si="43"/>
        <v>0</v>
      </c>
      <c r="H660" s="186"/>
      <c r="I660" s="222">
        <f t="shared" si="47"/>
        <v>0</v>
      </c>
      <c r="J660" s="3"/>
      <c r="K660" s="3"/>
      <c r="L660" s="231">
        <f t="shared" si="44"/>
        <v>0</v>
      </c>
      <c r="M660" s="188">
        <f t="shared" si="45"/>
        <v>0</v>
      </c>
    </row>
    <row r="661" spans="1:13" x14ac:dyDescent="0.35">
      <c r="A661" s="193">
        <v>8</v>
      </c>
      <c r="B661" s="195">
        <v>1960</v>
      </c>
      <c r="C661" s="183" t="s">
        <v>47</v>
      </c>
      <c r="D661" s="220">
        <f t="shared" si="46"/>
        <v>0</v>
      </c>
      <c r="E661" s="3">
        <v>0</v>
      </c>
      <c r="F661" s="3"/>
      <c r="G661" s="185">
        <f t="shared" si="43"/>
        <v>0</v>
      </c>
      <c r="H661" s="186"/>
      <c r="I661" s="222">
        <f t="shared" si="47"/>
        <v>0</v>
      </c>
      <c r="J661" s="3"/>
      <c r="K661" s="3"/>
      <c r="L661" s="231">
        <f t="shared" si="44"/>
        <v>0</v>
      </c>
      <c r="M661" s="188">
        <f t="shared" si="45"/>
        <v>0</v>
      </c>
    </row>
    <row r="662" spans="1:13" ht="25" x14ac:dyDescent="0.35">
      <c r="A662" s="196">
        <v>47</v>
      </c>
      <c r="B662" s="195">
        <v>1970</v>
      </c>
      <c r="C662" s="191" t="s">
        <v>48</v>
      </c>
      <c r="D662" s="220">
        <f t="shared" si="46"/>
        <v>0</v>
      </c>
      <c r="E662" s="3">
        <v>0</v>
      </c>
      <c r="F662" s="3"/>
      <c r="G662" s="185">
        <f t="shared" si="43"/>
        <v>0</v>
      </c>
      <c r="H662" s="186"/>
      <c r="I662" s="222">
        <f t="shared" si="47"/>
        <v>0</v>
      </c>
      <c r="J662" s="3"/>
      <c r="K662" s="3"/>
      <c r="L662" s="231">
        <f t="shared" si="44"/>
        <v>0</v>
      </c>
      <c r="M662" s="188">
        <f t="shared" si="45"/>
        <v>0</v>
      </c>
    </row>
    <row r="663" spans="1:13" ht="25" x14ac:dyDescent="0.35">
      <c r="A663" s="181">
        <v>47</v>
      </c>
      <c r="B663" s="182">
        <v>1975</v>
      </c>
      <c r="C663" s="191" t="s">
        <v>49</v>
      </c>
      <c r="D663" s="220">
        <f t="shared" si="46"/>
        <v>0</v>
      </c>
      <c r="E663" s="3">
        <v>0</v>
      </c>
      <c r="F663" s="3"/>
      <c r="G663" s="185">
        <f t="shared" si="43"/>
        <v>0</v>
      </c>
      <c r="H663" s="186"/>
      <c r="I663" s="222">
        <f t="shared" si="47"/>
        <v>0</v>
      </c>
      <c r="J663" s="3"/>
      <c r="K663" s="3"/>
      <c r="L663" s="231">
        <f t="shared" si="44"/>
        <v>0</v>
      </c>
      <c r="M663" s="188">
        <f t="shared" si="45"/>
        <v>0</v>
      </c>
    </row>
    <row r="664" spans="1:13" x14ac:dyDescent="0.35">
      <c r="A664" s="181">
        <v>47</v>
      </c>
      <c r="B664" s="182">
        <v>1980</v>
      </c>
      <c r="C664" s="191" t="s">
        <v>50</v>
      </c>
      <c r="D664" s="220">
        <f t="shared" si="46"/>
        <v>281728.77999999997</v>
      </c>
      <c r="E664" s="3">
        <v>0</v>
      </c>
      <c r="F664" s="3"/>
      <c r="G664" s="185">
        <f t="shared" si="43"/>
        <v>281728.77999999997</v>
      </c>
      <c r="H664" s="186"/>
      <c r="I664" s="222">
        <f t="shared" si="47"/>
        <v>-253033.45999999993</v>
      </c>
      <c r="J664" s="3">
        <v>-13232.72</v>
      </c>
      <c r="K664" s="3"/>
      <c r="L664" s="231">
        <f t="shared" si="44"/>
        <v>-266266.17999999993</v>
      </c>
      <c r="M664" s="188">
        <f t="shared" si="45"/>
        <v>15462.600000000035</v>
      </c>
    </row>
    <row r="665" spans="1:13" x14ac:dyDescent="0.35">
      <c r="A665" s="181">
        <v>47</v>
      </c>
      <c r="B665" s="182">
        <v>1985</v>
      </c>
      <c r="C665" s="191" t="s">
        <v>51</v>
      </c>
      <c r="D665" s="220">
        <f t="shared" si="46"/>
        <v>0.15000000000145519</v>
      </c>
      <c r="E665" s="3">
        <v>0</v>
      </c>
      <c r="F665" s="3"/>
      <c r="G665" s="185">
        <f t="shared" si="43"/>
        <v>0.15000000000145519</v>
      </c>
      <c r="H665" s="186"/>
      <c r="I665" s="222">
        <f t="shared" si="47"/>
        <v>0</v>
      </c>
      <c r="J665" s="3"/>
      <c r="K665" s="3"/>
      <c r="L665" s="231">
        <f t="shared" si="44"/>
        <v>0</v>
      </c>
      <c r="M665" s="188">
        <f t="shared" si="45"/>
        <v>0.15000000000145519</v>
      </c>
    </row>
    <row r="666" spans="1:13" x14ac:dyDescent="0.35">
      <c r="A666" s="196">
        <v>47</v>
      </c>
      <c r="B666" s="182">
        <v>1990</v>
      </c>
      <c r="C666" s="197" t="s">
        <v>52</v>
      </c>
      <c r="D666" s="220">
        <f t="shared" si="46"/>
        <v>0</v>
      </c>
      <c r="E666" s="3">
        <v>0</v>
      </c>
      <c r="F666" s="3"/>
      <c r="G666" s="185">
        <f t="shared" si="43"/>
        <v>0</v>
      </c>
      <c r="H666" s="186"/>
      <c r="I666" s="222">
        <f t="shared" si="47"/>
        <v>0</v>
      </c>
      <c r="J666" s="3"/>
      <c r="K666" s="3"/>
      <c r="L666" s="231">
        <f t="shared" si="44"/>
        <v>0</v>
      </c>
      <c r="M666" s="188">
        <f t="shared" si="45"/>
        <v>0</v>
      </c>
    </row>
    <row r="667" spans="1:13" x14ac:dyDescent="0.35">
      <c r="A667" s="181">
        <v>47</v>
      </c>
      <c r="B667" s="182">
        <v>1995</v>
      </c>
      <c r="C667" s="191" t="s">
        <v>53</v>
      </c>
      <c r="D667" s="220">
        <f t="shared" si="46"/>
        <v>-38585605.289999999</v>
      </c>
      <c r="E667" s="3">
        <v>-1405506.79</v>
      </c>
      <c r="F667" s="3"/>
      <c r="G667" s="185">
        <f t="shared" si="43"/>
        <v>-39991112.079999998</v>
      </c>
      <c r="H667" s="186"/>
      <c r="I667" s="222">
        <f t="shared" si="47"/>
        <v>11052941.93</v>
      </c>
      <c r="J667" s="3">
        <v>1579819.56</v>
      </c>
      <c r="K667" s="3"/>
      <c r="L667" s="231">
        <f t="shared" si="44"/>
        <v>12632761.49</v>
      </c>
      <c r="M667" s="188">
        <f t="shared" si="45"/>
        <v>-27358350.589999996</v>
      </c>
    </row>
    <row r="668" spans="1:13" x14ac:dyDescent="0.35">
      <c r="A668" s="181">
        <v>47</v>
      </c>
      <c r="B668" s="182">
        <v>2440</v>
      </c>
      <c r="C668" s="191" t="s">
        <v>54</v>
      </c>
      <c r="D668" s="220">
        <f t="shared" si="46"/>
        <v>0</v>
      </c>
      <c r="E668" s="3"/>
      <c r="F668" s="3"/>
      <c r="G668" s="185">
        <f t="shared" si="43"/>
        <v>0</v>
      </c>
      <c r="I668" s="222">
        <f t="shared" si="47"/>
        <v>0</v>
      </c>
      <c r="J668" s="3"/>
      <c r="K668" s="3"/>
      <c r="L668" s="231">
        <f t="shared" si="44"/>
        <v>0</v>
      </c>
      <c r="M668" s="188">
        <f t="shared" si="45"/>
        <v>0</v>
      </c>
    </row>
    <row r="669" spans="1:13" x14ac:dyDescent="0.35">
      <c r="A669" s="198"/>
      <c r="B669" s="198"/>
      <c r="C669" s="199"/>
      <c r="D669" s="220">
        <f t="shared" si="46"/>
        <v>0</v>
      </c>
      <c r="E669" s="3"/>
      <c r="F669" s="3"/>
      <c r="G669" s="185">
        <f t="shared" si="43"/>
        <v>0</v>
      </c>
      <c r="I669" s="222">
        <f t="shared" si="47"/>
        <v>0</v>
      </c>
      <c r="J669" s="3"/>
      <c r="K669" s="3"/>
      <c r="L669" s="231">
        <f t="shared" si="44"/>
        <v>0</v>
      </c>
      <c r="M669" s="188">
        <f t="shared" si="45"/>
        <v>0</v>
      </c>
    </row>
    <row r="670" spans="1:13" x14ac:dyDescent="0.35">
      <c r="A670" s="198"/>
      <c r="B670" s="198"/>
      <c r="C670" s="200" t="s">
        <v>55</v>
      </c>
      <c r="D670" s="236">
        <f t="shared" si="46"/>
        <v>122746355.22000009</v>
      </c>
      <c r="E670" s="201">
        <f>SUM(E630:E669)</f>
        <v>4760269.0100000007</v>
      </c>
      <c r="F670" s="201">
        <f>SUM(F630:F669)</f>
        <v>0</v>
      </c>
      <c r="G670" s="201">
        <f>SUM(G630:G669)</f>
        <v>127506624.23</v>
      </c>
      <c r="H670" s="201"/>
      <c r="I670" s="237">
        <f>SUM(I630:I669)</f>
        <v>-65471930.120000012</v>
      </c>
      <c r="J670" s="201">
        <f>SUM(J630:J669)</f>
        <v>-4309214.7999999989</v>
      </c>
      <c r="K670" s="201">
        <f>SUM(K630:K669)</f>
        <v>0</v>
      </c>
      <c r="L670" s="201">
        <f>SUM(L630:L669)</f>
        <v>-69781144.920000046</v>
      </c>
      <c r="M670" s="201">
        <f>SUM(M630:M669)</f>
        <v>57725479.309999995</v>
      </c>
    </row>
    <row r="671" spans="1:13" ht="37.5" x14ac:dyDescent="0.35">
      <c r="A671" s="198"/>
      <c r="B671" s="198"/>
      <c r="C671" s="202" t="s">
        <v>56</v>
      </c>
      <c r="D671" s="230"/>
      <c r="E671" s="203"/>
      <c r="F671" s="203"/>
      <c r="G671" s="185">
        <f t="shared" ref="G671:G672" si="48">D671+E671+F671</f>
        <v>0</v>
      </c>
      <c r="I671" s="230"/>
      <c r="J671" s="203"/>
      <c r="K671" s="203"/>
      <c r="L671" s="185">
        <v>0</v>
      </c>
      <c r="M671" s="188">
        <f>L671+G671</f>
        <v>0</v>
      </c>
    </row>
    <row r="672" spans="1:13" ht="26" x14ac:dyDescent="0.35">
      <c r="A672" s="198"/>
      <c r="B672" s="198"/>
      <c r="C672" s="204" t="s">
        <v>57</v>
      </c>
      <c r="D672" s="230"/>
      <c r="E672" s="203"/>
      <c r="F672" s="203"/>
      <c r="G672" s="185">
        <f t="shared" si="48"/>
        <v>0</v>
      </c>
      <c r="I672" s="230"/>
      <c r="J672" s="203"/>
      <c r="K672" s="203"/>
      <c r="L672" s="185">
        <v>0</v>
      </c>
      <c r="M672" s="188">
        <f>L672+G672</f>
        <v>0</v>
      </c>
    </row>
    <row r="673" spans="1:13" x14ac:dyDescent="0.35">
      <c r="A673" s="198"/>
      <c r="B673" s="198"/>
      <c r="C673" s="200" t="s">
        <v>58</v>
      </c>
      <c r="D673" s="201">
        <f>SUM(D670:D672)</f>
        <v>122746355.22000009</v>
      </c>
      <c r="E673" s="201">
        <f>SUM(E670:E672)</f>
        <v>4760269.0100000007</v>
      </c>
      <c r="F673" s="201">
        <f>SUM(F670:F672)</f>
        <v>0</v>
      </c>
      <c r="G673" s="201">
        <f>SUM(G670:G672)</f>
        <v>127506624.23</v>
      </c>
      <c r="H673" s="201"/>
      <c r="I673" s="201">
        <f>SUM(I670:I672)</f>
        <v>-65471930.120000012</v>
      </c>
      <c r="J673" s="201">
        <f>SUM(J670:J672)</f>
        <v>-4309214.7999999989</v>
      </c>
      <c r="K673" s="201">
        <f>SUM(K670:K672)</f>
        <v>0</v>
      </c>
      <c r="L673" s="201">
        <f>SUM(L670:L672)</f>
        <v>-69781144.920000046</v>
      </c>
      <c r="M673" s="201">
        <f>SUM(M670:M672)</f>
        <v>57725479.309999995</v>
      </c>
    </row>
    <row r="674" spans="1:13" ht="15.5" x14ac:dyDescent="0.35">
      <c r="A674" s="198"/>
      <c r="B674" s="198"/>
      <c r="C674" s="264" t="s">
        <v>59</v>
      </c>
      <c r="D674" s="265"/>
      <c r="E674" s="265"/>
      <c r="F674" s="265"/>
      <c r="G674" s="265"/>
      <c r="H674" s="265"/>
      <c r="I674" s="266"/>
      <c r="J674" s="203"/>
      <c r="K674" s="205"/>
      <c r="L674" s="206"/>
      <c r="M674" s="207"/>
    </row>
    <row r="675" spans="1:13" x14ac:dyDescent="0.35">
      <c r="A675" s="198"/>
      <c r="B675" s="198"/>
      <c r="C675" s="264" t="s">
        <v>60</v>
      </c>
      <c r="D675" s="265"/>
      <c r="E675" s="265"/>
      <c r="F675" s="265"/>
      <c r="G675" s="265"/>
      <c r="H675" s="265"/>
      <c r="I675" s="266"/>
      <c r="J675" s="201">
        <f>J673+J674</f>
        <v>-4309214.7999999989</v>
      </c>
      <c r="K675" s="205"/>
      <c r="L675" s="206"/>
      <c r="M675" s="207"/>
    </row>
    <row r="677" spans="1:13" x14ac:dyDescent="0.35">
      <c r="I677" s="208" t="s">
        <v>61</v>
      </c>
      <c r="J677" s="209"/>
    </row>
    <row r="678" spans="1:13" x14ac:dyDescent="0.35">
      <c r="A678" s="198">
        <v>10</v>
      </c>
      <c r="B678" s="198"/>
      <c r="C678" s="199" t="s">
        <v>62</v>
      </c>
      <c r="I678" s="209" t="s">
        <v>62</v>
      </c>
      <c r="J678" s="209"/>
      <c r="K678" s="210"/>
    </row>
    <row r="679" spans="1:13" x14ac:dyDescent="0.35">
      <c r="A679" s="198">
        <v>8</v>
      </c>
      <c r="B679" s="198"/>
      <c r="C679" s="199" t="s">
        <v>41</v>
      </c>
      <c r="I679" s="209" t="s">
        <v>41</v>
      </c>
      <c r="J679" s="209"/>
      <c r="K679" s="211"/>
    </row>
    <row r="680" spans="1:13" x14ac:dyDescent="0.35">
      <c r="I680" s="212" t="s">
        <v>63</v>
      </c>
      <c r="K680" s="213">
        <f>J675-K678-K679</f>
        <v>-4309214.7999999989</v>
      </c>
    </row>
    <row r="682" spans="1:13" ht="18" x14ac:dyDescent="0.35">
      <c r="A682" s="260" t="s">
        <v>0</v>
      </c>
      <c r="B682" s="260"/>
      <c r="C682" s="260"/>
      <c r="D682" s="260"/>
      <c r="E682" s="260"/>
      <c r="F682" s="260"/>
      <c r="G682" s="260"/>
      <c r="H682" s="260"/>
      <c r="I682" s="260"/>
      <c r="J682" s="260"/>
      <c r="K682" s="260"/>
      <c r="L682" s="260"/>
      <c r="M682" s="260"/>
    </row>
    <row r="683" spans="1:13" ht="21" x14ac:dyDescent="0.35">
      <c r="A683" s="260" t="s">
        <v>1</v>
      </c>
      <c r="B683" s="260"/>
      <c r="C683" s="260"/>
      <c r="D683" s="260"/>
      <c r="E683" s="260"/>
      <c r="F683" s="260"/>
      <c r="G683" s="260"/>
      <c r="H683" s="260"/>
      <c r="I683" s="260"/>
      <c r="J683" s="260"/>
      <c r="K683" s="260"/>
      <c r="L683" s="260"/>
      <c r="M683" s="260"/>
    </row>
    <row r="684" spans="1:13" x14ac:dyDescent="0.35">
      <c r="H684" s="49"/>
    </row>
    <row r="685" spans="1:13" x14ac:dyDescent="0.35">
      <c r="E685" s="167" t="s">
        <v>2</v>
      </c>
      <c r="F685" s="2" t="s">
        <v>3</v>
      </c>
      <c r="G685" s="218" t="s">
        <v>71</v>
      </c>
      <c r="H685" s="49"/>
    </row>
    <row r="686" spans="1:13" x14ac:dyDescent="0.35">
      <c r="C686" s="62"/>
      <c r="E686" s="167" t="s">
        <v>4</v>
      </c>
      <c r="F686" s="168">
        <v>2017</v>
      </c>
      <c r="G686" s="169"/>
    </row>
    <row r="688" spans="1:13" x14ac:dyDescent="0.35">
      <c r="D688" s="261" t="s">
        <v>5</v>
      </c>
      <c r="E688" s="262"/>
      <c r="F688" s="262"/>
      <c r="G688" s="263"/>
      <c r="I688" s="170"/>
      <c r="J688" s="171" t="s">
        <v>6</v>
      </c>
      <c r="K688" s="171"/>
      <c r="L688" s="172"/>
      <c r="M688" s="173"/>
    </row>
    <row r="689" spans="1:13" ht="41.5" x14ac:dyDescent="0.35">
      <c r="A689" s="174" t="s">
        <v>7</v>
      </c>
      <c r="B689" s="174" t="s">
        <v>8</v>
      </c>
      <c r="C689" s="175" t="s">
        <v>9</v>
      </c>
      <c r="D689" s="174" t="s">
        <v>10</v>
      </c>
      <c r="E689" s="176" t="s">
        <v>11</v>
      </c>
      <c r="F689" s="176" t="s">
        <v>12</v>
      </c>
      <c r="G689" s="174" t="s">
        <v>13</v>
      </c>
      <c r="H689" s="177"/>
      <c r="I689" s="178" t="s">
        <v>10</v>
      </c>
      <c r="J689" s="179" t="s">
        <v>14</v>
      </c>
      <c r="K689" s="179" t="s">
        <v>12</v>
      </c>
      <c r="L689" s="180" t="s">
        <v>13</v>
      </c>
      <c r="M689" s="174" t="s">
        <v>15</v>
      </c>
    </row>
    <row r="690" spans="1:13" ht="25" x14ac:dyDescent="0.35">
      <c r="A690" s="181">
        <v>12</v>
      </c>
      <c r="B690" s="182">
        <v>1611</v>
      </c>
      <c r="C690" s="183" t="s">
        <v>16</v>
      </c>
      <c r="D690" s="220">
        <v>1265092.8999999994</v>
      </c>
      <c r="E690" s="3">
        <v>738043.38</v>
      </c>
      <c r="F690" s="3"/>
      <c r="G690" s="185">
        <f>D690+E690-F690</f>
        <v>2003136.2799999993</v>
      </c>
      <c r="H690" s="186"/>
      <c r="I690" s="222">
        <f>L568</f>
        <v>-1181937.9100000001</v>
      </c>
      <c r="J690" s="3">
        <v>-161614.79</v>
      </c>
      <c r="K690" s="3"/>
      <c r="L690" s="235">
        <f t="shared" ref="L690:L729" si="49">SUM(I690:J690)</f>
        <v>-1343552.7000000002</v>
      </c>
      <c r="M690" s="188">
        <f t="shared" ref="M690:M729" si="50">G690+L690</f>
        <v>659583.57999999914</v>
      </c>
    </row>
    <row r="691" spans="1:13" ht="25" x14ac:dyDescent="0.35">
      <c r="A691" s="181" t="s">
        <v>17</v>
      </c>
      <c r="B691" s="182">
        <v>1612</v>
      </c>
      <c r="C691" s="183" t="s">
        <v>18</v>
      </c>
      <c r="D691" s="220">
        <v>517190.46</v>
      </c>
      <c r="E691" s="3">
        <v>0</v>
      </c>
      <c r="F691" s="3"/>
      <c r="G691" s="185">
        <f t="shared" ref="G691:G729" si="51">D691+E691+F691</f>
        <v>517190.46</v>
      </c>
      <c r="H691" s="186"/>
      <c r="I691" s="222">
        <f t="shared" ref="I691:I729" si="52">L569</f>
        <v>-164003.59999999995</v>
      </c>
      <c r="J691" s="3">
        <v>-15720.92</v>
      </c>
      <c r="K691" s="3"/>
      <c r="L691" s="235">
        <f t="shared" si="49"/>
        <v>-179724.51999999996</v>
      </c>
      <c r="M691" s="188">
        <f t="shared" si="50"/>
        <v>337465.94000000006</v>
      </c>
    </row>
    <row r="692" spans="1:13" x14ac:dyDescent="0.35">
      <c r="A692" s="181" t="s">
        <v>19</v>
      </c>
      <c r="B692" s="189">
        <v>1805</v>
      </c>
      <c r="C692" s="190" t="s">
        <v>20</v>
      </c>
      <c r="D692" s="220">
        <v>5544172.2200000007</v>
      </c>
      <c r="E692" s="3">
        <v>12301.76</v>
      </c>
      <c r="F692" s="3"/>
      <c r="G692" s="185">
        <f t="shared" si="51"/>
        <v>5556473.9800000004</v>
      </c>
      <c r="H692" s="186"/>
      <c r="I692" s="222">
        <f t="shared" si="52"/>
        <v>0</v>
      </c>
      <c r="J692" s="3"/>
      <c r="K692" s="3"/>
      <c r="L692" s="235">
        <f t="shared" si="49"/>
        <v>0</v>
      </c>
      <c r="M692" s="188">
        <f t="shared" si="50"/>
        <v>5556473.9800000004</v>
      </c>
    </row>
    <row r="693" spans="1:13" x14ac:dyDescent="0.35">
      <c r="A693" s="181">
        <v>47</v>
      </c>
      <c r="B693" s="189">
        <v>1808</v>
      </c>
      <c r="C693" s="191" t="s">
        <v>21</v>
      </c>
      <c r="D693" s="220">
        <v>0</v>
      </c>
      <c r="E693" s="3">
        <v>0</v>
      </c>
      <c r="F693" s="3"/>
      <c r="G693" s="185">
        <f t="shared" si="51"/>
        <v>0</v>
      </c>
      <c r="H693" s="186"/>
      <c r="I693" s="222">
        <f t="shared" si="52"/>
        <v>0</v>
      </c>
      <c r="J693" s="3"/>
      <c r="K693" s="3"/>
      <c r="L693" s="235">
        <f t="shared" si="49"/>
        <v>0</v>
      </c>
      <c r="M693" s="188">
        <f t="shared" si="50"/>
        <v>0</v>
      </c>
    </row>
    <row r="694" spans="1:13" x14ac:dyDescent="0.35">
      <c r="A694" s="181">
        <v>13</v>
      </c>
      <c r="B694" s="189">
        <v>1810</v>
      </c>
      <c r="C694" s="191" t="s">
        <v>22</v>
      </c>
      <c r="D694" s="220">
        <v>0</v>
      </c>
      <c r="E694" s="3">
        <v>4032.56</v>
      </c>
      <c r="F694" s="3"/>
      <c r="G694" s="185">
        <f t="shared" si="51"/>
        <v>4032.56</v>
      </c>
      <c r="H694" s="186"/>
      <c r="I694" s="222">
        <f t="shared" si="52"/>
        <v>0</v>
      </c>
      <c r="J694" s="3"/>
      <c r="K694" s="3"/>
      <c r="L694" s="235">
        <f t="shared" si="49"/>
        <v>0</v>
      </c>
      <c r="M694" s="188">
        <f t="shared" si="50"/>
        <v>4032.56</v>
      </c>
    </row>
    <row r="695" spans="1:13" ht="25" x14ac:dyDescent="0.35">
      <c r="A695" s="181">
        <v>47</v>
      </c>
      <c r="B695" s="189">
        <v>1815</v>
      </c>
      <c r="C695" s="191" t="s">
        <v>23</v>
      </c>
      <c r="D695" s="220">
        <v>0</v>
      </c>
      <c r="E695" s="3">
        <v>0</v>
      </c>
      <c r="F695" s="3"/>
      <c r="G695" s="185">
        <f t="shared" si="51"/>
        <v>0</v>
      </c>
      <c r="H695" s="186"/>
      <c r="I695" s="222">
        <f t="shared" si="52"/>
        <v>0</v>
      </c>
      <c r="J695" s="3"/>
      <c r="K695" s="3"/>
      <c r="L695" s="235">
        <f t="shared" si="49"/>
        <v>0</v>
      </c>
      <c r="M695" s="188">
        <f t="shared" si="50"/>
        <v>0</v>
      </c>
    </row>
    <row r="696" spans="1:13" ht="25" x14ac:dyDescent="0.35">
      <c r="A696" s="181">
        <v>47</v>
      </c>
      <c r="B696" s="189">
        <v>1820</v>
      </c>
      <c r="C696" s="183" t="s">
        <v>24</v>
      </c>
      <c r="D696" s="220">
        <v>16936887.220000003</v>
      </c>
      <c r="E696" s="3">
        <v>0</v>
      </c>
      <c r="F696" s="3"/>
      <c r="G696" s="185">
        <f t="shared" si="51"/>
        <v>16936887.220000003</v>
      </c>
      <c r="H696" s="186"/>
      <c r="I696" s="222">
        <f t="shared" si="52"/>
        <v>-5546509.0100000007</v>
      </c>
      <c r="J696" s="3">
        <v>-367107.71</v>
      </c>
      <c r="K696" s="3"/>
      <c r="L696" s="235">
        <f t="shared" si="49"/>
        <v>-5913616.7200000007</v>
      </c>
      <c r="M696" s="188">
        <f t="shared" si="50"/>
        <v>11023270.500000002</v>
      </c>
    </row>
    <row r="697" spans="1:13" x14ac:dyDescent="0.35">
      <c r="A697" s="181">
        <v>47</v>
      </c>
      <c r="B697" s="189">
        <v>1825</v>
      </c>
      <c r="C697" s="191" t="s">
        <v>25</v>
      </c>
      <c r="D697" s="220">
        <v>0</v>
      </c>
      <c r="E697" s="3">
        <v>0</v>
      </c>
      <c r="F697" s="3"/>
      <c r="G697" s="185">
        <f t="shared" si="51"/>
        <v>0</v>
      </c>
      <c r="H697" s="186"/>
      <c r="I697" s="222">
        <f t="shared" si="52"/>
        <v>0</v>
      </c>
      <c r="J697" s="3"/>
      <c r="K697" s="3"/>
      <c r="L697" s="235">
        <f t="shared" si="49"/>
        <v>0</v>
      </c>
      <c r="M697" s="188">
        <f t="shared" si="50"/>
        <v>0</v>
      </c>
    </row>
    <row r="698" spans="1:13" x14ac:dyDescent="0.35">
      <c r="A698" s="181">
        <v>47</v>
      </c>
      <c r="B698" s="189">
        <v>1830</v>
      </c>
      <c r="C698" s="191" t="s">
        <v>26</v>
      </c>
      <c r="D698" s="220">
        <v>25331027.049999993</v>
      </c>
      <c r="E698" s="3">
        <v>1759418.8</v>
      </c>
      <c r="F698" s="3"/>
      <c r="G698" s="185">
        <f t="shared" si="51"/>
        <v>27090445.849999994</v>
      </c>
      <c r="H698" s="186"/>
      <c r="I698" s="222">
        <f t="shared" si="52"/>
        <v>-7736123.4699999988</v>
      </c>
      <c r="J698" s="3">
        <v>-433531.68</v>
      </c>
      <c r="K698" s="3"/>
      <c r="L698" s="235">
        <f t="shared" si="49"/>
        <v>-8169655.1499999985</v>
      </c>
      <c r="M698" s="188">
        <f t="shared" si="50"/>
        <v>18920790.699999996</v>
      </c>
    </row>
    <row r="699" spans="1:13" x14ac:dyDescent="0.35">
      <c r="A699" s="181">
        <v>47</v>
      </c>
      <c r="B699" s="189">
        <v>1835</v>
      </c>
      <c r="C699" s="191" t="s">
        <v>27</v>
      </c>
      <c r="D699" s="220">
        <v>22336760.169999998</v>
      </c>
      <c r="E699" s="3">
        <v>1460619.11</v>
      </c>
      <c r="F699" s="3"/>
      <c r="G699" s="185">
        <f t="shared" si="51"/>
        <v>23797379.279999997</v>
      </c>
      <c r="H699" s="186"/>
      <c r="I699" s="222">
        <f t="shared" si="52"/>
        <v>-9030125.3100000005</v>
      </c>
      <c r="J699" s="3">
        <v>-348950.44</v>
      </c>
      <c r="K699" s="3"/>
      <c r="L699" s="235">
        <f t="shared" si="49"/>
        <v>-9379075.75</v>
      </c>
      <c r="M699" s="188">
        <f t="shared" si="50"/>
        <v>14418303.529999997</v>
      </c>
    </row>
    <row r="700" spans="1:13" x14ac:dyDescent="0.35">
      <c r="A700" s="181">
        <v>47</v>
      </c>
      <c r="B700" s="189">
        <v>1840</v>
      </c>
      <c r="C700" s="191" t="s">
        <v>28</v>
      </c>
      <c r="D700" s="220">
        <v>10789255.810000002</v>
      </c>
      <c r="E700" s="3">
        <v>202965.19</v>
      </c>
      <c r="F700" s="3"/>
      <c r="G700" s="185">
        <f t="shared" si="51"/>
        <v>10992221.000000002</v>
      </c>
      <c r="H700" s="186"/>
      <c r="I700" s="222">
        <f t="shared" si="52"/>
        <v>-4549080.3400000008</v>
      </c>
      <c r="J700" s="3">
        <v>-215682.67</v>
      </c>
      <c r="K700" s="3"/>
      <c r="L700" s="235">
        <f t="shared" si="49"/>
        <v>-4764763.0100000007</v>
      </c>
      <c r="M700" s="188">
        <f t="shared" si="50"/>
        <v>6227457.9900000012</v>
      </c>
    </row>
    <row r="701" spans="1:13" x14ac:dyDescent="0.35">
      <c r="A701" s="181">
        <v>47</v>
      </c>
      <c r="B701" s="189">
        <v>1845</v>
      </c>
      <c r="C701" s="191" t="s">
        <v>29</v>
      </c>
      <c r="D701" s="220">
        <v>27747077.790000003</v>
      </c>
      <c r="E701" s="3">
        <v>414006.69</v>
      </c>
      <c r="F701" s="3"/>
      <c r="G701" s="185">
        <f t="shared" si="51"/>
        <v>28161084.480000004</v>
      </c>
      <c r="H701" s="186"/>
      <c r="I701" s="222">
        <f t="shared" si="52"/>
        <v>-14542406.039999999</v>
      </c>
      <c r="J701" s="3">
        <v>-484169.53</v>
      </c>
      <c r="K701" s="3"/>
      <c r="L701" s="235">
        <f t="shared" si="49"/>
        <v>-15026575.569999998</v>
      </c>
      <c r="M701" s="188">
        <f t="shared" si="50"/>
        <v>13134508.910000006</v>
      </c>
    </row>
    <row r="702" spans="1:13" x14ac:dyDescent="0.35">
      <c r="A702" s="181">
        <v>47</v>
      </c>
      <c r="B702" s="189">
        <v>1850</v>
      </c>
      <c r="C702" s="191" t="s">
        <v>30</v>
      </c>
      <c r="D702" s="220">
        <v>20508692.390000004</v>
      </c>
      <c r="E702" s="3">
        <v>225343.46</v>
      </c>
      <c r="F702" s="3"/>
      <c r="G702" s="185">
        <f t="shared" si="51"/>
        <v>20734035.850000005</v>
      </c>
      <c r="H702" s="186"/>
      <c r="I702" s="222">
        <f t="shared" si="52"/>
        <v>-9304534.6100000013</v>
      </c>
      <c r="J702" s="3">
        <v>-463406.76</v>
      </c>
      <c r="K702" s="3"/>
      <c r="L702" s="235">
        <f t="shared" si="49"/>
        <v>-9767941.370000001</v>
      </c>
      <c r="M702" s="188">
        <f t="shared" si="50"/>
        <v>10966094.480000004</v>
      </c>
    </row>
    <row r="703" spans="1:13" x14ac:dyDescent="0.35">
      <c r="A703" s="181">
        <v>47</v>
      </c>
      <c r="B703" s="189">
        <v>1855</v>
      </c>
      <c r="C703" s="191" t="s">
        <v>31</v>
      </c>
      <c r="D703" s="220">
        <v>11754935.710000001</v>
      </c>
      <c r="E703" s="3">
        <v>69576.77</v>
      </c>
      <c r="F703" s="3"/>
      <c r="G703" s="185">
        <f t="shared" si="51"/>
        <v>11824512.48</v>
      </c>
      <c r="H703" s="186"/>
      <c r="I703" s="222">
        <f t="shared" si="52"/>
        <v>-2750136.8400000003</v>
      </c>
      <c r="J703" s="3">
        <v>-212782.21</v>
      </c>
      <c r="K703" s="3"/>
      <c r="L703" s="235">
        <f t="shared" si="49"/>
        <v>-2962919.0500000003</v>
      </c>
      <c r="M703" s="188">
        <f t="shared" si="50"/>
        <v>8861593.4299999997</v>
      </c>
    </row>
    <row r="704" spans="1:13" x14ac:dyDescent="0.35">
      <c r="A704" s="181">
        <v>47</v>
      </c>
      <c r="B704" s="189">
        <v>1860</v>
      </c>
      <c r="C704" s="191" t="s">
        <v>32</v>
      </c>
      <c r="D704" s="220">
        <v>3521663.2900000005</v>
      </c>
      <c r="E704" s="3">
        <v>10033.4</v>
      </c>
      <c r="F704" s="3"/>
      <c r="G704" s="185">
        <f t="shared" si="51"/>
        <v>3531696.6900000004</v>
      </c>
      <c r="H704" s="186"/>
      <c r="I704" s="222">
        <f t="shared" si="52"/>
        <v>-1877596.0499999998</v>
      </c>
      <c r="J704" s="3">
        <v>-123718.14</v>
      </c>
      <c r="K704" s="3"/>
      <c r="L704" s="235">
        <f t="shared" si="49"/>
        <v>-2001314.1899999997</v>
      </c>
      <c r="M704" s="188">
        <f t="shared" si="50"/>
        <v>1530382.5000000007</v>
      </c>
    </row>
    <row r="705" spans="1:13" x14ac:dyDescent="0.35">
      <c r="A705" s="181">
        <v>47</v>
      </c>
      <c r="B705" s="189">
        <v>1860</v>
      </c>
      <c r="C705" s="190" t="s">
        <v>33</v>
      </c>
      <c r="D705" s="220">
        <v>7926035.8799999999</v>
      </c>
      <c r="E705" s="3">
        <v>328176.01</v>
      </c>
      <c r="F705" s="3"/>
      <c r="G705" s="185">
        <f t="shared" si="51"/>
        <v>8254211.8899999997</v>
      </c>
      <c r="H705" s="186"/>
      <c r="I705" s="222">
        <f t="shared" si="52"/>
        <v>-3807076.6400000006</v>
      </c>
      <c r="J705" s="3">
        <v>-511672.05</v>
      </c>
      <c r="K705" s="3"/>
      <c r="L705" s="235">
        <f t="shared" si="49"/>
        <v>-4318748.6900000004</v>
      </c>
      <c r="M705" s="188">
        <f t="shared" si="50"/>
        <v>3935463.1999999993</v>
      </c>
    </row>
    <row r="706" spans="1:13" x14ac:dyDescent="0.35">
      <c r="A706" s="181" t="s">
        <v>19</v>
      </c>
      <c r="B706" s="189">
        <v>1905</v>
      </c>
      <c r="C706" s="190" t="s">
        <v>20</v>
      </c>
      <c r="D706" s="220">
        <v>0</v>
      </c>
      <c r="E706" s="3">
        <v>0</v>
      </c>
      <c r="F706" s="3"/>
      <c r="G706" s="185">
        <f t="shared" si="51"/>
        <v>0</v>
      </c>
      <c r="H706" s="186"/>
      <c r="I706" s="222">
        <f t="shared" si="52"/>
        <v>0</v>
      </c>
      <c r="J706" s="3">
        <v>0</v>
      </c>
      <c r="K706" s="3"/>
      <c r="L706" s="235">
        <f t="shared" si="49"/>
        <v>0</v>
      </c>
      <c r="M706" s="188">
        <f t="shared" si="50"/>
        <v>0</v>
      </c>
    </row>
    <row r="707" spans="1:13" x14ac:dyDescent="0.35">
      <c r="A707" s="181">
        <v>47</v>
      </c>
      <c r="B707" s="189">
        <v>1908</v>
      </c>
      <c r="C707" s="191" t="s">
        <v>34</v>
      </c>
      <c r="D707" s="220">
        <v>297182.75000000006</v>
      </c>
      <c r="E707" s="3">
        <v>0</v>
      </c>
      <c r="F707" s="3"/>
      <c r="G707" s="185">
        <f t="shared" si="51"/>
        <v>297182.75000000006</v>
      </c>
      <c r="H707" s="186"/>
      <c r="I707" s="222">
        <f t="shared" si="52"/>
        <v>-114722.34</v>
      </c>
      <c r="J707" s="3">
        <v>-9070.6299999999992</v>
      </c>
      <c r="K707" s="3"/>
      <c r="L707" s="235">
        <f t="shared" si="49"/>
        <v>-123792.97</v>
      </c>
      <c r="M707" s="188">
        <f t="shared" si="50"/>
        <v>173389.78000000006</v>
      </c>
    </row>
    <row r="708" spans="1:13" x14ac:dyDescent="0.35">
      <c r="A708" s="181">
        <v>13</v>
      </c>
      <c r="B708" s="189">
        <v>1910</v>
      </c>
      <c r="C708" s="191" t="s">
        <v>22</v>
      </c>
      <c r="D708" s="220">
        <v>1327886.9300000002</v>
      </c>
      <c r="E708" s="3">
        <v>539343.86</v>
      </c>
      <c r="F708" s="3"/>
      <c r="G708" s="185">
        <f t="shared" si="51"/>
        <v>1867230.79</v>
      </c>
      <c r="H708" s="186"/>
      <c r="I708" s="222">
        <f t="shared" si="52"/>
        <v>-1084352.6100000001</v>
      </c>
      <c r="J708" s="3">
        <v>-84297.52</v>
      </c>
      <c r="K708" s="3"/>
      <c r="L708" s="235">
        <f t="shared" si="49"/>
        <v>-1168650.1300000001</v>
      </c>
      <c r="M708" s="188">
        <f t="shared" si="50"/>
        <v>698580.65999999992</v>
      </c>
    </row>
    <row r="709" spans="1:13" ht="25" x14ac:dyDescent="0.35">
      <c r="A709" s="181">
        <v>8</v>
      </c>
      <c r="B709" s="189">
        <v>1915</v>
      </c>
      <c r="C709" s="191" t="s">
        <v>35</v>
      </c>
      <c r="D709" s="220">
        <v>279317.00000000006</v>
      </c>
      <c r="E709" s="3">
        <v>122622.58</v>
      </c>
      <c r="F709" s="3"/>
      <c r="G709" s="231">
        <f t="shared" si="51"/>
        <v>401939.58000000007</v>
      </c>
      <c r="H709" s="186"/>
      <c r="I709" s="222">
        <f t="shared" si="52"/>
        <v>-182795.55</v>
      </c>
      <c r="J709" s="3">
        <v>-29018.87</v>
      </c>
      <c r="K709" s="3"/>
      <c r="L709" s="235">
        <f t="shared" si="49"/>
        <v>-211814.41999999998</v>
      </c>
      <c r="M709" s="188">
        <f t="shared" si="50"/>
        <v>190125.16000000009</v>
      </c>
    </row>
    <row r="710" spans="1:13" ht="25" x14ac:dyDescent="0.35">
      <c r="A710" s="181">
        <v>8</v>
      </c>
      <c r="B710" s="189">
        <v>1915</v>
      </c>
      <c r="C710" s="191" t="s">
        <v>36</v>
      </c>
      <c r="D710" s="220">
        <v>0</v>
      </c>
      <c r="E710" s="3">
        <v>0</v>
      </c>
      <c r="F710" s="3"/>
      <c r="G710" s="231">
        <f t="shared" si="51"/>
        <v>0</v>
      </c>
      <c r="H710" s="186"/>
      <c r="I710" s="222">
        <f t="shared" si="52"/>
        <v>0</v>
      </c>
      <c r="J710" s="3"/>
      <c r="K710" s="3"/>
      <c r="L710" s="235">
        <f t="shared" si="49"/>
        <v>0</v>
      </c>
      <c r="M710" s="188">
        <f t="shared" si="50"/>
        <v>0</v>
      </c>
    </row>
    <row r="711" spans="1:13" x14ac:dyDescent="0.35">
      <c r="A711" s="181">
        <v>10</v>
      </c>
      <c r="B711" s="189">
        <v>1920</v>
      </c>
      <c r="C711" s="191" t="s">
        <v>37</v>
      </c>
      <c r="D711" s="220">
        <v>528497.09999999986</v>
      </c>
      <c r="E711" s="3">
        <v>134616.03</v>
      </c>
      <c r="F711" s="3"/>
      <c r="G711" s="231">
        <f t="shared" si="51"/>
        <v>663113.12999999989</v>
      </c>
      <c r="H711" s="186"/>
      <c r="I711" s="222">
        <f t="shared" si="52"/>
        <v>-411332.48000000004</v>
      </c>
      <c r="J711" s="3">
        <v>-60534.67</v>
      </c>
      <c r="K711" s="3"/>
      <c r="L711" s="235">
        <f t="shared" si="49"/>
        <v>-471867.15</v>
      </c>
      <c r="M711" s="188">
        <f t="shared" si="50"/>
        <v>191245.97999999986</v>
      </c>
    </row>
    <row r="712" spans="1:13" ht="25" x14ac:dyDescent="0.35">
      <c r="A712" s="181">
        <v>45</v>
      </c>
      <c r="B712" s="192">
        <v>1920</v>
      </c>
      <c r="C712" s="183" t="s">
        <v>38</v>
      </c>
      <c r="D712" s="220">
        <v>0</v>
      </c>
      <c r="E712" s="3">
        <v>0</v>
      </c>
      <c r="F712" s="3"/>
      <c r="G712" s="185">
        <f t="shared" si="51"/>
        <v>0</v>
      </c>
      <c r="H712" s="186"/>
      <c r="I712" s="222">
        <f t="shared" si="52"/>
        <v>0</v>
      </c>
      <c r="J712" s="3"/>
      <c r="K712" s="3"/>
      <c r="L712" s="235">
        <f t="shared" si="49"/>
        <v>0</v>
      </c>
      <c r="M712" s="188">
        <f t="shared" si="50"/>
        <v>0</v>
      </c>
    </row>
    <row r="713" spans="1:13" ht="25" x14ac:dyDescent="0.35">
      <c r="A713" s="181">
        <v>45.1</v>
      </c>
      <c r="B713" s="192">
        <v>1920</v>
      </c>
      <c r="C713" s="183" t="s">
        <v>39</v>
      </c>
      <c r="D713" s="220">
        <v>0</v>
      </c>
      <c r="E713" s="3">
        <v>0</v>
      </c>
      <c r="F713" s="3"/>
      <c r="G713" s="185">
        <f t="shared" si="51"/>
        <v>0</v>
      </c>
      <c r="H713" s="186"/>
      <c r="I713" s="222">
        <f t="shared" si="52"/>
        <v>0</v>
      </c>
      <c r="J713" s="3"/>
      <c r="K713" s="3"/>
      <c r="L713" s="235">
        <f t="shared" si="49"/>
        <v>0</v>
      </c>
      <c r="M713" s="188">
        <f t="shared" si="50"/>
        <v>0</v>
      </c>
    </row>
    <row r="714" spans="1:13" x14ac:dyDescent="0.35">
      <c r="A714" s="181">
        <v>10</v>
      </c>
      <c r="B714" s="182">
        <v>1930</v>
      </c>
      <c r="C714" s="191" t="s">
        <v>40</v>
      </c>
      <c r="D714" s="220">
        <v>3332256.7600000002</v>
      </c>
      <c r="E714" s="3">
        <v>106896.21</v>
      </c>
      <c r="F714" s="3"/>
      <c r="G714" s="185">
        <f t="shared" si="51"/>
        <v>3439152.97</v>
      </c>
      <c r="H714" s="186"/>
      <c r="I714" s="222">
        <f t="shared" si="52"/>
        <v>-2445761.3999999994</v>
      </c>
      <c r="J714" s="3">
        <v>-213599.15</v>
      </c>
      <c r="K714" s="3"/>
      <c r="L714" s="235">
        <f t="shared" si="49"/>
        <v>-2659360.5499999993</v>
      </c>
      <c r="M714" s="188">
        <f t="shared" si="50"/>
        <v>779792.42000000086</v>
      </c>
    </row>
    <row r="715" spans="1:13" x14ac:dyDescent="0.35">
      <c r="A715" s="181">
        <v>8</v>
      </c>
      <c r="B715" s="182">
        <v>1935</v>
      </c>
      <c r="C715" s="191" t="s">
        <v>41</v>
      </c>
      <c r="D715" s="220">
        <v>108974.41000000002</v>
      </c>
      <c r="E715" s="3">
        <v>0</v>
      </c>
      <c r="F715" s="3"/>
      <c r="G715" s="185">
        <f t="shared" si="51"/>
        <v>108974.41000000002</v>
      </c>
      <c r="H715" s="186"/>
      <c r="I715" s="222">
        <f t="shared" si="52"/>
        <v>-78879.199999999997</v>
      </c>
      <c r="J715" s="3">
        <v>-4577.79</v>
      </c>
      <c r="K715" s="3"/>
      <c r="L715" s="235">
        <f t="shared" si="49"/>
        <v>-83456.989999999991</v>
      </c>
      <c r="M715" s="188">
        <f t="shared" si="50"/>
        <v>25517.420000000027</v>
      </c>
    </row>
    <row r="716" spans="1:13" x14ac:dyDescent="0.35">
      <c r="A716" s="181">
        <v>8</v>
      </c>
      <c r="B716" s="182">
        <v>1940</v>
      </c>
      <c r="C716" s="191" t="s">
        <v>42</v>
      </c>
      <c r="D716" s="220">
        <v>331157.46999999997</v>
      </c>
      <c r="E716" s="3">
        <v>9836.7900000000009</v>
      </c>
      <c r="F716" s="3"/>
      <c r="G716" s="185">
        <f t="shared" si="51"/>
        <v>340994.25999999995</v>
      </c>
      <c r="H716" s="186"/>
      <c r="I716" s="222">
        <f t="shared" si="52"/>
        <v>-214747.36000000004</v>
      </c>
      <c r="J716" s="3">
        <v>-24070.16</v>
      </c>
      <c r="K716" s="3"/>
      <c r="L716" s="235">
        <f t="shared" si="49"/>
        <v>-238817.52000000005</v>
      </c>
      <c r="M716" s="188">
        <f t="shared" si="50"/>
        <v>102176.7399999999</v>
      </c>
    </row>
    <row r="717" spans="1:13" x14ac:dyDescent="0.35">
      <c r="A717" s="181">
        <v>8</v>
      </c>
      <c r="B717" s="182">
        <v>1945</v>
      </c>
      <c r="C717" s="191" t="s">
        <v>43</v>
      </c>
      <c r="D717" s="220">
        <v>98520.33</v>
      </c>
      <c r="E717" s="3">
        <v>27943.200000000001</v>
      </c>
      <c r="F717" s="3"/>
      <c r="G717" s="185">
        <f t="shared" si="51"/>
        <v>126463.53</v>
      </c>
      <c r="H717" s="186"/>
      <c r="I717" s="222">
        <f t="shared" si="52"/>
        <v>-96019.69</v>
      </c>
      <c r="J717" s="3">
        <v>-3172.9</v>
      </c>
      <c r="K717" s="3"/>
      <c r="L717" s="235">
        <f t="shared" si="49"/>
        <v>-99192.59</v>
      </c>
      <c r="M717" s="188">
        <f t="shared" si="50"/>
        <v>27270.940000000002</v>
      </c>
    </row>
    <row r="718" spans="1:13" x14ac:dyDescent="0.35">
      <c r="A718" s="181">
        <v>8</v>
      </c>
      <c r="B718" s="182">
        <v>1950</v>
      </c>
      <c r="C718" s="191" t="s">
        <v>44</v>
      </c>
      <c r="D718" s="220">
        <v>0</v>
      </c>
      <c r="E718" s="3">
        <v>0</v>
      </c>
      <c r="F718" s="3"/>
      <c r="G718" s="185">
        <f t="shared" si="51"/>
        <v>0</v>
      </c>
      <c r="H718" s="186"/>
      <c r="I718" s="222">
        <f t="shared" si="52"/>
        <v>0</v>
      </c>
      <c r="J718" s="3"/>
      <c r="K718" s="3"/>
      <c r="L718" s="235">
        <f t="shared" si="49"/>
        <v>0</v>
      </c>
      <c r="M718" s="188">
        <f t="shared" si="50"/>
        <v>0</v>
      </c>
    </row>
    <row r="719" spans="1:13" x14ac:dyDescent="0.35">
      <c r="A719" s="181">
        <v>8</v>
      </c>
      <c r="B719" s="182">
        <v>1955</v>
      </c>
      <c r="C719" s="191" t="s">
        <v>45</v>
      </c>
      <c r="D719" s="220">
        <v>0</v>
      </c>
      <c r="E719" s="3">
        <v>0</v>
      </c>
      <c r="F719" s="3"/>
      <c r="G719" s="185">
        <f t="shared" si="51"/>
        <v>0</v>
      </c>
      <c r="H719" s="186"/>
      <c r="I719" s="222">
        <f t="shared" si="52"/>
        <v>0</v>
      </c>
      <c r="J719" s="3"/>
      <c r="K719" s="3"/>
      <c r="L719" s="235">
        <f t="shared" si="49"/>
        <v>0</v>
      </c>
      <c r="M719" s="188">
        <f t="shared" si="50"/>
        <v>0</v>
      </c>
    </row>
    <row r="720" spans="1:13" ht="25" x14ac:dyDescent="0.35">
      <c r="A720" s="193">
        <v>8</v>
      </c>
      <c r="B720" s="192">
        <v>1955</v>
      </c>
      <c r="C720" s="194" t="s">
        <v>46</v>
      </c>
      <c r="D720" s="220">
        <v>0</v>
      </c>
      <c r="E720" s="3">
        <v>0</v>
      </c>
      <c r="F720" s="3"/>
      <c r="G720" s="185">
        <f t="shared" si="51"/>
        <v>0</v>
      </c>
      <c r="H720" s="186"/>
      <c r="I720" s="222">
        <f t="shared" si="52"/>
        <v>0</v>
      </c>
      <c r="J720" s="3"/>
      <c r="K720" s="3"/>
      <c r="L720" s="235">
        <f t="shared" si="49"/>
        <v>0</v>
      </c>
      <c r="M720" s="188">
        <f t="shared" si="50"/>
        <v>0</v>
      </c>
    </row>
    <row r="721" spans="1:13" x14ac:dyDescent="0.35">
      <c r="A721" s="193">
        <v>8</v>
      </c>
      <c r="B721" s="195">
        <v>1960</v>
      </c>
      <c r="C721" s="183" t="s">
        <v>47</v>
      </c>
      <c r="D721" s="220">
        <v>0</v>
      </c>
      <c r="E721" s="3">
        <v>0</v>
      </c>
      <c r="F721" s="3"/>
      <c r="G721" s="185">
        <f t="shared" si="51"/>
        <v>0</v>
      </c>
      <c r="H721" s="186"/>
      <c r="I721" s="222">
        <f t="shared" si="52"/>
        <v>0</v>
      </c>
      <c r="J721" s="3"/>
      <c r="K721" s="3"/>
      <c r="L721" s="235">
        <f t="shared" si="49"/>
        <v>0</v>
      </c>
      <c r="M721" s="188">
        <f t="shared" si="50"/>
        <v>0</v>
      </c>
    </row>
    <row r="722" spans="1:13" ht="25" x14ac:dyDescent="0.35">
      <c r="A722" s="196">
        <v>47</v>
      </c>
      <c r="B722" s="195">
        <v>1970</v>
      </c>
      <c r="C722" s="191" t="s">
        <v>48</v>
      </c>
      <c r="D722" s="220">
        <v>0</v>
      </c>
      <c r="E722" s="3">
        <v>0</v>
      </c>
      <c r="F722" s="3"/>
      <c r="G722" s="185">
        <f t="shared" si="51"/>
        <v>0</v>
      </c>
      <c r="H722" s="186"/>
      <c r="I722" s="222">
        <f t="shared" si="52"/>
        <v>0</v>
      </c>
      <c r="J722" s="3"/>
      <c r="K722" s="3"/>
      <c r="L722" s="235">
        <f t="shared" si="49"/>
        <v>0</v>
      </c>
      <c r="M722" s="188">
        <f t="shared" si="50"/>
        <v>0</v>
      </c>
    </row>
    <row r="723" spans="1:13" ht="25" x14ac:dyDescent="0.35">
      <c r="A723" s="181">
        <v>47</v>
      </c>
      <c r="B723" s="182">
        <v>1975</v>
      </c>
      <c r="C723" s="191" t="s">
        <v>49</v>
      </c>
      <c r="D723" s="220">
        <v>0</v>
      </c>
      <c r="E723" s="3">
        <v>0</v>
      </c>
      <c r="F723" s="3"/>
      <c r="G723" s="185">
        <f t="shared" si="51"/>
        <v>0</v>
      </c>
      <c r="H723" s="186"/>
      <c r="I723" s="222">
        <f t="shared" si="52"/>
        <v>0</v>
      </c>
      <c r="J723" s="3"/>
      <c r="K723" s="3"/>
      <c r="L723" s="235">
        <f t="shared" si="49"/>
        <v>0</v>
      </c>
      <c r="M723" s="188">
        <f t="shared" si="50"/>
        <v>0</v>
      </c>
    </row>
    <row r="724" spans="1:13" x14ac:dyDescent="0.35">
      <c r="A724" s="181">
        <v>47</v>
      </c>
      <c r="B724" s="182">
        <v>1980</v>
      </c>
      <c r="C724" s="191" t="s">
        <v>50</v>
      </c>
      <c r="D724" s="220">
        <v>287373.33999999997</v>
      </c>
      <c r="E724" s="3">
        <v>0</v>
      </c>
      <c r="F724" s="3"/>
      <c r="G724" s="185">
        <f t="shared" si="51"/>
        <v>287373.33999999997</v>
      </c>
      <c r="H724" s="186"/>
      <c r="I724" s="222">
        <f t="shared" si="52"/>
        <v>-244362.98999999996</v>
      </c>
      <c r="J724" s="3">
        <v>-13232.72</v>
      </c>
      <c r="K724" s="3"/>
      <c r="L724" s="235">
        <f t="shared" si="49"/>
        <v>-257595.70999999996</v>
      </c>
      <c r="M724" s="188">
        <f t="shared" si="50"/>
        <v>29777.630000000005</v>
      </c>
    </row>
    <row r="725" spans="1:13" x14ac:dyDescent="0.35">
      <c r="A725" s="181">
        <v>47</v>
      </c>
      <c r="B725" s="182">
        <v>1985</v>
      </c>
      <c r="C725" s="191" t="s">
        <v>51</v>
      </c>
      <c r="D725" s="220">
        <v>0.15000000000145519</v>
      </c>
      <c r="E725" s="3">
        <v>0</v>
      </c>
      <c r="F725" s="3"/>
      <c r="G725" s="185">
        <f t="shared" si="51"/>
        <v>0.15000000000145519</v>
      </c>
      <c r="H725" s="186"/>
      <c r="I725" s="222">
        <f t="shared" si="52"/>
        <v>0</v>
      </c>
      <c r="J725" s="3"/>
      <c r="K725" s="3"/>
      <c r="L725" s="235">
        <f t="shared" si="49"/>
        <v>0</v>
      </c>
      <c r="M725" s="188">
        <f t="shared" si="50"/>
        <v>0.15000000000145519</v>
      </c>
    </row>
    <row r="726" spans="1:13" x14ac:dyDescent="0.35">
      <c r="A726" s="196">
        <v>47</v>
      </c>
      <c r="B726" s="182">
        <v>1990</v>
      </c>
      <c r="C726" s="197" t="s">
        <v>52</v>
      </c>
      <c r="D726" s="220">
        <v>0</v>
      </c>
      <c r="E726" s="3">
        <v>0</v>
      </c>
      <c r="F726" s="3"/>
      <c r="G726" s="185">
        <f t="shared" si="51"/>
        <v>0</v>
      </c>
      <c r="H726" s="186"/>
      <c r="I726" s="222">
        <f t="shared" si="52"/>
        <v>0</v>
      </c>
      <c r="J726" s="3"/>
      <c r="K726" s="3"/>
      <c r="L726" s="235">
        <f t="shared" si="49"/>
        <v>0</v>
      </c>
      <c r="M726" s="188">
        <f t="shared" si="50"/>
        <v>0</v>
      </c>
    </row>
    <row r="727" spans="1:13" x14ac:dyDescent="0.35">
      <c r="A727" s="181">
        <v>47</v>
      </c>
      <c r="B727" s="182">
        <v>1995</v>
      </c>
      <c r="C727" s="191" t="s">
        <v>53</v>
      </c>
      <c r="D727" s="220">
        <v>-38595170.43</v>
      </c>
      <c r="E727" s="3">
        <v>-1405506.79</v>
      </c>
      <c r="F727" s="3"/>
      <c r="G727" s="185">
        <f t="shared" si="51"/>
        <v>-40000677.219999999</v>
      </c>
      <c r="H727" s="186"/>
      <c r="I727" s="222">
        <f t="shared" si="52"/>
        <v>7925178.2100000009</v>
      </c>
      <c r="J727" s="3">
        <v>724599.2</v>
      </c>
      <c r="K727" s="3"/>
      <c r="L727" s="235">
        <f t="shared" si="49"/>
        <v>8649777.4100000001</v>
      </c>
      <c r="M727" s="188">
        <f t="shared" si="50"/>
        <v>-31350899.809999999</v>
      </c>
    </row>
    <row r="728" spans="1:13" x14ac:dyDescent="0.35">
      <c r="A728" s="181">
        <v>47</v>
      </c>
      <c r="B728" s="182">
        <v>2440</v>
      </c>
      <c r="C728" s="191" t="s">
        <v>54</v>
      </c>
      <c r="D728" s="220">
        <v>0</v>
      </c>
      <c r="E728" s="3"/>
      <c r="F728" s="3"/>
      <c r="G728" s="185">
        <f t="shared" si="51"/>
        <v>0</v>
      </c>
      <c r="I728" s="222">
        <f t="shared" si="52"/>
        <v>0</v>
      </c>
      <c r="J728" s="3"/>
      <c r="K728" s="3"/>
      <c r="L728" s="235">
        <f t="shared" si="49"/>
        <v>0</v>
      </c>
      <c r="M728" s="188">
        <f t="shared" si="50"/>
        <v>0</v>
      </c>
    </row>
    <row r="729" spans="1:13" x14ac:dyDescent="0.35">
      <c r="A729" s="198"/>
      <c r="B729" s="198"/>
      <c r="C729" s="199"/>
      <c r="D729" s="220">
        <v>0</v>
      </c>
      <c r="E729" s="3"/>
      <c r="F729" s="3"/>
      <c r="G729" s="185">
        <f t="shared" si="51"/>
        <v>0</v>
      </c>
      <c r="I729" s="222">
        <f t="shared" si="52"/>
        <v>0</v>
      </c>
      <c r="J729" s="3"/>
      <c r="K729" s="3"/>
      <c r="L729" s="235">
        <f t="shared" si="49"/>
        <v>0</v>
      </c>
      <c r="M729" s="188">
        <f t="shared" si="50"/>
        <v>0</v>
      </c>
    </row>
    <row r="730" spans="1:13" x14ac:dyDescent="0.35">
      <c r="A730" s="198"/>
      <c r="B730" s="198"/>
      <c r="C730" s="200" t="s">
        <v>55</v>
      </c>
      <c r="D730" s="201">
        <f>SUM(D690:D729)</f>
        <v>122174786.69999999</v>
      </c>
      <c r="E730" s="201">
        <f>SUM(E690:E729)</f>
        <v>4760269.0100000007</v>
      </c>
      <c r="F730" s="201">
        <f>SUM(F690:F729)</f>
        <v>0</v>
      </c>
      <c r="G730" s="201">
        <f>SUM(G690:G729)</f>
        <v>126935055.70999998</v>
      </c>
      <c r="H730" s="234"/>
      <c r="I730" s="201">
        <f t="shared" ref="I730:M730" si="53">SUM(I690:I729)</f>
        <v>-57437325.229999989</v>
      </c>
      <c r="J730" s="201">
        <f t="shared" si="53"/>
        <v>-3055332.1100000003</v>
      </c>
      <c r="K730" s="201">
        <f t="shared" si="53"/>
        <v>0</v>
      </c>
      <c r="L730" s="201">
        <f t="shared" si="53"/>
        <v>-60492657.339999989</v>
      </c>
      <c r="M730" s="201">
        <f t="shared" si="53"/>
        <v>66442398.36999999</v>
      </c>
    </row>
    <row r="731" spans="1:13" ht="37.5" x14ac:dyDescent="0.35">
      <c r="A731" s="198"/>
      <c r="B731" s="198"/>
      <c r="C731" s="202" t="s">
        <v>56</v>
      </c>
      <c r="D731" s="230"/>
      <c r="E731" s="203"/>
      <c r="F731" s="203"/>
      <c r="G731" s="185">
        <f t="shared" ref="G731:G732" si="54">D731+E731+F731</f>
        <v>0</v>
      </c>
      <c r="I731" s="220">
        <f t="shared" ref="I731:I732" si="55">L611</f>
        <v>-57437325.229999989</v>
      </c>
      <c r="J731" s="203"/>
      <c r="K731" s="203"/>
      <c r="L731" s="185">
        <v>0</v>
      </c>
      <c r="M731" s="188">
        <v>0</v>
      </c>
    </row>
    <row r="732" spans="1:13" ht="26" x14ac:dyDescent="0.35">
      <c r="A732" s="198"/>
      <c r="B732" s="198"/>
      <c r="C732" s="204" t="s">
        <v>57</v>
      </c>
      <c r="D732" s="230"/>
      <c r="E732" s="203"/>
      <c r="F732" s="203"/>
      <c r="G732" s="185">
        <f t="shared" si="54"/>
        <v>0</v>
      </c>
      <c r="I732" s="220">
        <f t="shared" si="55"/>
        <v>0</v>
      </c>
      <c r="J732" s="203"/>
      <c r="K732" s="203"/>
      <c r="L732" s="185">
        <v>0</v>
      </c>
      <c r="M732" s="188">
        <v>0</v>
      </c>
    </row>
    <row r="733" spans="1:13" x14ac:dyDescent="0.35">
      <c r="A733" s="198"/>
      <c r="B733" s="198"/>
      <c r="C733" s="200" t="s">
        <v>58</v>
      </c>
      <c r="D733" s="201">
        <f>SUM(D730:D732)</f>
        <v>122174786.69999999</v>
      </c>
      <c r="E733" s="201">
        <f>SUM(E730:E732)</f>
        <v>4760269.0100000007</v>
      </c>
      <c r="F733" s="201">
        <f>SUM(F730:F732)</f>
        <v>0</v>
      </c>
      <c r="G733" s="201">
        <f>SUM(G730:G732)</f>
        <v>126935055.70999998</v>
      </c>
      <c r="H733" s="201"/>
      <c r="I733" s="201">
        <f>SUM(I730:I732)</f>
        <v>-114874650.45999998</v>
      </c>
      <c r="J733" s="201">
        <f>SUM(J730:J730)</f>
        <v>-3055332.1100000003</v>
      </c>
      <c r="K733" s="201">
        <f>SUM(K730:K732)</f>
        <v>0</v>
      </c>
      <c r="L733" s="201">
        <f>SUM(L730:L732)</f>
        <v>-60492657.339999989</v>
      </c>
      <c r="M733" s="201">
        <f>SUM(M730:M732)</f>
        <v>66442398.36999999</v>
      </c>
    </row>
    <row r="734" spans="1:13" ht="15.5" x14ac:dyDescent="0.35">
      <c r="A734" s="198"/>
      <c r="B734" s="198"/>
      <c r="C734" s="264" t="s">
        <v>59</v>
      </c>
      <c r="D734" s="265"/>
      <c r="E734" s="265"/>
      <c r="F734" s="265"/>
      <c r="G734" s="265"/>
      <c r="H734" s="265"/>
      <c r="I734" s="266"/>
      <c r="J734" s="203"/>
      <c r="K734" s="205"/>
      <c r="L734" s="206"/>
      <c r="M734" s="207"/>
    </row>
    <row r="735" spans="1:13" x14ac:dyDescent="0.35">
      <c r="A735" s="198"/>
      <c r="B735" s="198"/>
      <c r="C735" s="264" t="s">
        <v>60</v>
      </c>
      <c r="D735" s="265"/>
      <c r="E735" s="265"/>
      <c r="F735" s="265"/>
      <c r="G735" s="265"/>
      <c r="H735" s="265"/>
      <c r="I735" s="266"/>
      <c r="J735" s="201">
        <f>J733+J734</f>
        <v>-3055332.1100000003</v>
      </c>
      <c r="K735" s="205"/>
      <c r="L735" s="206"/>
      <c r="M735" s="207"/>
    </row>
    <row r="737" spans="1:11" x14ac:dyDescent="0.35">
      <c r="I737" s="208" t="s">
        <v>61</v>
      </c>
      <c r="J737" s="209"/>
    </row>
    <row r="738" spans="1:11" x14ac:dyDescent="0.35">
      <c r="A738" s="198">
        <v>10</v>
      </c>
      <c r="B738" s="198"/>
      <c r="C738" s="199" t="s">
        <v>62</v>
      </c>
      <c r="I738" s="209" t="s">
        <v>62</v>
      </c>
      <c r="J738" s="209"/>
      <c r="K738" s="210">
        <v>-244132.19</v>
      </c>
    </row>
    <row r="739" spans="1:11" x14ac:dyDescent="0.35">
      <c r="A739" s="198">
        <v>8</v>
      </c>
      <c r="B739" s="198"/>
      <c r="C739" s="199" t="s">
        <v>41</v>
      </c>
      <c r="I739" s="209" t="s">
        <v>41</v>
      </c>
      <c r="J739" s="209"/>
      <c r="K739" s="211"/>
    </row>
    <row r="740" spans="1:11" x14ac:dyDescent="0.35">
      <c r="I740" s="212" t="s">
        <v>63</v>
      </c>
      <c r="K740" s="213">
        <f>J735-K738-K739</f>
        <v>-2811199.9200000004</v>
      </c>
    </row>
  </sheetData>
  <mergeCells count="64">
    <mergeCell ref="C490:I490"/>
    <mergeCell ref="C491:I491"/>
    <mergeCell ref="A378:M378"/>
    <mergeCell ref="A379:M379"/>
    <mergeCell ref="C310:I310"/>
    <mergeCell ref="C311:I311"/>
    <mergeCell ref="A318:M318"/>
    <mergeCell ref="A439:M439"/>
    <mergeCell ref="D444:G444"/>
    <mergeCell ref="D384:G384"/>
    <mergeCell ref="C430:I430"/>
    <mergeCell ref="C431:I431"/>
    <mergeCell ref="A438:M438"/>
    <mergeCell ref="A319:M319"/>
    <mergeCell ref="D324:G324"/>
    <mergeCell ref="C370:I370"/>
    <mergeCell ref="A1:M1"/>
    <mergeCell ref="A2:M2"/>
    <mergeCell ref="A258:M258"/>
    <mergeCell ref="A259:M259"/>
    <mergeCell ref="D264:G264"/>
    <mergeCell ref="D84:G84"/>
    <mergeCell ref="C130:I130"/>
    <mergeCell ref="C131:I131"/>
    <mergeCell ref="A138:M138"/>
    <mergeCell ref="A139:M139"/>
    <mergeCell ref="D7:G7"/>
    <mergeCell ref="C53:I53"/>
    <mergeCell ref="C54:I54"/>
    <mergeCell ref="A78:M78"/>
    <mergeCell ref="A79:M79"/>
    <mergeCell ref="B63:M64"/>
    <mergeCell ref="B66:M67"/>
    <mergeCell ref="B69:M69"/>
    <mergeCell ref="B75:M76"/>
    <mergeCell ref="D204:G204"/>
    <mergeCell ref="C250:I250"/>
    <mergeCell ref="C371:I371"/>
    <mergeCell ref="C251:I251"/>
    <mergeCell ref="D144:G144"/>
    <mergeCell ref="C190:I190"/>
    <mergeCell ref="C191:I191"/>
    <mergeCell ref="A198:M198"/>
    <mergeCell ref="A199:M199"/>
    <mergeCell ref="A500:M500"/>
    <mergeCell ref="A501:M501"/>
    <mergeCell ref="D506:G506"/>
    <mergeCell ref="C552:I552"/>
    <mergeCell ref="C553:I553"/>
    <mergeCell ref="A560:M560"/>
    <mergeCell ref="A561:M561"/>
    <mergeCell ref="D566:G566"/>
    <mergeCell ref="C612:I612"/>
    <mergeCell ref="C613:I613"/>
    <mergeCell ref="A622:M622"/>
    <mergeCell ref="A623:M623"/>
    <mergeCell ref="D628:G628"/>
    <mergeCell ref="C674:I674"/>
    <mergeCell ref="C675:I675"/>
    <mergeCell ref="A682:M682"/>
    <mergeCell ref="A683:M683"/>
    <mergeCell ref="D688:G688"/>
    <mergeCell ref="C734:I734"/>
    <mergeCell ref="C735:I735"/>
  </mergeCells>
  <pageMargins left="0.7" right="0.7" top="0.75" bottom="0.75" header="0.3" footer="0.3"/>
  <pageSetup scale="67" fitToHeight="0" orientation="landscape" r:id="rId1"/>
  <rowBreaks count="7" manualBreakCount="7">
    <brk id="77" max="16383" man="1"/>
    <brk id="137" max="16383" man="1"/>
    <brk id="197" max="16383" man="1"/>
    <brk id="257" max="16383" man="1"/>
    <brk id="317" max="16383" man="1"/>
    <brk id="377" max="16383" man="1"/>
    <brk id="43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286"/>
  <sheetViews>
    <sheetView topLeftCell="A210" workbookViewId="0">
      <selection activeCell="G182" sqref="G182"/>
    </sheetView>
  </sheetViews>
  <sheetFormatPr defaultRowHeight="14.5" x14ac:dyDescent="0.35"/>
  <cols>
    <col min="2" max="2" width="38.7265625" customWidth="1"/>
    <col min="4" max="4" width="9.54296875" bestFit="1" customWidth="1"/>
    <col min="5" max="5" width="12.1796875" bestFit="1" customWidth="1"/>
    <col min="6" max="6" width="13.81640625" bestFit="1" customWidth="1"/>
    <col min="7" max="7" width="9.54296875" bestFit="1" customWidth="1"/>
    <col min="8" max="9" width="12.1796875" bestFit="1" customWidth="1"/>
    <col min="10" max="10" width="13.81640625" bestFit="1" customWidth="1"/>
    <col min="11" max="11" width="11.54296875" bestFit="1" customWidth="1"/>
  </cols>
  <sheetData>
    <row r="1" spans="1:11" x14ac:dyDescent="0.35">
      <c r="A1" s="49"/>
      <c r="B1" s="63" t="s">
        <v>105</v>
      </c>
      <c r="C1" s="270" t="s">
        <v>106</v>
      </c>
      <c r="D1" s="270"/>
      <c r="E1" s="270"/>
      <c r="F1" s="270"/>
      <c r="G1" s="270"/>
      <c r="H1" s="270"/>
      <c r="I1" s="49" t="s">
        <v>107</v>
      </c>
      <c r="J1" s="48"/>
      <c r="K1" s="48"/>
    </row>
    <row r="2" spans="1:11" x14ac:dyDescent="0.35">
      <c r="A2" s="49"/>
      <c r="B2" s="63" t="s">
        <v>108</v>
      </c>
      <c r="C2" s="271" t="s">
        <v>109</v>
      </c>
      <c r="D2" s="271"/>
      <c r="E2" s="271"/>
      <c r="F2" s="64"/>
      <c r="G2" s="64"/>
      <c r="H2" s="48"/>
      <c r="I2" s="48"/>
      <c r="J2" s="48"/>
      <c r="K2" s="48"/>
    </row>
    <row r="3" spans="1:11" ht="15.5" x14ac:dyDescent="0.35">
      <c r="A3" s="49"/>
      <c r="B3" s="63" t="s">
        <v>110</v>
      </c>
      <c r="C3" s="149">
        <v>750</v>
      </c>
      <c r="D3" s="65" t="s">
        <v>111</v>
      </c>
      <c r="E3" s="62"/>
      <c r="F3" s="48"/>
      <c r="G3" s="48"/>
      <c r="H3" s="66"/>
      <c r="I3" s="66"/>
      <c r="J3" s="66"/>
      <c r="K3" s="66"/>
    </row>
    <row r="4" spans="1:11" ht="15.5" x14ac:dyDescent="0.35">
      <c r="A4" s="49"/>
      <c r="B4" s="63" t="s">
        <v>112</v>
      </c>
      <c r="C4" s="149">
        <v>0</v>
      </c>
      <c r="D4" s="67" t="s">
        <v>113</v>
      </c>
      <c r="E4" s="68"/>
      <c r="F4" s="69"/>
      <c r="G4" s="69"/>
      <c r="H4" s="69"/>
      <c r="I4" s="48"/>
      <c r="J4" s="48"/>
      <c r="K4" s="48"/>
    </row>
    <row r="5" spans="1:11" x14ac:dyDescent="0.35">
      <c r="A5" s="49"/>
      <c r="B5" s="63" t="s">
        <v>114</v>
      </c>
      <c r="C5" s="70">
        <v>1.0383</v>
      </c>
      <c r="D5" s="48"/>
      <c r="E5" s="48"/>
      <c r="F5" s="48"/>
      <c r="G5" s="48"/>
      <c r="H5" s="48"/>
      <c r="I5" s="48"/>
      <c r="J5" s="48"/>
      <c r="K5" s="48"/>
    </row>
    <row r="6" spans="1:11" x14ac:dyDescent="0.35">
      <c r="A6" s="49"/>
      <c r="B6" s="63" t="s">
        <v>115</v>
      </c>
      <c r="C6" s="70">
        <v>1.0383</v>
      </c>
      <c r="D6" s="48"/>
      <c r="E6" s="48"/>
      <c r="F6" s="48"/>
      <c r="G6" s="48"/>
      <c r="H6" s="48"/>
      <c r="I6" s="48"/>
      <c r="J6" s="48"/>
      <c r="K6" s="48"/>
    </row>
    <row r="7" spans="1:11" x14ac:dyDescent="0.35">
      <c r="A7" s="49"/>
      <c r="B7" s="62"/>
      <c r="C7" s="48"/>
      <c r="D7" s="48"/>
      <c r="E7" s="48"/>
      <c r="F7" s="48"/>
      <c r="G7" s="48"/>
      <c r="H7" s="48"/>
      <c r="I7" s="48"/>
      <c r="J7" s="48"/>
      <c r="K7" s="48"/>
    </row>
    <row r="8" spans="1:11" x14ac:dyDescent="0.35">
      <c r="A8" s="49"/>
      <c r="B8" s="62"/>
      <c r="C8" s="71"/>
      <c r="D8" s="272" t="s">
        <v>116</v>
      </c>
      <c r="E8" s="273"/>
      <c r="F8" s="274"/>
      <c r="G8" s="272" t="s">
        <v>117</v>
      </c>
      <c r="H8" s="273"/>
      <c r="I8" s="274"/>
      <c r="J8" s="272" t="s">
        <v>118</v>
      </c>
      <c r="K8" s="274"/>
    </row>
    <row r="9" spans="1:11" x14ac:dyDescent="0.35">
      <c r="A9" s="49"/>
      <c r="B9" s="62"/>
      <c r="C9" s="275"/>
      <c r="D9" s="72" t="s">
        <v>119</v>
      </c>
      <c r="E9" s="72" t="s">
        <v>120</v>
      </c>
      <c r="F9" s="73" t="s">
        <v>121</v>
      </c>
      <c r="G9" s="72" t="s">
        <v>119</v>
      </c>
      <c r="H9" s="74" t="s">
        <v>120</v>
      </c>
      <c r="I9" s="73" t="s">
        <v>121</v>
      </c>
      <c r="J9" s="277" t="s">
        <v>122</v>
      </c>
      <c r="K9" s="279" t="s">
        <v>123</v>
      </c>
    </row>
    <row r="10" spans="1:11" x14ac:dyDescent="0.35">
      <c r="A10" s="49"/>
      <c r="B10" s="62"/>
      <c r="C10" s="276"/>
      <c r="D10" s="75" t="s">
        <v>124</v>
      </c>
      <c r="E10" s="75"/>
      <c r="F10" s="76" t="s">
        <v>124</v>
      </c>
      <c r="G10" s="75" t="s">
        <v>124</v>
      </c>
      <c r="H10" s="76"/>
      <c r="I10" s="76" t="s">
        <v>124</v>
      </c>
      <c r="J10" s="278"/>
      <c r="K10" s="280"/>
    </row>
    <row r="11" spans="1:11" x14ac:dyDescent="0.35">
      <c r="A11" s="143"/>
      <c r="B11" s="50" t="s">
        <v>125</v>
      </c>
      <c r="C11" s="111"/>
      <c r="D11" s="164">
        <v>24.36</v>
      </c>
      <c r="E11" s="98">
        <v>1</v>
      </c>
      <c r="F11" s="157">
        <f>E11*D11</f>
        <v>24.36</v>
      </c>
      <c r="G11" s="163">
        <v>27.52</v>
      </c>
      <c r="H11" s="120">
        <f>E11</f>
        <v>1</v>
      </c>
      <c r="I11" s="157">
        <f>H11*G11</f>
        <v>27.52</v>
      </c>
      <c r="J11" s="160">
        <f t="shared" ref="J11" si="0">I11-F11</f>
        <v>3.16</v>
      </c>
      <c r="K11" s="140">
        <f>IF(ISERROR(J11/F11), "", J11/F11)</f>
        <v>0.1297208538587849</v>
      </c>
    </row>
    <row r="12" spans="1:11" x14ac:dyDescent="0.35">
      <c r="A12" s="143"/>
      <c r="B12" s="50" t="s">
        <v>126</v>
      </c>
      <c r="C12" s="111"/>
      <c r="D12" s="117">
        <v>3.8E-3</v>
      </c>
      <c r="E12" s="98">
        <v>750</v>
      </c>
      <c r="F12" s="157">
        <f t="shared" ref="F12:F14" si="1">E12*D12</f>
        <v>2.85</v>
      </c>
      <c r="G12" s="114">
        <v>0</v>
      </c>
      <c r="H12" s="120">
        <v>750</v>
      </c>
      <c r="I12" s="138">
        <v>0</v>
      </c>
      <c r="J12" s="160">
        <f t="shared" ref="J12:J14" si="2">I12-F12</f>
        <v>-2.85</v>
      </c>
      <c r="K12" s="140">
        <f t="shared" ref="K12:K14" si="3">IF(ISERROR(J12/F12), "", J12/F12)</f>
        <v>-1</v>
      </c>
    </row>
    <row r="13" spans="1:11" x14ac:dyDescent="0.35">
      <c r="A13" s="143"/>
      <c r="B13" s="51" t="s">
        <v>127</v>
      </c>
      <c r="C13" s="111"/>
      <c r="D13" s="137">
        <v>-1.76</v>
      </c>
      <c r="E13" s="98">
        <v>1</v>
      </c>
      <c r="F13" s="157">
        <f t="shared" si="1"/>
        <v>-1.76</v>
      </c>
      <c r="G13" s="139">
        <v>0</v>
      </c>
      <c r="H13" s="120">
        <v>1</v>
      </c>
      <c r="I13" s="138">
        <v>0</v>
      </c>
      <c r="J13" s="160">
        <f t="shared" si="2"/>
        <v>1.76</v>
      </c>
      <c r="K13" s="140">
        <f t="shared" si="3"/>
        <v>-1</v>
      </c>
    </row>
    <row r="14" spans="1:11" x14ac:dyDescent="0.35">
      <c r="A14" s="143"/>
      <c r="B14" s="50" t="s">
        <v>128</v>
      </c>
      <c r="C14" s="111"/>
      <c r="D14" s="117">
        <v>1E-3</v>
      </c>
      <c r="E14" s="98">
        <v>750</v>
      </c>
      <c r="F14" s="157">
        <f t="shared" si="1"/>
        <v>0.75</v>
      </c>
      <c r="G14" s="114">
        <v>5.0000000000000001E-4</v>
      </c>
      <c r="H14" s="120">
        <v>750</v>
      </c>
      <c r="I14" s="138">
        <v>0.375</v>
      </c>
      <c r="J14" s="160">
        <f t="shared" si="2"/>
        <v>-0.375</v>
      </c>
      <c r="K14" s="140">
        <f t="shared" si="3"/>
        <v>-0.5</v>
      </c>
    </row>
    <row r="15" spans="1:11" x14ac:dyDescent="0.35">
      <c r="A15" s="143">
        <v>1</v>
      </c>
      <c r="B15" s="78" t="s">
        <v>129</v>
      </c>
      <c r="C15" s="79"/>
      <c r="D15" s="141"/>
      <c r="E15" s="145"/>
      <c r="F15" s="146">
        <f>SUM(F11:F14)</f>
        <v>26.2</v>
      </c>
      <c r="G15" s="142"/>
      <c r="H15" s="86"/>
      <c r="I15" s="146">
        <f>SUM(I11:I14)</f>
        <v>27.895</v>
      </c>
      <c r="J15" s="146">
        <f>I15-F15</f>
        <v>1.6950000000000003</v>
      </c>
      <c r="K15" s="81">
        <f>(I15-F15)/F15</f>
        <v>6.4694656488549634E-2</v>
      </c>
    </row>
    <row r="16" spans="1:11" x14ac:dyDescent="0.35">
      <c r="A16" s="143"/>
      <c r="B16" s="52" t="s">
        <v>130</v>
      </c>
      <c r="C16" s="111"/>
      <c r="D16" s="117">
        <v>8.1990000000000007E-2</v>
      </c>
      <c r="E16" s="124">
        <v>28.725000000000023</v>
      </c>
      <c r="F16" s="157">
        <f>E16*D16</f>
        <v>2.3551627500000021</v>
      </c>
      <c r="G16" s="114">
        <v>8.1990000000000007E-2</v>
      </c>
      <c r="H16" s="124">
        <v>28.725000000000023</v>
      </c>
      <c r="I16" s="157">
        <f>H16*G16</f>
        <v>2.3551627500000021</v>
      </c>
      <c r="J16" s="160">
        <f t="shared" ref="J16:J24" si="4">I16-F16</f>
        <v>0</v>
      </c>
      <c r="K16" s="140">
        <f t="shared" ref="K16:K24" si="5">IF(ISERROR(J16/F16), "", J16/F16)</f>
        <v>0</v>
      </c>
    </row>
    <row r="17" spans="1:11" s="48" customFormat="1" x14ac:dyDescent="0.35">
      <c r="A17" s="143"/>
      <c r="B17" s="52" t="s">
        <v>161</v>
      </c>
      <c r="C17" s="111"/>
      <c r="D17" s="117">
        <v>-1.76</v>
      </c>
      <c r="E17" s="125">
        <v>1</v>
      </c>
      <c r="F17" s="157">
        <f>E17*D17</f>
        <v>-1.76</v>
      </c>
      <c r="G17" s="114">
        <f>'[2]1576 Rate Rider Calculation'!$H$25*-1</f>
        <v>-1.7368612430114307</v>
      </c>
      <c r="H17" s="125">
        <v>1</v>
      </c>
      <c r="I17" s="157">
        <f>H17*G17</f>
        <v>-1.7368612430114307</v>
      </c>
      <c r="J17" s="160">
        <f t="shared" si="4"/>
        <v>2.3138756988569265E-2</v>
      </c>
      <c r="K17" s="140">
        <f t="shared" si="5"/>
        <v>-1.3147021016232536E-2</v>
      </c>
    </row>
    <row r="18" spans="1:11" x14ac:dyDescent="0.35">
      <c r="A18" s="143"/>
      <c r="B18" s="52" t="s">
        <v>131</v>
      </c>
      <c r="C18" s="111"/>
      <c r="D18" s="117">
        <v>0</v>
      </c>
      <c r="E18" s="125">
        <v>750</v>
      </c>
      <c r="F18" s="157">
        <f t="shared" ref="F18:F24" si="6">E18*D18</f>
        <v>0</v>
      </c>
      <c r="G18" s="114">
        <v>-4.0000000000000001E-3</v>
      </c>
      <c r="H18" s="125">
        <v>750</v>
      </c>
      <c r="I18" s="157">
        <f t="shared" ref="I18:I24" si="7">H18*G18</f>
        <v>-3</v>
      </c>
      <c r="J18" s="160">
        <f t="shared" si="4"/>
        <v>-3</v>
      </c>
      <c r="K18" s="140" t="str">
        <f t="shared" si="5"/>
        <v/>
      </c>
    </row>
    <row r="19" spans="1:11" x14ac:dyDescent="0.35">
      <c r="A19" s="143"/>
      <c r="B19" s="52" t="s">
        <v>132</v>
      </c>
      <c r="C19" s="111"/>
      <c r="D19" s="117">
        <v>0</v>
      </c>
      <c r="E19" s="125">
        <v>750</v>
      </c>
      <c r="F19" s="157">
        <f t="shared" si="6"/>
        <v>0</v>
      </c>
      <c r="G19" s="114">
        <v>0</v>
      </c>
      <c r="H19" s="125">
        <v>750</v>
      </c>
      <c r="I19" s="157">
        <f t="shared" si="7"/>
        <v>0</v>
      </c>
      <c r="J19" s="160">
        <f t="shared" si="4"/>
        <v>0</v>
      </c>
      <c r="K19" s="140" t="str">
        <f t="shared" si="5"/>
        <v/>
      </c>
    </row>
    <row r="20" spans="1:11" x14ac:dyDescent="0.35">
      <c r="A20" s="143"/>
      <c r="B20" s="52" t="s">
        <v>133</v>
      </c>
      <c r="C20" s="111"/>
      <c r="D20" s="117">
        <v>0</v>
      </c>
      <c r="E20" s="125">
        <v>750</v>
      </c>
      <c r="F20" s="157">
        <f t="shared" si="6"/>
        <v>0</v>
      </c>
      <c r="G20" s="114">
        <v>0</v>
      </c>
      <c r="H20" s="125">
        <v>750</v>
      </c>
      <c r="I20" s="157">
        <f t="shared" si="7"/>
        <v>0</v>
      </c>
      <c r="J20" s="160">
        <f t="shared" si="4"/>
        <v>0</v>
      </c>
      <c r="K20" s="140" t="str">
        <f t="shared" si="5"/>
        <v/>
      </c>
    </row>
    <row r="21" spans="1:11" x14ac:dyDescent="0.35">
      <c r="A21" s="143"/>
      <c r="B21" s="53" t="s">
        <v>134</v>
      </c>
      <c r="C21" s="111"/>
      <c r="D21" s="117">
        <v>0</v>
      </c>
      <c r="E21" s="125">
        <v>750</v>
      </c>
      <c r="F21" s="157">
        <f t="shared" si="6"/>
        <v>0</v>
      </c>
      <c r="G21" s="114"/>
      <c r="H21" s="125">
        <v>750</v>
      </c>
      <c r="I21" s="157">
        <f t="shared" si="7"/>
        <v>0</v>
      </c>
      <c r="J21" s="160">
        <f t="shared" si="4"/>
        <v>0</v>
      </c>
      <c r="K21" s="140" t="str">
        <f t="shared" si="5"/>
        <v/>
      </c>
    </row>
    <row r="22" spans="1:11" x14ac:dyDescent="0.35">
      <c r="A22" s="143"/>
      <c r="B22" s="144" t="s">
        <v>135</v>
      </c>
      <c r="C22" s="111"/>
      <c r="D22" s="147">
        <v>0.56999999999999995</v>
      </c>
      <c r="E22" s="98">
        <v>1</v>
      </c>
      <c r="F22" s="157">
        <f t="shared" si="6"/>
        <v>0.56999999999999995</v>
      </c>
      <c r="G22" s="148">
        <v>0.56999999999999995</v>
      </c>
      <c r="H22" s="98">
        <v>1</v>
      </c>
      <c r="I22" s="157">
        <f t="shared" si="7"/>
        <v>0.56999999999999995</v>
      </c>
      <c r="J22" s="160">
        <f t="shared" si="4"/>
        <v>0</v>
      </c>
      <c r="K22" s="140">
        <f t="shared" si="5"/>
        <v>0</v>
      </c>
    </row>
    <row r="23" spans="1:11" x14ac:dyDescent="0.35">
      <c r="A23" s="143"/>
      <c r="B23" s="53" t="s">
        <v>136</v>
      </c>
      <c r="C23" s="111"/>
      <c r="D23" s="137">
        <v>0</v>
      </c>
      <c r="E23" s="98">
        <v>1</v>
      </c>
      <c r="F23" s="157">
        <f t="shared" si="6"/>
        <v>0</v>
      </c>
      <c r="G23" s="139">
        <v>0</v>
      </c>
      <c r="H23" s="98">
        <v>1</v>
      </c>
      <c r="I23" s="157">
        <f t="shared" si="7"/>
        <v>0</v>
      </c>
      <c r="J23" s="160">
        <f t="shared" si="4"/>
        <v>0</v>
      </c>
      <c r="K23" s="140" t="str">
        <f t="shared" si="5"/>
        <v/>
      </c>
    </row>
    <row r="24" spans="1:11" x14ac:dyDescent="0.35">
      <c r="A24" s="143"/>
      <c r="B24" s="53" t="s">
        <v>137</v>
      </c>
      <c r="C24" s="111"/>
      <c r="D24" s="117"/>
      <c r="E24" s="125">
        <v>750</v>
      </c>
      <c r="F24" s="157">
        <f t="shared" si="6"/>
        <v>0</v>
      </c>
      <c r="G24" s="114">
        <v>0</v>
      </c>
      <c r="H24" s="125">
        <v>750</v>
      </c>
      <c r="I24" s="157">
        <f t="shared" si="7"/>
        <v>0</v>
      </c>
      <c r="J24" s="160">
        <f t="shared" si="4"/>
        <v>0</v>
      </c>
      <c r="K24" s="140" t="str">
        <f t="shared" si="5"/>
        <v/>
      </c>
    </row>
    <row r="25" spans="1:11" ht="26" x14ac:dyDescent="0.35">
      <c r="A25" s="143">
        <v>1</v>
      </c>
      <c r="B25" s="83" t="s">
        <v>138</v>
      </c>
      <c r="C25" s="84"/>
      <c r="D25" s="112"/>
      <c r="E25" s="122"/>
      <c r="F25" s="85">
        <f>SUM(F15:F24)</f>
        <v>27.36516275</v>
      </c>
      <c r="G25" s="113"/>
      <c r="H25" s="123"/>
      <c r="I25" s="85">
        <f>SUM(I15:I24)</f>
        <v>26.083301506988569</v>
      </c>
      <c r="J25" s="146">
        <f>I25-F25</f>
        <v>-1.2818612430114307</v>
      </c>
      <c r="K25" s="81">
        <f>(I25-F25)/F25</f>
        <v>-4.6842814520130366E-2</v>
      </c>
    </row>
    <row r="26" spans="1:11" x14ac:dyDescent="0.35">
      <c r="A26" s="143"/>
      <c r="B26" s="54" t="s">
        <v>139</v>
      </c>
      <c r="C26" s="111"/>
      <c r="D26" s="117">
        <v>7.9000000000000008E-3</v>
      </c>
      <c r="E26" s="124">
        <v>778.72500000000002</v>
      </c>
      <c r="F26" s="157">
        <f t="shared" ref="F26:F27" si="8">E26*D26</f>
        <v>6.1519275000000011</v>
      </c>
      <c r="G26" s="114">
        <v>1.2800000000000001E-2</v>
      </c>
      <c r="H26" s="124">
        <v>778.72500000000002</v>
      </c>
      <c r="I26" s="157">
        <f t="shared" ref="I26:I27" si="9">H26*G26</f>
        <v>9.9676800000000014</v>
      </c>
      <c r="J26" s="160">
        <f t="shared" ref="J26:J27" si="10">I26-F26</f>
        <v>3.8157525000000003</v>
      </c>
      <c r="K26" s="140">
        <f t="shared" ref="K26:K27" si="11">IF(ISERROR(J26/F26), "", J26/F26)</f>
        <v>0.620253164556962</v>
      </c>
    </row>
    <row r="27" spans="1:11" ht="25" x14ac:dyDescent="0.35">
      <c r="A27" s="143"/>
      <c r="B27" s="55" t="s">
        <v>140</v>
      </c>
      <c r="C27" s="111"/>
      <c r="D27" s="117">
        <v>7.4999999999999997E-3</v>
      </c>
      <c r="E27" s="124">
        <v>778.72500000000002</v>
      </c>
      <c r="F27" s="157">
        <f t="shared" si="8"/>
        <v>5.8404375000000002</v>
      </c>
      <c r="G27" s="114">
        <v>1.21E-2</v>
      </c>
      <c r="H27" s="124">
        <v>778.72500000000002</v>
      </c>
      <c r="I27" s="157">
        <f t="shared" si="9"/>
        <v>9.4225724999999994</v>
      </c>
      <c r="J27" s="160">
        <f t="shared" si="10"/>
        <v>3.5821349999999992</v>
      </c>
      <c r="K27" s="140">
        <f t="shared" si="11"/>
        <v>0.61333333333333317</v>
      </c>
    </row>
    <row r="28" spans="1:11" ht="26" x14ac:dyDescent="0.35">
      <c r="A28" s="143">
        <v>1</v>
      </c>
      <c r="B28" s="83" t="s">
        <v>141</v>
      </c>
      <c r="C28" s="79"/>
      <c r="D28" s="112"/>
      <c r="E28" s="122"/>
      <c r="F28" s="85">
        <f>SUM(F25:F27)</f>
        <v>39.357527750000003</v>
      </c>
      <c r="G28" s="113"/>
      <c r="H28" s="86"/>
      <c r="I28" s="85">
        <f>SUM(I25:I27)</f>
        <v>45.473554006988572</v>
      </c>
      <c r="J28" s="146">
        <f>I28-F28</f>
        <v>6.1160262569885688</v>
      </c>
      <c r="K28" s="81">
        <f>(I28-F28)/F28</f>
        <v>0.15539660661202401</v>
      </c>
    </row>
    <row r="29" spans="1:11" x14ac:dyDescent="0.35">
      <c r="A29" s="143"/>
      <c r="B29" s="87" t="s">
        <v>142</v>
      </c>
      <c r="C29" s="111"/>
      <c r="D29" s="117">
        <v>3.6000000000000003E-3</v>
      </c>
      <c r="E29" s="124">
        <v>778.72500000000002</v>
      </c>
      <c r="F29" s="157">
        <f t="shared" ref="F29:F34" si="12">E29*D29</f>
        <v>2.8034100000000004</v>
      </c>
      <c r="G29" s="114">
        <v>3.6000000000000003E-3</v>
      </c>
      <c r="H29" s="124">
        <v>778.72500000000002</v>
      </c>
      <c r="I29" s="157">
        <f t="shared" ref="I29:I34" si="13">H29*G29</f>
        <v>2.8034100000000004</v>
      </c>
      <c r="J29" s="160">
        <f t="shared" ref="J29:J34" si="14">I29-F29</f>
        <v>0</v>
      </c>
      <c r="K29" s="140">
        <f t="shared" ref="K29:K34" si="15">IF(ISERROR(J29/F29), "", J29/F29)</f>
        <v>0</v>
      </c>
    </row>
    <row r="30" spans="1:11" x14ac:dyDescent="0.35">
      <c r="A30" s="143"/>
      <c r="B30" s="87" t="s">
        <v>143</v>
      </c>
      <c r="C30" s="111"/>
      <c r="D30" s="117">
        <v>2.9999999999999997E-4</v>
      </c>
      <c r="E30" s="124">
        <v>778.72500000000002</v>
      </c>
      <c r="F30" s="157">
        <f t="shared" si="12"/>
        <v>0.23361749999999998</v>
      </c>
      <c r="G30" s="114">
        <v>2.9999999999999997E-4</v>
      </c>
      <c r="H30" s="124">
        <v>778.72500000000002</v>
      </c>
      <c r="I30" s="157">
        <f t="shared" si="13"/>
        <v>0.23361749999999998</v>
      </c>
      <c r="J30" s="160">
        <f t="shared" si="14"/>
        <v>0</v>
      </c>
      <c r="K30" s="140">
        <f t="shared" si="15"/>
        <v>0</v>
      </c>
    </row>
    <row r="31" spans="1:11" x14ac:dyDescent="0.35">
      <c r="A31" s="143"/>
      <c r="B31" s="77" t="s">
        <v>144</v>
      </c>
      <c r="C31" s="111"/>
      <c r="D31" s="147">
        <v>0.25</v>
      </c>
      <c r="E31" s="98">
        <v>1</v>
      </c>
      <c r="F31" s="157">
        <f t="shared" si="12"/>
        <v>0.25</v>
      </c>
      <c r="G31" s="148">
        <v>0.25</v>
      </c>
      <c r="H31" s="120">
        <v>1</v>
      </c>
      <c r="I31" s="157">
        <f t="shared" si="13"/>
        <v>0.25</v>
      </c>
      <c r="J31" s="160">
        <f t="shared" si="14"/>
        <v>0</v>
      </c>
      <c r="K31" s="140">
        <f t="shared" si="15"/>
        <v>0</v>
      </c>
    </row>
    <row r="32" spans="1:11" x14ac:dyDescent="0.35">
      <c r="A32" s="143"/>
      <c r="B32" s="82" t="s">
        <v>145</v>
      </c>
      <c r="C32" s="111"/>
      <c r="D32" s="118">
        <v>6.5000000000000002E-2</v>
      </c>
      <c r="E32" s="88">
        <v>487.5</v>
      </c>
      <c r="F32" s="157">
        <f t="shared" si="12"/>
        <v>31.6875</v>
      </c>
      <c r="G32" s="115">
        <v>6.5000000000000002E-2</v>
      </c>
      <c r="H32" s="88">
        <v>487.5</v>
      </c>
      <c r="I32" s="157">
        <f t="shared" si="13"/>
        <v>31.6875</v>
      </c>
      <c r="J32" s="160">
        <f t="shared" si="14"/>
        <v>0</v>
      </c>
      <c r="K32" s="140">
        <f t="shared" si="15"/>
        <v>0</v>
      </c>
    </row>
    <row r="33" spans="1:11" x14ac:dyDescent="0.35">
      <c r="A33" s="143"/>
      <c r="B33" s="82" t="s">
        <v>146</v>
      </c>
      <c r="C33" s="111"/>
      <c r="D33" s="118">
        <v>9.4E-2</v>
      </c>
      <c r="E33" s="88">
        <v>127.50000000000001</v>
      </c>
      <c r="F33" s="157">
        <f t="shared" si="12"/>
        <v>11.985000000000001</v>
      </c>
      <c r="G33" s="115">
        <v>9.4E-2</v>
      </c>
      <c r="H33" s="88">
        <v>127.50000000000001</v>
      </c>
      <c r="I33" s="157">
        <f t="shared" si="13"/>
        <v>11.985000000000001</v>
      </c>
      <c r="J33" s="160">
        <f t="shared" si="14"/>
        <v>0</v>
      </c>
      <c r="K33" s="140">
        <f t="shared" si="15"/>
        <v>0</v>
      </c>
    </row>
    <row r="34" spans="1:11" ht="15" thickBot="1" x14ac:dyDescent="0.4">
      <c r="A34" s="143"/>
      <c r="B34" s="62" t="s">
        <v>147</v>
      </c>
      <c r="C34" s="111"/>
      <c r="D34" s="118">
        <v>0.13200000000000001</v>
      </c>
      <c r="E34" s="88">
        <v>135</v>
      </c>
      <c r="F34" s="157">
        <f t="shared" si="12"/>
        <v>17.82</v>
      </c>
      <c r="G34" s="115">
        <v>0.13200000000000001</v>
      </c>
      <c r="H34" s="88">
        <v>135</v>
      </c>
      <c r="I34" s="157">
        <f t="shared" si="13"/>
        <v>17.82</v>
      </c>
      <c r="J34" s="160">
        <f t="shared" si="14"/>
        <v>0</v>
      </c>
      <c r="K34" s="140">
        <f t="shared" si="15"/>
        <v>0</v>
      </c>
    </row>
    <row r="35" spans="1:11" ht="15" thickBot="1" x14ac:dyDescent="0.4">
      <c r="A35" s="143"/>
      <c r="B35" s="89"/>
      <c r="C35" s="90"/>
      <c r="D35" s="127"/>
      <c r="E35" s="59"/>
      <c r="F35" s="128"/>
      <c r="G35" s="127"/>
      <c r="H35" s="129"/>
      <c r="I35" s="128"/>
      <c r="J35" s="130"/>
      <c r="K35" s="61"/>
    </row>
    <row r="36" spans="1:11" s="48" customFormat="1" x14ac:dyDescent="0.35">
      <c r="A36" s="143"/>
      <c r="B36" s="93" t="s">
        <v>150</v>
      </c>
      <c r="C36" s="77"/>
      <c r="D36" s="102"/>
      <c r="E36" s="131"/>
      <c r="F36" s="150">
        <f>SUM(F29:F34,F28)</f>
        <v>104.13705525</v>
      </c>
      <c r="G36" s="94"/>
      <c r="H36" s="94"/>
      <c r="I36" s="150">
        <f>SUM(I29:I34,I28)</f>
        <v>110.25308150698856</v>
      </c>
      <c r="J36" s="151">
        <f>I36-F36</f>
        <v>6.1160262569885617</v>
      </c>
      <c r="K36" s="95">
        <f>IF((F36)=0,"",(J36/F36))</f>
        <v>5.8730547376300631E-2</v>
      </c>
    </row>
    <row r="37" spans="1:11" s="48" customFormat="1" x14ac:dyDescent="0.35">
      <c r="A37" s="143"/>
      <c r="B37" s="96" t="s">
        <v>151</v>
      </c>
      <c r="C37" s="77"/>
      <c r="D37" s="102">
        <v>0.13</v>
      </c>
      <c r="E37" s="132"/>
      <c r="F37" s="152">
        <f>F36*D37</f>
        <v>13.537817182500001</v>
      </c>
      <c r="G37" s="97">
        <v>0.13</v>
      </c>
      <c r="H37" s="98"/>
      <c r="I37" s="152">
        <f>I36*G37</f>
        <v>14.332900595908514</v>
      </c>
      <c r="J37" s="153">
        <f>I37-F37</f>
        <v>0.79508341340851274</v>
      </c>
      <c r="K37" s="99">
        <f>IF((F37)=0,"",(J37/F37))</f>
        <v>5.873054737630061E-2</v>
      </c>
    </row>
    <row r="38" spans="1:11" s="48" customFormat="1" x14ac:dyDescent="0.35">
      <c r="A38" s="143"/>
      <c r="B38" s="96" t="s">
        <v>152</v>
      </c>
      <c r="C38" s="77"/>
      <c r="D38" s="102">
        <v>0.08</v>
      </c>
      <c r="E38" s="132"/>
      <c r="F38" s="152">
        <f>F36*-D38</f>
        <v>-8.3309644200000008</v>
      </c>
      <c r="G38" s="102">
        <v>0.08</v>
      </c>
      <c r="H38" s="98"/>
      <c r="I38" s="152">
        <f>I36*-G38</f>
        <v>-8.8202465205590848</v>
      </c>
      <c r="J38" s="153">
        <f>I38-F38</f>
        <v>-0.48928210055908394</v>
      </c>
      <c r="K38" s="99"/>
    </row>
    <row r="39" spans="1:11" s="48" customFormat="1" ht="15" thickBot="1" x14ac:dyDescent="0.4">
      <c r="A39" s="143">
        <v>7</v>
      </c>
      <c r="B39" s="281" t="s">
        <v>153</v>
      </c>
      <c r="C39" s="281"/>
      <c r="D39" s="133"/>
      <c r="E39" s="134"/>
      <c r="F39" s="154">
        <f>F36+F37+F38</f>
        <v>109.34390801250001</v>
      </c>
      <c r="G39" s="100"/>
      <c r="H39" s="100"/>
      <c r="I39" s="155">
        <f>I36+I37+I38</f>
        <v>115.765735582338</v>
      </c>
      <c r="J39" s="156">
        <f>I39-F39</f>
        <v>6.421827569837987</v>
      </c>
      <c r="K39" s="101">
        <f>IF((F39)=0,"",(J39/F39))</f>
        <v>5.8730547376300603E-2</v>
      </c>
    </row>
    <row r="40" spans="1:11" ht="15" thickBot="1" x14ac:dyDescent="0.4">
      <c r="A40" s="143"/>
      <c r="B40" s="89"/>
      <c r="C40" s="90"/>
      <c r="D40" s="127"/>
      <c r="E40" s="59"/>
      <c r="F40" s="128"/>
      <c r="G40" s="127"/>
      <c r="H40" s="129"/>
      <c r="I40" s="128"/>
      <c r="J40" s="130"/>
      <c r="K40" s="61"/>
    </row>
    <row r="43" spans="1:11" x14ac:dyDescent="0.35">
      <c r="A43" s="49"/>
      <c r="B43" s="63" t="s">
        <v>105</v>
      </c>
      <c r="C43" s="270" t="s">
        <v>155</v>
      </c>
      <c r="D43" s="270"/>
      <c r="E43" s="270"/>
      <c r="F43" s="270"/>
      <c r="G43" s="270"/>
      <c r="H43" s="270"/>
      <c r="I43" s="49" t="s">
        <v>107</v>
      </c>
      <c r="J43" s="48"/>
      <c r="K43" s="48"/>
    </row>
    <row r="44" spans="1:11" x14ac:dyDescent="0.35">
      <c r="A44" s="49"/>
      <c r="B44" s="63" t="s">
        <v>108</v>
      </c>
      <c r="C44" s="271" t="s">
        <v>109</v>
      </c>
      <c r="D44" s="271"/>
      <c r="E44" s="271"/>
      <c r="F44" s="64"/>
      <c r="G44" s="64"/>
      <c r="H44" s="48"/>
      <c r="I44" s="48"/>
      <c r="J44" s="48"/>
      <c r="K44" s="48"/>
    </row>
    <row r="45" spans="1:11" ht="15.5" x14ac:dyDescent="0.35">
      <c r="A45" s="49"/>
      <c r="B45" s="63" t="s">
        <v>110</v>
      </c>
      <c r="C45" s="149">
        <v>2000</v>
      </c>
      <c r="D45" s="65" t="s">
        <v>111</v>
      </c>
      <c r="E45" s="62"/>
      <c r="F45" s="48"/>
      <c r="G45" s="48"/>
      <c r="H45" s="66"/>
      <c r="I45" s="66"/>
      <c r="J45" s="66"/>
      <c r="K45" s="66"/>
    </row>
    <row r="46" spans="1:11" ht="15.5" x14ac:dyDescent="0.35">
      <c r="A46" s="49"/>
      <c r="B46" s="63" t="s">
        <v>112</v>
      </c>
      <c r="C46" s="149">
        <v>0</v>
      </c>
      <c r="D46" s="67" t="s">
        <v>113</v>
      </c>
      <c r="E46" s="68"/>
      <c r="F46" s="69"/>
      <c r="G46" s="69"/>
      <c r="H46" s="69"/>
      <c r="I46" s="48"/>
      <c r="J46" s="48"/>
      <c r="K46" s="48"/>
    </row>
    <row r="47" spans="1:11" x14ac:dyDescent="0.35">
      <c r="A47" s="49"/>
      <c r="B47" s="63" t="s">
        <v>114</v>
      </c>
      <c r="C47" s="70">
        <v>1.0383</v>
      </c>
      <c r="D47" s="48"/>
      <c r="E47" s="48"/>
      <c r="F47" s="48"/>
      <c r="G47" s="48"/>
      <c r="H47" s="48"/>
      <c r="I47" s="48"/>
      <c r="J47" s="48"/>
      <c r="K47" s="48"/>
    </row>
    <row r="48" spans="1:11" x14ac:dyDescent="0.35">
      <c r="A48" s="49"/>
      <c r="B48" s="63" t="s">
        <v>115</v>
      </c>
      <c r="C48" s="70">
        <v>1.0383</v>
      </c>
      <c r="D48" s="48"/>
      <c r="E48" s="48"/>
      <c r="F48" s="48"/>
      <c r="G48" s="48"/>
      <c r="H48" s="48"/>
      <c r="I48" s="48"/>
      <c r="J48" s="48"/>
      <c r="K48" s="48"/>
    </row>
    <row r="49" spans="1:11" x14ac:dyDescent="0.35">
      <c r="A49" s="49"/>
      <c r="B49" s="62"/>
      <c r="C49" s="48"/>
      <c r="D49" s="48"/>
      <c r="E49" s="48"/>
      <c r="F49" s="48"/>
      <c r="G49" s="48"/>
      <c r="H49" s="48"/>
      <c r="I49" s="48"/>
      <c r="J49" s="48"/>
      <c r="K49" s="48"/>
    </row>
    <row r="50" spans="1:11" x14ac:dyDescent="0.35">
      <c r="A50" s="49"/>
      <c r="B50" s="62"/>
      <c r="C50" s="71"/>
      <c r="D50" s="272" t="s">
        <v>116</v>
      </c>
      <c r="E50" s="273"/>
      <c r="F50" s="274"/>
      <c r="G50" s="272" t="s">
        <v>117</v>
      </c>
      <c r="H50" s="273"/>
      <c r="I50" s="274"/>
      <c r="J50" s="272" t="s">
        <v>118</v>
      </c>
      <c r="K50" s="274"/>
    </row>
    <row r="51" spans="1:11" x14ac:dyDescent="0.35">
      <c r="A51" s="49"/>
      <c r="B51" s="62"/>
      <c r="C51" s="275"/>
      <c r="D51" s="72" t="s">
        <v>119</v>
      </c>
      <c r="E51" s="72" t="s">
        <v>120</v>
      </c>
      <c r="F51" s="73" t="s">
        <v>121</v>
      </c>
      <c r="G51" s="72" t="s">
        <v>119</v>
      </c>
      <c r="H51" s="74" t="s">
        <v>120</v>
      </c>
      <c r="I51" s="73" t="s">
        <v>121</v>
      </c>
      <c r="J51" s="277" t="s">
        <v>122</v>
      </c>
      <c r="K51" s="279" t="s">
        <v>123</v>
      </c>
    </row>
    <row r="52" spans="1:11" x14ac:dyDescent="0.35">
      <c r="A52" s="49"/>
      <c r="B52" s="62"/>
      <c r="C52" s="276"/>
      <c r="D52" s="75" t="s">
        <v>124</v>
      </c>
      <c r="E52" s="75"/>
      <c r="F52" s="76" t="s">
        <v>124</v>
      </c>
      <c r="G52" s="75" t="s">
        <v>124</v>
      </c>
      <c r="H52" s="76"/>
      <c r="I52" s="76" t="s">
        <v>124</v>
      </c>
      <c r="J52" s="278"/>
      <c r="K52" s="280"/>
    </row>
    <row r="53" spans="1:11" x14ac:dyDescent="0.35">
      <c r="A53" s="143"/>
      <c r="B53" s="50" t="s">
        <v>125</v>
      </c>
      <c r="C53" s="111"/>
      <c r="D53" s="164">
        <v>30.73</v>
      </c>
      <c r="E53" s="98">
        <v>1</v>
      </c>
      <c r="F53" s="157">
        <f>E53*D53</f>
        <v>30.73</v>
      </c>
      <c r="G53" s="163">
        <v>30.91</v>
      </c>
      <c r="H53" s="120">
        <f>E53</f>
        <v>1</v>
      </c>
      <c r="I53" s="157">
        <f>H53*G53</f>
        <v>30.91</v>
      </c>
      <c r="J53" s="160">
        <f t="shared" ref="J53" si="16">I53-F53</f>
        <v>0.17999999999999972</v>
      </c>
      <c r="K53" s="140">
        <f>IF(ISERROR(J53/F53), "", J53/F53)</f>
        <v>5.8574682720468505E-3</v>
      </c>
    </row>
    <row r="54" spans="1:11" x14ac:dyDescent="0.35">
      <c r="A54" s="143"/>
      <c r="B54" s="50" t="s">
        <v>126</v>
      </c>
      <c r="C54" s="111"/>
      <c r="D54" s="165">
        <v>2.01E-2</v>
      </c>
      <c r="E54" s="98">
        <f>IF($C$46&gt;0, $C$46, $C$45)</f>
        <v>2000</v>
      </c>
      <c r="F54" s="157">
        <f t="shared" ref="F54:F56" si="17">E54*D54</f>
        <v>40.200000000000003</v>
      </c>
      <c r="G54" s="166">
        <v>2.0199999999999999E-2</v>
      </c>
      <c r="H54" s="98">
        <f>IF($C$46&gt;0, $C$46, $C$45)</f>
        <v>2000</v>
      </c>
      <c r="I54" s="157">
        <f t="shared" ref="I54:I55" si="18">H54*G54</f>
        <v>40.4</v>
      </c>
      <c r="J54" s="160">
        <f t="shared" ref="J54:J57" si="19">I54-F54</f>
        <v>0.19999999999999574</v>
      </c>
      <c r="K54" s="140">
        <f t="shared" ref="K54:K55" si="20">IF(ISERROR(J54/F54), "", J54/F54)</f>
        <v>4.975124378109346E-3</v>
      </c>
    </row>
    <row r="55" spans="1:11" x14ac:dyDescent="0.35">
      <c r="A55" s="143"/>
      <c r="B55" s="51" t="s">
        <v>127</v>
      </c>
      <c r="C55" s="111"/>
      <c r="D55" s="137">
        <v>0</v>
      </c>
      <c r="E55" s="98">
        <v>1</v>
      </c>
      <c r="F55" s="157">
        <f>E55*D55</f>
        <v>0</v>
      </c>
      <c r="G55" s="139">
        <v>0</v>
      </c>
      <c r="H55" s="120">
        <v>1</v>
      </c>
      <c r="I55" s="157">
        <f t="shared" si="18"/>
        <v>0</v>
      </c>
      <c r="J55" s="160">
        <f t="shared" si="19"/>
        <v>0</v>
      </c>
      <c r="K55" s="140" t="str">
        <f t="shared" si="20"/>
        <v/>
      </c>
    </row>
    <row r="56" spans="1:11" x14ac:dyDescent="0.35">
      <c r="A56" s="143"/>
      <c r="B56" s="50" t="s">
        <v>128</v>
      </c>
      <c r="C56" s="111"/>
      <c r="D56" s="117">
        <v>-6.7000000000000002E-3</v>
      </c>
      <c r="E56" s="98">
        <f>IF($C$46&gt;0, $C$46, $C$45)</f>
        <v>2000</v>
      </c>
      <c r="F56" s="157">
        <f t="shared" si="17"/>
        <v>-13.4</v>
      </c>
      <c r="G56" s="114">
        <v>1.5E-3</v>
      </c>
      <c r="H56" s="98">
        <f>IF($C$46&gt;0, $C$46, $C$45)</f>
        <v>2000</v>
      </c>
      <c r="I56" s="157">
        <f>H56*G56</f>
        <v>3</v>
      </c>
      <c r="J56" s="160">
        <f t="shared" si="19"/>
        <v>16.399999999999999</v>
      </c>
      <c r="K56" s="140">
        <f>IF(ISERROR(J56/F56), "", J56/F56)</f>
        <v>-1.2238805970149251</v>
      </c>
    </row>
    <row r="57" spans="1:11" x14ac:dyDescent="0.35">
      <c r="A57" s="143">
        <v>2</v>
      </c>
      <c r="B57" s="78" t="s">
        <v>129</v>
      </c>
      <c r="C57" s="79"/>
      <c r="D57" s="141"/>
      <c r="E57" s="145"/>
      <c r="F57" s="146">
        <f>SUM(F53:F56)</f>
        <v>57.530000000000008</v>
      </c>
      <c r="G57" s="142"/>
      <c r="H57" s="86"/>
      <c r="I57" s="146">
        <f>SUM(I53:I56)</f>
        <v>74.31</v>
      </c>
      <c r="J57" s="80">
        <f t="shared" si="19"/>
        <v>16.779999999999994</v>
      </c>
      <c r="K57" s="81">
        <f>(I57-F57)/F57</f>
        <v>0.2916739092647313</v>
      </c>
    </row>
    <row r="58" spans="1:11" x14ac:dyDescent="0.35">
      <c r="A58" s="143"/>
      <c r="B58" s="52" t="s">
        <v>130</v>
      </c>
      <c r="C58" s="111"/>
      <c r="D58" s="117">
        <v>8.1990000000000007E-2</v>
      </c>
      <c r="E58" s="124">
        <v>76.599999999999909</v>
      </c>
      <c r="F58" s="138">
        <f>E58*D58</f>
        <v>6.2804339999999934</v>
      </c>
      <c r="G58" s="114">
        <v>8.1990000000000007E-2</v>
      </c>
      <c r="H58" s="124">
        <v>76.599999999999909</v>
      </c>
      <c r="I58" s="157">
        <f>H58*G58</f>
        <v>6.2804339999999934</v>
      </c>
      <c r="J58" s="160">
        <f t="shared" ref="J58:J61" si="21">I58-F58</f>
        <v>0</v>
      </c>
      <c r="K58" s="140">
        <f>IF(ISERROR(J58/F58), "", J58/F58)</f>
        <v>0</v>
      </c>
    </row>
    <row r="59" spans="1:11" x14ac:dyDescent="0.35">
      <c r="A59" s="143"/>
      <c r="B59" s="52" t="s">
        <v>131</v>
      </c>
      <c r="C59" s="111"/>
      <c r="D59" s="117">
        <v>0</v>
      </c>
      <c r="E59" s="125">
        <v>2000</v>
      </c>
      <c r="F59" s="138">
        <f t="shared" ref="F59:F66" si="22">E59*D59</f>
        <v>0</v>
      </c>
      <c r="G59" s="114">
        <v>-4.1000000000000003E-3</v>
      </c>
      <c r="H59" s="125">
        <v>2000</v>
      </c>
      <c r="I59" s="157">
        <f t="shared" ref="I59:I60" si="23">H59*G59</f>
        <v>-8.2000000000000011</v>
      </c>
      <c r="J59" s="160">
        <f t="shared" si="21"/>
        <v>-8.2000000000000011</v>
      </c>
      <c r="K59" s="140" t="str">
        <f t="shared" ref="K59:K60" si="24">IF(ISERROR(J59/F59), "", J59/F59)</f>
        <v/>
      </c>
    </row>
    <row r="60" spans="1:11" s="48" customFormat="1" x14ac:dyDescent="0.35">
      <c r="A60" s="143"/>
      <c r="B60" s="52" t="s">
        <v>161</v>
      </c>
      <c r="C60" s="111"/>
      <c r="D60" s="117">
        <v>-1.2E-2</v>
      </c>
      <c r="E60" s="125">
        <f>C45</f>
        <v>2000</v>
      </c>
      <c r="F60" s="138">
        <f t="shared" si="22"/>
        <v>-24</v>
      </c>
      <c r="G60" s="114">
        <f>'[2]1576 Rate Rider Calculation'!$H$26*-1</f>
        <v>-2.5747448982484521E-3</v>
      </c>
      <c r="H60" s="125">
        <f>C45</f>
        <v>2000</v>
      </c>
      <c r="I60" s="157">
        <f t="shared" si="23"/>
        <v>-5.149489796496904</v>
      </c>
      <c r="J60" s="160">
        <f t="shared" si="21"/>
        <v>18.850510203503095</v>
      </c>
      <c r="K60" s="140">
        <f t="shared" si="24"/>
        <v>-0.78543792514596233</v>
      </c>
    </row>
    <row r="61" spans="1:11" x14ac:dyDescent="0.35">
      <c r="A61" s="143"/>
      <c r="B61" s="52" t="s">
        <v>132</v>
      </c>
      <c r="C61" s="111"/>
      <c r="D61" s="117">
        <v>0</v>
      </c>
      <c r="E61" s="125">
        <v>2000</v>
      </c>
      <c r="F61" s="138">
        <f t="shared" si="22"/>
        <v>0</v>
      </c>
      <c r="G61" s="114">
        <v>0</v>
      </c>
      <c r="H61" s="125">
        <v>2000</v>
      </c>
      <c r="I61" s="157">
        <f>H61*G61</f>
        <v>0</v>
      </c>
      <c r="J61" s="160">
        <f t="shared" si="21"/>
        <v>0</v>
      </c>
      <c r="K61" s="140" t="str">
        <f>IF(ISERROR(J61/F61), "", J61/F61)</f>
        <v/>
      </c>
    </row>
    <row r="62" spans="1:11" x14ac:dyDescent="0.35">
      <c r="A62" s="143"/>
      <c r="B62" s="52" t="s">
        <v>133</v>
      </c>
      <c r="C62" s="111"/>
      <c r="D62" s="117">
        <v>0</v>
      </c>
      <c r="E62" s="125">
        <v>2000</v>
      </c>
      <c r="F62" s="138">
        <f t="shared" si="22"/>
        <v>0</v>
      </c>
      <c r="G62" s="114">
        <v>0</v>
      </c>
      <c r="H62" s="125">
        <v>2000</v>
      </c>
      <c r="I62" s="157">
        <f t="shared" ref="I62:I66" si="25">H62*G62</f>
        <v>0</v>
      </c>
      <c r="J62" s="160">
        <f t="shared" ref="J62:J66" si="26">I62-F62</f>
        <v>0</v>
      </c>
      <c r="K62" s="140" t="str">
        <f t="shared" ref="K62:K66" si="27">IF(ISERROR(J62/F62), "", J62/F62)</f>
        <v/>
      </c>
    </row>
    <row r="63" spans="1:11" x14ac:dyDescent="0.35">
      <c r="A63" s="143"/>
      <c r="B63" s="53" t="s">
        <v>134</v>
      </c>
      <c r="C63" s="111"/>
      <c r="D63" s="117">
        <v>0</v>
      </c>
      <c r="E63" s="125">
        <v>2000</v>
      </c>
      <c r="F63" s="138">
        <f t="shared" si="22"/>
        <v>0</v>
      </c>
      <c r="G63" s="114"/>
      <c r="H63" s="125">
        <v>2000</v>
      </c>
      <c r="I63" s="157">
        <f t="shared" si="25"/>
        <v>0</v>
      </c>
      <c r="J63" s="160">
        <f t="shared" si="26"/>
        <v>0</v>
      </c>
      <c r="K63" s="140" t="str">
        <f t="shared" si="27"/>
        <v/>
      </c>
    </row>
    <row r="64" spans="1:11" x14ac:dyDescent="0.35">
      <c r="A64" s="143"/>
      <c r="B64" s="144" t="s">
        <v>135</v>
      </c>
      <c r="C64" s="111"/>
      <c r="D64" s="147">
        <v>0.56999999999999995</v>
      </c>
      <c r="E64" s="98">
        <v>1</v>
      </c>
      <c r="F64" s="138">
        <f t="shared" si="22"/>
        <v>0.56999999999999995</v>
      </c>
      <c r="G64" s="148">
        <v>0.56999999999999995</v>
      </c>
      <c r="H64" s="98">
        <v>1</v>
      </c>
      <c r="I64" s="157">
        <f t="shared" si="25"/>
        <v>0.56999999999999995</v>
      </c>
      <c r="J64" s="160">
        <f t="shared" si="26"/>
        <v>0</v>
      </c>
      <c r="K64" s="140">
        <f t="shared" si="27"/>
        <v>0</v>
      </c>
    </row>
    <row r="65" spans="1:11" x14ac:dyDescent="0.35">
      <c r="A65" s="143"/>
      <c r="B65" s="53" t="s">
        <v>136</v>
      </c>
      <c r="C65" s="111"/>
      <c r="D65" s="137">
        <v>0</v>
      </c>
      <c r="E65" s="98">
        <v>1</v>
      </c>
      <c r="F65" s="138">
        <f t="shared" si="22"/>
        <v>0</v>
      </c>
      <c r="G65" s="139">
        <v>0</v>
      </c>
      <c r="H65" s="98">
        <v>1</v>
      </c>
      <c r="I65" s="157">
        <f t="shared" si="25"/>
        <v>0</v>
      </c>
      <c r="J65" s="160">
        <f t="shared" si="26"/>
        <v>0</v>
      </c>
      <c r="K65" s="140" t="str">
        <f t="shared" si="27"/>
        <v/>
      </c>
    </row>
    <row r="66" spans="1:11" x14ac:dyDescent="0.35">
      <c r="A66" s="143"/>
      <c r="B66" s="53" t="s">
        <v>137</v>
      </c>
      <c r="C66" s="111"/>
      <c r="D66" s="117"/>
      <c r="E66" s="125">
        <v>2000</v>
      </c>
      <c r="F66" s="138">
        <f t="shared" si="22"/>
        <v>0</v>
      </c>
      <c r="G66" s="114">
        <v>0</v>
      </c>
      <c r="H66" s="125">
        <v>2000</v>
      </c>
      <c r="I66" s="157">
        <f t="shared" si="25"/>
        <v>0</v>
      </c>
      <c r="J66" s="160">
        <f t="shared" si="26"/>
        <v>0</v>
      </c>
      <c r="K66" s="140" t="str">
        <f t="shared" si="27"/>
        <v/>
      </c>
    </row>
    <row r="67" spans="1:11" ht="26" x14ac:dyDescent="0.35">
      <c r="A67" s="143">
        <v>2</v>
      </c>
      <c r="B67" s="83" t="s">
        <v>138</v>
      </c>
      <c r="C67" s="84"/>
      <c r="D67" s="112"/>
      <c r="E67" s="122"/>
      <c r="F67" s="85">
        <f>SUM(F57:F66)</f>
        <v>40.380434000000001</v>
      </c>
      <c r="G67" s="113"/>
      <c r="H67" s="123"/>
      <c r="I67" s="85">
        <f>SUM(I57:I66)</f>
        <v>67.810944203503084</v>
      </c>
      <c r="J67" s="80">
        <f t="shared" ref="J67:J70" si="28">I67-F67</f>
        <v>27.430510203503083</v>
      </c>
      <c r="K67" s="81">
        <f>(I67-F67)/F67</f>
        <v>0.67930201551333202</v>
      </c>
    </row>
    <row r="68" spans="1:11" x14ac:dyDescent="0.35">
      <c r="A68" s="143"/>
      <c r="B68" s="54" t="s">
        <v>139</v>
      </c>
      <c r="C68" s="111"/>
      <c r="D68" s="117">
        <v>7.1999999999999998E-3</v>
      </c>
      <c r="E68" s="124">
        <v>2076.6</v>
      </c>
      <c r="F68" s="138">
        <f>E68*D68</f>
        <v>14.951519999999999</v>
      </c>
      <c r="G68" s="114">
        <v>1.1599999999999999E-2</v>
      </c>
      <c r="H68" s="124">
        <v>2076.6</v>
      </c>
      <c r="I68" s="157">
        <f t="shared" ref="I68:I69" si="29">H68*G68</f>
        <v>24.088559999999998</v>
      </c>
      <c r="J68" s="160">
        <f t="shared" si="28"/>
        <v>9.1370399999999989</v>
      </c>
      <c r="K68" s="140">
        <f t="shared" ref="K68:K69" si="30">IF(ISERROR(J68/F68), "", J68/F68)</f>
        <v>0.61111111111111105</v>
      </c>
    </row>
    <row r="69" spans="1:11" ht="25" x14ac:dyDescent="0.35">
      <c r="A69" s="143"/>
      <c r="B69" s="55" t="s">
        <v>140</v>
      </c>
      <c r="C69" s="111"/>
      <c r="D69" s="117">
        <v>6.7000000000000002E-3</v>
      </c>
      <c r="E69" s="124">
        <v>2076.6</v>
      </c>
      <c r="F69" s="138">
        <f>E69*D69</f>
        <v>13.913219999999999</v>
      </c>
      <c r="G69" s="114">
        <v>1.0800000000000001E-2</v>
      </c>
      <c r="H69" s="124">
        <v>2076.6</v>
      </c>
      <c r="I69" s="157">
        <f t="shared" si="29"/>
        <v>22.42728</v>
      </c>
      <c r="J69" s="160">
        <f t="shared" si="28"/>
        <v>8.5140600000000006</v>
      </c>
      <c r="K69" s="140">
        <f t="shared" si="30"/>
        <v>0.61194029850746279</v>
      </c>
    </row>
    <row r="70" spans="1:11" ht="26" x14ac:dyDescent="0.35">
      <c r="A70" s="143">
        <v>2</v>
      </c>
      <c r="B70" s="83" t="s">
        <v>141</v>
      </c>
      <c r="C70" s="79"/>
      <c r="D70" s="112"/>
      <c r="E70" s="122"/>
      <c r="F70" s="85">
        <f>SUM(F67:F69)</f>
        <v>69.245173999999992</v>
      </c>
      <c r="G70" s="113"/>
      <c r="H70" s="86"/>
      <c r="I70" s="85">
        <f>SUM(I67:I69)</f>
        <v>114.32678420350308</v>
      </c>
      <c r="J70" s="80">
        <f t="shared" si="28"/>
        <v>45.081610203503089</v>
      </c>
      <c r="K70" s="81">
        <f>(I70-F70)/F70</f>
        <v>0.65104335218369291</v>
      </c>
    </row>
    <row r="71" spans="1:11" x14ac:dyDescent="0.35">
      <c r="A71" s="143"/>
      <c r="B71" s="87" t="s">
        <v>142</v>
      </c>
      <c r="C71" s="111"/>
      <c r="D71" s="117">
        <v>3.6000000000000003E-3</v>
      </c>
      <c r="E71" s="124">
        <v>2076.6</v>
      </c>
      <c r="F71" s="138">
        <f t="shared" ref="F71:F76" si="31">E71*D71</f>
        <v>7.4757600000000002</v>
      </c>
      <c r="G71" s="114">
        <v>3.6000000000000003E-3</v>
      </c>
      <c r="H71" s="124">
        <v>2076.6</v>
      </c>
      <c r="I71" s="157">
        <f t="shared" ref="I71" si="32">H71*G71</f>
        <v>7.4757600000000002</v>
      </c>
      <c r="J71" s="160">
        <f t="shared" ref="J71" si="33">I71-F71</f>
        <v>0</v>
      </c>
      <c r="K71" s="140">
        <f t="shared" ref="K71" si="34">IF(ISERROR(J71/F71), "", J71/F71)</f>
        <v>0</v>
      </c>
    </row>
    <row r="72" spans="1:11" x14ac:dyDescent="0.35">
      <c r="A72" s="143"/>
      <c r="B72" s="87" t="s">
        <v>143</v>
      </c>
      <c r="C72" s="111"/>
      <c r="D72" s="117">
        <v>2.9999999999999997E-4</v>
      </c>
      <c r="E72" s="124">
        <v>2076.6</v>
      </c>
      <c r="F72" s="138">
        <f t="shared" si="31"/>
        <v>0.62297999999999987</v>
      </c>
      <c r="G72" s="114">
        <v>2.9999999999999997E-4</v>
      </c>
      <c r="H72" s="124">
        <v>2076.6</v>
      </c>
      <c r="I72" s="157">
        <f t="shared" ref="I72:I76" si="35">H72*G72</f>
        <v>0.62297999999999987</v>
      </c>
      <c r="J72" s="160">
        <f t="shared" ref="J72:J76" si="36">I72-F72</f>
        <v>0</v>
      </c>
      <c r="K72" s="140">
        <f t="shared" ref="K72:K76" si="37">IF(ISERROR(J72/F72), "", J72/F72)</f>
        <v>0</v>
      </c>
    </row>
    <row r="73" spans="1:11" x14ac:dyDescent="0.35">
      <c r="A73" s="143"/>
      <c r="B73" s="77" t="s">
        <v>144</v>
      </c>
      <c r="C73" s="111"/>
      <c r="D73" s="147">
        <v>0.25</v>
      </c>
      <c r="E73" s="98">
        <v>1</v>
      </c>
      <c r="F73" s="138">
        <f t="shared" si="31"/>
        <v>0.25</v>
      </c>
      <c r="G73" s="148">
        <v>0.25</v>
      </c>
      <c r="H73" s="120">
        <v>1</v>
      </c>
      <c r="I73" s="157">
        <f t="shared" si="35"/>
        <v>0.25</v>
      </c>
      <c r="J73" s="160">
        <f t="shared" si="36"/>
        <v>0</v>
      </c>
      <c r="K73" s="140">
        <f t="shared" si="37"/>
        <v>0</v>
      </c>
    </row>
    <row r="74" spans="1:11" x14ac:dyDescent="0.35">
      <c r="A74" s="143"/>
      <c r="B74" s="82" t="s">
        <v>145</v>
      </c>
      <c r="C74" s="111"/>
      <c r="D74" s="118">
        <v>6.5000000000000002E-2</v>
      </c>
      <c r="E74" s="88">
        <v>1300</v>
      </c>
      <c r="F74" s="138">
        <f t="shared" si="31"/>
        <v>84.5</v>
      </c>
      <c r="G74" s="115">
        <v>6.5000000000000002E-2</v>
      </c>
      <c r="H74" s="88">
        <v>1300</v>
      </c>
      <c r="I74" s="157">
        <f t="shared" si="35"/>
        <v>84.5</v>
      </c>
      <c r="J74" s="160">
        <f t="shared" si="36"/>
        <v>0</v>
      </c>
      <c r="K74" s="140">
        <f t="shared" si="37"/>
        <v>0</v>
      </c>
    </row>
    <row r="75" spans="1:11" x14ac:dyDescent="0.35">
      <c r="A75" s="143"/>
      <c r="B75" s="82" t="s">
        <v>146</v>
      </c>
      <c r="C75" s="111"/>
      <c r="D75" s="118">
        <v>9.4E-2</v>
      </c>
      <c r="E75" s="88">
        <v>340</v>
      </c>
      <c r="F75" s="138">
        <f t="shared" si="31"/>
        <v>31.96</v>
      </c>
      <c r="G75" s="115">
        <v>9.4E-2</v>
      </c>
      <c r="H75" s="88">
        <v>340</v>
      </c>
      <c r="I75" s="157">
        <f t="shared" si="35"/>
        <v>31.96</v>
      </c>
      <c r="J75" s="160">
        <f t="shared" si="36"/>
        <v>0</v>
      </c>
      <c r="K75" s="140">
        <f t="shared" si="37"/>
        <v>0</v>
      </c>
    </row>
    <row r="76" spans="1:11" ht="15" thickBot="1" x14ac:dyDescent="0.4">
      <c r="A76" s="143"/>
      <c r="B76" s="62" t="s">
        <v>147</v>
      </c>
      <c r="C76" s="111"/>
      <c r="D76" s="118">
        <v>0.13200000000000001</v>
      </c>
      <c r="E76" s="88">
        <v>360</v>
      </c>
      <c r="F76" s="138">
        <f t="shared" si="31"/>
        <v>47.52</v>
      </c>
      <c r="G76" s="115">
        <v>0.13200000000000001</v>
      </c>
      <c r="H76" s="88">
        <v>360</v>
      </c>
      <c r="I76" s="157">
        <f t="shared" si="35"/>
        <v>47.52</v>
      </c>
      <c r="J76" s="160">
        <f t="shared" si="36"/>
        <v>0</v>
      </c>
      <c r="K76" s="140">
        <f t="shared" si="37"/>
        <v>0</v>
      </c>
    </row>
    <row r="77" spans="1:11" ht="15" thickBot="1" x14ac:dyDescent="0.4">
      <c r="A77" s="143"/>
      <c r="B77" s="89"/>
      <c r="C77" s="90"/>
      <c r="D77" s="127"/>
      <c r="E77" s="59"/>
      <c r="F77" s="128"/>
      <c r="G77" s="127"/>
      <c r="H77" s="129"/>
      <c r="I77" s="128"/>
      <c r="J77" s="130"/>
      <c r="K77" s="61"/>
    </row>
    <row r="78" spans="1:11" s="48" customFormat="1" x14ac:dyDescent="0.35">
      <c r="A78" s="143"/>
      <c r="B78" s="93" t="s">
        <v>150</v>
      </c>
      <c r="C78" s="77"/>
      <c r="D78" s="102"/>
      <c r="E78" s="131"/>
      <c r="F78" s="150">
        <f>SUM(F71:F76,F70)</f>
        <v>241.573914</v>
      </c>
      <c r="G78" s="94"/>
      <c r="H78" s="94"/>
      <c r="I78" s="150">
        <f>SUM(I71:I76,I70)</f>
        <v>286.65552420350309</v>
      </c>
      <c r="J78" s="151">
        <f>I78-F78</f>
        <v>45.081610203503089</v>
      </c>
      <c r="K78" s="95">
        <f>IF((F78)=0,"",(J78/F78))</f>
        <v>0.18661621802221198</v>
      </c>
    </row>
    <row r="79" spans="1:11" s="48" customFormat="1" x14ac:dyDescent="0.35">
      <c r="A79" s="143"/>
      <c r="B79" s="96" t="s">
        <v>151</v>
      </c>
      <c r="C79" s="77"/>
      <c r="D79" s="102">
        <v>0.13</v>
      </c>
      <c r="E79" s="132"/>
      <c r="F79" s="152">
        <f>F78*D79</f>
        <v>31.40460882</v>
      </c>
      <c r="G79" s="97">
        <v>0.13</v>
      </c>
      <c r="H79" s="98"/>
      <c r="I79" s="152">
        <f>I78*G79</f>
        <v>37.265218146455403</v>
      </c>
      <c r="J79" s="153">
        <f>I79-F79</f>
        <v>5.8606093264554033</v>
      </c>
      <c r="K79" s="99">
        <f>IF((F79)=0,"",(J79/F79))</f>
        <v>0.18661621802221204</v>
      </c>
    </row>
    <row r="80" spans="1:11" s="48" customFormat="1" x14ac:dyDescent="0.35">
      <c r="A80" s="143"/>
      <c r="B80" s="96" t="s">
        <v>152</v>
      </c>
      <c r="C80" s="77"/>
      <c r="D80" s="102">
        <v>0.08</v>
      </c>
      <c r="E80" s="132"/>
      <c r="F80" s="152">
        <f>F78*-D80</f>
        <v>-19.325913119999999</v>
      </c>
      <c r="G80" s="102">
        <v>0.08</v>
      </c>
      <c r="H80" s="98"/>
      <c r="I80" s="152">
        <f>I78*-G80</f>
        <v>-22.932441936280249</v>
      </c>
      <c r="J80" s="153">
        <f>I80-F80</f>
        <v>-3.6065288162802496</v>
      </c>
      <c r="K80" s="99"/>
    </row>
    <row r="81" spans="1:11" s="48" customFormat="1" ht="15" thickBot="1" x14ac:dyDescent="0.4">
      <c r="A81" s="143">
        <v>7</v>
      </c>
      <c r="B81" s="281" t="s">
        <v>153</v>
      </c>
      <c r="C81" s="281"/>
      <c r="D81" s="133"/>
      <c r="E81" s="134"/>
      <c r="F81" s="154">
        <f>F78+F79+F80</f>
        <v>253.65260970000003</v>
      </c>
      <c r="G81" s="100"/>
      <c r="H81" s="100"/>
      <c r="I81" s="155">
        <f>I78+I79+I80</f>
        <v>300.98830041367825</v>
      </c>
      <c r="J81" s="156">
        <f>I81-F81</f>
        <v>47.335690713678218</v>
      </c>
      <c r="K81" s="101">
        <f>IF((F81)=0,"",(J81/F81))</f>
        <v>0.18661621802221187</v>
      </c>
    </row>
    <row r="82" spans="1:11" ht="15" thickBot="1" x14ac:dyDescent="0.4">
      <c r="A82" s="143"/>
      <c r="B82" s="89"/>
      <c r="C82" s="90"/>
      <c r="D82" s="107"/>
      <c r="E82" s="108"/>
      <c r="F82" s="109"/>
      <c r="G82" s="107"/>
      <c r="H82" s="91"/>
      <c r="I82" s="109"/>
      <c r="J82" s="110"/>
      <c r="K82" s="92"/>
    </row>
    <row r="85" spans="1:11" x14ac:dyDescent="0.35">
      <c r="A85" s="49"/>
      <c r="B85" s="63" t="s">
        <v>105</v>
      </c>
      <c r="C85" s="270" t="s">
        <v>156</v>
      </c>
      <c r="D85" s="270"/>
      <c r="E85" s="270"/>
      <c r="F85" s="270"/>
      <c r="G85" s="270"/>
      <c r="H85" s="270"/>
      <c r="I85" s="49" t="s">
        <v>107</v>
      </c>
      <c r="J85" s="48"/>
      <c r="K85" s="48"/>
    </row>
    <row r="86" spans="1:11" x14ac:dyDescent="0.35">
      <c r="A86" s="49"/>
      <c r="B86" s="63" t="s">
        <v>108</v>
      </c>
      <c r="C86" s="271" t="s">
        <v>157</v>
      </c>
      <c r="D86" s="271"/>
      <c r="E86" s="271"/>
      <c r="F86" s="64"/>
      <c r="G86" s="64"/>
      <c r="H86" s="48"/>
      <c r="I86" s="48"/>
      <c r="J86" s="48"/>
      <c r="K86" s="48"/>
    </row>
    <row r="87" spans="1:11" ht="15.5" x14ac:dyDescent="0.35">
      <c r="A87" s="49"/>
      <c r="B87" s="63" t="s">
        <v>110</v>
      </c>
      <c r="C87" s="149">
        <v>237500</v>
      </c>
      <c r="D87" s="65" t="s">
        <v>111</v>
      </c>
      <c r="E87" s="62"/>
      <c r="F87" s="48"/>
      <c r="G87" s="48"/>
      <c r="H87" s="66"/>
      <c r="I87" s="66"/>
      <c r="J87" s="66"/>
      <c r="K87" s="66"/>
    </row>
    <row r="88" spans="1:11" ht="15.5" x14ac:dyDescent="0.35">
      <c r="A88" s="49"/>
      <c r="B88" s="63" t="s">
        <v>112</v>
      </c>
      <c r="C88" s="149">
        <v>500</v>
      </c>
      <c r="D88" s="67" t="s">
        <v>113</v>
      </c>
      <c r="E88" s="68"/>
      <c r="F88" s="69"/>
      <c r="G88" s="69"/>
      <c r="H88" s="69"/>
      <c r="I88" s="48"/>
      <c r="J88" s="48"/>
      <c r="K88" s="48"/>
    </row>
    <row r="89" spans="1:11" x14ac:dyDescent="0.35">
      <c r="A89" s="49"/>
      <c r="B89" s="63" t="s">
        <v>114</v>
      </c>
      <c r="C89" s="70">
        <v>1.0383</v>
      </c>
      <c r="D89" s="48"/>
      <c r="E89" s="48"/>
      <c r="F89" s="48"/>
      <c r="G89" s="48"/>
      <c r="H89" s="48"/>
      <c r="I89" s="48"/>
      <c r="J89" s="48"/>
      <c r="K89" s="48"/>
    </row>
    <row r="90" spans="1:11" x14ac:dyDescent="0.35">
      <c r="A90" s="49"/>
      <c r="B90" s="63" t="s">
        <v>115</v>
      </c>
      <c r="C90" s="70">
        <v>1.0383</v>
      </c>
      <c r="D90" s="48"/>
      <c r="E90" s="48"/>
      <c r="F90" s="48"/>
      <c r="G90" s="48"/>
      <c r="H90" s="48"/>
      <c r="I90" s="48"/>
      <c r="J90" s="48"/>
      <c r="K90" s="48"/>
    </row>
    <row r="91" spans="1:11" x14ac:dyDescent="0.35">
      <c r="A91" s="49"/>
      <c r="B91" s="62"/>
      <c r="C91" s="48"/>
      <c r="D91" s="48"/>
      <c r="E91" s="48"/>
      <c r="F91" s="48"/>
      <c r="G91" s="48"/>
      <c r="H91" s="48"/>
      <c r="I91" s="48"/>
      <c r="J91" s="48"/>
      <c r="K91" s="48"/>
    </row>
    <row r="92" spans="1:11" x14ac:dyDescent="0.35">
      <c r="A92" s="49"/>
      <c r="B92" s="62"/>
      <c r="C92" s="71"/>
      <c r="D92" s="272" t="s">
        <v>116</v>
      </c>
      <c r="E92" s="273"/>
      <c r="F92" s="274"/>
      <c r="G92" s="272" t="s">
        <v>117</v>
      </c>
      <c r="H92" s="273"/>
      <c r="I92" s="274"/>
      <c r="J92" s="272" t="s">
        <v>118</v>
      </c>
      <c r="K92" s="274"/>
    </row>
    <row r="93" spans="1:11" x14ac:dyDescent="0.35">
      <c r="A93" s="49"/>
      <c r="B93" s="62"/>
      <c r="C93" s="275"/>
      <c r="D93" s="72" t="s">
        <v>119</v>
      </c>
      <c r="E93" s="72" t="s">
        <v>120</v>
      </c>
      <c r="F93" s="73" t="s">
        <v>121</v>
      </c>
      <c r="G93" s="72" t="s">
        <v>119</v>
      </c>
      <c r="H93" s="74" t="s">
        <v>120</v>
      </c>
      <c r="I93" s="73" t="s">
        <v>121</v>
      </c>
      <c r="J93" s="277" t="s">
        <v>122</v>
      </c>
      <c r="K93" s="279" t="s">
        <v>123</v>
      </c>
    </row>
    <row r="94" spans="1:11" x14ac:dyDescent="0.35">
      <c r="A94" s="49"/>
      <c r="B94" s="62"/>
      <c r="C94" s="276"/>
      <c r="D94" s="75" t="s">
        <v>124</v>
      </c>
      <c r="E94" s="75"/>
      <c r="F94" s="76" t="s">
        <v>124</v>
      </c>
      <c r="G94" s="75" t="s">
        <v>124</v>
      </c>
      <c r="H94" s="76"/>
      <c r="I94" s="76" t="s">
        <v>124</v>
      </c>
      <c r="J94" s="278"/>
      <c r="K94" s="280"/>
    </row>
    <row r="95" spans="1:11" x14ac:dyDescent="0.35">
      <c r="A95" s="143"/>
      <c r="B95" s="50" t="s">
        <v>125</v>
      </c>
      <c r="C95" s="111"/>
      <c r="D95" s="137">
        <v>139.37</v>
      </c>
      <c r="E95" s="98">
        <v>1</v>
      </c>
      <c r="F95" s="157">
        <f>E95*D95</f>
        <v>139.37</v>
      </c>
      <c r="G95" s="163">
        <v>140.21</v>
      </c>
      <c r="H95" s="120">
        <f>E95</f>
        <v>1</v>
      </c>
      <c r="I95" s="157">
        <f>H95*G95</f>
        <v>140.21</v>
      </c>
      <c r="J95" s="160">
        <f t="shared" ref="J95" si="38">I95-F95</f>
        <v>0.84000000000000341</v>
      </c>
      <c r="K95" s="140">
        <f>IF(ISERROR(J95/F95), "", J95/F95)</f>
        <v>6.0271220492215212E-3</v>
      </c>
    </row>
    <row r="96" spans="1:11" x14ac:dyDescent="0.35">
      <c r="A96" s="143"/>
      <c r="B96" s="50" t="s">
        <v>126</v>
      </c>
      <c r="C96" s="111"/>
      <c r="D96" s="117">
        <v>4.8078000000000003</v>
      </c>
      <c r="E96" s="98">
        <v>500</v>
      </c>
      <c r="F96" s="157">
        <f t="shared" ref="F96:F108" si="39">E96*D96</f>
        <v>2403.9</v>
      </c>
      <c r="G96" s="114">
        <v>4.8365999999999998</v>
      </c>
      <c r="H96" s="120">
        <v>500</v>
      </c>
      <c r="I96" s="157">
        <f t="shared" ref="I96:I111" si="40">H96*G96</f>
        <v>2418.2999999999997</v>
      </c>
      <c r="J96" s="160">
        <f t="shared" ref="J96:J98" si="41">I96-F96</f>
        <v>14.399999999999636</v>
      </c>
      <c r="K96" s="140">
        <f t="shared" ref="K96:K98" si="42">IF(ISERROR(J96/F96), "", J96/F96)</f>
        <v>5.9902658180455244E-3</v>
      </c>
    </row>
    <row r="97" spans="1:12" x14ac:dyDescent="0.35">
      <c r="A97" s="143"/>
      <c r="B97" s="51" t="s">
        <v>127</v>
      </c>
      <c r="C97" s="111"/>
      <c r="D97" s="137">
        <v>0</v>
      </c>
      <c r="E97" s="98">
        <v>1</v>
      </c>
      <c r="F97" s="157">
        <f t="shared" si="39"/>
        <v>0</v>
      </c>
      <c r="G97" s="139">
        <v>0</v>
      </c>
      <c r="H97" s="120">
        <v>1</v>
      </c>
      <c r="I97" s="157">
        <f t="shared" si="40"/>
        <v>0</v>
      </c>
      <c r="J97" s="160">
        <f t="shared" si="41"/>
        <v>0</v>
      </c>
      <c r="K97" s="140" t="str">
        <f t="shared" si="42"/>
        <v/>
      </c>
    </row>
    <row r="98" spans="1:12" x14ac:dyDescent="0.35">
      <c r="A98" s="143"/>
      <c r="B98" s="50" t="s">
        <v>128</v>
      </c>
      <c r="C98" s="111"/>
      <c r="D98" s="117">
        <v>-3.9858999999999996</v>
      </c>
      <c r="E98" s="98">
        <v>500</v>
      </c>
      <c r="F98" s="157">
        <f t="shared" si="39"/>
        <v>-1992.9499999999998</v>
      </c>
      <c r="G98" s="114">
        <v>0.2273</v>
      </c>
      <c r="H98" s="120">
        <v>500</v>
      </c>
      <c r="I98" s="157">
        <f t="shared" si="40"/>
        <v>113.65</v>
      </c>
      <c r="J98" s="160">
        <f t="shared" si="41"/>
        <v>2106.6</v>
      </c>
      <c r="K98" s="140">
        <f t="shared" si="42"/>
        <v>-1.057026016708899</v>
      </c>
    </row>
    <row r="99" spans="1:12" x14ac:dyDescent="0.35">
      <c r="A99" s="143">
        <v>3</v>
      </c>
      <c r="B99" s="78" t="s">
        <v>129</v>
      </c>
      <c r="C99" s="79"/>
      <c r="D99" s="141"/>
      <c r="E99" s="145"/>
      <c r="F99" s="146">
        <f>SUM(F95:F98)</f>
        <v>550.32000000000016</v>
      </c>
      <c r="G99" s="142"/>
      <c r="H99" s="86"/>
      <c r="I99" s="146">
        <f>SUM(I95:I98)</f>
        <v>2672.16</v>
      </c>
      <c r="J99" s="146">
        <f t="shared" ref="J99:J116" si="43">I99-F99</f>
        <v>2121.8399999999997</v>
      </c>
      <c r="K99" s="81">
        <f t="shared" ref="K99:K116" si="44">IF(ISERROR(J99/F99), "", J99/F99)</f>
        <v>3.8556476232010448</v>
      </c>
      <c r="L99" s="47">
        <f>(I99-F99)/F99</f>
        <v>3.8556476232010448</v>
      </c>
    </row>
    <row r="100" spans="1:12" x14ac:dyDescent="0.35">
      <c r="A100" s="143"/>
      <c r="B100" s="52" t="s">
        <v>130</v>
      </c>
      <c r="C100" s="111"/>
      <c r="D100" s="117">
        <v>0</v>
      </c>
      <c r="E100" s="124">
        <v>0</v>
      </c>
      <c r="F100" s="138">
        <f t="shared" si="39"/>
        <v>0</v>
      </c>
      <c r="G100" s="114">
        <v>0</v>
      </c>
      <c r="H100" s="124">
        <v>0</v>
      </c>
      <c r="I100" s="138">
        <f t="shared" si="40"/>
        <v>0</v>
      </c>
      <c r="J100" s="121">
        <f t="shared" si="43"/>
        <v>0</v>
      </c>
      <c r="K100" s="140" t="str">
        <f t="shared" si="44"/>
        <v/>
      </c>
    </row>
    <row r="101" spans="1:12" x14ac:dyDescent="0.35">
      <c r="A101" s="143"/>
      <c r="B101" s="52" t="s">
        <v>131</v>
      </c>
      <c r="C101" s="111"/>
      <c r="D101" s="117">
        <v>0</v>
      </c>
      <c r="E101" s="125">
        <v>500</v>
      </c>
      <c r="F101" s="138">
        <f t="shared" si="39"/>
        <v>0</v>
      </c>
      <c r="G101" s="114">
        <v>-1.5284</v>
      </c>
      <c r="H101" s="125">
        <v>500</v>
      </c>
      <c r="I101" s="138">
        <f t="shared" si="40"/>
        <v>-764.2</v>
      </c>
      <c r="J101" s="121">
        <f t="shared" si="43"/>
        <v>-764.2</v>
      </c>
      <c r="K101" s="140" t="str">
        <f t="shared" si="44"/>
        <v/>
      </c>
    </row>
    <row r="102" spans="1:12" s="48" customFormat="1" x14ac:dyDescent="0.35">
      <c r="A102" s="143"/>
      <c r="B102" s="52" t="s">
        <v>161</v>
      </c>
      <c r="C102" s="111"/>
      <c r="D102" s="117">
        <v>-4.5351999999999997</v>
      </c>
      <c r="E102" s="125">
        <f>$C$88</f>
        <v>500</v>
      </c>
      <c r="F102" s="138">
        <f t="shared" si="39"/>
        <v>-2267.6</v>
      </c>
      <c r="G102" s="46">
        <f>'[2]1576 Rate Rider Calculation'!$H$27*-1</f>
        <v>-0.9547945158946155</v>
      </c>
      <c r="H102" s="125">
        <f>$C$88</f>
        <v>500</v>
      </c>
      <c r="I102" s="138">
        <f t="shared" si="40"/>
        <v>-477.39725794730776</v>
      </c>
      <c r="J102" s="121">
        <f t="shared" si="43"/>
        <v>1790.2027420526922</v>
      </c>
      <c r="K102" s="140">
        <f t="shared" si="44"/>
        <v>-0.78947025139032112</v>
      </c>
    </row>
    <row r="103" spans="1:12" x14ac:dyDescent="0.35">
      <c r="A103" s="143"/>
      <c r="B103" s="52" t="s">
        <v>132</v>
      </c>
      <c r="C103" s="111"/>
      <c r="D103" s="117">
        <v>0</v>
      </c>
      <c r="E103" s="125">
        <v>500</v>
      </c>
      <c r="F103" s="138">
        <f t="shared" si="39"/>
        <v>0</v>
      </c>
      <c r="G103" s="114">
        <v>0</v>
      </c>
      <c r="H103" s="125">
        <v>500</v>
      </c>
      <c r="I103" s="138">
        <f t="shared" si="40"/>
        <v>0</v>
      </c>
      <c r="J103" s="121">
        <f t="shared" si="43"/>
        <v>0</v>
      </c>
      <c r="K103" s="140" t="str">
        <f t="shared" si="44"/>
        <v/>
      </c>
    </row>
    <row r="104" spans="1:12" x14ac:dyDescent="0.35">
      <c r="A104" s="143"/>
      <c r="B104" s="52" t="s">
        <v>133</v>
      </c>
      <c r="C104" s="111"/>
      <c r="D104" s="117">
        <v>0</v>
      </c>
      <c r="E104" s="125">
        <v>237500</v>
      </c>
      <c r="F104" s="138">
        <f t="shared" si="39"/>
        <v>0</v>
      </c>
      <c r="G104" s="114">
        <v>5.7000000000000002E-3</v>
      </c>
      <c r="H104" s="125">
        <v>237500</v>
      </c>
      <c r="I104" s="138">
        <f t="shared" si="40"/>
        <v>1353.75</v>
      </c>
      <c r="J104" s="121">
        <f t="shared" si="43"/>
        <v>1353.75</v>
      </c>
      <c r="K104" s="140" t="str">
        <f t="shared" si="44"/>
        <v/>
      </c>
    </row>
    <row r="105" spans="1:12" x14ac:dyDescent="0.35">
      <c r="A105" s="143"/>
      <c r="B105" s="53" t="s">
        <v>134</v>
      </c>
      <c r="C105" s="111"/>
      <c r="D105" s="117">
        <v>0</v>
      </c>
      <c r="E105" s="125">
        <v>500</v>
      </c>
      <c r="F105" s="138">
        <f t="shared" si="39"/>
        <v>0</v>
      </c>
      <c r="G105" s="114"/>
      <c r="H105" s="125">
        <v>500</v>
      </c>
      <c r="I105" s="138">
        <f t="shared" si="40"/>
        <v>0</v>
      </c>
      <c r="J105" s="121">
        <f t="shared" si="43"/>
        <v>0</v>
      </c>
      <c r="K105" s="140" t="str">
        <f t="shared" si="44"/>
        <v/>
      </c>
    </row>
    <row r="106" spans="1:12" x14ac:dyDescent="0.35">
      <c r="A106" s="143"/>
      <c r="B106" s="144" t="s">
        <v>135</v>
      </c>
      <c r="C106" s="111"/>
      <c r="D106" s="147">
        <v>0</v>
      </c>
      <c r="E106" s="98">
        <v>1</v>
      </c>
      <c r="F106" s="138">
        <f t="shared" si="39"/>
        <v>0</v>
      </c>
      <c r="G106" s="148">
        <v>0</v>
      </c>
      <c r="H106" s="98">
        <v>1</v>
      </c>
      <c r="I106" s="138">
        <f t="shared" si="40"/>
        <v>0</v>
      </c>
      <c r="J106" s="121">
        <f t="shared" si="43"/>
        <v>0</v>
      </c>
      <c r="K106" s="140" t="str">
        <f t="shared" si="44"/>
        <v/>
      </c>
    </row>
    <row r="107" spans="1:12" x14ac:dyDescent="0.35">
      <c r="A107" s="143"/>
      <c r="B107" s="53" t="s">
        <v>136</v>
      </c>
      <c r="C107" s="111"/>
      <c r="D107" s="137">
        <v>0</v>
      </c>
      <c r="E107" s="98">
        <v>1</v>
      </c>
      <c r="F107" s="138">
        <f t="shared" si="39"/>
        <v>0</v>
      </c>
      <c r="G107" s="139">
        <v>0</v>
      </c>
      <c r="H107" s="98">
        <v>1</v>
      </c>
      <c r="I107" s="138">
        <f t="shared" si="40"/>
        <v>0</v>
      </c>
      <c r="J107" s="121">
        <f t="shared" si="43"/>
        <v>0</v>
      </c>
      <c r="K107" s="140" t="str">
        <f t="shared" si="44"/>
        <v/>
      </c>
    </row>
    <row r="108" spans="1:12" x14ac:dyDescent="0.35">
      <c r="A108" s="143"/>
      <c r="B108" s="53" t="s">
        <v>137</v>
      </c>
      <c r="C108" s="111"/>
      <c r="D108" s="117"/>
      <c r="E108" s="125">
        <v>500</v>
      </c>
      <c r="F108" s="138">
        <f t="shared" si="39"/>
        <v>0</v>
      </c>
      <c r="G108" s="114">
        <v>0</v>
      </c>
      <c r="H108" s="125">
        <v>500</v>
      </c>
      <c r="I108" s="138">
        <f t="shared" si="40"/>
        <v>0</v>
      </c>
      <c r="J108" s="121">
        <f t="shared" si="43"/>
        <v>0</v>
      </c>
      <c r="K108" s="140" t="str">
        <f t="shared" si="44"/>
        <v/>
      </c>
    </row>
    <row r="109" spans="1:12" ht="26" x14ac:dyDescent="0.35">
      <c r="A109" s="143">
        <v>3</v>
      </c>
      <c r="B109" s="83" t="s">
        <v>138</v>
      </c>
      <c r="C109" s="84"/>
      <c r="D109" s="112"/>
      <c r="E109" s="122"/>
      <c r="F109" s="146">
        <f>SUM(F99:F108)</f>
        <v>-1717.2799999999997</v>
      </c>
      <c r="G109" s="142"/>
      <c r="H109" s="86"/>
      <c r="I109" s="146">
        <f>SUM(I99:I108)</f>
        <v>2784.3127420526921</v>
      </c>
      <c r="J109" s="146">
        <f t="shared" si="43"/>
        <v>4501.5927420526914</v>
      </c>
      <c r="K109" s="81">
        <f t="shared" si="44"/>
        <v>-2.6213504740360873</v>
      </c>
    </row>
    <row r="110" spans="1:12" x14ac:dyDescent="0.35">
      <c r="A110" s="143"/>
      <c r="B110" s="54" t="s">
        <v>139</v>
      </c>
      <c r="C110" s="111"/>
      <c r="D110" s="117">
        <v>2.8974000000000002</v>
      </c>
      <c r="E110" s="124">
        <v>500</v>
      </c>
      <c r="F110" s="138">
        <f t="shared" ref="F110:F111" si="45">E110*D110</f>
        <v>1448.7</v>
      </c>
      <c r="G110" s="114">
        <v>0</v>
      </c>
      <c r="H110" s="124">
        <v>500</v>
      </c>
      <c r="I110" s="138">
        <f t="shared" si="40"/>
        <v>0</v>
      </c>
      <c r="J110" s="121">
        <f t="shared" si="43"/>
        <v>-1448.7</v>
      </c>
      <c r="K110" s="140">
        <f t="shared" si="44"/>
        <v>-1</v>
      </c>
    </row>
    <row r="111" spans="1:12" ht="25" x14ac:dyDescent="0.35">
      <c r="A111" s="143"/>
      <c r="B111" s="55" t="s">
        <v>140</v>
      </c>
      <c r="C111" s="111"/>
      <c r="D111" s="117">
        <v>2.6417000000000002</v>
      </c>
      <c r="E111" s="124">
        <v>500</v>
      </c>
      <c r="F111" s="138">
        <f t="shared" si="45"/>
        <v>1320.8500000000001</v>
      </c>
      <c r="G111" s="114">
        <v>0</v>
      </c>
      <c r="H111" s="124">
        <v>500</v>
      </c>
      <c r="I111" s="138">
        <f t="shared" si="40"/>
        <v>0</v>
      </c>
      <c r="J111" s="121">
        <f t="shared" si="43"/>
        <v>-1320.8500000000001</v>
      </c>
      <c r="K111" s="140">
        <f t="shared" si="44"/>
        <v>-1</v>
      </c>
    </row>
    <row r="112" spans="1:12" ht="26" x14ac:dyDescent="0.35">
      <c r="A112" s="143">
        <v>3</v>
      </c>
      <c r="B112" s="83" t="s">
        <v>141</v>
      </c>
      <c r="C112" s="79"/>
      <c r="D112" s="112"/>
      <c r="E112" s="122"/>
      <c r="F112" s="159">
        <f>SUM(F109:F111)</f>
        <v>1052.2700000000004</v>
      </c>
      <c r="G112" s="113"/>
      <c r="H112" s="86"/>
      <c r="I112" s="85">
        <f>SUM(I109:I111)</f>
        <v>2784.3127420526921</v>
      </c>
      <c r="J112" s="80">
        <f>I112-F112</f>
        <v>1732.0427420526917</v>
      </c>
      <c r="K112" s="81">
        <f t="shared" si="44"/>
        <v>1.6460060080138093</v>
      </c>
    </row>
    <row r="113" spans="1:11" x14ac:dyDescent="0.35">
      <c r="A113" s="143"/>
      <c r="B113" s="87" t="s">
        <v>142</v>
      </c>
      <c r="C113" s="111"/>
      <c r="D113" s="117">
        <v>3.6000000000000003E-3</v>
      </c>
      <c r="E113" s="124">
        <v>246596.25</v>
      </c>
      <c r="F113" s="138">
        <f t="shared" ref="F113:F116" si="46">E113*D113</f>
        <v>887.74650000000008</v>
      </c>
      <c r="G113" s="114">
        <v>3.6000000000000003E-3</v>
      </c>
      <c r="H113" s="124">
        <v>246596.25</v>
      </c>
      <c r="I113" s="138">
        <f t="shared" ref="I113:I116" si="47">H113*G113</f>
        <v>887.74650000000008</v>
      </c>
      <c r="J113" s="121">
        <f t="shared" si="43"/>
        <v>0</v>
      </c>
      <c r="K113" s="140">
        <f t="shared" si="44"/>
        <v>0</v>
      </c>
    </row>
    <row r="114" spans="1:11" x14ac:dyDescent="0.35">
      <c r="A114" s="143"/>
      <c r="B114" s="87" t="s">
        <v>143</v>
      </c>
      <c r="C114" s="111"/>
      <c r="D114" s="117">
        <v>2.9999999999999997E-4</v>
      </c>
      <c r="E114" s="124">
        <v>246596.25</v>
      </c>
      <c r="F114" s="138">
        <f t="shared" si="46"/>
        <v>73.978874999999988</v>
      </c>
      <c r="G114" s="114">
        <v>2.9999999999999997E-4</v>
      </c>
      <c r="H114" s="124">
        <v>246596.25</v>
      </c>
      <c r="I114" s="138">
        <f t="shared" si="47"/>
        <v>73.978874999999988</v>
      </c>
      <c r="J114" s="121">
        <f t="shared" si="43"/>
        <v>0</v>
      </c>
      <c r="K114" s="140">
        <f t="shared" si="44"/>
        <v>0</v>
      </c>
    </row>
    <row r="115" spans="1:11" x14ac:dyDescent="0.35">
      <c r="A115" s="143"/>
      <c r="B115" s="77" t="s">
        <v>144</v>
      </c>
      <c r="C115" s="111"/>
      <c r="D115" s="147">
        <v>0.25</v>
      </c>
      <c r="E115" s="98">
        <v>1</v>
      </c>
      <c r="F115" s="138">
        <f t="shared" si="46"/>
        <v>0.25</v>
      </c>
      <c r="G115" s="148">
        <v>0.25</v>
      </c>
      <c r="H115" s="120">
        <v>1</v>
      </c>
      <c r="I115" s="138">
        <f t="shared" si="47"/>
        <v>0.25</v>
      </c>
      <c r="J115" s="121">
        <f t="shared" si="43"/>
        <v>0</v>
      </c>
      <c r="K115" s="140">
        <f t="shared" si="44"/>
        <v>0</v>
      </c>
    </row>
    <row r="116" spans="1:11" ht="15" thickBot="1" x14ac:dyDescent="0.4">
      <c r="A116" s="143"/>
      <c r="B116" s="82" t="s">
        <v>149</v>
      </c>
      <c r="C116" s="111"/>
      <c r="D116" s="119">
        <v>0.1101</v>
      </c>
      <c r="E116" s="88">
        <v>246596.25</v>
      </c>
      <c r="F116" s="138">
        <f t="shared" si="46"/>
        <v>27150.247125000002</v>
      </c>
      <c r="G116" s="116">
        <v>0.1101</v>
      </c>
      <c r="H116" s="88">
        <v>246596.25</v>
      </c>
      <c r="I116" s="138">
        <f t="shared" si="47"/>
        <v>27150.247125000002</v>
      </c>
      <c r="J116" s="121">
        <f t="shared" si="43"/>
        <v>0</v>
      </c>
      <c r="K116" s="140">
        <f t="shared" si="44"/>
        <v>0</v>
      </c>
    </row>
    <row r="117" spans="1:11" ht="15" thickBot="1" x14ac:dyDescent="0.4">
      <c r="A117" s="143"/>
      <c r="B117" s="89"/>
      <c r="C117" s="90"/>
      <c r="D117" s="56"/>
      <c r="E117" s="57"/>
      <c r="F117" s="58"/>
      <c r="G117" s="56"/>
      <c r="H117" s="59"/>
      <c r="I117" s="58"/>
      <c r="J117" s="60"/>
      <c r="K117" s="61"/>
    </row>
    <row r="118" spans="1:11" x14ac:dyDescent="0.35">
      <c r="A118" s="143"/>
      <c r="B118" s="93" t="s">
        <v>154</v>
      </c>
      <c r="C118" s="77"/>
      <c r="D118" s="102"/>
      <c r="E118" s="131"/>
      <c r="F118" s="150">
        <f>SUM(F112:F116)</f>
        <v>29164.492500000004</v>
      </c>
      <c r="G118" s="94"/>
      <c r="H118" s="94"/>
      <c r="I118" s="150">
        <f>SUM(I112:I116)</f>
        <v>30896.535242052694</v>
      </c>
      <c r="J118" s="151">
        <f>I118-F118</f>
        <v>1732.0427420526903</v>
      </c>
      <c r="K118" s="95">
        <f>IF((F118)=0,"",(J118/F118))</f>
        <v>5.938874959174037E-2</v>
      </c>
    </row>
    <row r="119" spans="1:11" x14ac:dyDescent="0.35">
      <c r="A119" s="143"/>
      <c r="B119" s="96" t="s">
        <v>151</v>
      </c>
      <c r="C119" s="77"/>
      <c r="D119" s="102">
        <v>0.13</v>
      </c>
      <c r="E119" s="131"/>
      <c r="F119" s="152">
        <f>F118*D119</f>
        <v>3791.3840250000007</v>
      </c>
      <c r="G119" s="97">
        <v>0.13</v>
      </c>
      <c r="H119" s="98"/>
      <c r="I119" s="152">
        <f>I118*G119</f>
        <v>4016.5495814668502</v>
      </c>
      <c r="J119" s="153">
        <f>I119-F119</f>
        <v>225.16555646684947</v>
      </c>
      <c r="K119" s="99">
        <f>IF((F119)=0,"",(J119/F119))</f>
        <v>5.9388749591740293E-2</v>
      </c>
    </row>
    <row r="120" spans="1:11" ht="15" thickBot="1" x14ac:dyDescent="0.4">
      <c r="A120" s="143">
        <v>3</v>
      </c>
      <c r="B120" s="282" t="s">
        <v>154</v>
      </c>
      <c r="C120" s="283"/>
      <c r="D120" s="135"/>
      <c r="E120" s="136"/>
      <c r="F120" s="103">
        <f>SUM(F118:F119)</f>
        <v>32955.876525000007</v>
      </c>
      <c r="G120" s="100"/>
      <c r="H120" s="100"/>
      <c r="I120" s="103">
        <f>SUM(I118:I119)</f>
        <v>34913.084823519544</v>
      </c>
      <c r="J120" s="103">
        <f t="shared" ref="J120" si="48">SUM(J118:J119)</f>
        <v>1957.2082985195398</v>
      </c>
      <c r="K120" s="95">
        <f>IF((F120)=0,"",(J120/F120))</f>
        <v>5.9388749591740356E-2</v>
      </c>
    </row>
    <row r="121" spans="1:11" ht="15" thickBot="1" x14ac:dyDescent="0.4">
      <c r="A121" s="143"/>
      <c r="B121" s="89"/>
      <c r="C121" s="90"/>
      <c r="D121" s="107"/>
      <c r="E121" s="108"/>
      <c r="F121" s="109"/>
      <c r="G121" s="107"/>
      <c r="H121" s="91"/>
      <c r="I121" s="109"/>
      <c r="J121" s="110"/>
      <c r="K121" s="92"/>
    </row>
    <row r="124" spans="1:11" x14ac:dyDescent="0.35">
      <c r="A124" s="49"/>
      <c r="B124" s="63" t="s">
        <v>105</v>
      </c>
      <c r="C124" s="270" t="s">
        <v>158</v>
      </c>
      <c r="D124" s="270"/>
      <c r="E124" s="270"/>
      <c r="F124" s="270"/>
      <c r="G124" s="270"/>
      <c r="H124" s="270"/>
      <c r="I124" s="49" t="s">
        <v>107</v>
      </c>
      <c r="J124" s="48"/>
      <c r="K124" s="48"/>
    </row>
    <row r="125" spans="1:11" x14ac:dyDescent="0.35">
      <c r="A125" s="49"/>
      <c r="B125" s="63" t="s">
        <v>108</v>
      </c>
      <c r="C125" s="271" t="s">
        <v>109</v>
      </c>
      <c r="D125" s="271"/>
      <c r="E125" s="271"/>
      <c r="F125" s="64"/>
      <c r="G125" s="64"/>
      <c r="H125" s="48"/>
      <c r="I125" s="48"/>
      <c r="J125" s="48"/>
      <c r="K125" s="48"/>
    </row>
    <row r="126" spans="1:11" ht="15.5" x14ac:dyDescent="0.35">
      <c r="A126" s="49"/>
      <c r="B126" s="63" t="s">
        <v>110</v>
      </c>
      <c r="C126" s="149">
        <v>200</v>
      </c>
      <c r="D126" s="65" t="s">
        <v>111</v>
      </c>
      <c r="E126" s="62"/>
      <c r="F126" s="48"/>
      <c r="G126" s="48"/>
      <c r="H126" s="66"/>
      <c r="I126" s="66"/>
      <c r="J126" s="66"/>
      <c r="K126" s="66"/>
    </row>
    <row r="127" spans="1:11" ht="15.5" x14ac:dyDescent="0.35">
      <c r="A127" s="49"/>
      <c r="B127" s="63" t="s">
        <v>112</v>
      </c>
      <c r="C127" s="149">
        <v>0</v>
      </c>
      <c r="D127" s="67" t="s">
        <v>113</v>
      </c>
      <c r="E127" s="68"/>
      <c r="F127" s="69"/>
      <c r="G127" s="69"/>
      <c r="H127" s="69"/>
      <c r="I127" s="48"/>
      <c r="J127" s="48"/>
      <c r="K127" s="48"/>
    </row>
    <row r="128" spans="1:11" x14ac:dyDescent="0.35">
      <c r="A128" s="49"/>
      <c r="B128" s="63" t="s">
        <v>114</v>
      </c>
      <c r="C128" s="70">
        <v>1.0383</v>
      </c>
      <c r="D128" s="48"/>
      <c r="E128" s="48"/>
      <c r="F128" s="48"/>
      <c r="G128" s="48"/>
      <c r="H128" s="48"/>
      <c r="I128" s="48"/>
      <c r="J128" s="48"/>
      <c r="K128" s="48"/>
    </row>
    <row r="129" spans="1:11" x14ac:dyDescent="0.35">
      <c r="A129" s="49"/>
      <c r="B129" s="63" t="s">
        <v>115</v>
      </c>
      <c r="C129" s="70">
        <v>1.0383</v>
      </c>
      <c r="D129" s="48"/>
      <c r="E129" s="48"/>
      <c r="F129" s="48"/>
      <c r="G129" s="48"/>
      <c r="H129" s="48"/>
      <c r="I129" s="48"/>
      <c r="J129" s="48"/>
      <c r="K129" s="48"/>
    </row>
    <row r="130" spans="1:11" x14ac:dyDescent="0.35">
      <c r="A130" s="49"/>
      <c r="B130" s="62"/>
      <c r="C130" s="48"/>
      <c r="D130" s="48"/>
      <c r="E130" s="48"/>
      <c r="F130" s="48"/>
      <c r="G130" s="48"/>
      <c r="H130" s="48"/>
      <c r="I130" s="48"/>
      <c r="J130" s="48"/>
      <c r="K130" s="48"/>
    </row>
    <row r="131" spans="1:11" x14ac:dyDescent="0.35">
      <c r="A131" s="49"/>
      <c r="B131" s="62"/>
      <c r="C131" s="71"/>
      <c r="D131" s="272" t="s">
        <v>116</v>
      </c>
      <c r="E131" s="273"/>
      <c r="F131" s="274"/>
      <c r="G131" s="272" t="s">
        <v>117</v>
      </c>
      <c r="H131" s="273"/>
      <c r="I131" s="274"/>
      <c r="J131" s="272" t="s">
        <v>118</v>
      </c>
      <c r="K131" s="274"/>
    </row>
    <row r="132" spans="1:11" x14ac:dyDescent="0.35">
      <c r="A132" s="49"/>
      <c r="B132" s="62"/>
      <c r="C132" s="275"/>
      <c r="D132" s="72" t="s">
        <v>119</v>
      </c>
      <c r="E132" s="72" t="s">
        <v>120</v>
      </c>
      <c r="F132" s="73" t="s">
        <v>121</v>
      </c>
      <c r="G132" s="72" t="s">
        <v>119</v>
      </c>
      <c r="H132" s="74" t="s">
        <v>120</v>
      </c>
      <c r="I132" s="73" t="s">
        <v>121</v>
      </c>
      <c r="J132" s="277" t="s">
        <v>122</v>
      </c>
      <c r="K132" s="279" t="s">
        <v>123</v>
      </c>
    </row>
    <row r="133" spans="1:11" x14ac:dyDescent="0.35">
      <c r="A133" s="49"/>
      <c r="B133" s="62"/>
      <c r="C133" s="276"/>
      <c r="D133" s="75" t="s">
        <v>124</v>
      </c>
      <c r="E133" s="75"/>
      <c r="F133" s="76" t="s">
        <v>124</v>
      </c>
      <c r="G133" s="75" t="s">
        <v>124</v>
      </c>
      <c r="H133" s="76"/>
      <c r="I133" s="76" t="s">
        <v>124</v>
      </c>
      <c r="J133" s="278"/>
      <c r="K133" s="280"/>
    </row>
    <row r="134" spans="1:11" x14ac:dyDescent="0.35">
      <c r="A134" s="143"/>
      <c r="B134" s="50" t="s">
        <v>125</v>
      </c>
      <c r="C134" s="111"/>
      <c r="D134" s="137">
        <v>17.75</v>
      </c>
      <c r="E134" s="98"/>
      <c r="F134" s="157">
        <f>E134*D134</f>
        <v>0</v>
      </c>
      <c r="G134" s="139">
        <v>17.86</v>
      </c>
      <c r="H134" s="120">
        <v>0</v>
      </c>
      <c r="I134" s="157">
        <f>H134*G134</f>
        <v>0</v>
      </c>
      <c r="J134" s="160">
        <f t="shared" ref="J134" si="49">I134-F134</f>
        <v>0</v>
      </c>
      <c r="K134" s="140" t="str">
        <f>IF(ISERROR(J134/F134), "", J134/F134)</f>
        <v/>
      </c>
    </row>
    <row r="135" spans="1:11" x14ac:dyDescent="0.35">
      <c r="A135" s="143"/>
      <c r="B135" s="50" t="s">
        <v>126</v>
      </c>
      <c r="C135" s="111"/>
      <c r="D135" s="117">
        <v>2.0400000000000001E-2</v>
      </c>
      <c r="E135" s="98">
        <v>200</v>
      </c>
      <c r="F135" s="157">
        <f t="shared" ref="F135:F137" si="50">E135*D135</f>
        <v>4.08</v>
      </c>
      <c r="G135" s="114">
        <v>2.0500000000000001E-2</v>
      </c>
      <c r="H135" s="120">
        <v>200</v>
      </c>
      <c r="I135" s="157">
        <f t="shared" ref="I135:I137" si="51">H135*G135</f>
        <v>4.1000000000000005</v>
      </c>
      <c r="J135" s="121">
        <f t="shared" ref="J135:J137" si="52">I135-F135</f>
        <v>2.0000000000000462E-2</v>
      </c>
      <c r="K135" s="140">
        <f t="shared" ref="K135:K137" si="53">IF(ISERROR(J135/F135), "", J135/F135)</f>
        <v>4.9019607843138382E-3</v>
      </c>
    </row>
    <row r="136" spans="1:11" x14ac:dyDescent="0.35">
      <c r="A136" s="143"/>
      <c r="B136" s="51" t="s">
        <v>127</v>
      </c>
      <c r="C136" s="111"/>
      <c r="D136" s="137">
        <v>0</v>
      </c>
      <c r="E136" s="98">
        <v>1</v>
      </c>
      <c r="F136" s="157">
        <f>E136*D136</f>
        <v>0</v>
      </c>
      <c r="G136" s="139">
        <v>0</v>
      </c>
      <c r="H136" s="120">
        <v>1</v>
      </c>
      <c r="I136" s="157">
        <f>H136*G136</f>
        <v>0</v>
      </c>
      <c r="J136" s="121">
        <f t="shared" si="52"/>
        <v>0</v>
      </c>
      <c r="K136" s="140" t="str">
        <f t="shared" si="53"/>
        <v/>
      </c>
    </row>
    <row r="137" spans="1:11" x14ac:dyDescent="0.35">
      <c r="A137" s="143"/>
      <c r="B137" s="50" t="s">
        <v>128</v>
      </c>
      <c r="C137" s="111"/>
      <c r="D137" s="117">
        <v>-1.32E-2</v>
      </c>
      <c r="E137" s="98">
        <v>200</v>
      </c>
      <c r="F137" s="157">
        <f t="shared" si="50"/>
        <v>-2.64</v>
      </c>
      <c r="G137" s="114">
        <v>0</v>
      </c>
      <c r="H137" s="120">
        <v>200</v>
      </c>
      <c r="I137" s="157">
        <f t="shared" si="51"/>
        <v>0</v>
      </c>
      <c r="J137" s="121">
        <f t="shared" si="52"/>
        <v>2.64</v>
      </c>
      <c r="K137" s="140">
        <f t="shared" si="53"/>
        <v>-1</v>
      </c>
    </row>
    <row r="138" spans="1:11" x14ac:dyDescent="0.35">
      <c r="A138" s="143">
        <v>4</v>
      </c>
      <c r="B138" s="78" t="s">
        <v>129</v>
      </c>
      <c r="C138" s="79"/>
      <c r="D138" s="141"/>
      <c r="E138" s="145"/>
      <c r="F138" s="146">
        <f>SUM(F134:F137)</f>
        <v>1.44</v>
      </c>
      <c r="G138" s="142"/>
      <c r="H138" s="86"/>
      <c r="I138" s="146">
        <f>SUM(I134:I137)</f>
        <v>4.1000000000000005</v>
      </c>
      <c r="J138" s="80">
        <f t="shared" ref="J138" si="54">I138-F138</f>
        <v>2.6600000000000006</v>
      </c>
      <c r="K138" s="81">
        <f t="shared" ref="K138" si="55">IF(ISERROR(J138/F138), "", J138/F138)</f>
        <v>1.8472222222222228</v>
      </c>
    </row>
    <row r="139" spans="1:11" x14ac:dyDescent="0.35">
      <c r="A139" s="143"/>
      <c r="B139" s="52" t="s">
        <v>130</v>
      </c>
      <c r="C139" s="111"/>
      <c r="D139" s="117">
        <v>8.1990000000000007E-2</v>
      </c>
      <c r="E139" s="124">
        <v>7.6599999999999966</v>
      </c>
      <c r="F139" s="157">
        <f t="shared" ref="F139:F157" si="56">E139*D139</f>
        <v>0.62804339999999981</v>
      </c>
      <c r="G139" s="114">
        <v>8.1990000000000007E-2</v>
      </c>
      <c r="H139" s="124">
        <v>7.6599999999999966</v>
      </c>
      <c r="I139" s="157">
        <f t="shared" ref="I139:I157" si="57">H139*G139</f>
        <v>0.62804339999999981</v>
      </c>
      <c r="J139" s="121">
        <f t="shared" ref="J139:J148" si="58">I139-F139</f>
        <v>0</v>
      </c>
      <c r="K139" s="140">
        <f t="shared" ref="K139:K148" si="59">IF(ISERROR(J139/F139), "", J139/F139)</f>
        <v>0</v>
      </c>
    </row>
    <row r="140" spans="1:11" x14ac:dyDescent="0.35">
      <c r="A140" s="143"/>
      <c r="B140" s="52" t="s">
        <v>131</v>
      </c>
      <c r="C140" s="111"/>
      <c r="D140" s="117">
        <v>0</v>
      </c>
      <c r="E140" s="125">
        <v>200</v>
      </c>
      <c r="F140" s="157">
        <f t="shared" si="56"/>
        <v>0</v>
      </c>
      <c r="G140" s="114">
        <v>-4.1000000000000003E-3</v>
      </c>
      <c r="H140" s="125">
        <v>200</v>
      </c>
      <c r="I140" s="157">
        <f t="shared" si="57"/>
        <v>-0.82000000000000006</v>
      </c>
      <c r="J140" s="121">
        <f t="shared" si="58"/>
        <v>-0.82000000000000006</v>
      </c>
      <c r="K140" s="140" t="str">
        <f t="shared" si="59"/>
        <v/>
      </c>
    </row>
    <row r="141" spans="1:11" s="48" customFormat="1" x14ac:dyDescent="0.35">
      <c r="A141" s="143"/>
      <c r="B141" s="52" t="s">
        <v>161</v>
      </c>
      <c r="C141" s="111"/>
      <c r="D141" s="117">
        <v>-1.32E-2</v>
      </c>
      <c r="E141" s="125">
        <f>C126</f>
        <v>200</v>
      </c>
      <c r="F141" s="138">
        <f t="shared" si="56"/>
        <v>-2.64</v>
      </c>
      <c r="G141" s="46">
        <f>'[2]1576 Rate Rider Calculation'!$H$28*-1</f>
        <v>-2.5747448982484525E-3</v>
      </c>
      <c r="H141" s="125">
        <f>C126</f>
        <v>200</v>
      </c>
      <c r="I141" s="138">
        <f t="shared" si="57"/>
        <v>-0.51494897964969055</v>
      </c>
      <c r="J141" s="121">
        <f t="shared" si="58"/>
        <v>2.1250510203503095</v>
      </c>
      <c r="K141" s="140">
        <f t="shared" si="59"/>
        <v>-0.80494356831451108</v>
      </c>
    </row>
    <row r="142" spans="1:11" x14ac:dyDescent="0.35">
      <c r="A142" s="143"/>
      <c r="B142" s="52" t="s">
        <v>132</v>
      </c>
      <c r="C142" s="111"/>
      <c r="D142" s="117">
        <v>0</v>
      </c>
      <c r="E142" s="125">
        <v>200</v>
      </c>
      <c r="F142" s="157">
        <f t="shared" si="56"/>
        <v>0</v>
      </c>
      <c r="G142" s="114">
        <v>0</v>
      </c>
      <c r="H142" s="125">
        <v>200</v>
      </c>
      <c r="I142" s="157">
        <f t="shared" si="57"/>
        <v>0</v>
      </c>
      <c r="J142" s="121">
        <f t="shared" si="58"/>
        <v>0</v>
      </c>
      <c r="K142" s="140" t="str">
        <f t="shared" si="59"/>
        <v/>
      </c>
    </row>
    <row r="143" spans="1:11" x14ac:dyDescent="0.35">
      <c r="A143" s="143"/>
      <c r="B143" s="52" t="s">
        <v>133</v>
      </c>
      <c r="C143" s="111"/>
      <c r="D143" s="117">
        <v>0</v>
      </c>
      <c r="E143" s="125">
        <v>200</v>
      </c>
      <c r="F143" s="157">
        <f t="shared" si="56"/>
        <v>0</v>
      </c>
      <c r="G143" s="114">
        <v>0</v>
      </c>
      <c r="H143" s="125">
        <v>200</v>
      </c>
      <c r="I143" s="157">
        <f t="shared" si="57"/>
        <v>0</v>
      </c>
      <c r="J143" s="121">
        <f t="shared" si="58"/>
        <v>0</v>
      </c>
      <c r="K143" s="140" t="str">
        <f t="shared" si="59"/>
        <v/>
      </c>
    </row>
    <row r="144" spans="1:11" x14ac:dyDescent="0.35">
      <c r="A144" s="143"/>
      <c r="B144" s="53" t="s">
        <v>134</v>
      </c>
      <c r="C144" s="111"/>
      <c r="D144" s="117">
        <v>0</v>
      </c>
      <c r="E144" s="125">
        <v>200</v>
      </c>
      <c r="F144" s="157">
        <f t="shared" si="56"/>
        <v>0</v>
      </c>
      <c r="G144" s="114"/>
      <c r="H144" s="125">
        <v>200</v>
      </c>
      <c r="I144" s="157">
        <f t="shared" si="57"/>
        <v>0</v>
      </c>
      <c r="J144" s="121">
        <f t="shared" si="58"/>
        <v>0</v>
      </c>
      <c r="K144" s="140" t="str">
        <f t="shared" si="59"/>
        <v/>
      </c>
    </row>
    <row r="145" spans="1:11" x14ac:dyDescent="0.35">
      <c r="A145" s="143"/>
      <c r="B145" s="144" t="s">
        <v>135</v>
      </c>
      <c r="C145" s="111"/>
      <c r="D145" s="147">
        <v>0</v>
      </c>
      <c r="E145" s="98">
        <v>1</v>
      </c>
      <c r="F145" s="157">
        <f t="shared" si="56"/>
        <v>0</v>
      </c>
      <c r="G145" s="148">
        <v>0</v>
      </c>
      <c r="H145" s="98">
        <v>1</v>
      </c>
      <c r="I145" s="157">
        <f t="shared" si="57"/>
        <v>0</v>
      </c>
      <c r="J145" s="121">
        <f t="shared" si="58"/>
        <v>0</v>
      </c>
      <c r="K145" s="140" t="str">
        <f t="shared" si="59"/>
        <v/>
      </c>
    </row>
    <row r="146" spans="1:11" x14ac:dyDescent="0.35">
      <c r="A146" s="143"/>
      <c r="B146" s="53" t="s">
        <v>136</v>
      </c>
      <c r="C146" s="111"/>
      <c r="D146" s="137">
        <v>0</v>
      </c>
      <c r="E146" s="98">
        <v>1</v>
      </c>
      <c r="F146" s="157">
        <f t="shared" si="56"/>
        <v>0</v>
      </c>
      <c r="G146" s="139">
        <v>0</v>
      </c>
      <c r="H146" s="98">
        <v>1</v>
      </c>
      <c r="I146" s="157">
        <f t="shared" si="57"/>
        <v>0</v>
      </c>
      <c r="J146" s="121">
        <f t="shared" si="58"/>
        <v>0</v>
      </c>
      <c r="K146" s="140" t="str">
        <f t="shared" si="59"/>
        <v/>
      </c>
    </row>
    <row r="147" spans="1:11" x14ac:dyDescent="0.35">
      <c r="A147" s="143"/>
      <c r="B147" s="53" t="s">
        <v>137</v>
      </c>
      <c r="C147" s="111"/>
      <c r="D147" s="117"/>
      <c r="E147" s="125">
        <v>200</v>
      </c>
      <c r="F147" s="157">
        <f t="shared" si="56"/>
        <v>0</v>
      </c>
      <c r="G147" s="114">
        <v>0</v>
      </c>
      <c r="H147" s="125">
        <v>200</v>
      </c>
      <c r="I147" s="157">
        <f t="shared" si="57"/>
        <v>0</v>
      </c>
      <c r="J147" s="121">
        <f t="shared" si="58"/>
        <v>0</v>
      </c>
      <c r="K147" s="140" t="str">
        <f t="shared" si="59"/>
        <v/>
      </c>
    </row>
    <row r="148" spans="1:11" ht="26" x14ac:dyDescent="0.35">
      <c r="A148" s="143">
        <v>4</v>
      </c>
      <c r="B148" s="83" t="s">
        <v>138</v>
      </c>
      <c r="C148" s="84"/>
      <c r="D148" s="112"/>
      <c r="E148" s="122"/>
      <c r="F148" s="85">
        <f>SUM(F138:F147)</f>
        <v>-0.57195660000000048</v>
      </c>
      <c r="G148" s="113"/>
      <c r="H148" s="123"/>
      <c r="I148" s="85">
        <f>SUM(I138:I147)</f>
        <v>3.3930944203503097</v>
      </c>
      <c r="J148" s="80">
        <f t="shared" si="58"/>
        <v>3.9650510203503102</v>
      </c>
      <c r="K148" s="81">
        <f t="shared" si="59"/>
        <v>-6.9324333705569741</v>
      </c>
    </row>
    <row r="149" spans="1:11" x14ac:dyDescent="0.35">
      <c r="A149" s="143"/>
      <c r="B149" s="54" t="s">
        <v>139</v>
      </c>
      <c r="C149" s="111"/>
      <c r="D149" s="117">
        <v>7.1000000000000004E-3</v>
      </c>
      <c r="E149" s="124">
        <v>207.66</v>
      </c>
      <c r="F149" s="157">
        <f t="shared" si="56"/>
        <v>1.474386</v>
      </c>
      <c r="G149" s="114">
        <v>0</v>
      </c>
      <c r="H149" s="124">
        <v>207.66</v>
      </c>
      <c r="I149" s="157">
        <f t="shared" si="57"/>
        <v>0</v>
      </c>
      <c r="J149" s="121">
        <f t="shared" ref="J149:J151" si="60">I149-F149</f>
        <v>-1.474386</v>
      </c>
      <c r="K149" s="140">
        <f t="shared" ref="K149:K151" si="61">IF(ISERROR(J149/F149), "", J149/F149)</f>
        <v>-1</v>
      </c>
    </row>
    <row r="150" spans="1:11" ht="25" x14ac:dyDescent="0.35">
      <c r="A150" s="143"/>
      <c r="B150" s="55" t="s">
        <v>140</v>
      </c>
      <c r="C150" s="111"/>
      <c r="D150" s="117">
        <v>6.7000000000000002E-3</v>
      </c>
      <c r="E150" s="124">
        <v>207.66</v>
      </c>
      <c r="F150" s="157">
        <f t="shared" si="56"/>
        <v>1.3913219999999999</v>
      </c>
      <c r="G150" s="114">
        <v>0</v>
      </c>
      <c r="H150" s="124">
        <v>207.66</v>
      </c>
      <c r="I150" s="157">
        <f t="shared" si="57"/>
        <v>0</v>
      </c>
      <c r="J150" s="121">
        <f t="shared" si="60"/>
        <v>-1.3913219999999999</v>
      </c>
      <c r="K150" s="140">
        <f t="shared" si="61"/>
        <v>-1</v>
      </c>
    </row>
    <row r="151" spans="1:11" ht="26" x14ac:dyDescent="0.35">
      <c r="A151" s="143">
        <v>4</v>
      </c>
      <c r="B151" s="83" t="s">
        <v>141</v>
      </c>
      <c r="C151" s="79"/>
      <c r="D151" s="112"/>
      <c r="E151" s="122"/>
      <c r="F151" s="85">
        <f>SUM(F148:F150)</f>
        <v>2.2937513999999997</v>
      </c>
      <c r="G151" s="113"/>
      <c r="H151" s="86"/>
      <c r="I151" s="85">
        <f>SUM(I148:I150)</f>
        <v>3.3930944203503097</v>
      </c>
      <c r="J151" s="80">
        <f t="shared" si="60"/>
        <v>1.0993430203503101</v>
      </c>
      <c r="K151" s="81">
        <f t="shared" si="61"/>
        <v>0.47927731852297079</v>
      </c>
    </row>
    <row r="152" spans="1:11" x14ac:dyDescent="0.35">
      <c r="A152" s="143"/>
      <c r="B152" s="87" t="s">
        <v>142</v>
      </c>
      <c r="C152" s="111"/>
      <c r="D152" s="117">
        <v>3.6000000000000003E-3</v>
      </c>
      <c r="E152" s="124">
        <v>207.66</v>
      </c>
      <c r="F152" s="157">
        <f t="shared" si="56"/>
        <v>0.74757600000000002</v>
      </c>
      <c r="G152" s="114">
        <v>3.6000000000000003E-3</v>
      </c>
      <c r="H152" s="124">
        <v>207.66</v>
      </c>
      <c r="I152" s="157">
        <f t="shared" si="57"/>
        <v>0.74757600000000002</v>
      </c>
      <c r="J152" s="121">
        <v>0</v>
      </c>
      <c r="K152" s="140">
        <v>0</v>
      </c>
    </row>
    <row r="153" spans="1:11" x14ac:dyDescent="0.35">
      <c r="A153" s="143"/>
      <c r="B153" s="87" t="s">
        <v>143</v>
      </c>
      <c r="C153" s="111"/>
      <c r="D153" s="117">
        <v>2.9999999999999997E-4</v>
      </c>
      <c r="E153" s="124">
        <v>207.66</v>
      </c>
      <c r="F153" s="157">
        <f t="shared" si="56"/>
        <v>6.2297999999999992E-2</v>
      </c>
      <c r="G153" s="114">
        <v>2.9999999999999997E-4</v>
      </c>
      <c r="H153" s="124">
        <v>207.66</v>
      </c>
      <c r="I153" s="157">
        <f t="shared" si="57"/>
        <v>6.2297999999999992E-2</v>
      </c>
      <c r="J153" s="121">
        <v>0</v>
      </c>
      <c r="K153" s="140">
        <v>0</v>
      </c>
    </row>
    <row r="154" spans="1:11" x14ac:dyDescent="0.35">
      <c r="A154" s="143"/>
      <c r="B154" s="77" t="s">
        <v>144</v>
      </c>
      <c r="C154" s="111"/>
      <c r="D154" s="147">
        <v>0.25</v>
      </c>
      <c r="E154" s="98">
        <v>1</v>
      </c>
      <c r="F154" s="157">
        <f t="shared" si="56"/>
        <v>0.25</v>
      </c>
      <c r="G154" s="148">
        <v>0.25</v>
      </c>
      <c r="H154" s="120">
        <v>1</v>
      </c>
      <c r="I154" s="157">
        <f t="shared" si="57"/>
        <v>0.25</v>
      </c>
      <c r="J154" s="121">
        <v>0</v>
      </c>
      <c r="K154" s="140">
        <v>0</v>
      </c>
    </row>
    <row r="155" spans="1:11" x14ac:dyDescent="0.35">
      <c r="A155" s="143"/>
      <c r="B155" s="82" t="s">
        <v>145</v>
      </c>
      <c r="C155" s="111"/>
      <c r="D155" s="118">
        <v>6.5000000000000002E-2</v>
      </c>
      <c r="E155" s="88">
        <v>130</v>
      </c>
      <c r="F155" s="157">
        <f t="shared" si="56"/>
        <v>8.4500000000000011</v>
      </c>
      <c r="G155" s="115">
        <v>6.5000000000000002E-2</v>
      </c>
      <c r="H155" s="88">
        <v>130</v>
      </c>
      <c r="I155" s="157">
        <f t="shared" si="57"/>
        <v>8.4500000000000011</v>
      </c>
      <c r="J155" s="121">
        <v>0</v>
      </c>
      <c r="K155" s="140">
        <v>0</v>
      </c>
    </row>
    <row r="156" spans="1:11" x14ac:dyDescent="0.35">
      <c r="A156" s="143"/>
      <c r="B156" s="82" t="s">
        <v>146</v>
      </c>
      <c r="C156" s="111"/>
      <c r="D156" s="118">
        <v>9.4E-2</v>
      </c>
      <c r="E156" s="88">
        <v>34</v>
      </c>
      <c r="F156" s="157">
        <f t="shared" si="56"/>
        <v>3.1960000000000002</v>
      </c>
      <c r="G156" s="115">
        <v>9.4E-2</v>
      </c>
      <c r="H156" s="88">
        <v>34</v>
      </c>
      <c r="I156" s="157">
        <f t="shared" si="57"/>
        <v>3.1960000000000002</v>
      </c>
      <c r="J156" s="121">
        <v>0</v>
      </c>
      <c r="K156" s="140">
        <v>0</v>
      </c>
    </row>
    <row r="157" spans="1:11" ht="15" thickBot="1" x14ac:dyDescent="0.4">
      <c r="A157" s="143"/>
      <c r="B157" s="62" t="s">
        <v>147</v>
      </c>
      <c r="C157" s="111"/>
      <c r="D157" s="118">
        <v>0.13200000000000001</v>
      </c>
      <c r="E157" s="88">
        <v>36</v>
      </c>
      <c r="F157" s="157">
        <f t="shared" si="56"/>
        <v>4.7520000000000007</v>
      </c>
      <c r="G157" s="115">
        <v>0.13200000000000001</v>
      </c>
      <c r="H157" s="88">
        <v>36</v>
      </c>
      <c r="I157" s="157">
        <f t="shared" si="57"/>
        <v>4.7520000000000007</v>
      </c>
      <c r="J157" s="121">
        <v>0</v>
      </c>
      <c r="K157" s="140">
        <v>0</v>
      </c>
    </row>
    <row r="158" spans="1:11" ht="15" thickBot="1" x14ac:dyDescent="0.4">
      <c r="A158" s="143"/>
      <c r="B158" s="89"/>
      <c r="C158" s="90"/>
      <c r="D158" s="127"/>
      <c r="E158" s="59"/>
      <c r="F158" s="128"/>
      <c r="G158" s="127"/>
      <c r="H158" s="129"/>
      <c r="I158" s="128"/>
      <c r="J158" s="130"/>
      <c r="K158" s="61"/>
    </row>
    <row r="159" spans="1:11" s="48" customFormat="1" x14ac:dyDescent="0.35">
      <c r="A159" s="143"/>
      <c r="B159" s="93" t="s">
        <v>150</v>
      </c>
      <c r="C159" s="77"/>
      <c r="D159" s="102"/>
      <c r="E159" s="131"/>
      <c r="F159" s="150">
        <f>SUM(F151:F157)</f>
        <v>19.751625400000002</v>
      </c>
      <c r="G159" s="94"/>
      <c r="H159" s="94"/>
      <c r="I159" s="150">
        <f>SUM(I151:I157)</f>
        <v>20.850968420350313</v>
      </c>
      <c r="J159" s="151">
        <f>I159-F159</f>
        <v>1.099343020350311</v>
      </c>
      <c r="K159" s="95">
        <f>IF((F159)=0,"",(J159/F159))</f>
        <v>5.5658357126918315E-2</v>
      </c>
    </row>
    <row r="160" spans="1:11" s="48" customFormat="1" x14ac:dyDescent="0.35">
      <c r="A160" s="143"/>
      <c r="B160" s="96" t="s">
        <v>151</v>
      </c>
      <c r="C160" s="77"/>
      <c r="D160" s="102">
        <v>0.13</v>
      </c>
      <c r="E160" s="132"/>
      <c r="F160" s="152">
        <f>F159*D160</f>
        <v>2.5677113020000002</v>
      </c>
      <c r="G160" s="97">
        <v>0.13</v>
      </c>
      <c r="H160" s="98"/>
      <c r="I160" s="152">
        <f>I159*G160</f>
        <v>2.7106258946455406</v>
      </c>
      <c r="J160" s="153">
        <f>I160-F160</f>
        <v>0.14291459264554041</v>
      </c>
      <c r="K160" s="99">
        <f>IF((F160)=0,"",(J160/F160))</f>
        <v>5.5658357126918308E-2</v>
      </c>
    </row>
    <row r="161" spans="1:11" s="48" customFormat="1" ht="15" thickBot="1" x14ac:dyDescent="0.4">
      <c r="A161" s="143">
        <v>5</v>
      </c>
      <c r="B161" s="281" t="s">
        <v>153</v>
      </c>
      <c r="C161" s="281"/>
      <c r="D161" s="133"/>
      <c r="E161" s="134"/>
      <c r="F161" s="103">
        <f>SUM(F159:F160)</f>
        <v>22.319336702000001</v>
      </c>
      <c r="G161" s="100"/>
      <c r="H161" s="100"/>
      <c r="I161" s="103">
        <f t="shared" ref="I161" si="62">SUM(I159:I160)</f>
        <v>23.561594314995855</v>
      </c>
      <c r="J161" s="103">
        <f t="shared" ref="J161" si="63">SUM(J159:J160)</f>
        <v>1.2422576129958514</v>
      </c>
      <c r="K161" s="101">
        <v>-1.2716454720183784E-3</v>
      </c>
    </row>
    <row r="162" spans="1:11" ht="15" thickBot="1" x14ac:dyDescent="0.4">
      <c r="A162" s="143"/>
      <c r="B162" s="89"/>
      <c r="C162" s="90"/>
      <c r="D162" s="127"/>
      <c r="E162" s="59"/>
      <c r="F162" s="128"/>
      <c r="G162" s="127"/>
      <c r="H162" s="129"/>
      <c r="I162" s="128"/>
      <c r="J162" s="130"/>
      <c r="K162" s="61"/>
    </row>
    <row r="165" spans="1:11" x14ac:dyDescent="0.35">
      <c r="A165" s="49"/>
      <c r="B165" s="63" t="s">
        <v>105</v>
      </c>
      <c r="C165" s="270" t="s">
        <v>159</v>
      </c>
      <c r="D165" s="270"/>
      <c r="E165" s="270"/>
      <c r="F165" s="270"/>
      <c r="G165" s="270"/>
      <c r="H165" s="270"/>
      <c r="I165" s="49" t="s">
        <v>107</v>
      </c>
      <c r="J165" s="48"/>
      <c r="K165" s="48"/>
    </row>
    <row r="166" spans="1:11" x14ac:dyDescent="0.35">
      <c r="A166" s="49"/>
      <c r="B166" s="63" t="s">
        <v>108</v>
      </c>
      <c r="C166" s="271" t="s">
        <v>109</v>
      </c>
      <c r="D166" s="271"/>
      <c r="E166" s="271"/>
      <c r="F166" s="64"/>
      <c r="G166" s="64"/>
      <c r="H166" s="48"/>
      <c r="I166" s="48"/>
      <c r="J166" s="48"/>
      <c r="K166" s="48"/>
    </row>
    <row r="167" spans="1:11" ht="15.5" x14ac:dyDescent="0.35">
      <c r="A167" s="49"/>
      <c r="B167" s="63" t="s">
        <v>110</v>
      </c>
      <c r="C167" s="149">
        <v>475</v>
      </c>
      <c r="D167" s="65" t="s">
        <v>111</v>
      </c>
      <c r="E167" s="62"/>
      <c r="F167" s="48"/>
      <c r="G167" s="48"/>
      <c r="H167" s="66"/>
      <c r="I167" s="66"/>
      <c r="J167" s="66"/>
      <c r="K167" s="66"/>
    </row>
    <row r="168" spans="1:11" ht="15.5" x14ac:dyDescent="0.35">
      <c r="A168" s="49"/>
      <c r="B168" s="63" t="s">
        <v>112</v>
      </c>
      <c r="C168" s="149">
        <v>1</v>
      </c>
      <c r="D168" s="67" t="s">
        <v>113</v>
      </c>
      <c r="E168" s="68"/>
      <c r="F168" s="69"/>
      <c r="G168" s="69"/>
      <c r="H168" s="69"/>
      <c r="I168" s="48"/>
      <c r="J168" s="48"/>
      <c r="K168" s="48"/>
    </row>
    <row r="169" spans="1:11" x14ac:dyDescent="0.35">
      <c r="A169" s="49"/>
      <c r="B169" s="63" t="s">
        <v>114</v>
      </c>
      <c r="C169" s="70">
        <v>1.0383</v>
      </c>
      <c r="D169" s="48"/>
      <c r="E169" s="48"/>
      <c r="F169" s="48"/>
      <c r="G169" s="48"/>
      <c r="H169" s="48"/>
      <c r="I169" s="48"/>
      <c r="J169" s="48"/>
      <c r="K169" s="48"/>
    </row>
    <row r="170" spans="1:11" x14ac:dyDescent="0.35">
      <c r="A170" s="49"/>
      <c r="B170" s="63" t="s">
        <v>115</v>
      </c>
      <c r="C170" s="70">
        <v>1.0383</v>
      </c>
      <c r="D170" s="48"/>
      <c r="E170" s="48"/>
      <c r="F170" s="48"/>
      <c r="G170" s="48"/>
      <c r="H170" s="48"/>
      <c r="I170" s="48"/>
      <c r="J170" s="48"/>
      <c r="K170" s="48"/>
    </row>
    <row r="171" spans="1:11" x14ac:dyDescent="0.35">
      <c r="A171" s="49"/>
      <c r="B171" s="62"/>
      <c r="C171" s="48"/>
      <c r="D171" s="48"/>
      <c r="E171" s="48"/>
      <c r="F171" s="48"/>
      <c r="G171" s="48"/>
      <c r="H171" s="48"/>
      <c r="I171" s="48"/>
      <c r="J171" s="48"/>
      <c r="K171" s="48"/>
    </row>
    <row r="172" spans="1:11" x14ac:dyDescent="0.35">
      <c r="A172" s="49"/>
      <c r="B172" s="62"/>
      <c r="C172" s="71"/>
      <c r="D172" s="272" t="s">
        <v>116</v>
      </c>
      <c r="E172" s="273"/>
      <c r="F172" s="274"/>
      <c r="G172" s="272" t="s">
        <v>117</v>
      </c>
      <c r="H172" s="273"/>
      <c r="I172" s="274"/>
      <c r="J172" s="272" t="s">
        <v>118</v>
      </c>
      <c r="K172" s="274"/>
    </row>
    <row r="173" spans="1:11" x14ac:dyDescent="0.35">
      <c r="A173" s="49"/>
      <c r="B173" s="62"/>
      <c r="C173" s="275"/>
      <c r="D173" s="72" t="s">
        <v>119</v>
      </c>
      <c r="E173" s="72" t="s">
        <v>120</v>
      </c>
      <c r="F173" s="73" t="s">
        <v>121</v>
      </c>
      <c r="G173" s="72" t="s">
        <v>119</v>
      </c>
      <c r="H173" s="74" t="s">
        <v>120</v>
      </c>
      <c r="I173" s="73" t="s">
        <v>121</v>
      </c>
      <c r="J173" s="277" t="s">
        <v>122</v>
      </c>
      <c r="K173" s="279" t="s">
        <v>123</v>
      </c>
    </row>
    <row r="174" spans="1:11" x14ac:dyDescent="0.35">
      <c r="A174" s="49"/>
      <c r="B174" s="62"/>
      <c r="C174" s="276"/>
      <c r="D174" s="75" t="s">
        <v>124</v>
      </c>
      <c r="E174" s="75"/>
      <c r="F174" s="76" t="s">
        <v>124</v>
      </c>
      <c r="G174" s="75" t="s">
        <v>124</v>
      </c>
      <c r="H174" s="76"/>
      <c r="I174" s="76" t="s">
        <v>124</v>
      </c>
      <c r="J174" s="278"/>
      <c r="K174" s="280"/>
    </row>
    <row r="175" spans="1:11" x14ac:dyDescent="0.35">
      <c r="A175" s="143"/>
      <c r="B175" s="50" t="s">
        <v>125</v>
      </c>
      <c r="C175" s="111"/>
      <c r="D175" s="137">
        <v>3.27</v>
      </c>
      <c r="E175" s="98"/>
      <c r="F175" s="138">
        <f>E175*D175</f>
        <v>0</v>
      </c>
      <c r="G175" s="139">
        <v>3.29</v>
      </c>
      <c r="H175" s="120">
        <v>0</v>
      </c>
      <c r="I175" s="138">
        <f>H175*G175</f>
        <v>0</v>
      </c>
      <c r="J175" s="160">
        <f t="shared" ref="J175:J176" si="64">I175-F175</f>
        <v>0</v>
      </c>
      <c r="K175" s="140" t="str">
        <f>IF(ISERROR(J175/F175), "", J175/F175)</f>
        <v/>
      </c>
    </row>
    <row r="176" spans="1:11" x14ac:dyDescent="0.35">
      <c r="A176" s="143"/>
      <c r="B176" s="50" t="s">
        <v>126</v>
      </c>
      <c r="C176" s="111"/>
      <c r="D176" s="117">
        <v>12.526899999999999</v>
      </c>
      <c r="E176" s="98">
        <v>1</v>
      </c>
      <c r="F176" s="138">
        <f t="shared" ref="F176:F198" si="65">E176*D176</f>
        <v>12.526899999999999</v>
      </c>
      <c r="G176" s="114">
        <v>12.6021</v>
      </c>
      <c r="H176" s="120">
        <v>1</v>
      </c>
      <c r="I176" s="138">
        <f t="shared" ref="I176:I198" si="66">H176*G176</f>
        <v>12.6021</v>
      </c>
      <c r="J176" s="160">
        <f t="shared" si="64"/>
        <v>7.52000000000006E-2</v>
      </c>
      <c r="K176" s="140">
        <f t="shared" ref="K176" si="67">IF(ISERROR(J176/F176), "", J176/F176)</f>
        <v>6.0030813688941882E-3</v>
      </c>
    </row>
    <row r="177" spans="1:11" x14ac:dyDescent="0.35">
      <c r="A177" s="143"/>
      <c r="B177" s="51" t="s">
        <v>127</v>
      </c>
      <c r="C177" s="111"/>
      <c r="D177" s="137">
        <v>0</v>
      </c>
      <c r="E177" s="98">
        <v>1</v>
      </c>
      <c r="F177" s="138">
        <f>E177*D177</f>
        <v>0</v>
      </c>
      <c r="G177" s="139">
        <v>0</v>
      </c>
      <c r="H177" s="120">
        <v>1</v>
      </c>
      <c r="I177" s="138">
        <f>H177*G177</f>
        <v>0</v>
      </c>
      <c r="J177" s="160">
        <f t="shared" ref="J177:J188" si="68">I177-F177</f>
        <v>0</v>
      </c>
      <c r="K177" s="140" t="str">
        <f>IF(ISERROR(J177/F177), "", J177/F177)</f>
        <v/>
      </c>
    </row>
    <row r="178" spans="1:11" x14ac:dyDescent="0.35">
      <c r="A178" s="143"/>
      <c r="B178" s="50" t="s">
        <v>128</v>
      </c>
      <c r="C178" s="111"/>
      <c r="D178" s="117">
        <v>-4.1247999999999996</v>
      </c>
      <c r="E178" s="98">
        <v>1</v>
      </c>
      <c r="F178" s="138">
        <f t="shared" si="65"/>
        <v>-4.1247999999999996</v>
      </c>
      <c r="G178" s="114">
        <v>0</v>
      </c>
      <c r="H178" s="120">
        <v>1</v>
      </c>
      <c r="I178" s="138">
        <f t="shared" si="66"/>
        <v>0</v>
      </c>
      <c r="J178" s="160">
        <f t="shared" si="68"/>
        <v>4.1247999999999996</v>
      </c>
      <c r="K178" s="140">
        <f t="shared" ref="K178" si="69">IF(ISERROR(J178/F178), "", J178/F178)</f>
        <v>-1</v>
      </c>
    </row>
    <row r="179" spans="1:11" x14ac:dyDescent="0.35">
      <c r="A179" s="143">
        <v>5</v>
      </c>
      <c r="B179" s="78" t="s">
        <v>129</v>
      </c>
      <c r="C179" s="79"/>
      <c r="D179" s="141"/>
      <c r="E179" s="145"/>
      <c r="F179" s="158">
        <f>SUM(F173:F178)</f>
        <v>8.4021000000000008</v>
      </c>
      <c r="G179" s="161"/>
      <c r="H179" s="86"/>
      <c r="I179" s="158">
        <f>SUM(I173:I178)</f>
        <v>12.6021</v>
      </c>
      <c r="J179" s="162">
        <f t="shared" si="68"/>
        <v>4.1999999999999993</v>
      </c>
      <c r="K179" s="81">
        <f>IF((F179)=0,"",(J179/F179))</f>
        <v>0.49987503124218929</v>
      </c>
    </row>
    <row r="180" spans="1:11" x14ac:dyDescent="0.35">
      <c r="A180" s="143"/>
      <c r="B180" s="52" t="s">
        <v>130</v>
      </c>
      <c r="C180" s="111"/>
      <c r="D180" s="117">
        <v>8.1990000000000007E-2</v>
      </c>
      <c r="E180" s="124">
        <v>18.192499999999995</v>
      </c>
      <c r="F180" s="138">
        <f t="shared" si="65"/>
        <v>1.4916030749999998</v>
      </c>
      <c r="G180" s="114">
        <v>8.1990000000000007E-2</v>
      </c>
      <c r="H180" s="124">
        <v>18.192499999999995</v>
      </c>
      <c r="I180" s="138">
        <f t="shared" si="66"/>
        <v>1.4916030749999998</v>
      </c>
      <c r="J180" s="160">
        <f t="shared" si="68"/>
        <v>0</v>
      </c>
      <c r="K180" s="140">
        <f t="shared" ref="K180:K188" si="70">IF(ISERROR(J180/F180), "", J180/F180)</f>
        <v>0</v>
      </c>
    </row>
    <row r="181" spans="1:11" x14ac:dyDescent="0.35">
      <c r="A181" s="143"/>
      <c r="B181" s="52" t="s">
        <v>131</v>
      </c>
      <c r="C181" s="111"/>
      <c r="D181" s="117">
        <v>0</v>
      </c>
      <c r="E181" s="125">
        <v>1</v>
      </c>
      <c r="F181" s="138">
        <f t="shared" si="65"/>
        <v>0</v>
      </c>
      <c r="G181" s="114">
        <v>0</v>
      </c>
      <c r="H181" s="125">
        <v>1</v>
      </c>
      <c r="I181" s="138">
        <f t="shared" si="66"/>
        <v>0</v>
      </c>
      <c r="J181" s="160">
        <f t="shared" si="68"/>
        <v>0</v>
      </c>
      <c r="K181" s="140" t="str">
        <f t="shared" si="70"/>
        <v/>
      </c>
    </row>
    <row r="182" spans="1:11" s="48" customFormat="1" x14ac:dyDescent="0.35">
      <c r="A182" s="143"/>
      <c r="B182" s="52" t="s">
        <v>161</v>
      </c>
      <c r="C182" s="111"/>
      <c r="D182" s="117">
        <v>-4.1247999999999996</v>
      </c>
      <c r="E182" s="125">
        <f>C167</f>
        <v>475</v>
      </c>
      <c r="F182" s="138">
        <f t="shared" si="65"/>
        <v>-1959.2799999999997</v>
      </c>
      <c r="G182" s="46">
        <f>'[2]1576 Rate Rider Calculation'!$H$29*-1</f>
        <v>-2.5747448982484525E-3</v>
      </c>
      <c r="H182" s="125">
        <f>C168</f>
        <v>1</v>
      </c>
      <c r="I182" s="138">
        <f t="shared" si="66"/>
        <v>-2.5747448982484525E-3</v>
      </c>
      <c r="J182" s="121">
        <f t="shared" si="68"/>
        <v>1959.2774252551014</v>
      </c>
      <c r="K182" s="140">
        <f t="shared" si="70"/>
        <v>-0.99999868587190277</v>
      </c>
    </row>
    <row r="183" spans="1:11" x14ac:dyDescent="0.35">
      <c r="A183" s="143"/>
      <c r="B183" s="52" t="s">
        <v>132</v>
      </c>
      <c r="C183" s="111"/>
      <c r="D183" s="117">
        <v>0</v>
      </c>
      <c r="E183" s="125">
        <v>1</v>
      </c>
      <c r="F183" s="138">
        <f t="shared" si="65"/>
        <v>0</v>
      </c>
      <c r="G183" s="114">
        <v>0</v>
      </c>
      <c r="H183" s="125">
        <v>1</v>
      </c>
      <c r="I183" s="138">
        <f t="shared" si="66"/>
        <v>0</v>
      </c>
      <c r="J183" s="160">
        <f t="shared" si="68"/>
        <v>0</v>
      </c>
      <c r="K183" s="140" t="str">
        <f t="shared" si="70"/>
        <v/>
      </c>
    </row>
    <row r="184" spans="1:11" x14ac:dyDescent="0.35">
      <c r="A184" s="143"/>
      <c r="B184" s="52" t="s">
        <v>133</v>
      </c>
      <c r="C184" s="111"/>
      <c r="D184" s="117">
        <v>0</v>
      </c>
      <c r="E184" s="125">
        <v>475</v>
      </c>
      <c r="F184" s="138">
        <f t="shared" si="65"/>
        <v>0</v>
      </c>
      <c r="G184" s="114">
        <v>0</v>
      </c>
      <c r="H184" s="125">
        <v>475</v>
      </c>
      <c r="I184" s="138">
        <f t="shared" si="66"/>
        <v>0</v>
      </c>
      <c r="J184" s="160">
        <f t="shared" si="68"/>
        <v>0</v>
      </c>
      <c r="K184" s="140" t="str">
        <f t="shared" si="70"/>
        <v/>
      </c>
    </row>
    <row r="185" spans="1:11" x14ac:dyDescent="0.35">
      <c r="A185" s="143"/>
      <c r="B185" s="53" t="s">
        <v>134</v>
      </c>
      <c r="C185" s="111"/>
      <c r="D185" s="117">
        <v>0</v>
      </c>
      <c r="E185" s="125">
        <v>1</v>
      </c>
      <c r="F185" s="138">
        <f t="shared" si="65"/>
        <v>0</v>
      </c>
      <c r="G185" s="114"/>
      <c r="H185" s="125">
        <v>1</v>
      </c>
      <c r="I185" s="138">
        <f t="shared" si="66"/>
        <v>0</v>
      </c>
      <c r="J185" s="160">
        <f t="shared" si="68"/>
        <v>0</v>
      </c>
      <c r="K185" s="140" t="str">
        <f t="shared" si="70"/>
        <v/>
      </c>
    </row>
    <row r="186" spans="1:11" x14ac:dyDescent="0.35">
      <c r="A186" s="143"/>
      <c r="B186" s="144" t="s">
        <v>135</v>
      </c>
      <c r="C186" s="111"/>
      <c r="D186" s="147">
        <v>0</v>
      </c>
      <c r="E186" s="98">
        <v>1</v>
      </c>
      <c r="F186" s="138">
        <f t="shared" si="65"/>
        <v>0</v>
      </c>
      <c r="G186" s="148">
        <v>0</v>
      </c>
      <c r="H186" s="98">
        <v>1</v>
      </c>
      <c r="I186" s="138">
        <f t="shared" si="66"/>
        <v>0</v>
      </c>
      <c r="J186" s="160">
        <f t="shared" si="68"/>
        <v>0</v>
      </c>
      <c r="K186" s="140" t="str">
        <f t="shared" si="70"/>
        <v/>
      </c>
    </row>
    <row r="187" spans="1:11" x14ac:dyDescent="0.35">
      <c r="A187" s="143"/>
      <c r="B187" s="53" t="s">
        <v>136</v>
      </c>
      <c r="C187" s="111"/>
      <c r="D187" s="137">
        <v>0</v>
      </c>
      <c r="E187" s="98">
        <v>1</v>
      </c>
      <c r="F187" s="138">
        <f t="shared" si="65"/>
        <v>0</v>
      </c>
      <c r="G187" s="139">
        <v>0</v>
      </c>
      <c r="H187" s="98">
        <v>1</v>
      </c>
      <c r="I187" s="138">
        <f t="shared" si="66"/>
        <v>0</v>
      </c>
      <c r="J187" s="160">
        <f t="shared" si="68"/>
        <v>0</v>
      </c>
      <c r="K187" s="140" t="str">
        <f t="shared" si="70"/>
        <v/>
      </c>
    </row>
    <row r="188" spans="1:11" x14ac:dyDescent="0.35">
      <c r="A188" s="143"/>
      <c r="B188" s="53" t="s">
        <v>137</v>
      </c>
      <c r="C188" s="111"/>
      <c r="D188" s="117"/>
      <c r="E188" s="125">
        <v>1</v>
      </c>
      <c r="F188" s="138">
        <f t="shared" si="65"/>
        <v>0</v>
      </c>
      <c r="G188" s="114">
        <v>0</v>
      </c>
      <c r="H188" s="125">
        <v>1</v>
      </c>
      <c r="I188" s="138">
        <f t="shared" si="66"/>
        <v>0</v>
      </c>
      <c r="J188" s="160">
        <f t="shared" si="68"/>
        <v>0</v>
      </c>
      <c r="K188" s="140" t="str">
        <f t="shared" si="70"/>
        <v/>
      </c>
    </row>
    <row r="189" spans="1:11" ht="26" x14ac:dyDescent="0.35">
      <c r="A189" s="143">
        <v>5</v>
      </c>
      <c r="B189" s="83" t="s">
        <v>138</v>
      </c>
      <c r="C189" s="84"/>
      <c r="D189" s="112"/>
      <c r="E189" s="122"/>
      <c r="F189" s="159">
        <f>SUM(F179:F188)</f>
        <v>-1949.3862969249997</v>
      </c>
      <c r="G189" s="113"/>
      <c r="H189" s="123"/>
      <c r="I189" s="159">
        <f>SUM(I179:I188)</f>
        <v>14.091128330101752</v>
      </c>
      <c r="J189" s="162">
        <f t="shared" ref="J189:J191" si="71">I189-F189</f>
        <v>1963.4774252551015</v>
      </c>
      <c r="K189" s="81">
        <f>IF((F189)=0,"",(J189/F189))</f>
        <v>-1.0072284946048555</v>
      </c>
    </row>
    <row r="190" spans="1:11" x14ac:dyDescent="0.35">
      <c r="A190" s="143"/>
      <c r="B190" s="54" t="s">
        <v>139</v>
      </c>
      <c r="C190" s="111"/>
      <c r="D190" s="117">
        <v>2.1859999999999999</v>
      </c>
      <c r="E190" s="124">
        <v>1</v>
      </c>
      <c r="F190" s="138">
        <f t="shared" si="65"/>
        <v>2.1859999999999999</v>
      </c>
      <c r="G190" s="114">
        <v>0</v>
      </c>
      <c r="H190" s="124">
        <v>1</v>
      </c>
      <c r="I190" s="138">
        <f t="shared" si="66"/>
        <v>0</v>
      </c>
      <c r="J190" s="160">
        <f t="shared" si="71"/>
        <v>-2.1859999999999999</v>
      </c>
      <c r="K190" s="140">
        <f t="shared" ref="K190:K191" si="72">IF(ISERROR(J190/F190), "", J190/F190)</f>
        <v>-1</v>
      </c>
    </row>
    <row r="191" spans="1:11" ht="25" x14ac:dyDescent="0.35">
      <c r="A191" s="143"/>
      <c r="B191" s="55" t="s">
        <v>140</v>
      </c>
      <c r="C191" s="111"/>
      <c r="D191" s="117">
        <v>2.0842999999999998</v>
      </c>
      <c r="E191" s="124">
        <v>1</v>
      </c>
      <c r="F191" s="138">
        <f t="shared" si="65"/>
        <v>2.0842999999999998</v>
      </c>
      <c r="G191" s="114">
        <v>0</v>
      </c>
      <c r="H191" s="124">
        <v>1</v>
      </c>
      <c r="I191" s="138">
        <f t="shared" si="66"/>
        <v>0</v>
      </c>
      <c r="J191" s="160">
        <f t="shared" si="71"/>
        <v>-2.0842999999999998</v>
      </c>
      <c r="K191" s="140">
        <f t="shared" si="72"/>
        <v>-1</v>
      </c>
    </row>
    <row r="192" spans="1:11" ht="26" x14ac:dyDescent="0.35">
      <c r="A192" s="143">
        <v>5</v>
      </c>
      <c r="B192" s="83" t="s">
        <v>141</v>
      </c>
      <c r="C192" s="79"/>
      <c r="D192" s="112"/>
      <c r="E192" s="122"/>
      <c r="F192" s="159">
        <f>SUM(F189:F191)</f>
        <v>-1945.1159969249998</v>
      </c>
      <c r="G192" s="113"/>
      <c r="H192" s="86"/>
      <c r="I192" s="159">
        <f>SUM(I189:I191)</f>
        <v>14.091128330101752</v>
      </c>
      <c r="J192" s="162">
        <f t="shared" ref="J192:J193" si="73">I192-F192</f>
        <v>1959.2071252551016</v>
      </c>
      <c r="K192" s="81">
        <f>IF((F192)=0,"",(J192/F192))</f>
        <v>-1.0072443640134461</v>
      </c>
    </row>
    <row r="193" spans="1:11" x14ac:dyDescent="0.35">
      <c r="A193" s="143"/>
      <c r="B193" s="87" t="s">
        <v>142</v>
      </c>
      <c r="C193" s="111"/>
      <c r="D193" s="117">
        <v>3.6000000000000003E-3</v>
      </c>
      <c r="E193" s="124">
        <v>493.1925</v>
      </c>
      <c r="F193" s="138">
        <f t="shared" si="65"/>
        <v>1.7754930000000002</v>
      </c>
      <c r="G193" s="114">
        <v>3.6000000000000003E-3</v>
      </c>
      <c r="H193" s="124">
        <v>493.1925</v>
      </c>
      <c r="I193" s="138">
        <f t="shared" si="66"/>
        <v>1.7754930000000002</v>
      </c>
      <c r="J193" s="160">
        <f t="shared" si="73"/>
        <v>0</v>
      </c>
      <c r="K193" s="140">
        <f t="shared" ref="K193" si="74">IF(ISERROR(J193/F193), "", J193/F193)</f>
        <v>0</v>
      </c>
    </row>
    <row r="194" spans="1:11" x14ac:dyDescent="0.35">
      <c r="A194" s="143"/>
      <c r="B194" s="87" t="s">
        <v>143</v>
      </c>
      <c r="C194" s="111"/>
      <c r="D194" s="117">
        <v>2.9999999999999997E-4</v>
      </c>
      <c r="E194" s="124">
        <v>493.1925</v>
      </c>
      <c r="F194" s="138">
        <f t="shared" si="65"/>
        <v>0.14795775</v>
      </c>
      <c r="G194" s="114">
        <v>2.9999999999999997E-4</v>
      </c>
      <c r="H194" s="124">
        <v>493.1925</v>
      </c>
      <c r="I194" s="138">
        <f t="shared" si="66"/>
        <v>0.14795775</v>
      </c>
      <c r="J194" s="160">
        <f t="shared" ref="J194:J198" si="75">I194-F194</f>
        <v>0</v>
      </c>
      <c r="K194" s="140">
        <f t="shared" ref="K194:K198" si="76">IF(ISERROR(J194/F194), "", J194/F194)</f>
        <v>0</v>
      </c>
    </row>
    <row r="195" spans="1:11" x14ac:dyDescent="0.35">
      <c r="A195" s="143"/>
      <c r="B195" s="77" t="s">
        <v>144</v>
      </c>
      <c r="C195" s="111"/>
      <c r="D195" s="147">
        <v>0.25</v>
      </c>
      <c r="E195" s="98">
        <v>1</v>
      </c>
      <c r="F195" s="138">
        <f t="shared" si="65"/>
        <v>0.25</v>
      </c>
      <c r="G195" s="148">
        <v>0.25</v>
      </c>
      <c r="H195" s="120">
        <v>1</v>
      </c>
      <c r="I195" s="138">
        <f t="shared" si="66"/>
        <v>0.25</v>
      </c>
      <c r="J195" s="160">
        <f t="shared" si="75"/>
        <v>0</v>
      </c>
      <c r="K195" s="140">
        <f t="shared" si="76"/>
        <v>0</v>
      </c>
    </row>
    <row r="196" spans="1:11" x14ac:dyDescent="0.35">
      <c r="A196" s="143"/>
      <c r="B196" s="82" t="s">
        <v>145</v>
      </c>
      <c r="C196" s="111"/>
      <c r="D196" s="118">
        <v>6.5000000000000002E-2</v>
      </c>
      <c r="E196" s="88">
        <v>308.75</v>
      </c>
      <c r="F196" s="138">
        <f t="shared" si="65"/>
        <v>20.068750000000001</v>
      </c>
      <c r="G196" s="115">
        <v>6.5000000000000002E-2</v>
      </c>
      <c r="H196" s="88">
        <v>308.75</v>
      </c>
      <c r="I196" s="138">
        <f t="shared" si="66"/>
        <v>20.068750000000001</v>
      </c>
      <c r="J196" s="160">
        <f t="shared" si="75"/>
        <v>0</v>
      </c>
      <c r="K196" s="140">
        <f t="shared" si="76"/>
        <v>0</v>
      </c>
    </row>
    <row r="197" spans="1:11" x14ac:dyDescent="0.35">
      <c r="A197" s="143"/>
      <c r="B197" s="82" t="s">
        <v>146</v>
      </c>
      <c r="C197" s="111"/>
      <c r="D197" s="118">
        <v>9.4E-2</v>
      </c>
      <c r="E197" s="88">
        <v>80.75</v>
      </c>
      <c r="F197" s="138">
        <f t="shared" si="65"/>
        <v>7.5904999999999996</v>
      </c>
      <c r="G197" s="115">
        <v>9.4E-2</v>
      </c>
      <c r="H197" s="88">
        <v>80.75</v>
      </c>
      <c r="I197" s="138">
        <f t="shared" si="66"/>
        <v>7.5904999999999996</v>
      </c>
      <c r="J197" s="160">
        <f t="shared" si="75"/>
        <v>0</v>
      </c>
      <c r="K197" s="140">
        <f t="shared" si="76"/>
        <v>0</v>
      </c>
    </row>
    <row r="198" spans="1:11" ht="15" thickBot="1" x14ac:dyDescent="0.4">
      <c r="A198" s="143"/>
      <c r="B198" s="62" t="s">
        <v>147</v>
      </c>
      <c r="C198" s="111"/>
      <c r="D198" s="118">
        <v>0.13200000000000001</v>
      </c>
      <c r="E198" s="88">
        <v>85.5</v>
      </c>
      <c r="F198" s="138">
        <f t="shared" si="65"/>
        <v>11.286000000000001</v>
      </c>
      <c r="G198" s="115">
        <v>0.13200000000000001</v>
      </c>
      <c r="H198" s="88">
        <v>85.5</v>
      </c>
      <c r="I198" s="138">
        <f t="shared" si="66"/>
        <v>11.286000000000001</v>
      </c>
      <c r="J198" s="160">
        <f t="shared" si="75"/>
        <v>0</v>
      </c>
      <c r="K198" s="140">
        <f t="shared" si="76"/>
        <v>0</v>
      </c>
    </row>
    <row r="199" spans="1:11" ht="15" thickBot="1" x14ac:dyDescent="0.4">
      <c r="A199" s="143"/>
      <c r="B199" s="89"/>
      <c r="C199" s="90"/>
      <c r="D199" s="127"/>
      <c r="E199" s="59"/>
      <c r="F199" s="128"/>
      <c r="G199" s="127"/>
      <c r="H199" s="129"/>
      <c r="I199" s="128"/>
      <c r="J199" s="130"/>
      <c r="K199" s="61"/>
    </row>
    <row r="200" spans="1:11" x14ac:dyDescent="0.35">
      <c r="A200" s="143"/>
      <c r="B200" s="93" t="s">
        <v>150</v>
      </c>
      <c r="C200" s="77"/>
      <c r="D200" s="102"/>
      <c r="E200" s="131"/>
      <c r="F200" s="150">
        <f>SUM(F192:F198)</f>
        <v>-1903.9972961749997</v>
      </c>
      <c r="G200" s="94"/>
      <c r="H200" s="94"/>
      <c r="I200" s="150">
        <f>SUM(I192:I198)</f>
        <v>55.209829080101755</v>
      </c>
      <c r="J200" s="151">
        <f>I200-F200</f>
        <v>1959.2071252551016</v>
      </c>
      <c r="K200" s="95">
        <f>IF((F200)=0,"",(J200/F200))</f>
        <v>-1.0289968001483063</v>
      </c>
    </row>
    <row r="201" spans="1:11" x14ac:dyDescent="0.35">
      <c r="A201" s="143"/>
      <c r="B201" s="96" t="s">
        <v>151</v>
      </c>
      <c r="C201" s="77"/>
      <c r="D201" s="102">
        <v>0.13</v>
      </c>
      <c r="E201" s="132"/>
      <c r="F201" s="152">
        <f>F200*D201</f>
        <v>-247.51964850274999</v>
      </c>
      <c r="G201" s="97">
        <v>0.13</v>
      </c>
      <c r="H201" s="98"/>
      <c r="I201" s="152">
        <f>I200*G201</f>
        <v>7.1772777804132284</v>
      </c>
      <c r="J201" s="153">
        <f>I201-F201</f>
        <v>254.69692628316321</v>
      </c>
      <c r="K201" s="99">
        <f>IF((F201)=0,"",(J201/F201))</f>
        <v>-1.0289968001483061</v>
      </c>
    </row>
    <row r="202" spans="1:11" ht="15" thickBot="1" x14ac:dyDescent="0.4">
      <c r="A202" s="143">
        <v>5</v>
      </c>
      <c r="B202" s="281" t="s">
        <v>153</v>
      </c>
      <c r="C202" s="281"/>
      <c r="D202" s="133"/>
      <c r="E202" s="134"/>
      <c r="F202" s="103">
        <f>SUM(F200:F201)</f>
        <v>-2151.51694467775</v>
      </c>
      <c r="G202" s="100"/>
      <c r="H202" s="100"/>
      <c r="I202" s="103">
        <f t="shared" ref="I202:J202" si="77">SUM(I200:I201)</f>
        <v>62.387106860514983</v>
      </c>
      <c r="J202" s="103">
        <f t="shared" si="77"/>
        <v>2213.9040515382649</v>
      </c>
      <c r="K202" s="101">
        <v>-1.2716454720183784E-3</v>
      </c>
    </row>
    <row r="203" spans="1:11" ht="15" thickBot="1" x14ac:dyDescent="0.4">
      <c r="A203" s="143"/>
      <c r="B203" s="89"/>
      <c r="C203" s="90"/>
      <c r="D203" s="127"/>
      <c r="E203" s="59"/>
      <c r="F203" s="128"/>
      <c r="G203" s="127"/>
      <c r="H203" s="129"/>
      <c r="I203" s="128"/>
      <c r="J203" s="130"/>
      <c r="K203" s="61"/>
    </row>
    <row r="206" spans="1:11" x14ac:dyDescent="0.35">
      <c r="A206" s="49"/>
      <c r="B206" s="63" t="s">
        <v>105</v>
      </c>
      <c r="C206" s="270" t="s">
        <v>160</v>
      </c>
      <c r="D206" s="270"/>
      <c r="E206" s="270"/>
      <c r="F206" s="270"/>
      <c r="G206" s="270"/>
      <c r="H206" s="270"/>
      <c r="I206" s="49" t="s">
        <v>107</v>
      </c>
      <c r="J206" s="48"/>
      <c r="K206" s="48"/>
    </row>
    <row r="207" spans="1:11" x14ac:dyDescent="0.35">
      <c r="A207" s="49"/>
      <c r="B207" s="63" t="s">
        <v>108</v>
      </c>
      <c r="C207" s="271" t="s">
        <v>157</v>
      </c>
      <c r="D207" s="271"/>
      <c r="E207" s="271"/>
      <c r="F207" s="64"/>
      <c r="G207" s="64"/>
      <c r="H207" s="48"/>
      <c r="I207" s="48"/>
      <c r="J207" s="48"/>
      <c r="K207" s="48"/>
    </row>
    <row r="208" spans="1:11" ht="15.5" x14ac:dyDescent="0.35">
      <c r="A208" s="49"/>
      <c r="B208" s="63" t="s">
        <v>110</v>
      </c>
      <c r="C208" s="149">
        <v>474500</v>
      </c>
      <c r="D208" s="65" t="s">
        <v>111</v>
      </c>
      <c r="E208" s="62"/>
      <c r="F208" s="48"/>
      <c r="G208" s="48"/>
      <c r="H208" s="66"/>
      <c r="I208" s="66"/>
      <c r="J208" s="66"/>
      <c r="K208" s="66"/>
    </row>
    <row r="209" spans="1:11" ht="15.5" x14ac:dyDescent="0.35">
      <c r="A209" s="49"/>
      <c r="B209" s="63" t="s">
        <v>112</v>
      </c>
      <c r="C209" s="149">
        <v>1000</v>
      </c>
      <c r="D209" s="67" t="s">
        <v>113</v>
      </c>
      <c r="E209" s="68"/>
      <c r="F209" s="69"/>
      <c r="G209" s="69"/>
      <c r="H209" s="69"/>
      <c r="I209" s="48"/>
      <c r="J209" s="48"/>
      <c r="K209" s="48"/>
    </row>
    <row r="210" spans="1:11" x14ac:dyDescent="0.35">
      <c r="A210" s="49"/>
      <c r="B210" s="63" t="s">
        <v>114</v>
      </c>
      <c r="C210" s="70">
        <v>1.0383</v>
      </c>
      <c r="D210" s="48"/>
      <c r="E210" s="48"/>
      <c r="F210" s="48"/>
      <c r="G210" s="48"/>
      <c r="H210" s="48"/>
      <c r="I210" s="48"/>
      <c r="J210" s="48"/>
      <c r="K210" s="48"/>
    </row>
    <row r="211" spans="1:11" x14ac:dyDescent="0.35">
      <c r="A211" s="49"/>
      <c r="B211" s="63" t="s">
        <v>115</v>
      </c>
      <c r="C211" s="70">
        <v>1.0383</v>
      </c>
      <c r="D211" s="48"/>
      <c r="E211" s="48"/>
      <c r="F211" s="48"/>
      <c r="G211" s="48"/>
      <c r="H211" s="48"/>
      <c r="I211" s="48"/>
      <c r="J211" s="48"/>
      <c r="K211" s="48"/>
    </row>
    <row r="212" spans="1:11" x14ac:dyDescent="0.35">
      <c r="A212" s="49"/>
      <c r="B212" s="62"/>
      <c r="C212" s="48"/>
      <c r="D212" s="48"/>
      <c r="E212" s="48"/>
      <c r="F212" s="48"/>
      <c r="G212" s="48"/>
      <c r="H212" s="48"/>
      <c r="I212" s="48"/>
      <c r="J212" s="48"/>
      <c r="K212" s="48"/>
    </row>
    <row r="213" spans="1:11" x14ac:dyDescent="0.35">
      <c r="A213" s="49"/>
      <c r="B213" s="62"/>
      <c r="C213" s="71"/>
      <c r="D213" s="272" t="s">
        <v>116</v>
      </c>
      <c r="E213" s="273"/>
      <c r="F213" s="274"/>
      <c r="G213" s="272" t="s">
        <v>117</v>
      </c>
      <c r="H213" s="273"/>
      <c r="I213" s="274"/>
      <c r="J213" s="272" t="s">
        <v>118</v>
      </c>
      <c r="K213" s="274"/>
    </row>
    <row r="214" spans="1:11" x14ac:dyDescent="0.35">
      <c r="A214" s="49"/>
      <c r="B214" s="62"/>
      <c r="C214" s="275"/>
      <c r="D214" s="72" t="s">
        <v>119</v>
      </c>
      <c r="E214" s="72" t="s">
        <v>120</v>
      </c>
      <c r="F214" s="73" t="s">
        <v>121</v>
      </c>
      <c r="G214" s="72" t="s">
        <v>119</v>
      </c>
      <c r="H214" s="74" t="s">
        <v>120</v>
      </c>
      <c r="I214" s="73" t="s">
        <v>121</v>
      </c>
      <c r="J214" s="277" t="s">
        <v>122</v>
      </c>
      <c r="K214" s="279" t="s">
        <v>123</v>
      </c>
    </row>
    <row r="215" spans="1:11" x14ac:dyDescent="0.35">
      <c r="A215" s="49"/>
      <c r="B215" s="62"/>
      <c r="C215" s="276"/>
      <c r="D215" s="75" t="s">
        <v>124</v>
      </c>
      <c r="E215" s="75"/>
      <c r="F215" s="76" t="s">
        <v>124</v>
      </c>
      <c r="G215" s="75" t="s">
        <v>124</v>
      </c>
      <c r="H215" s="76"/>
      <c r="I215" s="76" t="s">
        <v>124</v>
      </c>
      <c r="J215" s="278"/>
      <c r="K215" s="280"/>
    </row>
    <row r="216" spans="1:11" x14ac:dyDescent="0.35">
      <c r="A216" s="143"/>
      <c r="B216" s="50" t="s">
        <v>125</v>
      </c>
      <c r="C216" s="111"/>
      <c r="D216" s="137">
        <v>3.21</v>
      </c>
      <c r="E216" s="98"/>
      <c r="F216" s="157">
        <f>E216*D216</f>
        <v>0</v>
      </c>
      <c r="G216" s="139">
        <v>3.23</v>
      </c>
      <c r="H216" s="120">
        <v>0</v>
      </c>
      <c r="I216" s="157">
        <f>H216*G216</f>
        <v>0</v>
      </c>
      <c r="J216" s="121">
        <f t="shared" ref="J216:J236" si="78">I216-F216</f>
        <v>0</v>
      </c>
      <c r="K216" s="140" t="str">
        <f>IF(ISERROR(J216/F216), "", J216/F216)</f>
        <v/>
      </c>
    </row>
    <row r="217" spans="1:11" x14ac:dyDescent="0.35">
      <c r="A217" s="143"/>
      <c r="B217" s="50" t="s">
        <v>126</v>
      </c>
      <c r="C217" s="111"/>
      <c r="D217" s="117">
        <v>15.9651</v>
      </c>
      <c r="E217" s="98">
        <v>1000</v>
      </c>
      <c r="F217" s="157">
        <f t="shared" ref="F217:F219" si="79">E217*D217</f>
        <v>15965.1</v>
      </c>
      <c r="G217" s="114">
        <v>16.0609</v>
      </c>
      <c r="H217" s="120">
        <v>1000</v>
      </c>
      <c r="I217" s="157">
        <f t="shared" ref="I217:I237" si="80">H217*G217</f>
        <v>16060.9</v>
      </c>
      <c r="J217" s="121">
        <f t="shared" si="78"/>
        <v>95.799999999999272</v>
      </c>
      <c r="K217" s="140">
        <f t="shared" ref="K217:K219" si="81">IF(ISERROR(J217/F217), "", J217/F217)</f>
        <v>6.0005887842856775E-3</v>
      </c>
    </row>
    <row r="218" spans="1:11" x14ac:dyDescent="0.35">
      <c r="A218" s="143"/>
      <c r="B218" s="51" t="s">
        <v>127</v>
      </c>
      <c r="C218" s="111"/>
      <c r="D218" s="137">
        <v>0</v>
      </c>
      <c r="E218" s="98">
        <v>1</v>
      </c>
      <c r="F218" s="157">
        <f t="shared" si="79"/>
        <v>0</v>
      </c>
      <c r="G218" s="139">
        <v>0</v>
      </c>
      <c r="H218" s="120">
        <v>1</v>
      </c>
      <c r="I218" s="157">
        <f t="shared" si="80"/>
        <v>0</v>
      </c>
      <c r="J218" s="121">
        <f t="shared" si="78"/>
        <v>0</v>
      </c>
      <c r="K218" s="140" t="str">
        <f t="shared" si="81"/>
        <v/>
      </c>
    </row>
    <row r="219" spans="1:11" x14ac:dyDescent="0.35">
      <c r="A219" s="143"/>
      <c r="B219" s="50" t="s">
        <v>128</v>
      </c>
      <c r="C219" s="111"/>
      <c r="D219" s="117">
        <v>5.093300000000001</v>
      </c>
      <c r="E219" s="98">
        <v>1000</v>
      </c>
      <c r="F219" s="157">
        <f t="shared" si="79"/>
        <v>5093.3000000000011</v>
      </c>
      <c r="G219" s="114">
        <v>5.5968999999999998</v>
      </c>
      <c r="H219" s="120">
        <v>1000</v>
      </c>
      <c r="I219" s="157">
        <f t="shared" si="80"/>
        <v>5596.9</v>
      </c>
      <c r="J219" s="121">
        <f t="shared" si="78"/>
        <v>503.59999999999854</v>
      </c>
      <c r="K219" s="140">
        <f t="shared" si="81"/>
        <v>9.8874992637386069E-2</v>
      </c>
    </row>
    <row r="220" spans="1:11" x14ac:dyDescent="0.35">
      <c r="A220" s="143">
        <v>6</v>
      </c>
      <c r="B220" s="78" t="s">
        <v>129</v>
      </c>
      <c r="C220" s="79"/>
      <c r="D220" s="141"/>
      <c r="E220" s="145"/>
      <c r="F220" s="158">
        <f>SUM(F214:F219)</f>
        <v>21058.400000000001</v>
      </c>
      <c r="G220" s="142"/>
      <c r="H220" s="86"/>
      <c r="I220" s="158">
        <f>SUM(I214:I219)</f>
        <v>21657.8</v>
      </c>
      <c r="J220" s="80">
        <f t="shared" si="78"/>
        <v>599.39999999999782</v>
      </c>
      <c r="K220" s="81">
        <f>IF((F220)=0,"",(J220/F220))</f>
        <v>2.8463700945940706E-2</v>
      </c>
    </row>
    <row r="221" spans="1:11" x14ac:dyDescent="0.35">
      <c r="A221" s="143"/>
      <c r="B221" s="52" t="s">
        <v>130</v>
      </c>
      <c r="C221" s="111"/>
      <c r="D221" s="117">
        <v>0</v>
      </c>
      <c r="E221" s="124">
        <v>0</v>
      </c>
      <c r="F221" s="138">
        <f t="shared" ref="F221:F237" si="82">IFERROR((D221*E221),"")</f>
        <v>0</v>
      </c>
      <c r="G221" s="114">
        <v>0</v>
      </c>
      <c r="H221" s="124">
        <v>0</v>
      </c>
      <c r="I221" s="138">
        <f t="shared" si="80"/>
        <v>0</v>
      </c>
      <c r="J221" s="121">
        <f>I221-F221</f>
        <v>0</v>
      </c>
      <c r="K221" s="140" t="str">
        <f>IF(ISERROR(J221/F221), "", J221/F221)</f>
        <v/>
      </c>
    </row>
    <row r="222" spans="1:11" x14ac:dyDescent="0.35">
      <c r="A222" s="143"/>
      <c r="B222" s="52" t="s">
        <v>131</v>
      </c>
      <c r="C222" s="111"/>
      <c r="D222" s="117">
        <v>0</v>
      </c>
      <c r="E222" s="125">
        <v>1000</v>
      </c>
      <c r="F222" s="138">
        <f t="shared" si="82"/>
        <v>0</v>
      </c>
      <c r="G222" s="114">
        <v>-1.5386</v>
      </c>
      <c r="H222" s="125">
        <v>1000</v>
      </c>
      <c r="I222" s="138">
        <f t="shared" si="80"/>
        <v>-1538.6</v>
      </c>
      <c r="J222" s="121">
        <f t="shared" si="78"/>
        <v>-1538.6</v>
      </c>
      <c r="K222" s="140" t="str">
        <f t="shared" ref="K222:K226" si="83">IF(ISERROR(J222/F222), "", J222/F222)</f>
        <v/>
      </c>
    </row>
    <row r="223" spans="1:11" s="48" customFormat="1" x14ac:dyDescent="0.35">
      <c r="A223" s="143"/>
      <c r="B223" s="52" t="s">
        <v>161</v>
      </c>
      <c r="C223" s="111"/>
      <c r="D223" s="117">
        <v>-5.1837999999999997</v>
      </c>
      <c r="E223" s="125">
        <f>C209</f>
        <v>1000</v>
      </c>
      <c r="F223" s="138">
        <f t="shared" ref="F223" si="84">E223*D223</f>
        <v>-5183.8</v>
      </c>
      <c r="G223" s="46">
        <f>'[2]1576 Rate Rider Calculation'!$H$30*-1</f>
        <v>-0.95633532915838393</v>
      </c>
      <c r="H223" s="125">
        <f>C209</f>
        <v>1000</v>
      </c>
      <c r="I223" s="138">
        <f t="shared" si="80"/>
        <v>-956.33532915838396</v>
      </c>
      <c r="J223" s="121">
        <f t="shared" si="78"/>
        <v>4227.4646708416167</v>
      </c>
      <c r="K223" s="140">
        <f t="shared" si="83"/>
        <v>-0.8155146168528139</v>
      </c>
    </row>
    <row r="224" spans="1:11" x14ac:dyDescent="0.35">
      <c r="A224" s="143"/>
      <c r="B224" s="52" t="s">
        <v>132</v>
      </c>
      <c r="C224" s="111"/>
      <c r="D224" s="117">
        <v>0</v>
      </c>
      <c r="E224" s="125">
        <v>1000</v>
      </c>
      <c r="F224" s="138">
        <f t="shared" si="82"/>
        <v>0</v>
      </c>
      <c r="G224" s="114">
        <v>0</v>
      </c>
      <c r="H224" s="125">
        <v>1000</v>
      </c>
      <c r="I224" s="138">
        <f t="shared" si="80"/>
        <v>0</v>
      </c>
      <c r="J224" s="121">
        <f t="shared" si="78"/>
        <v>0</v>
      </c>
      <c r="K224" s="140" t="str">
        <f t="shared" si="83"/>
        <v/>
      </c>
    </row>
    <row r="225" spans="1:11" x14ac:dyDescent="0.35">
      <c r="A225" s="143"/>
      <c r="B225" s="52" t="s">
        <v>133</v>
      </c>
      <c r="C225" s="111"/>
      <c r="D225" s="117">
        <v>0</v>
      </c>
      <c r="E225" s="125">
        <v>474500</v>
      </c>
      <c r="F225" s="138">
        <f t="shared" si="82"/>
        <v>0</v>
      </c>
      <c r="G225" s="114">
        <v>5.7000000000000002E-3</v>
      </c>
      <c r="H225" s="125">
        <v>474500</v>
      </c>
      <c r="I225" s="138">
        <f t="shared" si="80"/>
        <v>2704.65</v>
      </c>
      <c r="J225" s="121">
        <f t="shared" si="78"/>
        <v>2704.65</v>
      </c>
      <c r="K225" s="140" t="str">
        <f t="shared" si="83"/>
        <v/>
      </c>
    </row>
    <row r="226" spans="1:11" x14ac:dyDescent="0.35">
      <c r="A226" s="143"/>
      <c r="B226" s="53" t="s">
        <v>134</v>
      </c>
      <c r="C226" s="111"/>
      <c r="D226" s="117">
        <v>0</v>
      </c>
      <c r="E226" s="125">
        <v>1000</v>
      </c>
      <c r="F226" s="138">
        <f t="shared" si="82"/>
        <v>0</v>
      </c>
      <c r="G226" s="114"/>
      <c r="H226" s="125">
        <v>1000</v>
      </c>
      <c r="I226" s="138">
        <f t="shared" si="80"/>
        <v>0</v>
      </c>
      <c r="J226" s="121">
        <f t="shared" si="78"/>
        <v>0</v>
      </c>
      <c r="K226" s="140" t="str">
        <f t="shared" si="83"/>
        <v/>
      </c>
    </row>
    <row r="227" spans="1:11" x14ac:dyDescent="0.35">
      <c r="A227" s="143"/>
      <c r="B227" s="144" t="s">
        <v>135</v>
      </c>
      <c r="C227" s="111"/>
      <c r="D227" s="147">
        <v>0</v>
      </c>
      <c r="E227" s="98">
        <v>1</v>
      </c>
      <c r="F227" s="138">
        <f t="shared" si="82"/>
        <v>0</v>
      </c>
      <c r="G227" s="148">
        <v>0</v>
      </c>
      <c r="H227" s="98">
        <v>1</v>
      </c>
      <c r="I227" s="138">
        <f t="shared" si="80"/>
        <v>0</v>
      </c>
      <c r="J227" s="121">
        <f t="shared" si="78"/>
        <v>0</v>
      </c>
      <c r="K227" s="140" t="str">
        <f>IF(ISERROR(J227/F227), "", J227/F227)</f>
        <v/>
      </c>
    </row>
    <row r="228" spans="1:11" x14ac:dyDescent="0.35">
      <c r="A228" s="143"/>
      <c r="B228" s="53" t="s">
        <v>136</v>
      </c>
      <c r="C228" s="111"/>
      <c r="D228" s="137">
        <v>0</v>
      </c>
      <c r="E228" s="98">
        <v>1</v>
      </c>
      <c r="F228" s="138">
        <f t="shared" si="82"/>
        <v>0</v>
      </c>
      <c r="G228" s="139">
        <v>0</v>
      </c>
      <c r="H228" s="98">
        <v>1</v>
      </c>
      <c r="I228" s="138">
        <f t="shared" si="80"/>
        <v>0</v>
      </c>
      <c r="J228" s="121">
        <f>I228-F228</f>
        <v>0</v>
      </c>
      <c r="K228" s="140" t="str">
        <f>IF(ISERROR(J228/F228), "", J228/F228)</f>
        <v/>
      </c>
    </row>
    <row r="229" spans="1:11" x14ac:dyDescent="0.35">
      <c r="A229" s="143"/>
      <c r="B229" s="53" t="s">
        <v>137</v>
      </c>
      <c r="C229" s="111"/>
      <c r="D229" s="117"/>
      <c r="E229" s="125">
        <v>1000</v>
      </c>
      <c r="F229" s="138">
        <f t="shared" si="82"/>
        <v>0</v>
      </c>
      <c r="G229" s="114">
        <v>0</v>
      </c>
      <c r="H229" s="125">
        <v>1000</v>
      </c>
      <c r="I229" s="138">
        <f t="shared" si="80"/>
        <v>0</v>
      </c>
      <c r="J229" s="121">
        <f t="shared" si="78"/>
        <v>0</v>
      </c>
      <c r="K229" s="140" t="str">
        <f>IF(ISERROR(J229/F229), "", J229/F229)</f>
        <v/>
      </c>
    </row>
    <row r="230" spans="1:11" ht="26" x14ac:dyDescent="0.35">
      <c r="A230" s="143">
        <v>6</v>
      </c>
      <c r="B230" s="83" t="s">
        <v>138</v>
      </c>
      <c r="C230" s="84"/>
      <c r="D230" s="112"/>
      <c r="E230" s="122"/>
      <c r="F230" s="159">
        <f>SUM(F220:F229)</f>
        <v>15874.600000000002</v>
      </c>
      <c r="G230" s="113"/>
      <c r="H230" s="123"/>
      <c r="I230" s="159">
        <f>SUM(I220:I229)</f>
        <v>21867.514670841618</v>
      </c>
      <c r="J230" s="80">
        <f t="shared" si="78"/>
        <v>5992.9146708416156</v>
      </c>
      <c r="K230" s="81">
        <f>IF((F230)=0,"",(J230/F230))</f>
        <v>0.37751594817139422</v>
      </c>
    </row>
    <row r="231" spans="1:11" x14ac:dyDescent="0.35">
      <c r="A231" s="143"/>
      <c r="B231" s="54" t="s">
        <v>139</v>
      </c>
      <c r="C231" s="111"/>
      <c r="D231" s="117">
        <v>2.2061999999999999</v>
      </c>
      <c r="E231" s="124">
        <v>1000</v>
      </c>
      <c r="F231" s="138">
        <f t="shared" si="82"/>
        <v>2206.1999999999998</v>
      </c>
      <c r="G231" s="114">
        <v>3.5609999999999999</v>
      </c>
      <c r="H231" s="124">
        <v>1000</v>
      </c>
      <c r="I231" s="138">
        <f t="shared" si="80"/>
        <v>3561</v>
      </c>
      <c r="J231" s="121">
        <f t="shared" si="78"/>
        <v>1354.8000000000002</v>
      </c>
      <c r="K231" s="140">
        <f>IF(ISERROR(J231/F231), "", J231/F231)</f>
        <v>0.61408757138972003</v>
      </c>
    </row>
    <row r="232" spans="1:11" ht="25" x14ac:dyDescent="0.35">
      <c r="A232" s="143"/>
      <c r="B232" s="55" t="s">
        <v>140</v>
      </c>
      <c r="C232" s="111"/>
      <c r="D232" s="117">
        <v>2.0398999999999998</v>
      </c>
      <c r="E232" s="124">
        <v>1000</v>
      </c>
      <c r="F232" s="138">
        <f t="shared" si="82"/>
        <v>2039.8999999999999</v>
      </c>
      <c r="G232" s="114">
        <v>3.2936999999999999</v>
      </c>
      <c r="H232" s="124">
        <v>1000</v>
      </c>
      <c r="I232" s="138">
        <f t="shared" si="80"/>
        <v>3293.7</v>
      </c>
      <c r="J232" s="121">
        <f t="shared" si="78"/>
        <v>1253.8</v>
      </c>
      <c r="K232" s="140">
        <f>IF(ISERROR(J232/F232), "", J232/F232)</f>
        <v>0.61463797244962992</v>
      </c>
    </row>
    <row r="233" spans="1:11" ht="26" x14ac:dyDescent="0.35">
      <c r="A233" s="143">
        <v>6</v>
      </c>
      <c r="B233" s="83" t="s">
        <v>141</v>
      </c>
      <c r="C233" s="79"/>
      <c r="D233" s="112"/>
      <c r="E233" s="122"/>
      <c r="F233" s="159">
        <f>SUM(F230:F232)</f>
        <v>20120.700000000004</v>
      </c>
      <c r="G233" s="113"/>
      <c r="H233" s="86"/>
      <c r="I233" s="159">
        <f>SUM(I230:I232)</f>
        <v>28722.214670841618</v>
      </c>
      <c r="J233" s="80">
        <f t="shared" si="78"/>
        <v>8601.5146708416141</v>
      </c>
      <c r="K233" s="81">
        <f>IF((F233)=0,"",(J233/F233))</f>
        <v>0.42749579641074181</v>
      </c>
    </row>
    <row r="234" spans="1:11" x14ac:dyDescent="0.35">
      <c r="A234" s="143"/>
      <c r="B234" s="87" t="s">
        <v>142</v>
      </c>
      <c r="C234" s="111"/>
      <c r="D234" s="117">
        <v>3.6000000000000003E-3</v>
      </c>
      <c r="E234" s="124">
        <v>492673.35</v>
      </c>
      <c r="F234" s="138">
        <f t="shared" si="82"/>
        <v>1773.6240600000001</v>
      </c>
      <c r="G234" s="114">
        <v>3.6000000000000003E-3</v>
      </c>
      <c r="H234" s="124">
        <v>492673.35</v>
      </c>
      <c r="I234" s="126">
        <f t="shared" si="80"/>
        <v>1773.6240600000001</v>
      </c>
      <c r="J234" s="121">
        <f t="shared" si="78"/>
        <v>0</v>
      </c>
      <c r="K234" s="140">
        <f t="shared" ref="K234:K236" si="85">IF(ISERROR(J234/F234), "", J234/F234)</f>
        <v>0</v>
      </c>
    </row>
    <row r="235" spans="1:11" x14ac:dyDescent="0.35">
      <c r="A235" s="143"/>
      <c r="B235" s="87" t="s">
        <v>143</v>
      </c>
      <c r="C235" s="111"/>
      <c r="D235" s="117">
        <v>2.9999999999999997E-4</v>
      </c>
      <c r="E235" s="124">
        <v>492673.35</v>
      </c>
      <c r="F235" s="138">
        <f t="shared" si="82"/>
        <v>147.80200499999998</v>
      </c>
      <c r="G235" s="114">
        <v>2.9999999999999997E-4</v>
      </c>
      <c r="H235" s="124">
        <v>492673.35</v>
      </c>
      <c r="I235" s="126">
        <f t="shared" si="80"/>
        <v>147.80200499999998</v>
      </c>
      <c r="J235" s="121">
        <f t="shared" si="78"/>
        <v>0</v>
      </c>
      <c r="K235" s="140">
        <f t="shared" si="85"/>
        <v>0</v>
      </c>
    </row>
    <row r="236" spans="1:11" x14ac:dyDescent="0.35">
      <c r="A236" s="143"/>
      <c r="B236" s="77" t="s">
        <v>144</v>
      </c>
      <c r="C236" s="111"/>
      <c r="D236" s="147">
        <v>0.25</v>
      </c>
      <c r="E236" s="98">
        <v>1</v>
      </c>
      <c r="F236" s="138">
        <f t="shared" si="82"/>
        <v>0.25</v>
      </c>
      <c r="G236" s="148">
        <v>0.25</v>
      </c>
      <c r="H236" s="120">
        <v>1</v>
      </c>
      <c r="I236" s="126">
        <f t="shared" si="80"/>
        <v>0.25</v>
      </c>
      <c r="J236" s="121">
        <f t="shared" si="78"/>
        <v>0</v>
      </c>
      <c r="K236" s="140">
        <f t="shared" si="85"/>
        <v>0</v>
      </c>
    </row>
    <row r="237" spans="1:11" ht="15" thickBot="1" x14ac:dyDescent="0.4">
      <c r="A237" s="143"/>
      <c r="B237" s="82" t="s">
        <v>149</v>
      </c>
      <c r="C237" s="111"/>
      <c r="D237" s="119">
        <v>0.1101</v>
      </c>
      <c r="E237" s="88">
        <v>492673.35</v>
      </c>
      <c r="F237" s="138">
        <f t="shared" si="82"/>
        <v>54243.335834999998</v>
      </c>
      <c r="G237" s="116">
        <v>0.1101</v>
      </c>
      <c r="H237" s="88">
        <v>492673.35</v>
      </c>
      <c r="I237" s="126">
        <f t="shared" si="80"/>
        <v>54243.335834999998</v>
      </c>
      <c r="J237" s="121">
        <f t="shared" ref="J237" si="86">I237-F237</f>
        <v>0</v>
      </c>
      <c r="K237" s="140">
        <f t="shared" ref="K237" si="87">IF(ISERROR(J237/F237), "", J237/F237)</f>
        <v>0</v>
      </c>
    </row>
    <row r="238" spans="1:11" ht="15" thickBot="1" x14ac:dyDescent="0.4">
      <c r="A238" s="143"/>
      <c r="B238" s="89"/>
      <c r="C238" s="90"/>
      <c r="D238" s="127"/>
      <c r="E238" s="59"/>
      <c r="F238" s="128"/>
      <c r="G238" s="127"/>
      <c r="H238" s="129"/>
      <c r="I238" s="128"/>
      <c r="J238" s="130"/>
      <c r="K238" s="61"/>
    </row>
    <row r="239" spans="1:11" x14ac:dyDescent="0.35">
      <c r="A239" s="143"/>
      <c r="B239" s="93" t="s">
        <v>154</v>
      </c>
      <c r="C239" s="77"/>
      <c r="D239" s="102"/>
      <c r="E239" s="150"/>
      <c r="F239" s="150">
        <f>SUM(F233:F237)</f>
        <v>76285.711900000009</v>
      </c>
      <c r="G239" s="94"/>
      <c r="H239" s="94"/>
      <c r="I239" s="150">
        <f>SUM(I233:I237)</f>
        <v>84887.226570841623</v>
      </c>
      <c r="J239" s="151">
        <f>I239-F239</f>
        <v>8601.5146708416141</v>
      </c>
      <c r="K239" s="95">
        <f>IF((F239)=0,"",(J239/F239))</f>
        <v>0.11275394115895526</v>
      </c>
    </row>
    <row r="240" spans="1:11" x14ac:dyDescent="0.35">
      <c r="A240" s="143"/>
      <c r="B240" s="96" t="s">
        <v>151</v>
      </c>
      <c r="C240" s="77"/>
      <c r="D240" s="102">
        <v>0.13</v>
      </c>
      <c r="E240" s="152"/>
      <c r="F240" s="152">
        <f>F239*D240</f>
        <v>9917.1425470000013</v>
      </c>
      <c r="G240" s="102">
        <v>0.13</v>
      </c>
      <c r="H240" s="97"/>
      <c r="I240" s="152">
        <f>I239*G240</f>
        <v>11035.339454209412</v>
      </c>
      <c r="J240" s="153">
        <f>I240-F240</f>
        <v>1118.1969072094107</v>
      </c>
      <c r="K240" s="99">
        <f>IF((F240)=0,"",(J240/F240))</f>
        <v>0.11275394115895535</v>
      </c>
    </row>
    <row r="241" spans="1:11" ht="15" thickBot="1" x14ac:dyDescent="0.4">
      <c r="A241" s="143">
        <v>6</v>
      </c>
      <c r="B241" s="281" t="s">
        <v>154</v>
      </c>
      <c r="C241" s="281"/>
      <c r="D241" s="135"/>
      <c r="E241" s="136"/>
      <c r="F241" s="103">
        <f>SUM(F239:F240)</f>
        <v>86202.854447000005</v>
      </c>
      <c r="G241" s="104"/>
      <c r="H241" s="104"/>
      <c r="I241" s="103">
        <f>SUM(I239:I240)</f>
        <v>95922.566025051041</v>
      </c>
      <c r="J241" s="105">
        <v>4942.6765000000014</v>
      </c>
      <c r="K241" s="106">
        <v>5.3689409669827687E-2</v>
      </c>
    </row>
    <row r="242" spans="1:11" ht="15" thickBot="1" x14ac:dyDescent="0.4">
      <c r="A242" s="143"/>
      <c r="B242" s="89"/>
      <c r="C242" s="90"/>
      <c r="D242" s="107"/>
      <c r="E242" s="108"/>
      <c r="F242" s="109"/>
      <c r="G242" s="107"/>
      <c r="H242" s="91"/>
      <c r="I242" s="109"/>
      <c r="J242" s="110"/>
      <c r="K242" s="92"/>
    </row>
    <row r="245" spans="1:11" x14ac:dyDescent="0.35">
      <c r="A245" s="49"/>
      <c r="B245" s="63" t="s">
        <v>105</v>
      </c>
      <c r="C245" s="270" t="s">
        <v>106</v>
      </c>
      <c r="D245" s="270"/>
      <c r="E245" s="270"/>
      <c r="F245" s="270"/>
      <c r="G245" s="270"/>
      <c r="H245" s="270"/>
      <c r="I245" s="49" t="s">
        <v>107</v>
      </c>
      <c r="J245" s="48"/>
      <c r="K245" s="48"/>
    </row>
    <row r="246" spans="1:11" x14ac:dyDescent="0.35">
      <c r="A246" s="49"/>
      <c r="B246" s="63" t="s">
        <v>108</v>
      </c>
      <c r="C246" s="271" t="s">
        <v>109</v>
      </c>
      <c r="D246" s="271"/>
      <c r="E246" s="271"/>
      <c r="F246" s="64"/>
      <c r="G246" s="64"/>
      <c r="H246" s="48"/>
      <c r="I246" s="48"/>
      <c r="J246" s="48"/>
      <c r="K246" s="48"/>
    </row>
    <row r="247" spans="1:11" ht="15.5" x14ac:dyDescent="0.35">
      <c r="A247" s="49"/>
      <c r="B247" s="63" t="s">
        <v>110</v>
      </c>
      <c r="C247" s="149">
        <v>236</v>
      </c>
      <c r="D247" s="65" t="s">
        <v>111</v>
      </c>
      <c r="E247" s="62"/>
      <c r="F247" s="48"/>
      <c r="G247" s="48"/>
      <c r="H247" s="66"/>
      <c r="I247" s="66"/>
      <c r="J247" s="66"/>
      <c r="K247" s="66"/>
    </row>
    <row r="248" spans="1:11" ht="15.5" x14ac:dyDescent="0.35">
      <c r="A248" s="49"/>
      <c r="B248" s="63" t="s">
        <v>112</v>
      </c>
      <c r="C248" s="149">
        <v>0</v>
      </c>
      <c r="D248" s="67" t="s">
        <v>113</v>
      </c>
      <c r="E248" s="68"/>
      <c r="F248" s="69"/>
      <c r="G248" s="69"/>
      <c r="H248" s="69"/>
      <c r="I248" s="48"/>
      <c r="J248" s="48"/>
      <c r="K248" s="48"/>
    </row>
    <row r="249" spans="1:11" x14ac:dyDescent="0.35">
      <c r="A249" s="49"/>
      <c r="B249" s="63" t="s">
        <v>114</v>
      </c>
      <c r="C249" s="70">
        <v>1.0383</v>
      </c>
      <c r="D249" s="48"/>
      <c r="E249" s="48"/>
      <c r="F249" s="48"/>
      <c r="G249" s="48"/>
      <c r="H249" s="48"/>
      <c r="I249" s="48"/>
      <c r="J249" s="48"/>
      <c r="K249" s="48"/>
    </row>
    <row r="250" spans="1:11" x14ac:dyDescent="0.35">
      <c r="A250" s="49"/>
      <c r="B250" s="63" t="s">
        <v>115</v>
      </c>
      <c r="C250" s="70">
        <v>1.0383</v>
      </c>
      <c r="D250" s="48"/>
      <c r="E250" s="48"/>
      <c r="F250" s="48"/>
      <c r="G250" s="48"/>
      <c r="H250" s="48"/>
      <c r="I250" s="48"/>
      <c r="J250" s="48"/>
      <c r="K250" s="48"/>
    </row>
    <row r="251" spans="1:11" x14ac:dyDescent="0.35">
      <c r="A251" s="49"/>
      <c r="B251" s="62"/>
      <c r="C251" s="48"/>
      <c r="D251" s="48"/>
      <c r="E251" s="48"/>
      <c r="F251" s="48"/>
      <c r="G251" s="48"/>
      <c r="H251" s="48"/>
      <c r="I251" s="48"/>
      <c r="J251" s="48"/>
      <c r="K251" s="48"/>
    </row>
    <row r="252" spans="1:11" x14ac:dyDescent="0.35">
      <c r="A252" s="49"/>
      <c r="B252" s="62"/>
      <c r="C252" s="71"/>
      <c r="D252" s="272" t="s">
        <v>116</v>
      </c>
      <c r="E252" s="273"/>
      <c r="F252" s="274"/>
      <c r="G252" s="272" t="s">
        <v>117</v>
      </c>
      <c r="H252" s="273"/>
      <c r="I252" s="274"/>
      <c r="J252" s="272" t="s">
        <v>118</v>
      </c>
      <c r="K252" s="274"/>
    </row>
    <row r="253" spans="1:11" x14ac:dyDescent="0.35">
      <c r="A253" s="49"/>
      <c r="B253" s="62"/>
      <c r="C253" s="275"/>
      <c r="D253" s="72" t="s">
        <v>119</v>
      </c>
      <c r="E253" s="72" t="s">
        <v>120</v>
      </c>
      <c r="F253" s="73" t="s">
        <v>121</v>
      </c>
      <c r="G253" s="72" t="s">
        <v>119</v>
      </c>
      <c r="H253" s="74" t="s">
        <v>120</v>
      </c>
      <c r="I253" s="73" t="s">
        <v>121</v>
      </c>
      <c r="J253" s="277" t="s">
        <v>122</v>
      </c>
      <c r="K253" s="279" t="s">
        <v>123</v>
      </c>
    </row>
    <row r="254" spans="1:11" x14ac:dyDescent="0.35">
      <c r="A254" s="49"/>
      <c r="B254" s="62"/>
      <c r="C254" s="276"/>
      <c r="D254" s="75" t="s">
        <v>124</v>
      </c>
      <c r="E254" s="75"/>
      <c r="F254" s="76" t="s">
        <v>124</v>
      </c>
      <c r="G254" s="75" t="s">
        <v>124</v>
      </c>
      <c r="H254" s="76"/>
      <c r="I254" s="76" t="s">
        <v>124</v>
      </c>
      <c r="J254" s="278"/>
      <c r="K254" s="280"/>
    </row>
    <row r="255" spans="1:11" x14ac:dyDescent="0.35">
      <c r="A255" s="143"/>
      <c r="B255" s="50" t="s">
        <v>125</v>
      </c>
      <c r="C255" s="111"/>
      <c r="D255" s="137">
        <v>24.36</v>
      </c>
      <c r="E255" s="98">
        <v>1</v>
      </c>
      <c r="F255" s="138">
        <f>IFERROR((D255*E255),"")</f>
        <v>24.36</v>
      </c>
      <c r="G255" s="139">
        <v>27.52</v>
      </c>
      <c r="H255" s="120">
        <v>1</v>
      </c>
      <c r="I255" s="138">
        <f>IFERROR((G255*H255),"")</f>
        <v>27.52</v>
      </c>
      <c r="J255" s="121">
        <f>IFERROR((I255-F255),"")</f>
        <v>3.16</v>
      </c>
      <c r="K255" s="140">
        <f>IFERROR(((I255-F255)/F255),"")</f>
        <v>0.1297208538587849</v>
      </c>
    </row>
    <row r="256" spans="1:11" x14ac:dyDescent="0.35">
      <c r="A256" s="143"/>
      <c r="B256" s="50" t="s">
        <v>126</v>
      </c>
      <c r="C256" s="111"/>
      <c r="D256" s="117">
        <v>3.8E-3</v>
      </c>
      <c r="E256" s="98">
        <v>236</v>
      </c>
      <c r="F256" s="138">
        <f t="shared" ref="F256:F258" si="88">IFERROR((D256*E256),"")</f>
        <v>0.89680000000000004</v>
      </c>
      <c r="G256" s="114">
        <v>0</v>
      </c>
      <c r="H256" s="120">
        <v>236</v>
      </c>
      <c r="I256" s="138">
        <f t="shared" ref="I256:I258" si="89">IFERROR((G256*H256),"")</f>
        <v>0</v>
      </c>
      <c r="J256" s="121">
        <f t="shared" ref="J256:J258" si="90">IFERROR((I256-F256),"")</f>
        <v>-0.89680000000000004</v>
      </c>
      <c r="K256" s="140">
        <f t="shared" ref="K256:K258" si="91">IFERROR(((I256-F256)/F256),"")</f>
        <v>-1</v>
      </c>
    </row>
    <row r="257" spans="1:11" x14ac:dyDescent="0.35">
      <c r="A257" s="143"/>
      <c r="B257" s="51" t="s">
        <v>127</v>
      </c>
      <c r="C257" s="111"/>
      <c r="D257" s="137">
        <v>-1.76</v>
      </c>
      <c r="E257" s="98">
        <v>1</v>
      </c>
      <c r="F257" s="138">
        <f t="shared" si="88"/>
        <v>-1.76</v>
      </c>
      <c r="G257" s="139">
        <v>0</v>
      </c>
      <c r="H257" s="120">
        <v>1</v>
      </c>
      <c r="I257" s="138">
        <f t="shared" si="89"/>
        <v>0</v>
      </c>
      <c r="J257" s="121">
        <f t="shared" si="90"/>
        <v>1.76</v>
      </c>
      <c r="K257" s="140">
        <f t="shared" si="91"/>
        <v>-1</v>
      </c>
    </row>
    <row r="258" spans="1:11" x14ac:dyDescent="0.35">
      <c r="A258" s="143"/>
      <c r="B258" s="50" t="s">
        <v>128</v>
      </c>
      <c r="C258" s="111"/>
      <c r="D258" s="117">
        <v>1E-3</v>
      </c>
      <c r="E258" s="98">
        <v>236</v>
      </c>
      <c r="F258" s="138">
        <f t="shared" si="88"/>
        <v>0.23600000000000002</v>
      </c>
      <c r="G258" s="114">
        <v>5.0000000000000001E-4</v>
      </c>
      <c r="H258" s="120">
        <v>236</v>
      </c>
      <c r="I258" s="138">
        <f t="shared" si="89"/>
        <v>0.11800000000000001</v>
      </c>
      <c r="J258" s="121">
        <f t="shared" si="90"/>
        <v>-0.11800000000000001</v>
      </c>
      <c r="K258" s="140">
        <f t="shared" si="91"/>
        <v>-0.5</v>
      </c>
    </row>
    <row r="259" spans="1:11" x14ac:dyDescent="0.35">
      <c r="A259" s="143">
        <v>7</v>
      </c>
      <c r="B259" s="78" t="s">
        <v>129</v>
      </c>
      <c r="C259" s="79"/>
      <c r="D259" s="141"/>
      <c r="E259" s="145"/>
      <c r="F259" s="146">
        <f>SUM(F255:F258)</f>
        <v>23.732799999999997</v>
      </c>
      <c r="G259" s="142"/>
      <c r="H259" s="86"/>
      <c r="I259" s="146">
        <f>SUM(I255:I258)</f>
        <v>27.637999999999998</v>
      </c>
      <c r="J259" s="146">
        <f>SUM(J255:J258)</f>
        <v>3.9052000000000002</v>
      </c>
      <c r="K259" s="81">
        <f t="shared" ref="K259:K272" si="92">(I259-F259)/F259</f>
        <v>0.16454864154250662</v>
      </c>
    </row>
    <row r="260" spans="1:11" x14ac:dyDescent="0.35">
      <c r="A260" s="143"/>
      <c r="B260" s="52" t="s">
        <v>130</v>
      </c>
      <c r="C260" s="111"/>
      <c r="D260" s="117">
        <v>8.1990000000000007E-2</v>
      </c>
      <c r="E260" s="124">
        <v>9.038800000000009</v>
      </c>
      <c r="F260" s="138">
        <f t="shared" ref="F260:F280" si="93">IFERROR((D260*E260),"")</f>
        <v>0.74109121200000083</v>
      </c>
      <c r="G260" s="114">
        <v>8.1990000000000007E-2</v>
      </c>
      <c r="H260" s="124">
        <v>9.038800000000009</v>
      </c>
      <c r="I260" s="138">
        <f>IFERROR((G260*H260),"")</f>
        <v>0.74109121200000083</v>
      </c>
      <c r="J260" s="121">
        <f>IFERROR((I260-F260),"")</f>
        <v>0</v>
      </c>
      <c r="K260" s="140">
        <f>IFERROR(((I260-F260)/F260),"")</f>
        <v>0</v>
      </c>
    </row>
    <row r="261" spans="1:11" x14ac:dyDescent="0.35">
      <c r="A261" s="143"/>
      <c r="B261" s="52" t="s">
        <v>131</v>
      </c>
      <c r="C261" s="111"/>
      <c r="D261" s="117">
        <v>0</v>
      </c>
      <c r="E261" s="125">
        <v>236</v>
      </c>
      <c r="F261" s="138">
        <f t="shared" si="93"/>
        <v>0</v>
      </c>
      <c r="G261" s="114">
        <v>-4.0000000000000001E-3</v>
      </c>
      <c r="H261" s="125">
        <v>236</v>
      </c>
      <c r="I261" s="138">
        <f t="shared" ref="I261:I268" si="94">IFERROR((G261*H261),"")</f>
        <v>-0.94400000000000006</v>
      </c>
      <c r="J261" s="121">
        <f t="shared" ref="J261:J266" si="95">IFERROR((I261-F261),"")</f>
        <v>-0.94400000000000006</v>
      </c>
      <c r="K261" s="140" t="str">
        <f t="shared" ref="K261:K266" si="96">IFERROR(((I261-F261)/F261),"")</f>
        <v/>
      </c>
    </row>
    <row r="262" spans="1:11" s="48" customFormat="1" x14ac:dyDescent="0.35">
      <c r="A262" s="143"/>
      <c r="B262" s="52" t="s">
        <v>161</v>
      </c>
      <c r="C262" s="111"/>
      <c r="D262" s="117">
        <v>-1.76</v>
      </c>
      <c r="E262" s="125">
        <v>1</v>
      </c>
      <c r="F262" s="157">
        <f>E262*D262</f>
        <v>-1.76</v>
      </c>
      <c r="G262" s="114">
        <f>'[2]1576 Rate Rider Calculation'!$H$25*-1</f>
        <v>-1.7368612430114307</v>
      </c>
      <c r="H262" s="125">
        <v>1</v>
      </c>
      <c r="I262" s="157">
        <f>H262*G262</f>
        <v>-1.7368612430114307</v>
      </c>
      <c r="J262" s="160">
        <f t="shared" ref="J262" si="97">I262-F262</f>
        <v>2.3138756988569265E-2</v>
      </c>
      <c r="K262" s="140">
        <f t="shared" ref="K262" si="98">IF(ISERROR(J262/F262), "", J262/F262)</f>
        <v>-1.3147021016232536E-2</v>
      </c>
    </row>
    <row r="263" spans="1:11" x14ac:dyDescent="0.35">
      <c r="A263" s="143"/>
      <c r="B263" s="52" t="s">
        <v>132</v>
      </c>
      <c r="C263" s="111"/>
      <c r="D263" s="117">
        <v>0</v>
      </c>
      <c r="E263" s="125">
        <v>236</v>
      </c>
      <c r="F263" s="138">
        <f t="shared" si="93"/>
        <v>0</v>
      </c>
      <c r="G263" s="114">
        <v>0</v>
      </c>
      <c r="H263" s="125">
        <v>236</v>
      </c>
      <c r="I263" s="138">
        <f t="shared" si="94"/>
        <v>0</v>
      </c>
      <c r="J263" s="121">
        <f t="shared" si="95"/>
        <v>0</v>
      </c>
      <c r="K263" s="140" t="str">
        <f t="shared" si="96"/>
        <v/>
      </c>
    </row>
    <row r="264" spans="1:11" x14ac:dyDescent="0.35">
      <c r="A264" s="143"/>
      <c r="B264" s="52" t="s">
        <v>133</v>
      </c>
      <c r="C264" s="111"/>
      <c r="D264" s="117">
        <v>0</v>
      </c>
      <c r="E264" s="125">
        <v>236</v>
      </c>
      <c r="F264" s="138">
        <f t="shared" si="93"/>
        <v>0</v>
      </c>
      <c r="G264" s="114">
        <v>0</v>
      </c>
      <c r="H264" s="125">
        <v>236</v>
      </c>
      <c r="I264" s="138">
        <f t="shared" si="94"/>
        <v>0</v>
      </c>
      <c r="J264" s="121">
        <f t="shared" si="95"/>
        <v>0</v>
      </c>
      <c r="K264" s="140" t="str">
        <f t="shared" si="96"/>
        <v/>
      </c>
    </row>
    <row r="265" spans="1:11" x14ac:dyDescent="0.35">
      <c r="A265" s="143"/>
      <c r="B265" s="53" t="s">
        <v>134</v>
      </c>
      <c r="C265" s="111"/>
      <c r="D265" s="117">
        <v>0</v>
      </c>
      <c r="E265" s="125">
        <v>236</v>
      </c>
      <c r="F265" s="138">
        <f t="shared" si="93"/>
        <v>0</v>
      </c>
      <c r="G265" s="114"/>
      <c r="H265" s="125">
        <v>236</v>
      </c>
      <c r="I265" s="138">
        <f t="shared" si="94"/>
        <v>0</v>
      </c>
      <c r="J265" s="121">
        <f t="shared" si="95"/>
        <v>0</v>
      </c>
      <c r="K265" s="140" t="str">
        <f t="shared" si="96"/>
        <v/>
      </c>
    </row>
    <row r="266" spans="1:11" x14ac:dyDescent="0.35">
      <c r="A266" s="143"/>
      <c r="B266" s="144" t="s">
        <v>135</v>
      </c>
      <c r="C266" s="111"/>
      <c r="D266" s="147">
        <v>0.56999999999999995</v>
      </c>
      <c r="E266" s="98">
        <v>1</v>
      </c>
      <c r="F266" s="138">
        <f t="shared" si="93"/>
        <v>0.56999999999999995</v>
      </c>
      <c r="G266" s="148">
        <v>0.56999999999999995</v>
      </c>
      <c r="H266" s="98">
        <v>1</v>
      </c>
      <c r="I266" s="138">
        <f t="shared" si="94"/>
        <v>0.56999999999999995</v>
      </c>
      <c r="J266" s="121">
        <f t="shared" si="95"/>
        <v>0</v>
      </c>
      <c r="K266" s="140">
        <f t="shared" si="96"/>
        <v>0</v>
      </c>
    </row>
    <row r="267" spans="1:11" x14ac:dyDescent="0.35">
      <c r="A267" s="143"/>
      <c r="B267" s="53" t="s">
        <v>136</v>
      </c>
      <c r="C267" s="111"/>
      <c r="D267" s="137">
        <v>0</v>
      </c>
      <c r="E267" s="98">
        <v>1</v>
      </c>
      <c r="F267" s="138">
        <f t="shared" si="93"/>
        <v>0</v>
      </c>
      <c r="G267" s="139">
        <v>0</v>
      </c>
      <c r="H267" s="98">
        <v>1</v>
      </c>
      <c r="I267" s="138">
        <f t="shared" si="94"/>
        <v>0</v>
      </c>
      <c r="J267" s="121">
        <f>IFERROR((I267-F267),"")</f>
        <v>0</v>
      </c>
      <c r="K267" s="140" t="str">
        <f>IFERROR(((I267-F267)/F267),"")</f>
        <v/>
      </c>
    </row>
    <row r="268" spans="1:11" x14ac:dyDescent="0.35">
      <c r="A268" s="143"/>
      <c r="B268" s="53" t="s">
        <v>137</v>
      </c>
      <c r="C268" s="111"/>
      <c r="D268" s="117"/>
      <c r="E268" s="125">
        <v>236</v>
      </c>
      <c r="F268" s="138">
        <f t="shared" si="93"/>
        <v>0</v>
      </c>
      <c r="G268" s="114">
        <v>0</v>
      </c>
      <c r="H268" s="125">
        <v>236</v>
      </c>
      <c r="I268" s="138">
        <f t="shared" si="94"/>
        <v>0</v>
      </c>
      <c r="J268" s="121">
        <f t="shared" ref="J268" si="99">IFERROR((I268-F268),"")</f>
        <v>0</v>
      </c>
      <c r="K268" s="140" t="str">
        <f t="shared" ref="K268" si="100">IFERROR(((I268-F268)/F268),"")</f>
        <v/>
      </c>
    </row>
    <row r="269" spans="1:11" ht="26" x14ac:dyDescent="0.35">
      <c r="A269" s="143">
        <v>7</v>
      </c>
      <c r="B269" s="83" t="s">
        <v>138</v>
      </c>
      <c r="C269" s="84"/>
      <c r="D269" s="112"/>
      <c r="E269" s="122"/>
      <c r="F269" s="80">
        <f>SUM(F259:F268)</f>
        <v>23.283891211999997</v>
      </c>
      <c r="G269" s="113"/>
      <c r="H269" s="123"/>
      <c r="I269" s="80">
        <f>SUM(I259:I268)</f>
        <v>26.268229968988571</v>
      </c>
      <c r="J269" s="80">
        <f>SUM(J259:J268)</f>
        <v>2.9843387569885698</v>
      </c>
      <c r="K269" s="81">
        <f t="shared" si="92"/>
        <v>0.12817182187531062</v>
      </c>
    </row>
    <row r="270" spans="1:11" x14ac:dyDescent="0.35">
      <c r="A270" s="143"/>
      <c r="B270" s="54" t="s">
        <v>139</v>
      </c>
      <c r="C270" s="111"/>
      <c r="D270" s="117">
        <v>7.9000000000000008E-3</v>
      </c>
      <c r="E270" s="124">
        <v>245.03880000000001</v>
      </c>
      <c r="F270" s="138">
        <f t="shared" si="93"/>
        <v>1.9358065200000003</v>
      </c>
      <c r="G270" s="114">
        <v>1.2800000000000001E-2</v>
      </c>
      <c r="H270" s="124">
        <v>245.03880000000001</v>
      </c>
      <c r="I270" s="138">
        <f t="shared" ref="I270:I271" si="101">IFERROR((G270*H270),"")</f>
        <v>3.1364966400000003</v>
      </c>
      <c r="J270" s="121">
        <f t="shared" ref="J270:J271" si="102">IFERROR((I270-F270),"")</f>
        <v>1.20069012</v>
      </c>
      <c r="K270" s="140">
        <f t="shared" ref="K270:K271" si="103">IFERROR(((I270-F270)/F270),"")</f>
        <v>0.62025316455696189</v>
      </c>
    </row>
    <row r="271" spans="1:11" ht="25" x14ac:dyDescent="0.35">
      <c r="A271" s="143"/>
      <c r="B271" s="55" t="s">
        <v>140</v>
      </c>
      <c r="C271" s="111"/>
      <c r="D271" s="117">
        <v>7.4999999999999997E-3</v>
      </c>
      <c r="E271" s="124">
        <v>245.03880000000001</v>
      </c>
      <c r="F271" s="138">
        <f t="shared" si="93"/>
        <v>1.837791</v>
      </c>
      <c r="G271" s="114">
        <v>1.21E-2</v>
      </c>
      <c r="H271" s="124">
        <v>245.03880000000001</v>
      </c>
      <c r="I271" s="138">
        <f t="shared" si="101"/>
        <v>2.9649694800000002</v>
      </c>
      <c r="J271" s="121">
        <f t="shared" si="102"/>
        <v>1.1271784800000002</v>
      </c>
      <c r="K271" s="140">
        <f t="shared" si="103"/>
        <v>0.61333333333333351</v>
      </c>
    </row>
    <row r="272" spans="1:11" ht="26" x14ac:dyDescent="0.35">
      <c r="A272" s="143">
        <v>7</v>
      </c>
      <c r="B272" s="83" t="s">
        <v>141</v>
      </c>
      <c r="C272" s="79"/>
      <c r="D272" s="112"/>
      <c r="E272" s="122"/>
      <c r="F272" s="80">
        <f>SUM(F269:F271)</f>
        <v>27.057488731999996</v>
      </c>
      <c r="G272" s="113"/>
      <c r="H272" s="86"/>
      <c r="I272" s="80">
        <f>SUM(I269:I271)</f>
        <v>32.369696088988569</v>
      </c>
      <c r="J272" s="80">
        <f>SUM(J269:J271)</f>
        <v>5.3122073569885702</v>
      </c>
      <c r="K272" s="81">
        <f t="shared" si="92"/>
        <v>0.19633039154539131</v>
      </c>
    </row>
    <row r="273" spans="1:11" x14ac:dyDescent="0.35">
      <c r="A273" s="143"/>
      <c r="B273" s="87" t="s">
        <v>142</v>
      </c>
      <c r="C273" s="111"/>
      <c r="D273" s="117">
        <v>3.6000000000000003E-3</v>
      </c>
      <c r="E273" s="124">
        <v>245.03880000000001</v>
      </c>
      <c r="F273" s="138">
        <f t="shared" si="93"/>
        <v>0.88213968000000009</v>
      </c>
      <c r="G273" s="114">
        <v>3.6000000000000003E-3</v>
      </c>
      <c r="H273" s="124">
        <v>245.03880000000001</v>
      </c>
      <c r="I273" s="138">
        <f t="shared" ref="I273:I280" si="104">IFERROR((G273*H273),"")</f>
        <v>0.88213968000000009</v>
      </c>
      <c r="J273" s="121">
        <f t="shared" ref="J273:J280" si="105">IFERROR((I273-F273),"")</f>
        <v>0</v>
      </c>
      <c r="K273" s="140">
        <f t="shared" ref="K273:K280" si="106">IFERROR(((I273-F273)/F273),"")</f>
        <v>0</v>
      </c>
    </row>
    <row r="274" spans="1:11" x14ac:dyDescent="0.35">
      <c r="A274" s="143"/>
      <c r="B274" s="87" t="s">
        <v>143</v>
      </c>
      <c r="C274" s="111"/>
      <c r="D274" s="117">
        <v>2.9999999999999997E-4</v>
      </c>
      <c r="E274" s="124">
        <v>245.03880000000001</v>
      </c>
      <c r="F274" s="138">
        <f t="shared" si="93"/>
        <v>7.3511640000000003E-2</v>
      </c>
      <c r="G274" s="114">
        <v>2.9999999999999997E-4</v>
      </c>
      <c r="H274" s="124">
        <v>245.03880000000001</v>
      </c>
      <c r="I274" s="138">
        <f t="shared" si="104"/>
        <v>7.3511640000000003E-2</v>
      </c>
      <c r="J274" s="121">
        <f t="shared" si="105"/>
        <v>0</v>
      </c>
      <c r="K274" s="140">
        <f t="shared" si="106"/>
        <v>0</v>
      </c>
    </row>
    <row r="275" spans="1:11" x14ac:dyDescent="0.35">
      <c r="A275" s="143"/>
      <c r="B275" s="77" t="s">
        <v>144</v>
      </c>
      <c r="C275" s="111"/>
      <c r="D275" s="147">
        <v>0.25</v>
      </c>
      <c r="E275" s="98">
        <v>1</v>
      </c>
      <c r="F275" s="138">
        <f t="shared" si="93"/>
        <v>0.25</v>
      </c>
      <c r="G275" s="148">
        <v>0.25</v>
      </c>
      <c r="H275" s="120">
        <v>1</v>
      </c>
      <c r="I275" s="138">
        <f t="shared" si="104"/>
        <v>0.25</v>
      </c>
      <c r="J275" s="121">
        <f t="shared" si="105"/>
        <v>0</v>
      </c>
      <c r="K275" s="140">
        <f t="shared" si="106"/>
        <v>0</v>
      </c>
    </row>
    <row r="276" spans="1:11" x14ac:dyDescent="0.35">
      <c r="A276" s="143"/>
      <c r="B276" s="82" t="s">
        <v>145</v>
      </c>
      <c r="C276" s="111"/>
      <c r="D276" s="118">
        <v>6.5000000000000002E-2</v>
      </c>
      <c r="E276" s="88">
        <v>153.4</v>
      </c>
      <c r="F276" s="138">
        <f t="shared" si="93"/>
        <v>9.9710000000000001</v>
      </c>
      <c r="G276" s="115">
        <v>6.5000000000000002E-2</v>
      </c>
      <c r="H276" s="88">
        <v>153.4</v>
      </c>
      <c r="I276" s="138">
        <f t="shared" si="104"/>
        <v>9.9710000000000001</v>
      </c>
      <c r="J276" s="121">
        <f t="shared" si="105"/>
        <v>0</v>
      </c>
      <c r="K276" s="140">
        <f t="shared" si="106"/>
        <v>0</v>
      </c>
    </row>
    <row r="277" spans="1:11" x14ac:dyDescent="0.35">
      <c r="A277" s="143"/>
      <c r="B277" s="82" t="s">
        <v>146</v>
      </c>
      <c r="C277" s="111"/>
      <c r="D277" s="118">
        <v>9.4E-2</v>
      </c>
      <c r="E277" s="88">
        <v>40.120000000000005</v>
      </c>
      <c r="F277" s="138">
        <f t="shared" si="93"/>
        <v>3.7712800000000004</v>
      </c>
      <c r="G277" s="115">
        <v>9.4E-2</v>
      </c>
      <c r="H277" s="88">
        <v>40.120000000000005</v>
      </c>
      <c r="I277" s="138">
        <f t="shared" si="104"/>
        <v>3.7712800000000004</v>
      </c>
      <c r="J277" s="121">
        <f t="shared" si="105"/>
        <v>0</v>
      </c>
      <c r="K277" s="140">
        <f t="shared" si="106"/>
        <v>0</v>
      </c>
    </row>
    <row r="278" spans="1:11" x14ac:dyDescent="0.35">
      <c r="A278" s="143"/>
      <c r="B278" s="62" t="s">
        <v>147</v>
      </c>
      <c r="C278" s="111"/>
      <c r="D278" s="118">
        <v>0.13200000000000001</v>
      </c>
      <c r="E278" s="88">
        <v>42.48</v>
      </c>
      <c r="F278" s="138">
        <f t="shared" si="93"/>
        <v>5.6073599999999999</v>
      </c>
      <c r="G278" s="115">
        <v>0.13200000000000001</v>
      </c>
      <c r="H278" s="88">
        <v>42.48</v>
      </c>
      <c r="I278" s="138">
        <f t="shared" si="104"/>
        <v>5.6073599999999999</v>
      </c>
      <c r="J278" s="121">
        <f t="shared" si="105"/>
        <v>0</v>
      </c>
      <c r="K278" s="140">
        <f t="shared" si="106"/>
        <v>0</v>
      </c>
    </row>
    <row r="279" spans="1:11" x14ac:dyDescent="0.35">
      <c r="A279" s="143"/>
      <c r="B279" s="82" t="s">
        <v>148</v>
      </c>
      <c r="C279" s="111"/>
      <c r="D279" s="119">
        <v>0.1101</v>
      </c>
      <c r="E279" s="88">
        <v>236</v>
      </c>
      <c r="F279" s="138">
        <f t="shared" si="93"/>
        <v>25.983599999999999</v>
      </c>
      <c r="G279" s="116">
        <v>0.1101</v>
      </c>
      <c r="H279" s="88">
        <v>236</v>
      </c>
      <c r="I279" s="138">
        <f t="shared" si="104"/>
        <v>25.983599999999999</v>
      </c>
      <c r="J279" s="121">
        <f t="shared" si="105"/>
        <v>0</v>
      </c>
      <c r="K279" s="140">
        <f t="shared" si="106"/>
        <v>0</v>
      </c>
    </row>
    <row r="280" spans="1:11" ht="15" thickBot="1" x14ac:dyDescent="0.4">
      <c r="A280" s="143"/>
      <c r="B280" s="82" t="s">
        <v>149</v>
      </c>
      <c r="C280" s="111"/>
      <c r="D280" s="119">
        <v>0.1101</v>
      </c>
      <c r="E280" s="88">
        <v>236</v>
      </c>
      <c r="F280" s="138">
        <f t="shared" si="93"/>
        <v>25.983599999999999</v>
      </c>
      <c r="G280" s="116">
        <v>0.1101</v>
      </c>
      <c r="H280" s="88">
        <v>236</v>
      </c>
      <c r="I280" s="138">
        <f t="shared" si="104"/>
        <v>25.983599999999999</v>
      </c>
      <c r="J280" s="121">
        <f t="shared" si="105"/>
        <v>0</v>
      </c>
      <c r="K280" s="140">
        <f t="shared" si="106"/>
        <v>0</v>
      </c>
    </row>
    <row r="281" spans="1:11" ht="15" thickBot="1" x14ac:dyDescent="0.4">
      <c r="A281" s="143"/>
      <c r="B281" s="89"/>
      <c r="C281" s="90"/>
      <c r="D281" s="127"/>
      <c r="E281" s="59"/>
      <c r="F281" s="128"/>
      <c r="G281" s="127"/>
      <c r="H281" s="129"/>
      <c r="I281" s="128"/>
      <c r="J281" s="130"/>
      <c r="K281" s="61"/>
    </row>
    <row r="282" spans="1:11" x14ac:dyDescent="0.35">
      <c r="A282" s="143"/>
      <c r="B282" s="93" t="s">
        <v>150</v>
      </c>
      <c r="C282" s="77"/>
      <c r="D282" s="102"/>
      <c r="E282" s="131"/>
      <c r="F282" s="150">
        <f>SUM(F273:F278,F272)</f>
        <v>47.612780051999998</v>
      </c>
      <c r="G282" s="94"/>
      <c r="H282" s="94"/>
      <c r="I282" s="150">
        <f>SUM(I273:I278,I272)</f>
        <v>52.924987408988571</v>
      </c>
      <c r="J282" s="151">
        <f>I282-F282</f>
        <v>5.3122073569885728</v>
      </c>
      <c r="K282" s="95">
        <f>IF((F282)=0,"",(J282/F282))</f>
        <v>0.11157103935512439</v>
      </c>
    </row>
    <row r="283" spans="1:11" x14ac:dyDescent="0.35">
      <c r="A283" s="143"/>
      <c r="B283" s="96" t="s">
        <v>151</v>
      </c>
      <c r="C283" s="77"/>
      <c r="D283" s="102">
        <v>0.13</v>
      </c>
      <c r="E283" s="132"/>
      <c r="F283" s="152">
        <f>F282*D283</f>
        <v>6.18966140676</v>
      </c>
      <c r="G283" s="97">
        <v>0.13</v>
      </c>
      <c r="H283" s="98"/>
      <c r="I283" s="152">
        <f>I282*G283</f>
        <v>6.8802483631685147</v>
      </c>
      <c r="J283" s="153">
        <f>I283-F283</f>
        <v>0.69058695640851475</v>
      </c>
      <c r="K283" s="99">
        <f>IF((F283)=0,"",(J283/F283))</f>
        <v>0.11157103935512443</v>
      </c>
    </row>
    <row r="284" spans="1:11" x14ac:dyDescent="0.35">
      <c r="A284" s="143"/>
      <c r="B284" s="96" t="s">
        <v>152</v>
      </c>
      <c r="C284" s="77"/>
      <c r="D284" s="102">
        <v>0.08</v>
      </c>
      <c r="E284" s="132"/>
      <c r="F284" s="152">
        <f>F282*-D284</f>
        <v>-3.8090224041599998</v>
      </c>
      <c r="G284" s="102">
        <v>0.08</v>
      </c>
      <c r="H284" s="98"/>
      <c r="I284" s="152">
        <f>I282*-G284</f>
        <v>-4.2339989927190853</v>
      </c>
      <c r="J284" s="153">
        <f>I284-F284</f>
        <v>-0.42497658855908549</v>
      </c>
      <c r="K284" s="99"/>
    </row>
    <row r="285" spans="1:11" ht="15" thickBot="1" x14ac:dyDescent="0.4">
      <c r="A285" s="143">
        <v>7</v>
      </c>
      <c r="B285" s="281" t="s">
        <v>153</v>
      </c>
      <c r="C285" s="281"/>
      <c r="D285" s="133"/>
      <c r="E285" s="134"/>
      <c r="F285" s="154">
        <f>F282+F283+F284</f>
        <v>49.993419054600004</v>
      </c>
      <c r="G285" s="100"/>
      <c r="H285" s="100"/>
      <c r="I285" s="155">
        <f>I282+I283+I284</f>
        <v>55.571236779437996</v>
      </c>
      <c r="J285" s="156">
        <f>I285-F285</f>
        <v>5.5778177248379919</v>
      </c>
      <c r="K285" s="101">
        <f>IF((F285)=0,"",(J285/F285))</f>
        <v>0.11157103935512418</v>
      </c>
    </row>
    <row r="286" spans="1:11" ht="15" thickBot="1" x14ac:dyDescent="0.4">
      <c r="A286" s="143"/>
      <c r="B286" s="89"/>
      <c r="C286" s="90"/>
      <c r="D286" s="127"/>
      <c r="E286" s="59"/>
      <c r="F286" s="128"/>
      <c r="G286" s="127"/>
      <c r="H286" s="129"/>
      <c r="I286" s="128"/>
      <c r="J286" s="130"/>
      <c r="K286" s="61"/>
    </row>
  </sheetData>
  <mergeCells count="63">
    <mergeCell ref="C253:C254"/>
    <mergeCell ref="J253:J254"/>
    <mergeCell ref="K253:K254"/>
    <mergeCell ref="B285:C285"/>
    <mergeCell ref="C245:H245"/>
    <mergeCell ref="C246:E246"/>
    <mergeCell ref="D252:F252"/>
    <mergeCell ref="G252:I252"/>
    <mergeCell ref="J252:K252"/>
    <mergeCell ref="J213:K213"/>
    <mergeCell ref="C214:C215"/>
    <mergeCell ref="J214:J215"/>
    <mergeCell ref="K214:K215"/>
    <mergeCell ref="B241:C241"/>
    <mergeCell ref="B202:C202"/>
    <mergeCell ref="C206:H206"/>
    <mergeCell ref="C207:E207"/>
    <mergeCell ref="D213:F213"/>
    <mergeCell ref="G213:I213"/>
    <mergeCell ref="C166:E166"/>
    <mergeCell ref="D172:F172"/>
    <mergeCell ref="G172:I172"/>
    <mergeCell ref="J172:K172"/>
    <mergeCell ref="C173:C174"/>
    <mergeCell ref="J173:J174"/>
    <mergeCell ref="K173:K174"/>
    <mergeCell ref="C132:C133"/>
    <mergeCell ref="J132:J133"/>
    <mergeCell ref="K132:K133"/>
    <mergeCell ref="B161:C161"/>
    <mergeCell ref="C165:H165"/>
    <mergeCell ref="C124:H124"/>
    <mergeCell ref="C125:E125"/>
    <mergeCell ref="D131:F131"/>
    <mergeCell ref="G131:I131"/>
    <mergeCell ref="J131:K131"/>
    <mergeCell ref="J92:K92"/>
    <mergeCell ref="C93:C94"/>
    <mergeCell ref="J93:J94"/>
    <mergeCell ref="K93:K94"/>
    <mergeCell ref="B120:C120"/>
    <mergeCell ref="B81:C81"/>
    <mergeCell ref="C85:H85"/>
    <mergeCell ref="C86:E86"/>
    <mergeCell ref="D92:F92"/>
    <mergeCell ref="G92:I92"/>
    <mergeCell ref="C44:E44"/>
    <mergeCell ref="D50:F50"/>
    <mergeCell ref="G50:I50"/>
    <mergeCell ref="J50:K50"/>
    <mergeCell ref="C51:C52"/>
    <mergeCell ref="J51:J52"/>
    <mergeCell ref="K51:K52"/>
    <mergeCell ref="C9:C10"/>
    <mergeCell ref="J9:J10"/>
    <mergeCell ref="K9:K10"/>
    <mergeCell ref="B39:C39"/>
    <mergeCell ref="C43:H43"/>
    <mergeCell ref="C1:H1"/>
    <mergeCell ref="C2:E2"/>
    <mergeCell ref="D8:F8"/>
    <mergeCell ref="G8:I8"/>
    <mergeCell ref="J8:K8"/>
  </mergeCells>
  <pageMargins left="0.7" right="0.7" top="0.75" bottom="0.75" header="0.3" footer="0.3"/>
  <pageSetup scale="8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App.2-EC_Account 1576</vt:lpstr>
      <vt:lpstr>App.2-BA_Fixed Asset_Cont</vt:lpstr>
      <vt:lpstr>Bill Impacts</vt:lpstr>
      <vt:lpstr>'App.2-BA_Fixed Asset_Cont'!Print_Area</vt:lpstr>
      <vt:lpstr>'App.2-EC_Account 1576'!Print_Area</vt:lpstr>
      <vt:lpstr>'Bill Impacts'!Print_Area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Reesor</dc:creator>
  <cp:lastModifiedBy>Michelle Reesor</cp:lastModifiedBy>
  <cp:lastPrinted>2018-11-05T18:57:22Z</cp:lastPrinted>
  <dcterms:created xsi:type="dcterms:W3CDTF">2016-10-24T13:38:15Z</dcterms:created>
  <dcterms:modified xsi:type="dcterms:W3CDTF">2018-11-08T22:42:53Z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vt:lpwstr>
  </property>
</Properties>
</file>